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pivotTables/pivotTable1.xml" ContentType="application/vnd.openxmlformats-officedocument.spreadsheetml.pivotTable+xml"/>
  <Override PartName="/xl/drawings/drawing2.xml" ContentType="application/vnd.openxmlformats-officedocument.drawing+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drawings/drawing3.xml" ContentType="application/vnd.openxmlformats-officedocument.drawing+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ink/ink16.xml" ContentType="application/inkml+xml"/>
  <Override PartName="/xl/ink/ink17.xml" ContentType="application/inkml+xml"/>
  <Override PartName="/xl/ink/ink18.xml" ContentType="application/inkml+xml"/>
  <Override PartName="/xl/tables/table3.xml" ContentType="application/vnd.openxmlformats-officedocument.spreadsheetml.table+xml"/>
  <Override PartName="/xl/drawings/drawing5.xml" ContentType="application/vnd.openxmlformats-officedocument.drawing+xml"/>
  <Override PartName="/xl/ink/ink19.xml" ContentType="application/inkml+xml"/>
  <Override PartName="/xl/ink/ink20.xml" ContentType="application/inkml+xml"/>
  <Override PartName="/xl/ink/ink21.xml" ContentType="application/inkml+xml"/>
  <Override PartName="/xl/drawings/drawing6.xml" ContentType="application/vnd.openxmlformats-officedocument.drawing+xml"/>
  <Override PartName="/xl/ink/ink22.xml" ContentType="application/inkml+xml"/>
  <Override PartName="/xl/ink/ink23.xml" ContentType="application/inkml+xml"/>
  <Override PartName="/xl/drawings/drawing7.xml" ContentType="application/vnd.openxmlformats-officedocument.drawing+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pivotTables/pivotTable2.xml" ContentType="application/vnd.openxmlformats-officedocument.spreadsheetml.pivotTable+xml"/>
  <Override PartName="/xl/drawings/drawing8.xml" ContentType="application/vnd.openxmlformats-officedocument.drawing+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9.xml" ContentType="application/vnd.openxmlformats-officedocument.drawing+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0.xml" ContentType="application/vnd.openxmlformats-officedocument.drawing+xml"/>
  <Override PartName="/xl/ink/ink71.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1.xml" ContentType="application/vnd.openxmlformats-officedocument.drawing+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tables/table5.xml" ContentType="application/vnd.openxmlformats-officedocument.spreadsheetml.table+xml"/>
  <Override PartName="/xl/pivotTables/pivotTable25.xml" ContentType="application/vnd.openxmlformats-officedocument.spreadsheetml.pivotTable+xml"/>
  <Override PartName="/xl/drawings/drawing12.xml" ContentType="application/vnd.openxmlformats-officedocument.drawing+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1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D:\Desktop\"/>
    </mc:Choice>
  </mc:AlternateContent>
  <xr:revisionPtr revIDLastSave="0" documentId="13_ncr:1_{B82D202D-2620-4290-A506-8A022D0B3315}" xr6:coauthVersionLast="47" xr6:coauthVersionMax="47" xr10:uidLastSave="{00000000-0000-0000-0000-000000000000}"/>
  <bookViews>
    <workbookView xWindow="-103" yWindow="-103" windowWidth="16663" windowHeight="8743" firstSheet="37" activeTab="42" xr2:uid="{BADA5042-ECE8-4024-9D90-CA40754A2143}"/>
  </bookViews>
  <sheets>
    <sheet name="Sheet1" sheetId="1" r:id="rId1"/>
    <sheet name="Data Hyg notes" sheetId="2" r:id="rId2"/>
    <sheet name="Multiple Merged Cell" sheetId="4" r:id="rId3"/>
    <sheet name="Data Hyg Class Exer" sheetId="3" r:id="rId4"/>
    <sheet name="Number Formatting" sheetId="5" r:id="rId5"/>
    <sheet name="Numb form Class Exer" sheetId="6" r:id="rId6"/>
    <sheet name="Table form" sheetId="7" r:id="rId7"/>
    <sheet name="Filtering" sheetId="8" r:id="rId8"/>
    <sheet name="Sheet2" sheetId="9" r:id="rId9"/>
    <sheet name="Sheet5" sheetId="15" r:id="rId10"/>
    <sheet name="Adv Filtering" sheetId="10" r:id="rId11"/>
    <sheet name="Adv Filter Class exer" sheetId="11" r:id="rId12"/>
    <sheet name="Duplicates" sheetId="12" r:id="rId13"/>
    <sheet name="Sorting" sheetId="13" r:id="rId14"/>
    <sheet name="Sorting Exer" sheetId="14" r:id="rId15"/>
    <sheet name="Cell ref - notes" sheetId="16" r:id="rId16"/>
    <sheet name="Ref Exer" sheetId="17" r:id="rId17"/>
    <sheet name="Tables in Excel" sheetId="18" r:id="rId18"/>
    <sheet name="Basic Fn - Class Exer" sheetId="19" r:id="rId19"/>
    <sheet name="Wild cards" sheetId="20" r:id="rId20"/>
    <sheet name="Database Function" sheetId="21" r:id="rId21"/>
    <sheet name="Database class exer" sheetId="22" r:id="rId22"/>
    <sheet name="Dyn Array Misc" sheetId="23" r:id="rId23"/>
    <sheet name="Date Fn" sheetId="25" r:id="rId24"/>
    <sheet name="Time" sheetId="26" r:id="rId25"/>
    <sheet name="Paste Special" sheetId="27" r:id="rId26"/>
    <sheet name="Paste Spl Class exer" sheetId="28" r:id="rId27"/>
    <sheet name="Pivot" sheetId="29" r:id="rId28"/>
    <sheet name="Basic" sheetId="32" r:id="rId29"/>
    <sheet name="Grouping" sheetId="37" r:id="rId30"/>
    <sheet name="Calculations" sheetId="39" r:id="rId31"/>
    <sheet name="Pivot Data" sheetId="31" r:id="rId32"/>
    <sheet name="Sheet7" sheetId="44" r:id="rId33"/>
    <sheet name="Q1" sheetId="34" r:id="rId34"/>
    <sheet name="Q2" sheetId="35" r:id="rId35"/>
    <sheet name="Existing" sheetId="42" r:id="rId36"/>
    <sheet name="New" sheetId="41" r:id="rId37"/>
    <sheet name="Q3" sheetId="36" r:id="rId38"/>
    <sheet name="Q8 - 9" sheetId="38" r:id="rId39"/>
    <sheet name="Q4 6 10" sheetId="40" r:id="rId40"/>
    <sheet name="Pivot Class Exer" sheetId="33" r:id="rId41"/>
    <sheet name="Charts" sheetId="43" r:id="rId42"/>
    <sheet name="Charts Exer" sheetId="45" r:id="rId43"/>
  </sheets>
  <definedNames>
    <definedName name="_xlnm._FilterDatabase" localSheetId="11" hidden="1">'Adv Filter Class exer'!$A$11:$G$2018</definedName>
    <definedName name="_xlnm._FilterDatabase" localSheetId="10" hidden="1">'Adv Filtering'!$A$5:$G$2012</definedName>
    <definedName name="_xlnm._FilterDatabase" localSheetId="3" hidden="1">'Data Hyg Class Exer'!$A$1:$H$27</definedName>
    <definedName name="_xlnm._FilterDatabase" localSheetId="1" hidden="1">'Data Hyg notes'!$A$1:$E$27</definedName>
    <definedName name="_xlnm._FilterDatabase" localSheetId="12" hidden="1">Duplicates!$D$12:$E$2011</definedName>
    <definedName name="_xlnm._FilterDatabase" localSheetId="7" hidden="1">Filtering!$A$13:$E$1388</definedName>
    <definedName name="_xlnm._FilterDatabase" localSheetId="8" hidden="1">Sheet2!$B$12:$F$274</definedName>
    <definedName name="_xlnm.Criteria" localSheetId="10">'Adv Filtering'!$U$9:$W$12</definedName>
  </definedNames>
  <calcPr calcId="191029"/>
  <pivotCaches>
    <pivotCache cacheId="0" r:id="rId44"/>
    <pivotCache cacheId="9" r:id="rId45"/>
    <pivotCache cacheId="6" r:id="rId46"/>
    <pivotCache cacheId="3" r:id="rId47"/>
    <pivotCache cacheId="4" r:id="rId48"/>
    <pivotCache cacheId="5" r:id="rId4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2" i="45" l="1"/>
  <c r="I190" i="31"/>
  <c r="I189" i="31"/>
  <c r="I188" i="31"/>
  <c r="I187" i="31"/>
  <c r="I186" i="31"/>
  <c r="I185" i="31"/>
  <c r="I184" i="31"/>
  <c r="I183" i="31"/>
  <c r="I182" i="31"/>
  <c r="I181" i="31"/>
  <c r="I180" i="31"/>
  <c r="I179" i="31"/>
  <c r="I178" i="31"/>
  <c r="I177" i="31"/>
  <c r="I176" i="31"/>
  <c r="I175" i="31"/>
  <c r="I174" i="31"/>
  <c r="I173" i="31"/>
  <c r="I172" i="31"/>
  <c r="I171" i="31"/>
  <c r="I170" i="31"/>
  <c r="I169" i="31"/>
  <c r="I168" i="31"/>
  <c r="I167" i="31"/>
  <c r="I166" i="31"/>
  <c r="I165" i="31"/>
  <c r="I164" i="31"/>
  <c r="I163" i="31"/>
  <c r="I162" i="31"/>
  <c r="I161" i="31"/>
  <c r="I160" i="31"/>
  <c r="I159" i="31"/>
  <c r="I158" i="31"/>
  <c r="I157" i="31"/>
  <c r="I156" i="31"/>
  <c r="I155" i="31"/>
  <c r="I154" i="31"/>
  <c r="I153" i="31"/>
  <c r="I152" i="31"/>
  <c r="I151" i="31"/>
  <c r="I150" i="31"/>
  <c r="I149" i="31"/>
  <c r="I148" i="31"/>
  <c r="I147" i="31"/>
  <c r="I146" i="31"/>
  <c r="I145" i="31"/>
  <c r="I144" i="31"/>
  <c r="I143" i="31"/>
  <c r="I142" i="31"/>
  <c r="I141" i="31"/>
  <c r="I140" i="31"/>
  <c r="I139" i="31"/>
  <c r="I138" i="31"/>
  <c r="I137" i="31"/>
  <c r="I136" i="31"/>
  <c r="I135" i="31"/>
  <c r="I134" i="31"/>
  <c r="I132" i="31"/>
  <c r="I131" i="31"/>
  <c r="I130" i="31"/>
  <c r="I129" i="31"/>
  <c r="I128" i="31"/>
  <c r="I127" i="31"/>
  <c r="I126" i="31"/>
  <c r="I125" i="31"/>
  <c r="I124" i="31"/>
  <c r="I123" i="31"/>
  <c r="I122" i="31"/>
  <c r="I121" i="31"/>
  <c r="I120" i="31"/>
  <c r="I119" i="31"/>
  <c r="I118" i="31"/>
  <c r="I117" i="31"/>
  <c r="I116" i="31"/>
  <c r="I115" i="31"/>
  <c r="I114" i="31"/>
  <c r="I113" i="31"/>
  <c r="I112" i="31"/>
  <c r="I111" i="31"/>
  <c r="I110" i="31"/>
  <c r="I109" i="31"/>
  <c r="I108" i="31"/>
  <c r="I107" i="31"/>
  <c r="I106" i="31"/>
  <c r="I105" i="31"/>
  <c r="I104" i="31"/>
  <c r="I103" i="31"/>
  <c r="I102" i="31"/>
  <c r="I101" i="31"/>
  <c r="I100" i="31"/>
  <c r="I99" i="31"/>
  <c r="I98" i="31"/>
  <c r="I97" i="31"/>
  <c r="I96" i="31"/>
  <c r="I95" i="31"/>
  <c r="I94" i="31"/>
  <c r="I93" i="31"/>
  <c r="I92" i="31"/>
  <c r="I91" i="31"/>
  <c r="I90" i="31"/>
  <c r="I89" i="31"/>
  <c r="I88" i="31"/>
  <c r="I87" i="31"/>
  <c r="I86" i="31"/>
  <c r="I85" i="31"/>
  <c r="I84" i="31"/>
  <c r="I83" i="31"/>
  <c r="I82" i="31"/>
  <c r="I81" i="31"/>
  <c r="I80" i="31"/>
  <c r="I79" i="31"/>
  <c r="I78" i="31"/>
  <c r="I77" i="31"/>
  <c r="I76" i="31"/>
  <c r="I75" i="31"/>
  <c r="I74" i="31"/>
  <c r="I73" i="31"/>
  <c r="I72" i="31"/>
  <c r="I71" i="31"/>
  <c r="I70" i="31"/>
  <c r="I69" i="31"/>
  <c r="I68" i="31"/>
  <c r="I67" i="31"/>
  <c r="I66" i="31"/>
  <c r="I65" i="31"/>
  <c r="I64" i="31"/>
  <c r="I63" i="31"/>
  <c r="I62" i="31"/>
  <c r="I61" i="31"/>
  <c r="I60" i="31"/>
  <c r="I59" i="31"/>
  <c r="I58" i="31"/>
  <c r="I57" i="31"/>
  <c r="I56" i="31"/>
  <c r="I55" i="31"/>
  <c r="I54" i="31"/>
  <c r="I53" i="31"/>
  <c r="I52" i="31"/>
  <c r="I51" i="31"/>
  <c r="I50" i="31"/>
  <c r="I49" i="31"/>
  <c r="I48" i="31"/>
  <c r="I47" i="31"/>
  <c r="I46" i="31"/>
  <c r="I45" i="31"/>
  <c r="I44" i="31"/>
  <c r="I43" i="31"/>
  <c r="I42" i="31"/>
  <c r="I41" i="31"/>
  <c r="I40" i="31"/>
  <c r="I39" i="31"/>
  <c r="I38" i="31"/>
  <c r="I37" i="31"/>
  <c r="I36" i="31"/>
  <c r="I35" i="31"/>
  <c r="I34" i="31"/>
  <c r="I33" i="31"/>
  <c r="I32" i="31"/>
  <c r="I31" i="31"/>
  <c r="I30" i="31"/>
  <c r="I29" i="31"/>
  <c r="I28" i="31"/>
  <c r="I27" i="31"/>
  <c r="I26" i="31"/>
  <c r="I25" i="31"/>
  <c r="I24" i="31"/>
  <c r="I23" i="31"/>
  <c r="I22" i="31"/>
  <c r="I21" i="31"/>
  <c r="I20" i="31"/>
  <c r="I19" i="31"/>
  <c r="I18" i="31"/>
  <c r="I17" i="31"/>
  <c r="I16" i="31"/>
  <c r="I15" i="31"/>
  <c r="I14" i="31"/>
  <c r="I13" i="31"/>
  <c r="I12" i="31"/>
  <c r="I11" i="31"/>
  <c r="I10" i="31"/>
  <c r="I9" i="31"/>
  <c r="I8" i="31"/>
  <c r="I7" i="31"/>
  <c r="I6" i="31"/>
  <c r="I5" i="31"/>
  <c r="I4" i="31"/>
  <c r="I3" i="31"/>
  <c r="I2" i="31"/>
  <c r="M10" i="28"/>
  <c r="M9" i="28"/>
  <c r="D40" i="26"/>
  <c r="D36" i="26"/>
  <c r="D37" i="26"/>
  <c r="D38" i="26"/>
  <c r="D39" i="26"/>
  <c r="D35" i="26"/>
  <c r="C46" i="26"/>
  <c r="B39" i="26"/>
  <c r="B35" i="26"/>
  <c r="B29" i="26"/>
  <c r="B36" i="26" s="1"/>
  <c r="C23" i="26"/>
  <c r="C19" i="26"/>
  <c r="C18" i="26"/>
  <c r="E16" i="26"/>
  <c r="E15" i="26"/>
  <c r="E14" i="26"/>
  <c r="E13" i="26"/>
  <c r="E12" i="26"/>
  <c r="E11" i="26"/>
  <c r="E10" i="26"/>
  <c r="E9" i="26"/>
  <c r="E8" i="26"/>
  <c r="E7" i="26"/>
  <c r="E6" i="26"/>
  <c r="G4" i="26"/>
  <c r="G5" i="26" s="1"/>
  <c r="I82" i="45"/>
  <c r="D23" i="26"/>
  <c r="B30" i="26" l="1"/>
  <c r="G2" i="26"/>
  <c r="B37" i="26" l="1"/>
  <c r="B31" i="26"/>
  <c r="B38" i="26" s="1"/>
  <c r="C67" i="25" l="1"/>
  <c r="C66" i="25"/>
  <c r="A60" i="25"/>
  <c r="B60" i="25" s="1"/>
  <c r="B51" i="25"/>
  <c r="B52" i="25" s="1"/>
  <c r="C49" i="25"/>
  <c r="D45" i="25"/>
  <c r="B39" i="25"/>
  <c r="B40" i="25"/>
  <c r="C36" i="25"/>
  <c r="B34" i="25"/>
  <c r="B33" i="25"/>
  <c r="B30" i="25"/>
  <c r="B29" i="25"/>
  <c r="B18" i="25"/>
  <c r="C18" i="25" s="1"/>
  <c r="D6" i="25"/>
  <c r="D5" i="25"/>
  <c r="D8" i="25" s="1"/>
  <c r="F66" i="25"/>
  <c r="B53" i="25"/>
  <c r="D33" i="25"/>
  <c r="F67" i="25"/>
  <c r="B62" i="25" l="1"/>
  <c r="C23" i="25"/>
  <c r="C22" i="25"/>
  <c r="C21" i="25"/>
  <c r="C20" i="25"/>
  <c r="C19" i="25"/>
  <c r="D9" i="25"/>
  <c r="D7" i="25"/>
  <c r="F13" i="23"/>
  <c r="F12" i="23"/>
  <c r="F11" i="23" a="1"/>
  <c r="F11" i="23" s="1"/>
  <c r="B11" i="23" a="1"/>
  <c r="B11" i="23" s="1"/>
  <c r="F6" i="23" a="1"/>
  <c r="F6" i="23" s="1"/>
  <c r="B3" i="23" a="1"/>
  <c r="B3" i="23" s="1"/>
  <c r="B1" i="23" a="1"/>
  <c r="B1" i="23" s="1"/>
  <c r="L17" i="22"/>
  <c r="J20" i="22" s="1"/>
  <c r="K17" i="22"/>
  <c r="J17" i="22"/>
  <c r="J14" i="22"/>
  <c r="J10" i="22"/>
  <c r="J7" i="22"/>
  <c r="K3" i="22"/>
  <c r="J3" i="22"/>
  <c r="E106" i="22"/>
  <c r="D11" i="25" l="1"/>
  <c r="D20" i="21"/>
  <c r="B20" i="21"/>
  <c r="J11" i="21"/>
  <c r="J20" i="19"/>
  <c r="J19" i="19"/>
  <c r="J18" i="19"/>
  <c r="K4" i="19"/>
  <c r="I16" i="19"/>
  <c r="I15" i="19"/>
  <c r="I14" i="19"/>
  <c r="I9" i="19"/>
  <c r="I8" i="19"/>
  <c r="I6" i="19"/>
  <c r="I5" i="19"/>
  <c r="I4" i="19"/>
  <c r="I10" i="19"/>
  <c r="A67" i="18"/>
  <c r="F69" i="18"/>
  <c r="E69" i="18"/>
  <c r="F68" i="18"/>
  <c r="A63" i="18"/>
  <c r="A57" i="18"/>
  <c r="I13" i="19"/>
  <c r="I12" i="19"/>
  <c r="I11" i="19"/>
  <c r="I7" i="19"/>
  <c r="I3" i="19"/>
  <c r="F43" i="18"/>
  <c r="H36" i="18"/>
  <c r="H32" i="18"/>
  <c r="H27" i="18"/>
  <c r="H26" i="18"/>
  <c r="H22" i="18"/>
  <c r="H19" i="18"/>
  <c r="H16" i="18"/>
  <c r="C57" i="18"/>
  <c r="N10" i="19"/>
  <c r="K32" i="18"/>
  <c r="K20" i="19"/>
  <c r="K18" i="19"/>
  <c r="K19" i="19"/>
  <c r="F28" i="18" l="1"/>
  <c r="G41" i="13"/>
  <c r="F2" i="18"/>
  <c r="F3" i="18"/>
  <c r="F4" i="18"/>
  <c r="F5" i="18"/>
  <c r="F6" i="18"/>
  <c r="F7" i="18"/>
  <c r="F8" i="18"/>
  <c r="F9" i="18"/>
  <c r="F10" i="18"/>
  <c r="F11" i="18"/>
  <c r="F12" i="18"/>
  <c r="F13" i="18"/>
  <c r="F14" i="18"/>
  <c r="F15" i="18"/>
  <c r="F16" i="18"/>
  <c r="F17" i="18"/>
  <c r="F18" i="18"/>
  <c r="F19" i="18"/>
  <c r="F20" i="18"/>
  <c r="F21" i="18"/>
  <c r="F22" i="18"/>
  <c r="F23" i="18"/>
  <c r="F24" i="18"/>
  <c r="F25" i="18"/>
  <c r="F26" i="18"/>
  <c r="F27" i="18"/>
  <c r="D33" i="17"/>
  <c r="E33" i="17"/>
  <c r="F33" i="17"/>
  <c r="G33" i="17"/>
  <c r="D34" i="17"/>
  <c r="E34" i="17"/>
  <c r="F34" i="17"/>
  <c r="G34" i="17"/>
  <c r="D35" i="17"/>
  <c r="E35" i="17"/>
  <c r="F35" i="17"/>
  <c r="G35" i="17"/>
  <c r="E32" i="17"/>
  <c r="F32" i="17"/>
  <c r="G32" i="17"/>
  <c r="D32" i="17"/>
  <c r="D50" i="17"/>
  <c r="C23" i="17"/>
  <c r="D23" i="17" s="1"/>
  <c r="C22" i="17"/>
  <c r="D22" i="17" s="1"/>
  <c r="C21" i="17"/>
  <c r="D21" i="17" s="1"/>
  <c r="D20" i="17"/>
  <c r="C20" i="17"/>
  <c r="C19" i="17"/>
  <c r="D19" i="17" s="1"/>
  <c r="C18" i="17"/>
  <c r="D18" i="17" s="1"/>
  <c r="C17" i="17"/>
  <c r="D17" i="17" s="1"/>
  <c r="F9" i="17"/>
  <c r="F8" i="17"/>
  <c r="F7" i="17"/>
  <c r="F6" i="17"/>
  <c r="F5" i="17"/>
  <c r="F4" i="17"/>
  <c r="I41" i="13"/>
  <c r="E6" i="16" l="1"/>
  <c r="G3" i="16"/>
  <c r="D7" i="16"/>
  <c r="D8" i="16"/>
  <c r="D9" i="16"/>
  <c r="D10" i="16"/>
  <c r="D11" i="16"/>
  <c r="D12" i="16"/>
  <c r="D13" i="16"/>
  <c r="D14" i="16"/>
  <c r="D15" i="16"/>
  <c r="D6" i="16"/>
  <c r="F6" i="16" s="1"/>
  <c r="C2" i="16"/>
  <c r="C1" i="16"/>
  <c r="G2045" i="14"/>
  <c r="G2006" i="14"/>
  <c r="G1971" i="14"/>
  <c r="G1935" i="14"/>
  <c r="G1894" i="14"/>
  <c r="G1860" i="14"/>
  <c r="G1819" i="14"/>
  <c r="G1773" i="14"/>
  <c r="G1722" i="14"/>
  <c r="G1673" i="14"/>
  <c r="G1626" i="14"/>
  <c r="G1589" i="14"/>
  <c r="G1557" i="14"/>
  <c r="G1511" i="14"/>
  <c r="G1463" i="14"/>
  <c r="G1431" i="14"/>
  <c r="G1378" i="14"/>
  <c r="G1338" i="14"/>
  <c r="G1303" i="14"/>
  <c r="G1265" i="14"/>
  <c r="G1229" i="14"/>
  <c r="G1183" i="14"/>
  <c r="G1145" i="14"/>
  <c r="G1088" i="14"/>
  <c r="G1049" i="14"/>
  <c r="G1002" i="14"/>
  <c r="G965" i="14"/>
  <c r="G930" i="14"/>
  <c r="G895" i="14"/>
  <c r="G852" i="14"/>
  <c r="G798" i="14"/>
  <c r="G748" i="14"/>
  <c r="G698" i="14"/>
  <c r="G609" i="14"/>
  <c r="G505" i="14"/>
  <c r="G409" i="14"/>
  <c r="G328" i="14"/>
  <c r="G260" i="14"/>
  <c r="G185" i="14"/>
  <c r="G96" i="14"/>
  <c r="G699" i="14" s="1"/>
  <c r="G2046" i="14"/>
  <c r="G1723" i="14"/>
  <c r="G1050" i="14"/>
  <c r="H13" i="16"/>
  <c r="F2" i="16"/>
  <c r="H12" i="16"/>
  <c r="F1" i="16"/>
  <c r="H10" i="16"/>
  <c r="H11" i="16"/>
  <c r="H14" i="16"/>
  <c r="H9" i="16"/>
  <c r="H15" i="16"/>
  <c r="H8" i="16"/>
  <c r="H6" i="16"/>
  <c r="I6" i="16"/>
  <c r="H7" i="16"/>
  <c r="G1379" i="14" l="1"/>
  <c r="G2047" i="14"/>
  <c r="D7" i="13" l="1"/>
  <c r="D6" i="13"/>
  <c r="C6" i="13"/>
  <c r="C5" i="13"/>
  <c r="C4" i="13"/>
  <c r="E6" i="11"/>
  <c r="E8" i="9" l="1"/>
  <c r="E7" i="9"/>
  <c r="E35" i="5"/>
  <c r="C28" i="5"/>
  <c r="A30" i="5"/>
  <c r="A5" i="3"/>
  <c r="A6" i="3" s="1"/>
  <c r="A7" i="3" s="1"/>
  <c r="A8" i="3" s="1"/>
  <c r="A9" i="3" s="1"/>
  <c r="A10" i="3" s="1"/>
  <c r="A12" i="3"/>
  <c r="A13" i="3" s="1"/>
  <c r="A14" i="3" s="1"/>
  <c r="A15" i="3" s="1"/>
  <c r="A16" i="3" s="1"/>
  <c r="A17" i="3" s="1"/>
  <c r="A18" i="3" s="1"/>
  <c r="A19" i="3" s="1"/>
  <c r="A20" i="3" s="1"/>
  <c r="A21" i="3" s="1"/>
  <c r="A22" i="3" s="1"/>
  <c r="A23" i="3" s="1"/>
  <c r="A24" i="3" s="1"/>
  <c r="A25" i="3" s="1"/>
  <c r="A2" i="4"/>
  <c r="A3" i="4"/>
  <c r="A4" i="4"/>
  <c r="A5" i="4"/>
  <c r="A6" i="4"/>
  <c r="A8" i="4"/>
  <c r="A9" i="4" s="1"/>
  <c r="A10" i="4" s="1"/>
  <c r="A11" i="4" s="1"/>
  <c r="A12" i="4" s="1"/>
  <c r="A13" i="4" s="1"/>
  <c r="A15" i="4"/>
  <c r="A16" i="4"/>
  <c r="A17" i="4"/>
  <c r="A18" i="4"/>
  <c r="A19" i="4"/>
  <c r="A20" i="4" s="1"/>
  <c r="A22" i="4"/>
  <c r="A23" i="4"/>
  <c r="A24" i="4"/>
  <c r="A25" i="4"/>
  <c r="A26" i="4"/>
  <c r="A27" i="4" s="1"/>
  <c r="A29" i="4"/>
  <c r="A30" i="4"/>
  <c r="A31" i="4" s="1"/>
  <c r="G27" i="3"/>
  <c r="F27" i="3"/>
  <c r="H11" i="3"/>
  <c r="H12" i="3" s="1"/>
  <c r="H13" i="3" s="1"/>
  <c r="H14" i="3" s="1"/>
  <c r="H15" i="3" s="1"/>
  <c r="H16" i="3" s="1"/>
  <c r="H17" i="3" s="1"/>
  <c r="H18" i="3" s="1"/>
  <c r="H19" i="3" s="1"/>
  <c r="H20" i="3" s="1"/>
  <c r="H21" i="3" s="1"/>
  <c r="H22" i="3" s="1"/>
  <c r="H23" i="3" s="1"/>
  <c r="H24" i="3" s="1"/>
  <c r="H25" i="3" s="1"/>
  <c r="H4" i="3"/>
  <c r="H5" i="3" s="1"/>
  <c r="H6" i="3" s="1"/>
  <c r="H7" i="3" s="1"/>
  <c r="H8" i="3" s="1"/>
  <c r="H9" i="3" s="1"/>
  <c r="H10" i="3" s="1"/>
  <c r="D27" i="2"/>
  <c r="G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<sst xmlns="http://schemas.openxmlformats.org/spreadsheetml/2006/main" count="49549" uniqueCount="4888">
  <si>
    <t>Weekday</t>
  </si>
  <si>
    <t>Assignment</t>
  </si>
  <si>
    <t>3 days</t>
  </si>
  <si>
    <t>Projects</t>
  </si>
  <si>
    <t>Trackers, dashboards</t>
  </si>
  <si>
    <t>Portfolio</t>
  </si>
  <si>
    <t>3 to 4 projects</t>
  </si>
  <si>
    <t>5 to 6 projects</t>
  </si>
  <si>
    <t>Case Studies</t>
  </si>
  <si>
    <t>Interview questions</t>
  </si>
  <si>
    <t>Google Classroom</t>
  </si>
  <si>
    <t>Class File</t>
  </si>
  <si>
    <t>Assignments</t>
  </si>
  <si>
    <t>case Studies</t>
  </si>
  <si>
    <t>Videos</t>
  </si>
  <si>
    <t>Notes and books</t>
  </si>
  <si>
    <t>Date</t>
  </si>
  <si>
    <t>CarType</t>
  </si>
  <si>
    <t>CustomerCity</t>
  </si>
  <si>
    <t>Sales</t>
  </si>
  <si>
    <t>COGS</t>
  </si>
  <si>
    <t>Honda</t>
  </si>
  <si>
    <t>City02</t>
  </si>
  <si>
    <t>Ford</t>
  </si>
  <si>
    <t>City08</t>
  </si>
  <si>
    <t>City10</t>
  </si>
  <si>
    <t>City20</t>
  </si>
  <si>
    <t>Subaru</t>
  </si>
  <si>
    <t>City03</t>
  </si>
  <si>
    <t>Toyota</t>
  </si>
  <si>
    <t>City04</t>
  </si>
  <si>
    <t>City17</t>
  </si>
  <si>
    <t>City14</t>
  </si>
  <si>
    <t>City01</t>
  </si>
  <si>
    <t>City09</t>
  </si>
  <si>
    <t>Mazda</t>
  </si>
  <si>
    <t>City16</t>
  </si>
  <si>
    <t>Audi</t>
  </si>
  <si>
    <t>City15</t>
  </si>
  <si>
    <t>City12</t>
  </si>
  <si>
    <t>Car Sales Dataset</t>
  </si>
  <si>
    <t>Total</t>
  </si>
  <si>
    <t>Low Sales</t>
  </si>
  <si>
    <t>Merge cell</t>
  </si>
  <si>
    <t>Empty rows</t>
  </si>
  <si>
    <t>Title, Total and Notes Are sticking to the data</t>
  </si>
  <si>
    <t>TRANSACTION DETAILS - BANDHAN BANK</t>
  </si>
  <si>
    <t>Account No</t>
  </si>
  <si>
    <t>DATE</t>
  </si>
  <si>
    <t>TRANSACTION DETAILS</t>
  </si>
  <si>
    <t>CHQ.NO.</t>
  </si>
  <si>
    <t>VALUE DATE</t>
  </si>
  <si>
    <t>WITHDRAWAL AMT</t>
  </si>
  <si>
    <t>DEPOSIT AMT</t>
  </si>
  <si>
    <t>BALANCE AMT</t>
  </si>
  <si>
    <t>409000611074'</t>
  </si>
  <si>
    <t>TRF FROM  Indiaforensic SERVICES</t>
  </si>
  <si>
    <t>FDRL/INTERNAL FUND TRANSFE</t>
  </si>
  <si>
    <t>INDO GIBL Indiaforensic STL01071</t>
  </si>
  <si>
    <t>INDO GIBL Indiaforensic STL02071</t>
  </si>
  <si>
    <t>INDO GIBL Indiaforensic STL03071</t>
  </si>
  <si>
    <t>409000425051'</t>
  </si>
  <si>
    <t>NEFT/SBIN316054519453/Mr</t>
  </si>
  <si>
    <t>NEFT/SBIN316054795331/Mr</t>
  </si>
  <si>
    <t>NEFT/SD1279001248/DHARAMB</t>
  </si>
  <si>
    <t>NEFT/SBIN116062424445/DEE</t>
  </si>
  <si>
    <t>NEFT/MAHBH16090571628/M/s</t>
  </si>
  <si>
    <t>NEFT/SD1290309312/VIDYART</t>
  </si>
  <si>
    <t>No Withdrwal this Month</t>
  </si>
  <si>
    <t>NEFT/BARBH16098696964/MOT</t>
  </si>
  <si>
    <t>NEFT/SAA33261155/SANJEET</t>
  </si>
  <si>
    <t>NEFT/BKIDN16104834588/KAV</t>
  </si>
  <si>
    <t>NEFT/CBINH16107289293/M S</t>
  </si>
  <si>
    <t>NEFT/BKIDN16111600591/KRI</t>
  </si>
  <si>
    <t>NEFT/STBP916112924171/UNI</t>
  </si>
  <si>
    <t>NEFT/SD1293975857/JAI RAM</t>
  </si>
  <si>
    <t>NEFT/SBIN116116210635/PAD</t>
  </si>
  <si>
    <t>NEFT/BKIDN16126554823/NAS</t>
  </si>
  <si>
    <t>To unmerge</t>
  </si>
  <si>
    <t>Home Tab --&gt; Alignment --&gt; Unmerge</t>
  </si>
  <si>
    <t>Pass the value to the cells below</t>
  </si>
  <si>
    <t>Ctrl+d while the selection is there</t>
  </si>
  <si>
    <t>A</t>
  </si>
  <si>
    <t>B</t>
  </si>
  <si>
    <t>C</t>
  </si>
  <si>
    <t>D</t>
  </si>
  <si>
    <t>E</t>
  </si>
  <si>
    <t>To unmerge all cells</t>
  </si>
  <si>
    <t>1. Select the entire column</t>
  </si>
  <si>
    <t>2. Press unmerge</t>
  </si>
  <si>
    <t>Select the column which we have to fill</t>
  </si>
  <si>
    <t>go to column which complete</t>
  </si>
  <si>
    <t>go to end of the column (ctrl+down arrow)</t>
  </si>
  <si>
    <t>go to column to populate</t>
  </si>
  <si>
    <t>to select the entire column (ctrl+shift+home)</t>
  </si>
  <si>
    <t>Ctrl+g (go to)</t>
  </si>
  <si>
    <t>Press Special --&gt; Go to Special</t>
  </si>
  <si>
    <t>Select Blank</t>
  </si>
  <si>
    <t>in the first empty cell write =cell above</t>
  </si>
  <si>
    <t>press ctrl+enter</t>
  </si>
  <si>
    <t>In order to remove the empty rows from the table</t>
  </si>
  <si>
    <t>1. Select the entire columns where the data is present</t>
  </si>
  <si>
    <t>2. Apply filter (data --&gt; filter)</t>
  </si>
  <si>
    <t>3. Click on any one drop down</t>
  </si>
  <si>
    <t>4. Unselect - Select All</t>
  </si>
  <si>
    <t>5. Select - Blank</t>
  </si>
  <si>
    <t>6. Look for completely empty row and delete</t>
  </si>
  <si>
    <t>Alternate of Merged cell</t>
  </si>
  <si>
    <t>1. select the cells for which we want to center the text.</t>
  </si>
  <si>
    <t>2. Home Tab --&gt; Alignment Laucher</t>
  </si>
  <si>
    <t>3. Horizontal --&gt; Center across selection</t>
  </si>
  <si>
    <t>Number</t>
  </si>
  <si>
    <t>Text</t>
  </si>
  <si>
    <t>Boolean</t>
  </si>
  <si>
    <t>right side</t>
  </si>
  <si>
    <t>hut</t>
  </si>
  <si>
    <t>left side</t>
  </si>
  <si>
    <t>middle</t>
  </si>
  <si>
    <t>date</t>
  </si>
  <si>
    <t>19.7.2024</t>
  </si>
  <si>
    <t>date / or -</t>
  </si>
  <si>
    <t>Date Problem #1</t>
  </si>
  <si>
    <t>date is written with . Instead of / or -</t>
  </si>
  <si>
    <t>Find and replace</t>
  </si>
  <si>
    <t>Ctrl+h</t>
  </si>
  <si>
    <t>Date problem #2</t>
  </si>
  <si>
    <t>Received date in text format and in different date format as per the system</t>
  </si>
  <si>
    <t>To identify we apppy filter and check if the dates are grouping or not.</t>
  </si>
  <si>
    <t>If not grouping then fix the dates</t>
  </si>
  <si>
    <t>Entire col</t>
  </si>
  <si>
    <t>Ctrl+shift+down arrow</t>
  </si>
  <si>
    <t>Date1</t>
  </si>
  <si>
    <t>Date2</t>
  </si>
  <si>
    <t>Percentage</t>
  </si>
  <si>
    <t>Currency</t>
  </si>
  <si>
    <t>Date3</t>
  </si>
  <si>
    <t>01.01.2005</t>
  </si>
  <si>
    <t>235</t>
  </si>
  <si>
    <t>01.02.2005</t>
  </si>
  <si>
    <t>8865</t>
  </si>
  <si>
    <t>01.03.2005</t>
  </si>
  <si>
    <t>98623</t>
  </si>
  <si>
    <t>01.04.2005</t>
  </si>
  <si>
    <t>3456</t>
  </si>
  <si>
    <t>01.05.2005</t>
  </si>
  <si>
    <t>23478</t>
  </si>
  <si>
    <t>01.06.2005</t>
  </si>
  <si>
    <t>232</t>
  </si>
  <si>
    <t>01.07.2005</t>
  </si>
  <si>
    <t>456</t>
  </si>
  <si>
    <t>01.08.2005</t>
  </si>
  <si>
    <t>Date Problem #3</t>
  </si>
  <si>
    <t>Date as stored as numbers in excel</t>
  </si>
  <si>
    <t>Days past since 1 Jan 1900</t>
  </si>
  <si>
    <t>Numbers</t>
  </si>
  <si>
    <t>ACCOUTNING</t>
  </si>
  <si>
    <t>percentage</t>
  </si>
  <si>
    <t>Spent</t>
  </si>
  <si>
    <t>Salary</t>
  </si>
  <si>
    <t>%</t>
  </si>
  <si>
    <t>Numbers stored as Text</t>
  </si>
  <si>
    <t>Cheque No.</t>
  </si>
  <si>
    <t>007754</t>
  </si>
  <si>
    <t>0076654</t>
  </si>
  <si>
    <t>08764</t>
  </si>
  <si>
    <t>Alignment</t>
  </si>
  <si>
    <t>Horizontal</t>
  </si>
  <si>
    <t>Vertical</t>
  </si>
  <si>
    <t>left</t>
  </si>
  <si>
    <t>right</t>
  </si>
  <si>
    <t>center</t>
  </si>
  <si>
    <t>Top</t>
  </si>
  <si>
    <t>Middle</t>
  </si>
  <si>
    <t>Bottom</t>
  </si>
  <si>
    <t>Hello</t>
  </si>
  <si>
    <t>Hori</t>
  </si>
  <si>
    <t>Left</t>
  </si>
  <si>
    <t>sdjfjsd ksejrk sdkgfsjd sdgjsldgj sdkgjsd</t>
  </si>
  <si>
    <t>sdfjhsds sdkjgjskd</t>
  </si>
  <si>
    <t>sdjghsdjg</t>
  </si>
  <si>
    <t xml:space="preserve"> </t>
  </si>
  <si>
    <t>Right</t>
  </si>
  <si>
    <t>length is fixed</t>
  </si>
  <si>
    <t>Center/right</t>
  </si>
  <si>
    <t>This is an excel class</t>
  </si>
  <si>
    <t>jshdjfhsd skdjdkjfg</t>
  </si>
  <si>
    <t>Wrap text</t>
  </si>
  <si>
    <t>Helps to increase the ht of the cell to adjust the text</t>
  </si>
  <si>
    <t>Filtering</t>
  </si>
  <si>
    <t>Based on the criteria getting the data</t>
  </si>
  <si>
    <t>Why?</t>
  </si>
  <si>
    <t>get smaller data and improve efficiency</t>
  </si>
  <si>
    <t>Auto Filter</t>
  </si>
  <si>
    <t>Adv Filter</t>
  </si>
  <si>
    <t>City11</t>
  </si>
  <si>
    <t>City13</t>
  </si>
  <si>
    <t>City05</t>
  </si>
  <si>
    <t>GM</t>
  </si>
  <si>
    <t>City18</t>
  </si>
  <si>
    <t>City19</t>
  </si>
  <si>
    <t>City06</t>
  </si>
  <si>
    <t>City07</t>
  </si>
  <si>
    <t>City21</t>
  </si>
  <si>
    <t>City23</t>
  </si>
  <si>
    <t>City22</t>
  </si>
  <si>
    <t>Drop down</t>
  </si>
  <si>
    <t>Alt + down arrow</t>
  </si>
  <si>
    <t>Check Box</t>
  </si>
  <si>
    <t>Check/uncheck --&gt; space bar</t>
  </si>
  <si>
    <t>+ Expand field</t>
  </si>
  <si>
    <t>right arrow key</t>
  </si>
  <si>
    <t>- Collapse field</t>
  </si>
  <si>
    <t>Left Arrow Key</t>
  </si>
  <si>
    <t>Year to date</t>
  </si>
  <si>
    <t>YTD</t>
  </si>
  <si>
    <t>Starting of Year till today's date</t>
  </si>
  <si>
    <t>F</t>
  </si>
  <si>
    <t>Excel, Python</t>
  </si>
  <si>
    <t>SQL, python</t>
  </si>
  <si>
    <t>SQL, R</t>
  </si>
  <si>
    <t>SQL</t>
  </si>
  <si>
    <t>Excel</t>
  </si>
  <si>
    <t>Python</t>
  </si>
  <si>
    <t>Equal Excel</t>
  </si>
  <si>
    <t>Who all should I enroll in my next excel?</t>
  </si>
  <si>
    <t>Contains</t>
  </si>
  <si>
    <t>Address</t>
  </si>
  <si>
    <t>14B, Camac Street, Kolkata - 17</t>
  </si>
  <si>
    <t>To get the data for all cars which are Honda and Mazda</t>
  </si>
  <si>
    <t>Top 10 Item</t>
  </si>
  <si>
    <t>Top 10 %</t>
  </si>
  <si>
    <t>Honda in 2009</t>
  </si>
  <si>
    <t>Top 5 honda car sales</t>
  </si>
  <si>
    <t>Top 10/ Above Average/Below Average</t>
  </si>
  <si>
    <t>First in order of operations --&gt; Top 10/AA/BA is applied first and then rest of the filters</t>
  </si>
  <si>
    <t>Avg Sales</t>
  </si>
  <si>
    <t>Subtotal</t>
  </si>
  <si>
    <t>Aggregate</t>
  </si>
  <si>
    <t>These two functions work on visible cells</t>
  </si>
  <si>
    <t>Region</t>
  </si>
  <si>
    <t>Sales Rep</t>
  </si>
  <si>
    <t>Customer</t>
  </si>
  <si>
    <t>Product</t>
  </si>
  <si>
    <t>SouthEast</t>
  </si>
  <si>
    <t>Chin</t>
  </si>
  <si>
    <t>Amazon.com</t>
  </si>
  <si>
    <t>ZON Item</t>
  </si>
  <si>
    <t>NorthEast</t>
  </si>
  <si>
    <t>Jon</t>
  </si>
  <si>
    <t>ZET Item</t>
  </si>
  <si>
    <t>FHT Item</t>
  </si>
  <si>
    <t>Solar and Wind Inc.</t>
  </si>
  <si>
    <t>JFA Item</t>
  </si>
  <si>
    <t>Jeri</t>
  </si>
  <si>
    <t>Costco</t>
  </si>
  <si>
    <t>Troung</t>
  </si>
  <si>
    <t>Sherman Williams</t>
  </si>
  <si>
    <t>LZB Item</t>
  </si>
  <si>
    <t>Steven</t>
  </si>
  <si>
    <t>Peet's Coffee</t>
  </si>
  <si>
    <t>EJL Item</t>
  </si>
  <si>
    <t>Sheliadawn</t>
  </si>
  <si>
    <t>Google</t>
  </si>
  <si>
    <t>QGH Item</t>
  </si>
  <si>
    <t>West</t>
  </si>
  <si>
    <t>Nature Company</t>
  </si>
  <si>
    <t>OZR Item</t>
  </si>
  <si>
    <t>North</t>
  </si>
  <si>
    <t>ExcelIsVeryFun.com</t>
  </si>
  <si>
    <t>DQI Item</t>
  </si>
  <si>
    <t>SOC Item</t>
  </si>
  <si>
    <t>SKM Item</t>
  </si>
  <si>
    <t>Luke</t>
  </si>
  <si>
    <t>RBU Item</t>
  </si>
  <si>
    <t>TEK Item</t>
  </si>
  <si>
    <t>MidWest</t>
  </si>
  <si>
    <t>Home Depot</t>
  </si>
  <si>
    <t>OSX Item</t>
  </si>
  <si>
    <t>DVC Item</t>
  </si>
  <si>
    <t>Whole Foods</t>
  </si>
  <si>
    <t>EPZ Item</t>
  </si>
  <si>
    <t>Office Depot</t>
  </si>
  <si>
    <t>GNN Item</t>
  </si>
  <si>
    <t>HDP Item</t>
  </si>
  <si>
    <t>KDI Item</t>
  </si>
  <si>
    <t>HFJ Item</t>
  </si>
  <si>
    <t>Rhonda</t>
  </si>
  <si>
    <t>SWQ Item</t>
  </si>
  <si>
    <t>Yahoo</t>
  </si>
  <si>
    <t>VVA Item</t>
  </si>
  <si>
    <t>GWD Item</t>
  </si>
  <si>
    <t>LZH Item</t>
  </si>
  <si>
    <t>CSL Item</t>
  </si>
  <si>
    <t>QDA Item</t>
  </si>
  <si>
    <t>KBF Item</t>
  </si>
  <si>
    <t>MDI Item</t>
  </si>
  <si>
    <t>CAY Item</t>
  </si>
  <si>
    <t>RNI Item</t>
  </si>
  <si>
    <t>XPW Item</t>
  </si>
  <si>
    <t>ALY Item</t>
  </si>
  <si>
    <t>UJZ Item</t>
  </si>
  <si>
    <t>VNM Item</t>
  </si>
  <si>
    <t>BMF Item</t>
  </si>
  <si>
    <t>The Economist</t>
  </si>
  <si>
    <t>DMN Item</t>
  </si>
  <si>
    <t>ARS Item</t>
  </si>
  <si>
    <t>ISP Item</t>
  </si>
  <si>
    <t>ZLR Item</t>
  </si>
  <si>
    <t>FBZ Item</t>
  </si>
  <si>
    <t>EKD Item</t>
  </si>
  <si>
    <t>VWY Item</t>
  </si>
  <si>
    <t>YIP Item</t>
  </si>
  <si>
    <t>JLK Item</t>
  </si>
  <si>
    <t>BSY Item</t>
  </si>
  <si>
    <t>JUE Item</t>
  </si>
  <si>
    <t>BFS Item</t>
  </si>
  <si>
    <t>FXG Item</t>
  </si>
  <si>
    <t>McLendon's Hardware</t>
  </si>
  <si>
    <t>YPW Item</t>
  </si>
  <si>
    <t>TYG Item</t>
  </si>
  <si>
    <t>TYA Item</t>
  </si>
  <si>
    <t>YKZ Item</t>
  </si>
  <si>
    <t>QAG Item</t>
  </si>
  <si>
    <t>RHV Item</t>
  </si>
  <si>
    <t>KTI Item</t>
  </si>
  <si>
    <t>HPF Item</t>
  </si>
  <si>
    <t>HFP Item</t>
  </si>
  <si>
    <t>BXP Item</t>
  </si>
  <si>
    <t>YER Item</t>
  </si>
  <si>
    <t>IVZ Item</t>
  </si>
  <si>
    <t>RTF Item</t>
  </si>
  <si>
    <t>WZQ Item</t>
  </si>
  <si>
    <t>EKO Item</t>
  </si>
  <si>
    <t>BZX Item</t>
  </si>
  <si>
    <t>KXU Item</t>
  </si>
  <si>
    <t>QAI Item</t>
  </si>
  <si>
    <t>PAB Item</t>
  </si>
  <si>
    <t>EIO Item</t>
  </si>
  <si>
    <t>OSP Item</t>
  </si>
  <si>
    <t>IZB Item</t>
  </si>
  <si>
    <t>RLW Item</t>
  </si>
  <si>
    <t>TLJ Item</t>
  </si>
  <si>
    <t>GVD Item</t>
  </si>
  <si>
    <t>TVT Item</t>
  </si>
  <si>
    <t>GFI Item</t>
  </si>
  <si>
    <t>MDD Item</t>
  </si>
  <si>
    <t>FMB Item</t>
  </si>
  <si>
    <t>PGQ Item</t>
  </si>
  <si>
    <t>SUA Item</t>
  </si>
  <si>
    <t>RRT Item</t>
  </si>
  <si>
    <t>WBE Item</t>
  </si>
  <si>
    <t>DIO Item</t>
  </si>
  <si>
    <t>DML Item</t>
  </si>
  <si>
    <t>TUV Item</t>
  </si>
  <si>
    <t>JZS Item</t>
  </si>
  <si>
    <t>UBW Item</t>
  </si>
  <si>
    <t>LGL Item</t>
  </si>
  <si>
    <t>ONY Item</t>
  </si>
  <si>
    <t>YUT Item</t>
  </si>
  <si>
    <t>WXP Item</t>
  </si>
  <si>
    <t>ZNN Item</t>
  </si>
  <si>
    <t>MBI Item</t>
  </si>
  <si>
    <t>FNY Item</t>
  </si>
  <si>
    <t>OAP Item</t>
  </si>
  <si>
    <t>ODT Item</t>
  </si>
  <si>
    <t>RUK Item</t>
  </si>
  <si>
    <t>MEO Item</t>
  </si>
  <si>
    <t>DRO Item</t>
  </si>
  <si>
    <t>MJU Item</t>
  </si>
  <si>
    <t>VYV Item</t>
  </si>
  <si>
    <t>FZS Item</t>
  </si>
  <si>
    <t>IWV Item</t>
  </si>
  <si>
    <t>BPF Item</t>
  </si>
  <si>
    <t>FPN Item</t>
  </si>
  <si>
    <t>NDS Item</t>
  </si>
  <si>
    <t>EKN Item</t>
  </si>
  <si>
    <t>ARF Item</t>
  </si>
  <si>
    <t>BQD Item</t>
  </si>
  <si>
    <t>OXV Item</t>
  </si>
  <si>
    <t>VGC Item</t>
  </si>
  <si>
    <t>YWZ Item</t>
  </si>
  <si>
    <t>JIM Item</t>
  </si>
  <si>
    <t>HSS Item</t>
  </si>
  <si>
    <t>WAJ Item</t>
  </si>
  <si>
    <t>YDC Item</t>
  </si>
  <si>
    <t>RJA Item</t>
  </si>
  <si>
    <t>MTS Item</t>
  </si>
  <si>
    <t>ZAW Item</t>
  </si>
  <si>
    <t>OEH Item</t>
  </si>
  <si>
    <t>GTC Item</t>
  </si>
  <si>
    <t>YRA Item</t>
  </si>
  <si>
    <t>YHW Item</t>
  </si>
  <si>
    <t>GPA Item</t>
  </si>
  <si>
    <t>MHX Item</t>
  </si>
  <si>
    <t>RMZ Item</t>
  </si>
  <si>
    <t>TRJ Item</t>
  </si>
  <si>
    <t>BZR Item</t>
  </si>
  <si>
    <t>GCY Item</t>
  </si>
  <si>
    <t>KKL Item</t>
  </si>
  <si>
    <t>YRP Item</t>
  </si>
  <si>
    <t>KJJ Item</t>
  </si>
  <si>
    <t>DSQ Item</t>
  </si>
  <si>
    <t>XTG Item</t>
  </si>
  <si>
    <t>OLD Item</t>
  </si>
  <si>
    <t>MVT Item</t>
  </si>
  <si>
    <t>HJR Item</t>
  </si>
  <si>
    <t>STH Item</t>
  </si>
  <si>
    <t>QIT Item</t>
  </si>
  <si>
    <t>RPP Item</t>
  </si>
  <si>
    <t>IAJ Item</t>
  </si>
  <si>
    <t>CYN Item</t>
  </si>
  <si>
    <t>JGL Item</t>
  </si>
  <si>
    <t>SUD Item</t>
  </si>
  <si>
    <t>VJO Item</t>
  </si>
  <si>
    <t>GUA Item</t>
  </si>
  <si>
    <t>ZWZ Item</t>
  </si>
  <si>
    <t>EOE Item</t>
  </si>
  <si>
    <t>UPA Item</t>
  </si>
  <si>
    <t>ONV Item</t>
  </si>
  <si>
    <t>WSQ Item</t>
  </si>
  <si>
    <t>SHL Item</t>
  </si>
  <si>
    <t>JXE Item</t>
  </si>
  <si>
    <t>AAA Item</t>
  </si>
  <si>
    <t>UGS Item</t>
  </si>
  <si>
    <t>QMX Item</t>
  </si>
  <si>
    <t>SQZ Item</t>
  </si>
  <si>
    <t>QCV Item</t>
  </si>
  <si>
    <t>CSZ Item</t>
  </si>
  <si>
    <t>ZEQ Item</t>
  </si>
  <si>
    <t>VWP Item</t>
  </si>
  <si>
    <t>ASO Item</t>
  </si>
  <si>
    <t>YXT Item</t>
  </si>
  <si>
    <t>ESO Item</t>
  </si>
  <si>
    <t>XFN Item</t>
  </si>
  <si>
    <t>YDS Item</t>
  </si>
  <si>
    <t>XCF Item</t>
  </si>
  <si>
    <t>WFJ Item</t>
  </si>
  <si>
    <t>XBY Item</t>
  </si>
  <si>
    <t>WLS Item</t>
  </si>
  <si>
    <t>KHK Item</t>
  </si>
  <si>
    <t>WCX Item</t>
  </si>
  <si>
    <t>NXJ Item</t>
  </si>
  <si>
    <t>VFU Item</t>
  </si>
  <si>
    <t>PVI Item</t>
  </si>
  <si>
    <t>EPL Item</t>
  </si>
  <si>
    <t>NXA Item</t>
  </si>
  <si>
    <t>GIJ Item</t>
  </si>
  <si>
    <t>JXI Item</t>
  </si>
  <si>
    <t>PRV Item</t>
  </si>
  <si>
    <t>TNQ Item</t>
  </si>
  <si>
    <t>VDQ Item</t>
  </si>
  <si>
    <t>GXO Item</t>
  </si>
  <si>
    <t>EPK Item</t>
  </si>
  <si>
    <t>PDI Item</t>
  </si>
  <si>
    <t>CCA Item</t>
  </si>
  <si>
    <t>BZU Item</t>
  </si>
  <si>
    <t>ZXT Item</t>
  </si>
  <si>
    <t>WLI Item</t>
  </si>
  <si>
    <t>EKT Item</t>
  </si>
  <si>
    <t>UXD Item</t>
  </si>
  <si>
    <t>JMN Item</t>
  </si>
  <si>
    <t>UJN Item</t>
  </si>
  <si>
    <t>PTC Item</t>
  </si>
  <si>
    <t>PZY Item</t>
  </si>
  <si>
    <t>ASS Item</t>
  </si>
  <si>
    <t>VPY Item</t>
  </si>
  <si>
    <t>AYM Item</t>
  </si>
  <si>
    <t>SHA Item</t>
  </si>
  <si>
    <t>EWX Item</t>
  </si>
  <si>
    <t>ZGL Item</t>
  </si>
  <si>
    <t>FSJ Item</t>
  </si>
  <si>
    <t>FEP Item</t>
  </si>
  <si>
    <t>MFZ Item</t>
  </si>
  <si>
    <t>QMS Item</t>
  </si>
  <si>
    <t>QCL Item</t>
  </si>
  <si>
    <t>KDX Item</t>
  </si>
  <si>
    <t>HRL Item</t>
  </si>
  <si>
    <t>KVA Item</t>
  </si>
  <si>
    <t>SLL Item</t>
  </si>
  <si>
    <t>IYC Item</t>
  </si>
  <si>
    <t>KBV Item</t>
  </si>
  <si>
    <t>CUK Item</t>
  </si>
  <si>
    <t>XSM Item</t>
  </si>
  <si>
    <t>WBN Item</t>
  </si>
  <si>
    <t>GSJ Item</t>
  </si>
  <si>
    <t>DYV Item</t>
  </si>
  <si>
    <t>BRL Item</t>
  </si>
  <si>
    <t>BRJ Item</t>
  </si>
  <si>
    <t>ZEE Item</t>
  </si>
  <si>
    <t>BYN Item</t>
  </si>
  <si>
    <t>MYJ Item</t>
  </si>
  <si>
    <t>NOC Item</t>
  </si>
  <si>
    <t>DPY Item</t>
  </si>
  <si>
    <t>WOD Item</t>
  </si>
  <si>
    <t>BLJ Item</t>
  </si>
  <si>
    <t>IPH Item</t>
  </si>
  <si>
    <t>OEI Item</t>
  </si>
  <si>
    <t>KMU Item</t>
  </si>
  <si>
    <t>KRH Item</t>
  </si>
  <si>
    <t>AVS Item</t>
  </si>
  <si>
    <t>HXH Item</t>
  </si>
  <si>
    <t>ULU Item</t>
  </si>
  <si>
    <t>JGD Item</t>
  </si>
  <si>
    <t>YCD Item</t>
  </si>
  <si>
    <t>HQY Item</t>
  </si>
  <si>
    <t>MCN Item</t>
  </si>
  <si>
    <t>QPC Item</t>
  </si>
  <si>
    <t>BJL Item</t>
  </si>
  <si>
    <t>TSF Item</t>
  </si>
  <si>
    <t>BMX Item</t>
  </si>
  <si>
    <t>DQR Item</t>
  </si>
  <si>
    <t>TPZ Item</t>
  </si>
  <si>
    <t>SNC Item</t>
  </si>
  <si>
    <t>MNS Item</t>
  </si>
  <si>
    <t>JOG Item</t>
  </si>
  <si>
    <t>RDD Item</t>
  </si>
  <si>
    <t>MGO Item</t>
  </si>
  <si>
    <t>QGQ Item</t>
  </si>
  <si>
    <t>MNF Item</t>
  </si>
  <si>
    <t>BVK Item</t>
  </si>
  <si>
    <t>KFB Item</t>
  </si>
  <si>
    <t>FYG Item</t>
  </si>
  <si>
    <t>TZF Item</t>
  </si>
  <si>
    <t>GAY Item</t>
  </si>
  <si>
    <t>MDG Item</t>
  </si>
  <si>
    <t>OCL Item</t>
  </si>
  <si>
    <t>TAA Item</t>
  </si>
  <si>
    <t>APF Item</t>
  </si>
  <si>
    <t>LFO Item</t>
  </si>
  <si>
    <t>UZF Item</t>
  </si>
  <si>
    <t>PMB Item</t>
  </si>
  <si>
    <t>TIH Item</t>
  </si>
  <si>
    <t>BEU Item</t>
  </si>
  <si>
    <t>DXU Item</t>
  </si>
  <si>
    <t>FJH Item</t>
  </si>
  <si>
    <t>SNA Item</t>
  </si>
  <si>
    <t>JMX Item</t>
  </si>
  <si>
    <t>SLB Item</t>
  </si>
  <si>
    <t>WGT Item</t>
  </si>
  <si>
    <t>SZM Item</t>
  </si>
  <si>
    <t>XSQ Item</t>
  </si>
  <si>
    <t>QNH Item</t>
  </si>
  <si>
    <t>PEN Item</t>
  </si>
  <si>
    <t>MMT Item</t>
  </si>
  <si>
    <t>XOS Item</t>
  </si>
  <si>
    <t>FMP Item</t>
  </si>
  <si>
    <t>JMV Item</t>
  </si>
  <si>
    <t>CZU Item</t>
  </si>
  <si>
    <t>CMW Item</t>
  </si>
  <si>
    <t>LOI Item</t>
  </si>
  <si>
    <t>YHJ Item</t>
  </si>
  <si>
    <t>OPC Item</t>
  </si>
  <si>
    <t>EEO Item</t>
  </si>
  <si>
    <t>QXM Item</t>
  </si>
  <si>
    <t>TKB Item</t>
  </si>
  <si>
    <t>OBP Item</t>
  </si>
  <si>
    <t>ZRF Item</t>
  </si>
  <si>
    <t>XTA Item</t>
  </si>
  <si>
    <t>KPO Item</t>
  </si>
  <si>
    <t>WUG Item</t>
  </si>
  <si>
    <t>PUD Item</t>
  </si>
  <si>
    <t>YJU Item</t>
  </si>
  <si>
    <t>HUA Item</t>
  </si>
  <si>
    <t>FOB Item</t>
  </si>
  <si>
    <t>WTJ Item</t>
  </si>
  <si>
    <t>JHA Item</t>
  </si>
  <si>
    <t>YNQ Item</t>
  </si>
  <si>
    <t>STR Item</t>
  </si>
  <si>
    <t>FCV Item</t>
  </si>
  <si>
    <t>MKO Item</t>
  </si>
  <si>
    <t>IME Item</t>
  </si>
  <si>
    <t>LRX Item</t>
  </si>
  <si>
    <t>BQS Item</t>
  </si>
  <si>
    <t>NEN Item</t>
  </si>
  <si>
    <t>TVY Item</t>
  </si>
  <si>
    <t>MDM Item</t>
  </si>
  <si>
    <t>SFA Item</t>
  </si>
  <si>
    <t>AOV Item</t>
  </si>
  <si>
    <t>JHF Item</t>
  </si>
  <si>
    <t>KAP Item</t>
  </si>
  <si>
    <t>URT Item</t>
  </si>
  <si>
    <t>RUH Item</t>
  </si>
  <si>
    <t>MHY Item</t>
  </si>
  <si>
    <t>NFI Item</t>
  </si>
  <si>
    <t>KKR Item</t>
  </si>
  <si>
    <t>QKT Item</t>
  </si>
  <si>
    <t>XAC Item</t>
  </si>
  <si>
    <t>PTK Item</t>
  </si>
  <si>
    <t>LEL Item</t>
  </si>
  <si>
    <t>LJR Item</t>
  </si>
  <si>
    <t>SWY Item</t>
  </si>
  <si>
    <t>MWX Item</t>
  </si>
  <si>
    <t>LMF Item</t>
  </si>
  <si>
    <t>RUR Item</t>
  </si>
  <si>
    <t>SQA Item</t>
  </si>
  <si>
    <t>IWG Item</t>
  </si>
  <si>
    <t>GHH Item</t>
  </si>
  <si>
    <t>SGN Item</t>
  </si>
  <si>
    <t>HUJ Item</t>
  </si>
  <si>
    <t>UHW Item</t>
  </si>
  <si>
    <t>FLK Item</t>
  </si>
  <si>
    <t>DXG Item</t>
  </si>
  <si>
    <t>RSL Item</t>
  </si>
  <si>
    <t>UXT Item</t>
  </si>
  <si>
    <t>TGL Item</t>
  </si>
  <si>
    <t>ULW Item</t>
  </si>
  <si>
    <t>LOP Item</t>
  </si>
  <si>
    <t>XDA Item</t>
  </si>
  <si>
    <t>WSD Item</t>
  </si>
  <si>
    <t>DDC Item</t>
  </si>
  <si>
    <t>JXF Item</t>
  </si>
  <si>
    <t>EXO Item</t>
  </si>
  <si>
    <t>LES Item</t>
  </si>
  <si>
    <t>VJU Item</t>
  </si>
  <si>
    <t>MBS Item</t>
  </si>
  <si>
    <t>IUD Item</t>
  </si>
  <si>
    <t>TYZ Item</t>
  </si>
  <si>
    <t>LYS Item</t>
  </si>
  <si>
    <t>BGP Item</t>
  </si>
  <si>
    <t>WZE Item</t>
  </si>
  <si>
    <t>SYC Item</t>
  </si>
  <si>
    <t>BST Item</t>
  </si>
  <si>
    <t>YBX Item</t>
  </si>
  <si>
    <t>GXR Item</t>
  </si>
  <si>
    <t>BAW Item</t>
  </si>
  <si>
    <t>DPA Item</t>
  </si>
  <si>
    <t>LVU Item</t>
  </si>
  <si>
    <t>TEY Item</t>
  </si>
  <si>
    <t>GLG Item</t>
  </si>
  <si>
    <t>DLN Item</t>
  </si>
  <si>
    <t>QTS Item</t>
  </si>
  <si>
    <t>NFU Item</t>
  </si>
  <si>
    <t>KFE Item</t>
  </si>
  <si>
    <t>OJW Item</t>
  </si>
  <si>
    <t>QKP Item</t>
  </si>
  <si>
    <t>BVN Item</t>
  </si>
  <si>
    <t>TPL Item</t>
  </si>
  <si>
    <t>AIL Item</t>
  </si>
  <si>
    <t>YUO Item</t>
  </si>
  <si>
    <t>RBI Item</t>
  </si>
  <si>
    <t>YKX Item</t>
  </si>
  <si>
    <t>KAE Item</t>
  </si>
  <si>
    <t>BCW Item</t>
  </si>
  <si>
    <t>PED Item</t>
  </si>
  <si>
    <t>BGN Item</t>
  </si>
  <si>
    <t>IUW Item</t>
  </si>
  <si>
    <t>QVI Item</t>
  </si>
  <si>
    <t>HFG Item</t>
  </si>
  <si>
    <t>WPJ Item</t>
  </si>
  <si>
    <t>PSG Item</t>
  </si>
  <si>
    <t>ZCN Item</t>
  </si>
  <si>
    <t>RLP Item</t>
  </si>
  <si>
    <t>ACF Item</t>
  </si>
  <si>
    <t>EDS Item</t>
  </si>
  <si>
    <t>CZM Item</t>
  </si>
  <si>
    <t>MVI Item</t>
  </si>
  <si>
    <t>HPV Item</t>
  </si>
  <si>
    <t>DNN Item</t>
  </si>
  <si>
    <t>DYM Item</t>
  </si>
  <si>
    <t>MFN Item</t>
  </si>
  <si>
    <t>OVI Item</t>
  </si>
  <si>
    <t>CXY Item</t>
  </si>
  <si>
    <t>OZX Item</t>
  </si>
  <si>
    <t>NNA Item</t>
  </si>
  <si>
    <t>BYD Item</t>
  </si>
  <si>
    <t>IZG Item</t>
  </si>
  <si>
    <t>HVV Item</t>
  </si>
  <si>
    <t>KFK Item</t>
  </si>
  <si>
    <t>EQL Item</t>
  </si>
  <si>
    <t>BCY Item</t>
  </si>
  <si>
    <t>ELN Item</t>
  </si>
  <si>
    <t>ZWS Item</t>
  </si>
  <si>
    <t>KAB Item</t>
  </si>
  <si>
    <t>NEE Item</t>
  </si>
  <si>
    <t>EYP Item</t>
  </si>
  <si>
    <t>KFL Item</t>
  </si>
  <si>
    <t>CIH Item</t>
  </si>
  <si>
    <t>ZND Item</t>
  </si>
  <si>
    <t>UVO Item</t>
  </si>
  <si>
    <t>MWR Item</t>
  </si>
  <si>
    <t>GWO Item</t>
  </si>
  <si>
    <t>JQL Item</t>
  </si>
  <si>
    <t>NNJ Item</t>
  </si>
  <si>
    <t>GAK Item</t>
  </si>
  <si>
    <t>ZQG Item</t>
  </si>
  <si>
    <t>VRL Item</t>
  </si>
  <si>
    <t>JUO Item</t>
  </si>
  <si>
    <t>NGX Item</t>
  </si>
  <si>
    <t>WYL Item</t>
  </si>
  <si>
    <t>XPG Item</t>
  </si>
  <si>
    <t>GIV Item</t>
  </si>
  <si>
    <t>BZE Item</t>
  </si>
  <si>
    <t>VBG Item</t>
  </si>
  <si>
    <t>NUB Item</t>
  </si>
  <si>
    <t>GDW Item</t>
  </si>
  <si>
    <t>KLF Item</t>
  </si>
  <si>
    <t>VMA Item</t>
  </si>
  <si>
    <t>PNA Item</t>
  </si>
  <si>
    <t>FFW Item</t>
  </si>
  <si>
    <t>NZX Item</t>
  </si>
  <si>
    <t>CXC Item</t>
  </si>
  <si>
    <t>SNK Item</t>
  </si>
  <si>
    <t>PQV Item</t>
  </si>
  <si>
    <t>XSR Item</t>
  </si>
  <si>
    <t>ADY Item</t>
  </si>
  <si>
    <t>DIP Item</t>
  </si>
  <si>
    <t>ZCZ Item</t>
  </si>
  <si>
    <t>BWK Item</t>
  </si>
  <si>
    <t>MKG Item</t>
  </si>
  <si>
    <t>YWG Item</t>
  </si>
  <si>
    <t>GUS Item</t>
  </si>
  <si>
    <t>LWH Item</t>
  </si>
  <si>
    <t>SVF Item</t>
  </si>
  <si>
    <t>LVD Item</t>
  </si>
  <si>
    <t>URE Item</t>
  </si>
  <si>
    <t>TQY Item</t>
  </si>
  <si>
    <t>HAC Item</t>
  </si>
  <si>
    <t>PGK Item</t>
  </si>
  <si>
    <t>TRT Item</t>
  </si>
  <si>
    <t>PTM Item</t>
  </si>
  <si>
    <t>RCI Item</t>
  </si>
  <si>
    <t>ETU Item</t>
  </si>
  <si>
    <t>WXR Item</t>
  </si>
  <si>
    <t>EHO Item</t>
  </si>
  <si>
    <t>OTA Item</t>
  </si>
  <si>
    <t>DRL Item</t>
  </si>
  <si>
    <t>YCJ Item</t>
  </si>
  <si>
    <t>WKS Item</t>
  </si>
  <si>
    <t>YLN Item</t>
  </si>
  <si>
    <t>TTK Item</t>
  </si>
  <si>
    <t>EIS Item</t>
  </si>
  <si>
    <t>KNH Item</t>
  </si>
  <si>
    <t>LEO Item</t>
  </si>
  <si>
    <t>BOQ Item</t>
  </si>
  <si>
    <t>FTW Item</t>
  </si>
  <si>
    <t>NFY Item</t>
  </si>
  <si>
    <t>QJR Item</t>
  </si>
  <si>
    <t>LPY Item</t>
  </si>
  <si>
    <t>SNZ Item</t>
  </si>
  <si>
    <t>NYZ Item</t>
  </si>
  <si>
    <t>HEN Item</t>
  </si>
  <si>
    <t>ICS Item</t>
  </si>
  <si>
    <t>GPB Item</t>
  </si>
  <si>
    <t>DTW Item</t>
  </si>
  <si>
    <t>KCF Item</t>
  </si>
  <si>
    <t>SWI Item</t>
  </si>
  <si>
    <t>SKL Item</t>
  </si>
  <si>
    <t>IYT Item</t>
  </si>
  <si>
    <t>JMU Item</t>
  </si>
  <si>
    <t>EMO Item</t>
  </si>
  <si>
    <t>JQC Item</t>
  </si>
  <si>
    <t>XZK Item</t>
  </si>
  <si>
    <t>TKV Item</t>
  </si>
  <si>
    <t>UVW Item</t>
  </si>
  <si>
    <t>NYC Item</t>
  </si>
  <si>
    <t>CCV Item</t>
  </si>
  <si>
    <t>FWO Item</t>
  </si>
  <si>
    <t>QHG Item</t>
  </si>
  <si>
    <t>TGY Item</t>
  </si>
  <si>
    <t>SRQ Item</t>
  </si>
  <si>
    <t>NXU Item</t>
  </si>
  <si>
    <t>UTS Item</t>
  </si>
  <si>
    <t>CPG Item</t>
  </si>
  <si>
    <t>VQR Item</t>
  </si>
  <si>
    <t>XCX Item</t>
  </si>
  <si>
    <t>EIE Item</t>
  </si>
  <si>
    <t>RLL Item</t>
  </si>
  <si>
    <t>WGF Item</t>
  </si>
  <si>
    <t>XOU Item</t>
  </si>
  <si>
    <t>JRS Item</t>
  </si>
  <si>
    <t>KUX Item</t>
  </si>
  <si>
    <t>YJV Item</t>
  </si>
  <si>
    <t>HSF Item</t>
  </si>
  <si>
    <t>GCU Item</t>
  </si>
  <si>
    <t>XSW Item</t>
  </si>
  <si>
    <t>UOA Item</t>
  </si>
  <si>
    <t>MJE Item</t>
  </si>
  <si>
    <t>ZLU Item</t>
  </si>
  <si>
    <t>YCR Item</t>
  </si>
  <si>
    <t>ZHN Item</t>
  </si>
  <si>
    <t>WWD Item</t>
  </si>
  <si>
    <t>PGS Item</t>
  </si>
  <si>
    <t>QDR Item</t>
  </si>
  <si>
    <t>IHQ Item</t>
  </si>
  <si>
    <t>UNH Item</t>
  </si>
  <si>
    <t>RWH Item</t>
  </si>
  <si>
    <t>AOC Item</t>
  </si>
  <si>
    <t>GYO Item</t>
  </si>
  <si>
    <t>CGK Item</t>
  </si>
  <si>
    <t>KHA Item</t>
  </si>
  <si>
    <t>MOB Item</t>
  </si>
  <si>
    <t>BDC Item</t>
  </si>
  <si>
    <t>MQW Item</t>
  </si>
  <si>
    <t>WPD Item</t>
  </si>
  <si>
    <t>XYL Item</t>
  </si>
  <si>
    <t>NAS Item</t>
  </si>
  <si>
    <t>OUO Item</t>
  </si>
  <si>
    <t>YQS Item</t>
  </si>
  <si>
    <t>UAL Item</t>
  </si>
  <si>
    <t>XXB Item</t>
  </si>
  <si>
    <t>AIQ Item</t>
  </si>
  <si>
    <t>LVF Item</t>
  </si>
  <si>
    <t>FPO Item</t>
  </si>
  <si>
    <t>QRB Item</t>
  </si>
  <si>
    <t>SSU Item</t>
  </si>
  <si>
    <t>OLK Item</t>
  </si>
  <si>
    <t>RRO Item</t>
  </si>
  <si>
    <t>TXF Item</t>
  </si>
  <si>
    <t>NRT Item</t>
  </si>
  <si>
    <t>ICM Item</t>
  </si>
  <si>
    <t>DKL Item</t>
  </si>
  <si>
    <t>XCQ Item</t>
  </si>
  <si>
    <t>XDV Item</t>
  </si>
  <si>
    <t>YYC Item</t>
  </si>
  <si>
    <t>CUM Item</t>
  </si>
  <si>
    <t>VSH Item</t>
  </si>
  <si>
    <t>TQR Item</t>
  </si>
  <si>
    <t>PWQ Item</t>
  </si>
  <si>
    <t>DYD Item</t>
  </si>
  <si>
    <t>GVC Item</t>
  </si>
  <si>
    <t>UJD Item</t>
  </si>
  <si>
    <t>EKI Item</t>
  </si>
  <si>
    <t>FPA Item</t>
  </si>
  <si>
    <t>SHE Item</t>
  </si>
  <si>
    <t>KCB Item</t>
  </si>
  <si>
    <t>PHE Item</t>
  </si>
  <si>
    <t>MTA Item</t>
  </si>
  <si>
    <t>TQM Item</t>
  </si>
  <si>
    <t>HKX Item</t>
  </si>
  <si>
    <t>CPL Item</t>
  </si>
  <si>
    <t>WBX Item</t>
  </si>
  <si>
    <t>TAG Item</t>
  </si>
  <si>
    <t>QQJ Item</t>
  </si>
  <si>
    <t>PFD Item</t>
  </si>
  <si>
    <t>KNN Item</t>
  </si>
  <si>
    <t>SXM Item</t>
  </si>
  <si>
    <t>HOW Item</t>
  </si>
  <si>
    <t>JKP Item</t>
  </si>
  <si>
    <t>VOT Item</t>
  </si>
  <si>
    <t>KEI Item</t>
  </si>
  <si>
    <t>LHW Item</t>
  </si>
  <si>
    <t>EUZ Item</t>
  </si>
  <si>
    <t>NCM Item</t>
  </si>
  <si>
    <t>XZF Item</t>
  </si>
  <si>
    <t>FEK Item</t>
  </si>
  <si>
    <t>ZIT Item</t>
  </si>
  <si>
    <t>AKY Item</t>
  </si>
  <si>
    <t>IWZ Item</t>
  </si>
  <si>
    <t>HFB Item</t>
  </si>
  <si>
    <t>RGD Item</t>
  </si>
  <si>
    <t>FNL Item</t>
  </si>
  <si>
    <t>EMI Item</t>
  </si>
  <si>
    <t>ULZ Item</t>
  </si>
  <si>
    <t>EKY Item</t>
  </si>
  <si>
    <t>PYA Item</t>
  </si>
  <si>
    <t>ILH Item</t>
  </si>
  <si>
    <t>GGY Item</t>
  </si>
  <si>
    <t>MBQ Item</t>
  </si>
  <si>
    <t>UHF Item</t>
  </si>
  <si>
    <t>KNX Item</t>
  </si>
  <si>
    <t>UOP Item</t>
  </si>
  <si>
    <t>OSL Item</t>
  </si>
  <si>
    <t>UCB Item</t>
  </si>
  <si>
    <t>ZNE Item</t>
  </si>
  <si>
    <t>FCI Item</t>
  </si>
  <si>
    <t>ZPU Item</t>
  </si>
  <si>
    <t>ROR Item</t>
  </si>
  <si>
    <t>TTM Item</t>
  </si>
  <si>
    <t>WXM Item</t>
  </si>
  <si>
    <t>VQK Item</t>
  </si>
  <si>
    <t>INO Item</t>
  </si>
  <si>
    <t>XZA Item</t>
  </si>
  <si>
    <t>NVK Item</t>
  </si>
  <si>
    <t>HWP Item</t>
  </si>
  <si>
    <t>IKP Item</t>
  </si>
  <si>
    <t>DWD Item</t>
  </si>
  <si>
    <t>FTH Item</t>
  </si>
  <si>
    <t>XIM Item</t>
  </si>
  <si>
    <t>RFP Item</t>
  </si>
  <si>
    <t>QZD Item</t>
  </si>
  <si>
    <t>KQA Item</t>
  </si>
  <si>
    <t>KQH Item</t>
  </si>
  <si>
    <t>RZX Item</t>
  </si>
  <si>
    <t>PXY Item</t>
  </si>
  <si>
    <t>NIV Item</t>
  </si>
  <si>
    <t>KQJ Item</t>
  </si>
  <si>
    <t>KAI Item</t>
  </si>
  <si>
    <t>ULX Item</t>
  </si>
  <si>
    <t>PVM Item</t>
  </si>
  <si>
    <t>UPK Item</t>
  </si>
  <si>
    <t>ZGA Item</t>
  </si>
  <si>
    <t>FIO Item</t>
  </si>
  <si>
    <t>VXX Item</t>
  </si>
  <si>
    <t>TFM Item</t>
  </si>
  <si>
    <t>KEH Item</t>
  </si>
  <si>
    <t>RAR Item</t>
  </si>
  <si>
    <t>JQH Item</t>
  </si>
  <si>
    <t>VMC Item</t>
  </si>
  <si>
    <t>TSR Item</t>
  </si>
  <si>
    <t>FRX Item</t>
  </si>
  <si>
    <t>DNA Item</t>
  </si>
  <si>
    <t>IOP Item</t>
  </si>
  <si>
    <t>ETO Item</t>
  </si>
  <si>
    <t>UHX Item</t>
  </si>
  <si>
    <t>PKE Item</t>
  </si>
  <si>
    <t>YFR Item</t>
  </si>
  <si>
    <t>MON Item</t>
  </si>
  <si>
    <t>XLF Item</t>
  </si>
  <si>
    <t>NLA Item</t>
  </si>
  <si>
    <t>RRI Item</t>
  </si>
  <si>
    <t>WLY Item</t>
  </si>
  <si>
    <t>FDU Item</t>
  </si>
  <si>
    <t>WKL Item</t>
  </si>
  <si>
    <t>YSZ Item</t>
  </si>
  <si>
    <t>XHJ Item</t>
  </si>
  <si>
    <t>CZE Item</t>
  </si>
  <si>
    <t>ZPB Item</t>
  </si>
  <si>
    <t>CLN Item</t>
  </si>
  <si>
    <t>ZLG Item</t>
  </si>
  <si>
    <t>PDH Item</t>
  </si>
  <si>
    <t>GRM Item</t>
  </si>
  <si>
    <t>QPN Item</t>
  </si>
  <si>
    <t>ZAP Item</t>
  </si>
  <si>
    <t>NYN Item</t>
  </si>
  <si>
    <t>KAJ Item</t>
  </si>
  <si>
    <t>YIT Item</t>
  </si>
  <si>
    <t>AOG Item</t>
  </si>
  <si>
    <t>IMG Item</t>
  </si>
  <si>
    <t>UON Item</t>
  </si>
  <si>
    <t>ZMT Item</t>
  </si>
  <si>
    <t>WIL Item</t>
  </si>
  <si>
    <t>XWY Item</t>
  </si>
  <si>
    <t>MVK Item</t>
  </si>
  <si>
    <t>XMY Item</t>
  </si>
  <si>
    <t>MJG Item</t>
  </si>
  <si>
    <t>UBV Item</t>
  </si>
  <si>
    <t>HJX Item</t>
  </si>
  <si>
    <t>UJM Item</t>
  </si>
  <si>
    <t>TLP Item</t>
  </si>
  <si>
    <t>YHR Item</t>
  </si>
  <si>
    <t>APP Item</t>
  </si>
  <si>
    <t>WIZ Item</t>
  </si>
  <si>
    <t>TBL Item</t>
  </si>
  <si>
    <t>XAS Item</t>
  </si>
  <si>
    <t>XTZ Item</t>
  </si>
  <si>
    <t>TYR Item</t>
  </si>
  <si>
    <t>NZZ Item</t>
  </si>
  <si>
    <t>CIA Item</t>
  </si>
  <si>
    <t>XQV Item</t>
  </si>
  <si>
    <t>DJT Item</t>
  </si>
  <si>
    <t>XNB Item</t>
  </si>
  <si>
    <t>AIM Item</t>
  </si>
  <si>
    <t>VBB Item</t>
  </si>
  <si>
    <t>NPT Item</t>
  </si>
  <si>
    <t>RGS Item</t>
  </si>
  <si>
    <t>MDC Item</t>
  </si>
  <si>
    <t>ULS Item</t>
  </si>
  <si>
    <t>VFX Item</t>
  </si>
  <si>
    <t>LPZ Item</t>
  </si>
  <si>
    <t>EVO Item</t>
  </si>
  <si>
    <t>BHN Item</t>
  </si>
  <si>
    <t>SVY Item</t>
  </si>
  <si>
    <t>ILS Item</t>
  </si>
  <si>
    <t>NXT Item</t>
  </si>
  <si>
    <t>KNW Item</t>
  </si>
  <si>
    <t>XYR Item</t>
  </si>
  <si>
    <t>NBK Item</t>
  </si>
  <si>
    <t>YUZ Item</t>
  </si>
  <si>
    <t>BFX Item</t>
  </si>
  <si>
    <t>XCZ Item</t>
  </si>
  <si>
    <t>AIZ Item</t>
  </si>
  <si>
    <t>XXH Item</t>
  </si>
  <si>
    <t>HHN Item</t>
  </si>
  <si>
    <t>HGF Item</t>
  </si>
  <si>
    <t>SGF Item</t>
  </si>
  <si>
    <t>UNF Item</t>
  </si>
  <si>
    <t>DCC Item</t>
  </si>
  <si>
    <t>GMO Item</t>
  </si>
  <si>
    <t>JTV Item</t>
  </si>
  <si>
    <t>BYJ Item</t>
  </si>
  <si>
    <t>GWY Item</t>
  </si>
  <si>
    <t>VPL Item</t>
  </si>
  <si>
    <t>TAC Item</t>
  </si>
  <si>
    <t>UGN Item</t>
  </si>
  <si>
    <t>AVV Item</t>
  </si>
  <si>
    <t>TIB Item</t>
  </si>
  <si>
    <t>NWF Item</t>
  </si>
  <si>
    <t>NMO Item</t>
  </si>
  <si>
    <t>GYH Item</t>
  </si>
  <si>
    <t>GWW Item</t>
  </si>
  <si>
    <t>WMB Item</t>
  </si>
  <si>
    <t>THP Item</t>
  </si>
  <si>
    <t>DSF Item</t>
  </si>
  <si>
    <t>FBX Item</t>
  </si>
  <si>
    <t>YEW Item</t>
  </si>
  <si>
    <t>KQN Item</t>
  </si>
  <si>
    <t>FXK Item</t>
  </si>
  <si>
    <t>LIP Item</t>
  </si>
  <si>
    <t>ZUL Item</t>
  </si>
  <si>
    <t>MKP Item</t>
  </si>
  <si>
    <t>QOJ Item</t>
  </si>
  <si>
    <t>TUL Item</t>
  </si>
  <si>
    <t>TMF Item</t>
  </si>
  <si>
    <t>GHF Item</t>
  </si>
  <si>
    <t>MUR Item</t>
  </si>
  <si>
    <t>EWM Item</t>
  </si>
  <si>
    <t>YTL Item</t>
  </si>
  <si>
    <t>LXR Item</t>
  </si>
  <si>
    <t>ATD Item</t>
  </si>
  <si>
    <t>ZMF Item</t>
  </si>
  <si>
    <t>UYM Item</t>
  </si>
  <si>
    <t>VVT Item</t>
  </si>
  <si>
    <t>QYU Item</t>
  </si>
  <si>
    <t>HUO Item</t>
  </si>
  <si>
    <t>STG Item</t>
  </si>
  <si>
    <t>BVP Item</t>
  </si>
  <si>
    <t>DUJ Item</t>
  </si>
  <si>
    <t>XAX Item</t>
  </si>
  <si>
    <t>RKL Item</t>
  </si>
  <si>
    <t>XUE Item</t>
  </si>
  <si>
    <t>EWS Item</t>
  </si>
  <si>
    <t>LLG Item</t>
  </si>
  <si>
    <t>GIE Item</t>
  </si>
  <si>
    <t>JLN Item</t>
  </si>
  <si>
    <t>XTI Item</t>
  </si>
  <si>
    <t>XOB Item</t>
  </si>
  <si>
    <t>JCS Item</t>
  </si>
  <si>
    <t>HDE Item</t>
  </si>
  <si>
    <t>PZG Item</t>
  </si>
  <si>
    <t>VFB Item</t>
  </si>
  <si>
    <t>EEH Item</t>
  </si>
  <si>
    <t>RHM Item</t>
  </si>
  <si>
    <t>OEX Item</t>
  </si>
  <si>
    <t>LXP Item</t>
  </si>
  <si>
    <t>HMK Item</t>
  </si>
  <si>
    <t>HEB Item</t>
  </si>
  <si>
    <t>SHW Item</t>
  </si>
  <si>
    <t>MQK Item</t>
  </si>
  <si>
    <t>VCN Item</t>
  </si>
  <si>
    <t>ALH Item</t>
  </si>
  <si>
    <t>AEB Item</t>
  </si>
  <si>
    <t>CGS Item</t>
  </si>
  <si>
    <t>FSZ Item</t>
  </si>
  <si>
    <t>YPH Item</t>
  </si>
  <si>
    <t>SYU Item</t>
  </si>
  <si>
    <t>GOB Item</t>
  </si>
  <si>
    <t>WOP Item</t>
  </si>
  <si>
    <t>CNN Item</t>
  </si>
  <si>
    <t>LPL Item</t>
  </si>
  <si>
    <t>PXE Item</t>
  </si>
  <si>
    <t>SGX Item</t>
  </si>
  <si>
    <t>HYO Item</t>
  </si>
  <si>
    <t>FXL Item</t>
  </si>
  <si>
    <t>QTZ Item</t>
  </si>
  <si>
    <t>OIW Item</t>
  </si>
  <si>
    <t>VIM Item</t>
  </si>
  <si>
    <t>UXS Item</t>
  </si>
  <si>
    <t>GUM Item</t>
  </si>
  <si>
    <t>HUM Item</t>
  </si>
  <si>
    <t>WEW Item</t>
  </si>
  <si>
    <t>PBC Item</t>
  </si>
  <si>
    <t>III Item</t>
  </si>
  <si>
    <t>JZR Item</t>
  </si>
  <si>
    <t>VTL Item</t>
  </si>
  <si>
    <t>YUS Item</t>
  </si>
  <si>
    <t>DYU Item</t>
  </si>
  <si>
    <t>BUZ Item</t>
  </si>
  <si>
    <t>HGT Item</t>
  </si>
  <si>
    <t>WJP Item</t>
  </si>
  <si>
    <t>PUA Item</t>
  </si>
  <si>
    <t>IFT Item</t>
  </si>
  <si>
    <t>PCZ Item</t>
  </si>
  <si>
    <t>LHG Item</t>
  </si>
  <si>
    <t>LMK Item</t>
  </si>
  <si>
    <t>KVV Item</t>
  </si>
  <si>
    <t>MRD Item</t>
  </si>
  <si>
    <t>YTX Item</t>
  </si>
  <si>
    <t>RFT Item</t>
  </si>
  <si>
    <t>CLP Item</t>
  </si>
  <si>
    <t>EEE Item</t>
  </si>
  <si>
    <t>MCX Item</t>
  </si>
  <si>
    <t>GPH Item</t>
  </si>
  <si>
    <t>RWZ Item</t>
  </si>
  <si>
    <t>YNW Item</t>
  </si>
  <si>
    <t>UGE Item</t>
  </si>
  <si>
    <t>FXJ Item</t>
  </si>
  <si>
    <t>KOC Item</t>
  </si>
  <si>
    <t>EUH Item</t>
  </si>
  <si>
    <t>XZI Item</t>
  </si>
  <si>
    <t>IQG Item</t>
  </si>
  <si>
    <t>QOF Item</t>
  </si>
  <si>
    <t>POX Item</t>
  </si>
  <si>
    <t>BII Item</t>
  </si>
  <si>
    <t>VOJ Item</t>
  </si>
  <si>
    <t>XZZ Item</t>
  </si>
  <si>
    <t>MKI Item</t>
  </si>
  <si>
    <t>OLP Item</t>
  </si>
  <si>
    <t>DXS Item</t>
  </si>
  <si>
    <t>PTJ Item</t>
  </si>
  <si>
    <t>QUZ Item</t>
  </si>
  <si>
    <t>UWC Item</t>
  </si>
  <si>
    <t>QPM Item</t>
  </si>
  <si>
    <t>BYU Item</t>
  </si>
  <si>
    <t>YQZ Item</t>
  </si>
  <si>
    <t>WNV Item</t>
  </si>
  <si>
    <t>RNE Item</t>
  </si>
  <si>
    <t>AQJ Item</t>
  </si>
  <si>
    <t>UZP Item</t>
  </si>
  <si>
    <t>FWK Item</t>
  </si>
  <si>
    <t>GTP Item</t>
  </si>
  <si>
    <t>TLW Item</t>
  </si>
  <si>
    <t>JFK Item</t>
  </si>
  <si>
    <t>BDX Item</t>
  </si>
  <si>
    <t>SCW Item</t>
  </si>
  <si>
    <t>IKX Item</t>
  </si>
  <si>
    <t>KOB Item</t>
  </si>
  <si>
    <t>GPQ Item</t>
  </si>
  <si>
    <t>ITY Item</t>
  </si>
  <si>
    <t>DMU Item</t>
  </si>
  <si>
    <t>EZU Item</t>
  </si>
  <si>
    <t>CJN Item</t>
  </si>
  <si>
    <t>VZK Item</t>
  </si>
  <si>
    <t>AEX Item</t>
  </si>
  <si>
    <t>BAN Item</t>
  </si>
  <si>
    <t>HKD Item</t>
  </si>
  <si>
    <t>UER Item</t>
  </si>
  <si>
    <t>MEL Item</t>
  </si>
  <si>
    <t>UKJ Item</t>
  </si>
  <si>
    <t>EAP Item</t>
  </si>
  <si>
    <t>MBM Item</t>
  </si>
  <si>
    <t>QNF Item</t>
  </si>
  <si>
    <t>YVJ Item</t>
  </si>
  <si>
    <t>PAE Item</t>
  </si>
  <si>
    <t>DEG Item</t>
  </si>
  <si>
    <t>XCL Item</t>
  </si>
  <si>
    <t>IEX Item</t>
  </si>
  <si>
    <t>SYW Item</t>
  </si>
  <si>
    <t>JUB Item</t>
  </si>
  <si>
    <t>QJC Item</t>
  </si>
  <si>
    <t>DFR Item</t>
  </si>
  <si>
    <t>NUV Item</t>
  </si>
  <si>
    <t>YCO Item</t>
  </si>
  <si>
    <t>OFG Item</t>
  </si>
  <si>
    <t>LHL Item</t>
  </si>
  <si>
    <t>DFQ Item</t>
  </si>
  <si>
    <t>UIT Item</t>
  </si>
  <si>
    <t>GLY Item</t>
  </si>
  <si>
    <t>IBV Item</t>
  </si>
  <si>
    <t>UTT Item</t>
  </si>
  <si>
    <t>GZB Item</t>
  </si>
  <si>
    <t>IZV Item</t>
  </si>
  <si>
    <t>ADC Item</t>
  </si>
  <si>
    <t>KNK Item</t>
  </si>
  <si>
    <t>LBH Item</t>
  </si>
  <si>
    <t>QRR Item</t>
  </si>
  <si>
    <t>DSU Item</t>
  </si>
  <si>
    <t>KRU Item</t>
  </si>
  <si>
    <t>UTR Item</t>
  </si>
  <si>
    <t>ZMY Item</t>
  </si>
  <si>
    <t>OQC Item</t>
  </si>
  <si>
    <t>JRV Item</t>
  </si>
  <si>
    <t>GVW Item</t>
  </si>
  <si>
    <t>CYD Item</t>
  </si>
  <si>
    <t>RUQ Item</t>
  </si>
  <si>
    <t>QHO Item</t>
  </si>
  <si>
    <t>ELV Item</t>
  </si>
  <si>
    <t>BQA Item</t>
  </si>
  <si>
    <t>HTK Item</t>
  </si>
  <si>
    <t>YPR Item</t>
  </si>
  <si>
    <t>YUV Item</t>
  </si>
  <si>
    <t>BTR Item</t>
  </si>
  <si>
    <t>CVY Item</t>
  </si>
  <si>
    <t>WSG Item</t>
  </si>
  <si>
    <t>HQQ Item</t>
  </si>
  <si>
    <t>IDZ Item</t>
  </si>
  <si>
    <t>WRA Item</t>
  </si>
  <si>
    <t>BRS Item</t>
  </si>
  <si>
    <t>RWD Item</t>
  </si>
  <si>
    <t>AHZ Item</t>
  </si>
  <si>
    <t>RLQ Item</t>
  </si>
  <si>
    <t>JIA Item</t>
  </si>
  <si>
    <t>OTZ Item</t>
  </si>
  <si>
    <t>NDJ Item</t>
  </si>
  <si>
    <t>IAF Item</t>
  </si>
  <si>
    <t>XDL Item</t>
  </si>
  <si>
    <t>GQT Item</t>
  </si>
  <si>
    <t>VIT Item</t>
  </si>
  <si>
    <t>XBF Item</t>
  </si>
  <si>
    <t>OBM Item</t>
  </si>
  <si>
    <t>RJB Item</t>
  </si>
  <si>
    <t>KZK Item</t>
  </si>
  <si>
    <t>UJE Item</t>
  </si>
  <si>
    <t>JUR Item</t>
  </si>
  <si>
    <t>ATV Item</t>
  </si>
  <si>
    <t>UNV Item</t>
  </si>
  <si>
    <t>QXS Item</t>
  </si>
  <si>
    <t>JNF Item</t>
  </si>
  <si>
    <t>JGS Item</t>
  </si>
  <si>
    <t>QZK Item</t>
  </si>
  <si>
    <t>FPF Item</t>
  </si>
  <si>
    <t>ZST Item</t>
  </si>
  <si>
    <t>XID Item</t>
  </si>
  <si>
    <t>PZX Item</t>
  </si>
  <si>
    <t>SKY Item</t>
  </si>
  <si>
    <t>MTL Item</t>
  </si>
  <si>
    <t>MDH Item</t>
  </si>
  <si>
    <t>NCT Item</t>
  </si>
  <si>
    <t>NNC Item</t>
  </si>
  <si>
    <t>WNZ Item</t>
  </si>
  <si>
    <t>PTX Item</t>
  </si>
  <si>
    <t>WZJ Item</t>
  </si>
  <si>
    <t>OWD Item</t>
  </si>
  <si>
    <t>ZJD Item</t>
  </si>
  <si>
    <t>VJY Item</t>
  </si>
  <si>
    <t>ULJ Item</t>
  </si>
  <si>
    <t>VFI Item</t>
  </si>
  <si>
    <t>OVE Item</t>
  </si>
  <si>
    <t>EPQ Item</t>
  </si>
  <si>
    <t>YOU Item</t>
  </si>
  <si>
    <t>PMU Item</t>
  </si>
  <si>
    <t>STL Item</t>
  </si>
  <si>
    <t>CMU Item</t>
  </si>
  <si>
    <t>TOE Item</t>
  </si>
  <si>
    <t>NZW Item</t>
  </si>
  <si>
    <t>UDS Item</t>
  </si>
  <si>
    <t>WTP Item</t>
  </si>
  <si>
    <t>LCU Item</t>
  </si>
  <si>
    <t>MZQ Item</t>
  </si>
  <si>
    <t>RFR Item</t>
  </si>
  <si>
    <t>GVY Item</t>
  </si>
  <si>
    <t>NGB Item</t>
  </si>
  <si>
    <t>NCN Item</t>
  </si>
  <si>
    <t>YVZ Item</t>
  </si>
  <si>
    <t>SYE Item</t>
  </si>
  <si>
    <t>XJT Item</t>
  </si>
  <si>
    <t>HVH Item</t>
  </si>
  <si>
    <t>RLH Item</t>
  </si>
  <si>
    <t>EJG Item</t>
  </si>
  <si>
    <t>MPS Item</t>
  </si>
  <si>
    <t>RYL Item</t>
  </si>
  <si>
    <t>DIV Item</t>
  </si>
  <si>
    <t>REH Item</t>
  </si>
  <si>
    <t>LXW Item</t>
  </si>
  <si>
    <t>BTK Item</t>
  </si>
  <si>
    <t>SBX Item</t>
  </si>
  <si>
    <t>PBQ Item</t>
  </si>
  <si>
    <t>HZK Item</t>
  </si>
  <si>
    <t>MDV Item</t>
  </si>
  <si>
    <t>NMK Item</t>
  </si>
  <si>
    <t>YSR Item</t>
  </si>
  <si>
    <t>DMA Item</t>
  </si>
  <si>
    <t>OVC Item</t>
  </si>
  <si>
    <t>YOY Item</t>
  </si>
  <si>
    <t>BLZ Item</t>
  </si>
  <si>
    <t>IKV Item</t>
  </si>
  <si>
    <t>QJV Item</t>
  </si>
  <si>
    <t>FKX Item</t>
  </si>
  <si>
    <t>PZI Item</t>
  </si>
  <si>
    <t>GFC Item</t>
  </si>
  <si>
    <t>JFV Item</t>
  </si>
  <si>
    <t>QGM Item</t>
  </si>
  <si>
    <t>ENW Item</t>
  </si>
  <si>
    <t>UHK Item</t>
  </si>
  <si>
    <t>VTW Item</t>
  </si>
  <si>
    <t>UBQ Item</t>
  </si>
  <si>
    <t>VAD Item</t>
  </si>
  <si>
    <t>IWN Item</t>
  </si>
  <si>
    <t>HGY Item</t>
  </si>
  <si>
    <t>ZKE Item</t>
  </si>
  <si>
    <t>YKF Item</t>
  </si>
  <si>
    <t>YFZ Item</t>
  </si>
  <si>
    <t>BSI Item</t>
  </si>
  <si>
    <t>BNY Item</t>
  </si>
  <si>
    <t>EED Item</t>
  </si>
  <si>
    <t>UOH Item</t>
  </si>
  <si>
    <t>BJH Item</t>
  </si>
  <si>
    <t>RCC Item</t>
  </si>
  <si>
    <t>IAY Item</t>
  </si>
  <si>
    <t>SUK Item</t>
  </si>
  <si>
    <t>ZZU Item</t>
  </si>
  <si>
    <t>FGA Item</t>
  </si>
  <si>
    <t>UWT Item</t>
  </si>
  <si>
    <t>JZZ Item</t>
  </si>
  <si>
    <t>JQN Item</t>
  </si>
  <si>
    <t>KYJ Item</t>
  </si>
  <si>
    <t>DWQ Item</t>
  </si>
  <si>
    <t>UOE Item</t>
  </si>
  <si>
    <t>MVG Item</t>
  </si>
  <si>
    <t>FAJ Item</t>
  </si>
  <si>
    <t>HNW Item</t>
  </si>
  <si>
    <t>HAK Item</t>
  </si>
  <si>
    <t>ZEK Item</t>
  </si>
  <si>
    <t>FAX Item</t>
  </si>
  <si>
    <t>HPU Item</t>
  </si>
  <si>
    <t>FII Item</t>
  </si>
  <si>
    <t>BMC Item</t>
  </si>
  <si>
    <t>EGL Item</t>
  </si>
  <si>
    <t>EHF Item</t>
  </si>
  <si>
    <t>CAI Item</t>
  </si>
  <si>
    <t>RLN Item</t>
  </si>
  <si>
    <t>ZPR Item</t>
  </si>
  <si>
    <t>SIW Item</t>
  </si>
  <si>
    <t>EBJ Item</t>
  </si>
  <si>
    <t>OGH Item</t>
  </si>
  <si>
    <t>KWB Item</t>
  </si>
  <si>
    <t>KBP Item</t>
  </si>
  <si>
    <t>NUH Item</t>
  </si>
  <si>
    <t>OQM Item</t>
  </si>
  <si>
    <t>YXD Item</t>
  </si>
  <si>
    <t>GFK Item</t>
  </si>
  <si>
    <t>SMI Item</t>
  </si>
  <si>
    <t>AAK Item</t>
  </si>
  <si>
    <t>GAW Item</t>
  </si>
  <si>
    <t>CQC Item</t>
  </si>
  <si>
    <t>VGY Item</t>
  </si>
  <si>
    <t>MSL Item</t>
  </si>
  <si>
    <t>MQT Item</t>
  </si>
  <si>
    <t>WCE Item</t>
  </si>
  <si>
    <t>VQG Item</t>
  </si>
  <si>
    <t>QLL Item</t>
  </si>
  <si>
    <t>GNZ Item</t>
  </si>
  <si>
    <t>IKM Item</t>
  </si>
  <si>
    <t>PAY Item</t>
  </si>
  <si>
    <t>HSH Item</t>
  </si>
  <si>
    <t>CZL Item</t>
  </si>
  <si>
    <t>YJD Item</t>
  </si>
  <si>
    <t>PQY Item</t>
  </si>
  <si>
    <t>HXF Item</t>
  </si>
  <si>
    <t>HLE Item</t>
  </si>
  <si>
    <t>WJE Item</t>
  </si>
  <si>
    <t>VTR Item</t>
  </si>
  <si>
    <t>MXO Item</t>
  </si>
  <si>
    <t>YYW Item</t>
  </si>
  <si>
    <t>BTJ Item</t>
  </si>
  <si>
    <t>NVY Item</t>
  </si>
  <si>
    <t>FPU Item</t>
  </si>
  <si>
    <t>XNK Item</t>
  </si>
  <si>
    <t>RVY Item</t>
  </si>
  <si>
    <t>RJQ Item</t>
  </si>
  <si>
    <t>RBN Item</t>
  </si>
  <si>
    <t>SYY Item</t>
  </si>
  <si>
    <t>DBA Item</t>
  </si>
  <si>
    <t>UHI Item</t>
  </si>
  <si>
    <t>LDF Item</t>
  </si>
  <si>
    <t>STV Item</t>
  </si>
  <si>
    <t>DQS Item</t>
  </si>
  <si>
    <t>NEJ Item</t>
  </si>
  <si>
    <t>EXM Item</t>
  </si>
  <si>
    <t>PYI Item</t>
  </si>
  <si>
    <t>ZYF Item</t>
  </si>
  <si>
    <t>RUJ Item</t>
  </si>
  <si>
    <t>LII Item</t>
  </si>
  <si>
    <t>WVD Item</t>
  </si>
  <si>
    <t>NLI Item</t>
  </si>
  <si>
    <t>XFG Item</t>
  </si>
  <si>
    <t>IIH Item</t>
  </si>
  <si>
    <t>EAR Item</t>
  </si>
  <si>
    <t>SWB Item</t>
  </si>
  <si>
    <t>FVX Item</t>
  </si>
  <si>
    <t>LBC Item</t>
  </si>
  <si>
    <t>MSH Item</t>
  </si>
  <si>
    <t>VNR Item</t>
  </si>
  <si>
    <t>NAE Item</t>
  </si>
  <si>
    <t>QIL Item</t>
  </si>
  <si>
    <t>WPF Item</t>
  </si>
  <si>
    <t>HJD Item</t>
  </si>
  <si>
    <t>BVD Item</t>
  </si>
  <si>
    <t>SYA Item</t>
  </si>
  <si>
    <t>GKA Item</t>
  </si>
  <si>
    <t>QKB Item</t>
  </si>
  <si>
    <t>NBV Item</t>
  </si>
  <si>
    <t>VPC Item</t>
  </si>
  <si>
    <t>URX Item</t>
  </si>
  <si>
    <t>ATZ Item</t>
  </si>
  <si>
    <t>ICQ Item</t>
  </si>
  <si>
    <t>BLF Item</t>
  </si>
  <si>
    <t>IBH Item</t>
  </si>
  <si>
    <t>OPN Item</t>
  </si>
  <si>
    <t>QLC Item</t>
  </si>
  <si>
    <t>EWC Item</t>
  </si>
  <si>
    <t>SRN Item</t>
  </si>
  <si>
    <t>QVT Item</t>
  </si>
  <si>
    <t>BQO Item</t>
  </si>
  <si>
    <t>SFH Item</t>
  </si>
  <si>
    <t>UQW Item</t>
  </si>
  <si>
    <t>ZQR Item</t>
  </si>
  <si>
    <t>XQQ Item</t>
  </si>
  <si>
    <t>TOD Item</t>
  </si>
  <si>
    <t>WYF Item</t>
  </si>
  <si>
    <t>XRC Item</t>
  </si>
  <si>
    <t>PLO Item</t>
  </si>
  <si>
    <t>CSJ Item</t>
  </si>
  <si>
    <t>TBQ Item</t>
  </si>
  <si>
    <t>KXJ Item</t>
  </si>
  <si>
    <t>EFD Item</t>
  </si>
  <si>
    <t>WBL Item</t>
  </si>
  <si>
    <t>QVZ Item</t>
  </si>
  <si>
    <t>ESQ Item</t>
  </si>
  <si>
    <t>STS Item</t>
  </si>
  <si>
    <t>YCM Item</t>
  </si>
  <si>
    <t>OBJ Item</t>
  </si>
  <si>
    <t>FDS Item</t>
  </si>
  <si>
    <t>VZO Item</t>
  </si>
  <si>
    <t>HEF Item</t>
  </si>
  <si>
    <t>UAH Item</t>
  </si>
  <si>
    <t>MQP Item</t>
  </si>
  <si>
    <t>NLB Item</t>
  </si>
  <si>
    <t>KLB Item</t>
  </si>
  <si>
    <t>DVP Item</t>
  </si>
  <si>
    <t>DLX Item</t>
  </si>
  <si>
    <t>JQB Item</t>
  </si>
  <si>
    <t>TVX Item</t>
  </si>
  <si>
    <t>WWR Item</t>
  </si>
  <si>
    <t>UTU Item</t>
  </si>
  <si>
    <t>IFX Item</t>
  </si>
  <si>
    <t>VRK Item</t>
  </si>
  <si>
    <t>SAK Item</t>
  </si>
  <si>
    <t>RUD Item</t>
  </si>
  <si>
    <t>FLA Item</t>
  </si>
  <si>
    <t>VCV Item</t>
  </si>
  <si>
    <t>HLL Item</t>
  </si>
  <si>
    <t>OLS Item</t>
  </si>
  <si>
    <t>QZW Item</t>
  </si>
  <si>
    <t>EYG Item</t>
  </si>
  <si>
    <t>WVS Item</t>
  </si>
  <si>
    <t>OWA Item</t>
  </si>
  <si>
    <t>MFB Item</t>
  </si>
  <si>
    <t>WJT Item</t>
  </si>
  <si>
    <t>QSA Item</t>
  </si>
  <si>
    <t>SQN Item</t>
  </si>
  <si>
    <t>VDA Item</t>
  </si>
  <si>
    <t>VUJ Item</t>
  </si>
  <si>
    <t>ILR Item</t>
  </si>
  <si>
    <t>RCE Item</t>
  </si>
  <si>
    <t>QGI Item</t>
  </si>
  <si>
    <t>UMR Item</t>
  </si>
  <si>
    <t>WMW Item</t>
  </si>
  <si>
    <t>OAA Item</t>
  </si>
  <si>
    <t>PPV Item</t>
  </si>
  <si>
    <t>WLP Item</t>
  </si>
  <si>
    <t>LVK Item</t>
  </si>
  <si>
    <t>TML Item</t>
  </si>
  <si>
    <t>ECG Item</t>
  </si>
  <si>
    <t>GRX Item</t>
  </si>
  <si>
    <t>IEW Item</t>
  </si>
  <si>
    <t>GQY Item</t>
  </si>
  <si>
    <t>WAS Item</t>
  </si>
  <si>
    <t>SMG Item</t>
  </si>
  <si>
    <t>ZHY Item</t>
  </si>
  <si>
    <t>ZCV Item</t>
  </si>
  <si>
    <t>DKD Item</t>
  </si>
  <si>
    <t>OZO Item</t>
  </si>
  <si>
    <t>MKA Item</t>
  </si>
  <si>
    <t>SOJ Item</t>
  </si>
  <si>
    <t>BBM Item</t>
  </si>
  <si>
    <t>OOC Item</t>
  </si>
  <si>
    <t>ZUU Item</t>
  </si>
  <si>
    <t>IYR Item</t>
  </si>
  <si>
    <t>BQX Item</t>
  </si>
  <si>
    <t>BFH Item</t>
  </si>
  <si>
    <t>HXL Item</t>
  </si>
  <si>
    <t>ELH Item</t>
  </si>
  <si>
    <t>ZDE Item</t>
  </si>
  <si>
    <t>QIE Item</t>
  </si>
  <si>
    <t>WOU Item</t>
  </si>
  <si>
    <t>HGQ Item</t>
  </si>
  <si>
    <t>WOW Item</t>
  </si>
  <si>
    <t>YWP Item</t>
  </si>
  <si>
    <t>MZV Item</t>
  </si>
  <si>
    <t>RYS Item</t>
  </si>
  <si>
    <t>ICN Item</t>
  </si>
  <si>
    <t>ABM Item</t>
  </si>
  <si>
    <t>ARY Item</t>
  </si>
  <si>
    <t>BSX Item</t>
  </si>
  <si>
    <t>KMV Item</t>
  </si>
  <si>
    <t>NWT Item</t>
  </si>
  <si>
    <t>XRP Item</t>
  </si>
  <si>
    <t>QDF Item</t>
  </si>
  <si>
    <t>AHM Item</t>
  </si>
  <si>
    <t>DJY Item</t>
  </si>
  <si>
    <t>INI Item</t>
  </si>
  <si>
    <t>ZGF Item</t>
  </si>
  <si>
    <t>ABB Item</t>
  </si>
  <si>
    <t>QRF Item</t>
  </si>
  <si>
    <t>FNS Item</t>
  </si>
  <si>
    <t>HNS Item</t>
  </si>
  <si>
    <t>UKX Item</t>
  </si>
  <si>
    <t>OTS Item</t>
  </si>
  <si>
    <t>CNH Item</t>
  </si>
  <si>
    <t>ATJ Item</t>
  </si>
  <si>
    <t>OOD Item</t>
  </si>
  <si>
    <t>BXK Item</t>
  </si>
  <si>
    <t>NLV Item</t>
  </si>
  <si>
    <t>BHM Item</t>
  </si>
  <si>
    <t>VZT Item</t>
  </si>
  <si>
    <t>VTQ Item</t>
  </si>
  <si>
    <t>RHE Item</t>
  </si>
  <si>
    <t>ENM Item</t>
  </si>
  <si>
    <t>XWP Item</t>
  </si>
  <si>
    <t>HMD Item</t>
  </si>
  <si>
    <t>QSQ Item</t>
  </si>
  <si>
    <t>YAK Item</t>
  </si>
  <si>
    <t>VBS Item</t>
  </si>
  <si>
    <t>NPP Item</t>
  </si>
  <si>
    <t>AUW Item</t>
  </si>
  <si>
    <t>RBW Item</t>
  </si>
  <si>
    <t>KHQ Item</t>
  </si>
  <si>
    <t>DEW Item</t>
  </si>
  <si>
    <t>HDR Item</t>
  </si>
  <si>
    <t>DFX Item</t>
  </si>
  <si>
    <t>NFX Item</t>
  </si>
  <si>
    <t>JUV Item</t>
  </si>
  <si>
    <t>ASI Item</t>
  </si>
  <si>
    <t>YLV Item</t>
  </si>
  <si>
    <t>HTD Item</t>
  </si>
  <si>
    <t>TMU Item</t>
  </si>
  <si>
    <t>RPR Item</t>
  </si>
  <si>
    <t>UJX Item</t>
  </si>
  <si>
    <t>FLZ Item</t>
  </si>
  <si>
    <t>JNE Item</t>
  </si>
  <si>
    <t>SPG Item</t>
  </si>
  <si>
    <t>CPS Item</t>
  </si>
  <si>
    <t>QIX Item</t>
  </si>
  <si>
    <t>KMR Item</t>
  </si>
  <si>
    <t>NUQ Item</t>
  </si>
  <si>
    <t>QVL Item</t>
  </si>
  <si>
    <t>JVF Item</t>
  </si>
  <si>
    <t>GXP Item</t>
  </si>
  <si>
    <t>BQW Item</t>
  </si>
  <si>
    <t>GRK Item</t>
  </si>
  <si>
    <t>UJQ Item</t>
  </si>
  <si>
    <t>AOJ Item</t>
  </si>
  <si>
    <t>TRK Item</t>
  </si>
  <si>
    <t>QKE Item</t>
  </si>
  <si>
    <t>VRS Item</t>
  </si>
  <si>
    <t>FKD Item</t>
  </si>
  <si>
    <t>UCC Item</t>
  </si>
  <si>
    <t>DRK Item</t>
  </si>
  <si>
    <t>AOB Item</t>
  </si>
  <si>
    <t>QHL Item</t>
  </si>
  <si>
    <t>LVN Item</t>
  </si>
  <si>
    <t>JLY Item</t>
  </si>
  <si>
    <t>JZO Item</t>
  </si>
  <si>
    <t>BSV Item</t>
  </si>
  <si>
    <t>XHR Item</t>
  </si>
  <si>
    <t>BAR Item</t>
  </si>
  <si>
    <t>CHU Item</t>
  </si>
  <si>
    <t>QOX Item</t>
  </si>
  <si>
    <t>JGN Item</t>
  </si>
  <si>
    <t>QFM Item</t>
  </si>
  <si>
    <t>PJS Item</t>
  </si>
  <si>
    <t>QLF Item</t>
  </si>
  <si>
    <t>FSD Item</t>
  </si>
  <si>
    <t>KYK Item</t>
  </si>
  <si>
    <t>ISU Item</t>
  </si>
  <si>
    <t>OQV Item</t>
  </si>
  <si>
    <t>LOC Item</t>
  </si>
  <si>
    <t>VKZ Item</t>
  </si>
  <si>
    <t>FCJ Item</t>
  </si>
  <si>
    <t>TEG Item</t>
  </si>
  <si>
    <t>IGI Item</t>
  </si>
  <si>
    <t>QDO Item</t>
  </si>
  <si>
    <t>ZJL Item</t>
  </si>
  <si>
    <t>IWJ Item</t>
  </si>
  <si>
    <t>BSR Item</t>
  </si>
  <si>
    <t>MUF Item</t>
  </si>
  <si>
    <t>ISE Item</t>
  </si>
  <si>
    <t>HJZ Item</t>
  </si>
  <si>
    <t>TLQ Item</t>
  </si>
  <si>
    <t>XTY Item</t>
  </si>
  <si>
    <t>GBI Item</t>
  </si>
  <si>
    <t>WHF Item</t>
  </si>
  <si>
    <t>QBL Item</t>
  </si>
  <si>
    <t>KJV Item</t>
  </si>
  <si>
    <t>WPY Item</t>
  </si>
  <si>
    <t>FPK Item</t>
  </si>
  <si>
    <t>WPR Item</t>
  </si>
  <si>
    <t>ZPP Item</t>
  </si>
  <si>
    <t>DBT Item</t>
  </si>
  <si>
    <t>LJN Item</t>
  </si>
  <si>
    <t>SXT Item</t>
  </si>
  <si>
    <t>CSI Item</t>
  </si>
  <si>
    <t>XFU Item</t>
  </si>
  <si>
    <t>IXD Item</t>
  </si>
  <si>
    <t>SMX Item</t>
  </si>
  <si>
    <t>KMH Item</t>
  </si>
  <si>
    <t>RVI Item</t>
  </si>
  <si>
    <t>LTK Item</t>
  </si>
  <si>
    <t>IUJ Item</t>
  </si>
  <si>
    <t>VPP Item</t>
  </si>
  <si>
    <t>MUA Item</t>
  </si>
  <si>
    <t>WOC Item</t>
  </si>
  <si>
    <t>YIV Item</t>
  </si>
  <si>
    <t>ZVM Item</t>
  </si>
  <si>
    <t>ZJS Item</t>
  </si>
  <si>
    <t>BPZ Item</t>
  </si>
  <si>
    <t>YFM Item</t>
  </si>
  <si>
    <t>CTB Item</t>
  </si>
  <si>
    <t>FZY Item</t>
  </si>
  <si>
    <t>AZL Item</t>
  </si>
  <si>
    <t>MEH Item</t>
  </si>
  <si>
    <t>ENN Item</t>
  </si>
  <si>
    <t>SQM Item</t>
  </si>
  <si>
    <t>SHF Item</t>
  </si>
  <si>
    <t>IND Item</t>
  </si>
  <si>
    <t>ZXI Item</t>
  </si>
  <si>
    <t>DAJ Item</t>
  </si>
  <si>
    <t>CNG Item</t>
  </si>
  <si>
    <t>BKQ Item</t>
  </si>
  <si>
    <t>NSN Item</t>
  </si>
  <si>
    <t>KGB Item</t>
  </si>
  <si>
    <t>CRR Item</t>
  </si>
  <si>
    <t>NSA Item</t>
  </si>
  <si>
    <t>FKF Item</t>
  </si>
  <si>
    <t>KZG Item</t>
  </si>
  <si>
    <t>POE Item</t>
  </si>
  <si>
    <t>TQL Item</t>
  </si>
  <si>
    <t>AYF Item</t>
  </si>
  <si>
    <t>NLD Item</t>
  </si>
  <si>
    <t>DIS Item</t>
  </si>
  <si>
    <t>VXT Item</t>
  </si>
  <si>
    <t>QML Item</t>
  </si>
  <si>
    <t>SXF Item</t>
  </si>
  <si>
    <t>WCB Item</t>
  </si>
  <si>
    <t>MKX Item</t>
  </si>
  <si>
    <t>GQC Item</t>
  </si>
  <si>
    <t>LXS Item</t>
  </si>
  <si>
    <t>XNY Item</t>
  </si>
  <si>
    <t>TYX Item</t>
  </si>
  <si>
    <t>QRV Item</t>
  </si>
  <si>
    <t>LQV Item</t>
  </si>
  <si>
    <t>KHM Item</t>
  </si>
  <si>
    <t>ACE Item</t>
  </si>
  <si>
    <t>PRI Item</t>
  </si>
  <si>
    <t>UDH Item</t>
  </si>
  <si>
    <t>TOB Item</t>
  </si>
  <si>
    <t>KOQ Item</t>
  </si>
  <si>
    <t>ONK Item</t>
  </si>
  <si>
    <t>AMO Item</t>
  </si>
  <si>
    <t>OTD Item</t>
  </si>
  <si>
    <t>XHT Item</t>
  </si>
  <si>
    <t>PBH Item</t>
  </si>
  <si>
    <t>VJK Item</t>
  </si>
  <si>
    <t>HEU Item</t>
  </si>
  <si>
    <t>NBH Item</t>
  </si>
  <si>
    <t>ZBP Item</t>
  </si>
  <si>
    <t>MYE Item</t>
  </si>
  <si>
    <t>WHT Item</t>
  </si>
  <si>
    <t>ACM Item</t>
  </si>
  <si>
    <t>ORF Item</t>
  </si>
  <si>
    <t>MUQ Item</t>
  </si>
  <si>
    <t>JEC Item</t>
  </si>
  <si>
    <t>ZBJ Item</t>
  </si>
  <si>
    <t>UGW Item</t>
  </si>
  <si>
    <t>CIU Item</t>
  </si>
  <si>
    <t>TZE Item</t>
  </si>
  <si>
    <t>THD Item</t>
  </si>
  <si>
    <t>NGZ Item</t>
  </si>
  <si>
    <t>QIF Item</t>
  </si>
  <si>
    <t>CKU Item</t>
  </si>
  <si>
    <t>MQU Item</t>
  </si>
  <si>
    <t>BKL Item</t>
  </si>
  <si>
    <t>PBJ Item</t>
  </si>
  <si>
    <t>DVU Item</t>
  </si>
  <si>
    <t>XGE Item</t>
  </si>
  <si>
    <t>SIV Item</t>
  </si>
  <si>
    <t>AKB Item</t>
  </si>
  <si>
    <t>TZM Item</t>
  </si>
  <si>
    <t>XSP Item</t>
  </si>
  <si>
    <t>XYT Item</t>
  </si>
  <si>
    <t>OJA Item</t>
  </si>
  <si>
    <t>TRD Item</t>
  </si>
  <si>
    <t>GHE Item</t>
  </si>
  <si>
    <t>PTH Item</t>
  </si>
  <si>
    <t>YAE Item</t>
  </si>
  <si>
    <t>WPE Item</t>
  </si>
  <si>
    <t>DBH Item</t>
  </si>
  <si>
    <t>ACP Item</t>
  </si>
  <si>
    <t>PVA Item</t>
  </si>
  <si>
    <t>FYV Item</t>
  </si>
  <si>
    <t>FVR Item</t>
  </si>
  <si>
    <t>YNA Item</t>
  </si>
  <si>
    <t>PUZ Item</t>
  </si>
  <si>
    <t>ZCO Item</t>
  </si>
  <si>
    <t>JXK Item</t>
  </si>
  <si>
    <t>ZFB Item</t>
  </si>
  <si>
    <t>KWJ Item</t>
  </si>
  <si>
    <t>JLP Item</t>
  </si>
  <si>
    <t>CCB Item</t>
  </si>
  <si>
    <t>HVF Item</t>
  </si>
  <si>
    <t>AAY Item</t>
  </si>
  <si>
    <t>FLS Item</t>
  </si>
  <si>
    <t>KKF Item</t>
  </si>
  <si>
    <t>RTZ Item</t>
  </si>
  <si>
    <t>IJX Item</t>
  </si>
  <si>
    <t>BFQ Item</t>
  </si>
  <si>
    <t>DES Item</t>
  </si>
  <si>
    <t>LGZ Item</t>
  </si>
  <si>
    <t>LOR Item</t>
  </si>
  <si>
    <t>MBR Item</t>
  </si>
  <si>
    <t>QKI Item</t>
  </si>
  <si>
    <t>DKT Item</t>
  </si>
  <si>
    <t>EXU Item</t>
  </si>
  <si>
    <t>HQD Item</t>
  </si>
  <si>
    <t>WSA Item</t>
  </si>
  <si>
    <t>VIN Item</t>
  </si>
  <si>
    <t>TOG Item</t>
  </si>
  <si>
    <t>NNT Item</t>
  </si>
  <si>
    <t>MCE Item</t>
  </si>
  <si>
    <t>QZJ Item</t>
  </si>
  <si>
    <t>XQE Item</t>
  </si>
  <si>
    <t>NBZ Item</t>
  </si>
  <si>
    <t>CUV Item</t>
  </si>
  <si>
    <t>YHA Item</t>
  </si>
  <si>
    <t>ICX Item</t>
  </si>
  <si>
    <t>WIP Item</t>
  </si>
  <si>
    <t>UAD Item</t>
  </si>
  <si>
    <t>FZK Item</t>
  </si>
  <si>
    <t>CDR Item</t>
  </si>
  <si>
    <t>KST Item</t>
  </si>
  <si>
    <t>LDK Item</t>
  </si>
  <si>
    <t>CNK Item</t>
  </si>
  <si>
    <t>DNC Item</t>
  </si>
  <si>
    <t>FXF Item</t>
  </si>
  <si>
    <t>NCF Item</t>
  </si>
  <si>
    <t>HOQ Item</t>
  </si>
  <si>
    <t>ZHH Item</t>
  </si>
  <si>
    <t>PZB Item</t>
  </si>
  <si>
    <t>JSK Item</t>
  </si>
  <si>
    <t>YDO Item</t>
  </si>
  <si>
    <t>LFD Item</t>
  </si>
  <si>
    <t>DXO Item</t>
  </si>
  <si>
    <t>NEU Item</t>
  </si>
  <si>
    <t>WWU Item</t>
  </si>
  <si>
    <t>VQN Item</t>
  </si>
  <si>
    <t>SZW Item</t>
  </si>
  <si>
    <t>KBY Item</t>
  </si>
  <si>
    <t>BDM Item</t>
  </si>
  <si>
    <t>KVL Item</t>
  </si>
  <si>
    <t>EOP Item</t>
  </si>
  <si>
    <t>NJY Item</t>
  </si>
  <si>
    <t>KTU Item</t>
  </si>
  <si>
    <t>AIU Item</t>
  </si>
  <si>
    <t>JGF Item</t>
  </si>
  <si>
    <t>GIH Item</t>
  </si>
  <si>
    <t>YGD Item</t>
  </si>
  <si>
    <t>ZBH Item</t>
  </si>
  <si>
    <t>HAI Item</t>
  </si>
  <si>
    <t>VMX Item</t>
  </si>
  <si>
    <t>YEK Item</t>
  </si>
  <si>
    <t>VSC Item</t>
  </si>
  <si>
    <t>VHG Item</t>
  </si>
  <si>
    <t>PQN Item</t>
  </si>
  <si>
    <t>YGP Item</t>
  </si>
  <si>
    <t>IUU Item</t>
  </si>
  <si>
    <t>CJK Item</t>
  </si>
  <si>
    <t>BPJ Item</t>
  </si>
  <si>
    <t>AEW Item</t>
  </si>
  <si>
    <t>GMP Item</t>
  </si>
  <si>
    <t>UMJ Item</t>
  </si>
  <si>
    <t>HQT Item</t>
  </si>
  <si>
    <t>XAQ Item</t>
  </si>
  <si>
    <t>TGO Item</t>
  </si>
  <si>
    <t>ECX Item</t>
  </si>
  <si>
    <t>ODY Item</t>
  </si>
  <si>
    <t>ALA Item</t>
  </si>
  <si>
    <t>PAR Item</t>
  </si>
  <si>
    <t>MIP Item</t>
  </si>
  <si>
    <t>YZG Item</t>
  </si>
  <si>
    <t>YJF Item</t>
  </si>
  <si>
    <t>HVN Item</t>
  </si>
  <si>
    <t>HYT Item</t>
  </si>
  <si>
    <t>KGM Item</t>
  </si>
  <si>
    <t>PJA Item</t>
  </si>
  <si>
    <t>FFT Item</t>
  </si>
  <si>
    <t>PIM Item</t>
  </si>
  <si>
    <t>NDX Item</t>
  </si>
  <si>
    <t>OXF Item</t>
  </si>
  <si>
    <t>PVQ Item</t>
  </si>
  <si>
    <t>ONA Item</t>
  </si>
  <si>
    <t>TQB Item</t>
  </si>
  <si>
    <t>HBN Item</t>
  </si>
  <si>
    <t>CRF Item</t>
  </si>
  <si>
    <t>USD Item</t>
  </si>
  <si>
    <t>UGR Item</t>
  </si>
  <si>
    <t>TZJ Item</t>
  </si>
  <si>
    <t>BDN Item</t>
  </si>
  <si>
    <t>TWG Item</t>
  </si>
  <si>
    <t>PET Item</t>
  </si>
  <si>
    <t>NPJ Item</t>
  </si>
  <si>
    <t>EUY Item</t>
  </si>
  <si>
    <t>XWK Item</t>
  </si>
  <si>
    <t>MUU Item</t>
  </si>
  <si>
    <t>QVV Item</t>
  </si>
  <si>
    <t>IGA Item</t>
  </si>
  <si>
    <t>MEE Item</t>
  </si>
  <si>
    <t>OET Item</t>
  </si>
  <si>
    <t>PUJ Item</t>
  </si>
  <si>
    <t>OMP Item</t>
  </si>
  <si>
    <t>BCD Item</t>
  </si>
  <si>
    <t>VBF Item</t>
  </si>
  <si>
    <t>ZRS Item</t>
  </si>
  <si>
    <t>ZMB Item</t>
  </si>
  <si>
    <t>WVO Item</t>
  </si>
  <si>
    <t>LUR Item</t>
  </si>
  <si>
    <t>ACD Item</t>
  </si>
  <si>
    <t>EAJ Item</t>
  </si>
  <si>
    <t>XIA Item</t>
  </si>
  <si>
    <t>ZCL Item</t>
  </si>
  <si>
    <t>YZE Item</t>
  </si>
  <si>
    <t>OJK Item</t>
  </si>
  <si>
    <t>MXH Item</t>
  </si>
  <si>
    <t>UFK Item</t>
  </si>
  <si>
    <t>LJY Item</t>
  </si>
  <si>
    <t>WEH Item</t>
  </si>
  <si>
    <t>BDA Item</t>
  </si>
  <si>
    <t>YOD Item</t>
  </si>
  <si>
    <t>TJA Item</t>
  </si>
  <si>
    <t>UYR Item</t>
  </si>
  <si>
    <t>ZAH Item</t>
  </si>
  <si>
    <t>HMW Item</t>
  </si>
  <si>
    <t>RPV Item</t>
  </si>
  <si>
    <t>OGB Item</t>
  </si>
  <si>
    <t>QDB Item</t>
  </si>
  <si>
    <t>SZD Item</t>
  </si>
  <si>
    <t>GHZ Item</t>
  </si>
  <si>
    <t>WKC Item</t>
  </si>
  <si>
    <t>JDL Item</t>
  </si>
  <si>
    <t>XKA Item</t>
  </si>
  <si>
    <t>VLP Item</t>
  </si>
  <si>
    <t>GPC Item</t>
  </si>
  <si>
    <t>AUC Item</t>
  </si>
  <si>
    <t>ECV Item</t>
  </si>
  <si>
    <t>MZS Item</t>
  </si>
  <si>
    <t>MNG Item</t>
  </si>
  <si>
    <t>MOG Item</t>
  </si>
  <si>
    <t>GSK Item</t>
  </si>
  <si>
    <t>OBL Item</t>
  </si>
  <si>
    <t>XVI Item</t>
  </si>
  <si>
    <t>LWK Item</t>
  </si>
  <si>
    <t>SNP Item</t>
  </si>
  <si>
    <t>WWB Item</t>
  </si>
  <si>
    <t>CLJ Item</t>
  </si>
  <si>
    <t>AWH Item</t>
  </si>
  <si>
    <t>TIN Item</t>
  </si>
  <si>
    <t>ITT Item</t>
  </si>
  <si>
    <t>SYO Item</t>
  </si>
  <si>
    <t>GJP Item</t>
  </si>
  <si>
    <t>OHC Item</t>
  </si>
  <si>
    <t>CHE Item</t>
  </si>
  <si>
    <t>GOC Item</t>
  </si>
  <si>
    <t>OTU Item</t>
  </si>
  <si>
    <t>LSP Item</t>
  </si>
  <si>
    <t>JUQ Item</t>
  </si>
  <si>
    <t>AWF Item</t>
  </si>
  <si>
    <t>NCR Item</t>
  </si>
  <si>
    <t>KTV Item</t>
  </si>
  <si>
    <t>BVR Item</t>
  </si>
  <si>
    <t>DKM Item</t>
  </si>
  <si>
    <t>GPJ Item</t>
  </si>
  <si>
    <t>NVR Item</t>
  </si>
  <si>
    <t>GJM Item</t>
  </si>
  <si>
    <t>SNB Item</t>
  </si>
  <si>
    <t>NSZ Item</t>
  </si>
  <si>
    <t>HVG Item</t>
  </si>
  <si>
    <t>AMV Item</t>
  </si>
  <si>
    <t>XLN Item</t>
  </si>
  <si>
    <t>FFF Item</t>
  </si>
  <si>
    <t>LVG Item</t>
  </si>
  <si>
    <t>DFI Item</t>
  </si>
  <si>
    <t>JPT Item</t>
  </si>
  <si>
    <t>PFM Item</t>
  </si>
  <si>
    <t>VLI Item</t>
  </si>
  <si>
    <t>DSW Item</t>
  </si>
  <si>
    <t>RHG Item</t>
  </si>
  <si>
    <t>KXK Item</t>
  </si>
  <si>
    <t>TZG Item</t>
  </si>
  <si>
    <t>NRZ Item</t>
  </si>
  <si>
    <t>RRN Item</t>
  </si>
  <si>
    <t>CLS Item</t>
  </si>
  <si>
    <t>EVM Item</t>
  </si>
  <si>
    <t>APM Item</t>
  </si>
  <si>
    <t>XVA Item</t>
  </si>
  <si>
    <t>EWJ Item</t>
  </si>
  <si>
    <t>GFQ Item</t>
  </si>
  <si>
    <t>FZM Item</t>
  </si>
  <si>
    <t>KYB Item</t>
  </si>
  <si>
    <t>RUW Item</t>
  </si>
  <si>
    <t>ZYT Item</t>
  </si>
  <si>
    <t>RIX Item</t>
  </si>
  <si>
    <t>AYR Item</t>
  </si>
  <si>
    <t>LRH Item</t>
  </si>
  <si>
    <t>CBL Item</t>
  </si>
  <si>
    <t>NMF Item</t>
  </si>
  <si>
    <t>SBM Item</t>
  </si>
  <si>
    <t>RKM Item</t>
  </si>
  <si>
    <t>AJA Item</t>
  </si>
  <si>
    <t>NRS Item</t>
  </si>
  <si>
    <t>ARL Item</t>
  </si>
  <si>
    <t>JRG Item</t>
  </si>
  <si>
    <t>WDM Item</t>
  </si>
  <si>
    <t>RYV Item</t>
  </si>
  <si>
    <t>ILP Item</t>
  </si>
  <si>
    <t>MNC Item</t>
  </si>
  <si>
    <t>UCA Item</t>
  </si>
  <si>
    <t>DEJ Item</t>
  </si>
  <si>
    <t>IDK Item</t>
  </si>
  <si>
    <t>PEB Item</t>
  </si>
  <si>
    <t>RZH Item</t>
  </si>
  <si>
    <t>VGB Item</t>
  </si>
  <si>
    <t>JKT Item</t>
  </si>
  <si>
    <t>BVV Item</t>
  </si>
  <si>
    <t>VTX Item</t>
  </si>
  <si>
    <t>MBX Item</t>
  </si>
  <si>
    <t>ECP Item</t>
  </si>
  <si>
    <t>ZLA Item</t>
  </si>
  <si>
    <t>DWZ Item</t>
  </si>
  <si>
    <t>FZD Item</t>
  </si>
  <si>
    <t>AHW Item</t>
  </si>
  <si>
    <t>PPK Item</t>
  </si>
  <si>
    <t>FIL Item</t>
  </si>
  <si>
    <t>SSJ Item</t>
  </si>
  <si>
    <t>NRF Item</t>
  </si>
  <si>
    <t>GGW Item</t>
  </si>
  <si>
    <t>IUY Item</t>
  </si>
  <si>
    <t>GTR Item</t>
  </si>
  <si>
    <t>XBK Item</t>
  </si>
  <si>
    <t>EPP Item</t>
  </si>
  <si>
    <t>SZX Item</t>
  </si>
  <si>
    <t>MIY Item</t>
  </si>
  <si>
    <t>TNX Item</t>
  </si>
  <si>
    <t>GOZ Item</t>
  </si>
  <si>
    <t>LJF Item</t>
  </si>
  <si>
    <t>VRD Item</t>
  </si>
  <si>
    <t>PTZ Item</t>
  </si>
  <si>
    <t>IYF Item</t>
  </si>
  <si>
    <t>NLH Item</t>
  </si>
  <si>
    <t>RUN Item</t>
  </si>
  <si>
    <t>KLA Item</t>
  </si>
  <si>
    <t>ALR Item</t>
  </si>
  <si>
    <t>UMN Item</t>
  </si>
  <si>
    <t>PHH Item</t>
  </si>
  <si>
    <t>KBG Item</t>
  </si>
  <si>
    <t>VOO Item</t>
  </si>
  <si>
    <t>RMU Item</t>
  </si>
  <si>
    <t>CVM Item</t>
  </si>
  <si>
    <t>YLH Item</t>
  </si>
  <si>
    <t>NCH Item</t>
  </si>
  <si>
    <t>MDN Item</t>
  </si>
  <si>
    <t>GYK Item</t>
  </si>
  <si>
    <t>XGP Item</t>
  </si>
  <si>
    <t>EGR Item</t>
  </si>
  <si>
    <t>XKP Item</t>
  </si>
  <si>
    <t>NXM Item</t>
  </si>
  <si>
    <t>ZDZ Item</t>
  </si>
  <si>
    <t>WXN Item</t>
  </si>
  <si>
    <t>OXX Item</t>
  </si>
  <si>
    <t>ERF Item</t>
  </si>
  <si>
    <t>VHD Item</t>
  </si>
  <si>
    <t>CKX Item</t>
  </si>
  <si>
    <t>IAG Item</t>
  </si>
  <si>
    <t>MLA Item</t>
  </si>
  <si>
    <t>KKV Item</t>
  </si>
  <si>
    <t>BNH Item</t>
  </si>
  <si>
    <t>YLF Item</t>
  </si>
  <si>
    <t>YRV Item</t>
  </si>
  <si>
    <t>JJX Item</t>
  </si>
  <si>
    <t>NOD Item</t>
  </si>
  <si>
    <t>GDC Item</t>
  </si>
  <si>
    <t>PSW Item</t>
  </si>
  <si>
    <t>GBM Item</t>
  </si>
  <si>
    <t>JYF Item</t>
  </si>
  <si>
    <t>BYE Item</t>
  </si>
  <si>
    <t>CHZ Item</t>
  </si>
  <si>
    <t>RLA Item</t>
  </si>
  <si>
    <t>GZM Item</t>
  </si>
  <si>
    <t>VDD Item</t>
  </si>
  <si>
    <t>YFB Item</t>
  </si>
  <si>
    <t>PXA Item</t>
  </si>
  <si>
    <t>ZKF Item</t>
  </si>
  <si>
    <t>JZM Item</t>
  </si>
  <si>
    <t>EHE Item</t>
  </si>
  <si>
    <t>EBS Item</t>
  </si>
  <si>
    <t>MEJ Item</t>
  </si>
  <si>
    <t>THO Item</t>
  </si>
  <si>
    <t>RHL Item</t>
  </si>
  <si>
    <t>EBN Item</t>
  </si>
  <si>
    <t>BWQ Item</t>
  </si>
  <si>
    <t>ZQH Item</t>
  </si>
  <si>
    <t>OLN Item</t>
  </si>
  <si>
    <t>IQK Item</t>
  </si>
  <si>
    <t>VNQ Item</t>
  </si>
  <si>
    <t>FVF Item</t>
  </si>
  <si>
    <t>KVH Item</t>
  </si>
  <si>
    <t>QFG Item</t>
  </si>
  <si>
    <t>YVD Item</t>
  </si>
  <si>
    <t>HTZ Item</t>
  </si>
  <si>
    <t>CVS Item</t>
  </si>
  <si>
    <t>KLP Item</t>
  </si>
  <si>
    <t>RDW Item</t>
  </si>
  <si>
    <t>ZQU Item</t>
  </si>
  <si>
    <t>VYM Item</t>
  </si>
  <si>
    <t>OIK Item</t>
  </si>
  <si>
    <t>PCQ Item</t>
  </si>
  <si>
    <t>YHI Item</t>
  </si>
  <si>
    <t>CTU Item</t>
  </si>
  <si>
    <t>FWM Item</t>
  </si>
  <si>
    <t>NNF Item</t>
  </si>
  <si>
    <t>DOR Item</t>
  </si>
  <si>
    <t>VVQ Item</t>
  </si>
  <si>
    <t>CUN Item</t>
  </si>
  <si>
    <t>SAR Item</t>
  </si>
  <si>
    <t>KPY Item</t>
  </si>
  <si>
    <t>WYM Item</t>
  </si>
  <si>
    <t>GWT Item</t>
  </si>
  <si>
    <t>HMO Item</t>
  </si>
  <si>
    <t>SHZ Item</t>
  </si>
  <si>
    <t>UDT Item</t>
  </si>
  <si>
    <t>WSV Item</t>
  </si>
  <si>
    <t>LMR Item</t>
  </si>
  <si>
    <t>YQI Item</t>
  </si>
  <si>
    <t>BAM Item</t>
  </si>
  <si>
    <t>WWQ Item</t>
  </si>
  <si>
    <t>XWX Item</t>
  </si>
  <si>
    <t>ZEI Item</t>
  </si>
  <si>
    <t>ZEB Item</t>
  </si>
  <si>
    <t>SPK Item</t>
  </si>
  <si>
    <t>QNJ Item</t>
  </si>
  <si>
    <t>VMO Item</t>
  </si>
  <si>
    <t>UZM Item</t>
  </si>
  <si>
    <t>QYE Item</t>
  </si>
  <si>
    <t>STZ Item</t>
  </si>
  <si>
    <t>SGA Item</t>
  </si>
  <si>
    <t>MMS Item</t>
  </si>
  <si>
    <t>VKR Item</t>
  </si>
  <si>
    <t>FBG Item</t>
  </si>
  <si>
    <t>MME Item</t>
  </si>
  <si>
    <t>UAE Item</t>
  </si>
  <si>
    <t>ZHW Item</t>
  </si>
  <si>
    <t>MOQ Item</t>
  </si>
  <si>
    <t>JFF Item</t>
  </si>
  <si>
    <t>FQM Item</t>
  </si>
  <si>
    <t>AXW Item</t>
  </si>
  <si>
    <t>KJR Item</t>
  </si>
  <si>
    <t>EHC Item</t>
  </si>
  <si>
    <t>VGO Item</t>
  </si>
  <si>
    <t>GFM Item</t>
  </si>
  <si>
    <t>TPW Item</t>
  </si>
  <si>
    <t>DMQ Item</t>
  </si>
  <si>
    <t>MIR Item</t>
  </si>
  <si>
    <t>IRA Item</t>
  </si>
  <si>
    <t>DQA Item</t>
  </si>
  <si>
    <t>MZC Item</t>
  </si>
  <si>
    <t>OPA Item</t>
  </si>
  <si>
    <t>MXD Item</t>
  </si>
  <si>
    <t>HGB Item</t>
  </si>
  <si>
    <t>MYN Item</t>
  </si>
  <si>
    <t>CVQ Item</t>
  </si>
  <si>
    <t>YTG Item</t>
  </si>
  <si>
    <t>XZQ Item</t>
  </si>
  <si>
    <t>RAP Item</t>
  </si>
  <si>
    <t>TAK Item</t>
  </si>
  <si>
    <t>LFI Item</t>
  </si>
  <si>
    <t>IIA Item</t>
  </si>
  <si>
    <t>ANU Item</t>
  </si>
  <si>
    <t>FOI Item</t>
  </si>
  <si>
    <t>SAG Item</t>
  </si>
  <si>
    <t>XIW Item</t>
  </si>
  <si>
    <t>PNU Item</t>
  </si>
  <si>
    <t>QNN Item</t>
  </si>
  <si>
    <t>KSG Item</t>
  </si>
  <si>
    <t>QRA Item</t>
  </si>
  <si>
    <t>KYW Item</t>
  </si>
  <si>
    <t>JDA Item</t>
  </si>
  <si>
    <t>DSK Item</t>
  </si>
  <si>
    <t>YMA Item</t>
  </si>
  <si>
    <t>NOS Item</t>
  </si>
  <si>
    <t>WCT Item</t>
  </si>
  <si>
    <t>UXE Item</t>
  </si>
  <si>
    <t>BDO Item</t>
  </si>
  <si>
    <t>GLH Item</t>
  </si>
  <si>
    <t>ESJ Item</t>
  </si>
  <si>
    <t>HYH Item</t>
  </si>
  <si>
    <t>DMP Item</t>
  </si>
  <si>
    <t>UXX Item</t>
  </si>
  <si>
    <t>WGY Item</t>
  </si>
  <si>
    <t>QYZ Item</t>
  </si>
  <si>
    <t>YID Item</t>
  </si>
  <si>
    <t>FYP Item</t>
  </si>
  <si>
    <t>FJF Item</t>
  </si>
  <si>
    <t>EUL Item</t>
  </si>
  <si>
    <t>SYS Item</t>
  </si>
  <si>
    <t>RCA Item</t>
  </si>
  <si>
    <t>MGK Item</t>
  </si>
  <si>
    <t>JUX Item</t>
  </si>
  <si>
    <t>FWA Item</t>
  </si>
  <si>
    <t>UZJ Item</t>
  </si>
  <si>
    <t>XKR Item</t>
  </si>
  <si>
    <t>DCR Item</t>
  </si>
  <si>
    <t>UKS Item</t>
  </si>
  <si>
    <t>RWW Item</t>
  </si>
  <si>
    <t>ERC Item</t>
  </si>
  <si>
    <t>GDN Item</t>
  </si>
  <si>
    <t>LWM Item</t>
  </si>
  <si>
    <t>UTE Item</t>
  </si>
  <si>
    <t>RAB Item</t>
  </si>
  <si>
    <t>HFM Item</t>
  </si>
  <si>
    <t>KIC Item</t>
  </si>
  <si>
    <t>UOZ Item</t>
  </si>
  <si>
    <t>OYO Item</t>
  </si>
  <si>
    <t>UTO Item</t>
  </si>
  <si>
    <t>BJI Item</t>
  </si>
  <si>
    <t>MHN Item</t>
  </si>
  <si>
    <t>NQA Item</t>
  </si>
  <si>
    <t>TYL Item</t>
  </si>
  <si>
    <t>FMA Item</t>
  </si>
  <si>
    <t>VNZ Item</t>
  </si>
  <si>
    <t>VGE Item</t>
  </si>
  <si>
    <t>DWS Item</t>
  </si>
  <si>
    <t>AHN Item</t>
  </si>
  <si>
    <t>BRH Item</t>
  </si>
  <si>
    <t>BJA Item</t>
  </si>
  <si>
    <t>CTT Item</t>
  </si>
  <si>
    <t>ANS Item</t>
  </si>
  <si>
    <t>ULM Item</t>
  </si>
  <si>
    <t>HFA Item</t>
  </si>
  <si>
    <t>TMT Item</t>
  </si>
  <si>
    <t>ZTU Item</t>
  </si>
  <si>
    <t>JFE Item</t>
  </si>
  <si>
    <t>PQT Item</t>
  </si>
  <si>
    <t>TBS Item</t>
  </si>
  <si>
    <t>ZBQ Item</t>
  </si>
  <si>
    <t>VYP Item</t>
  </si>
  <si>
    <t>CJE Item</t>
  </si>
  <si>
    <t>QAL Item</t>
  </si>
  <si>
    <t>UYS Item</t>
  </si>
  <si>
    <t>BHL Item</t>
  </si>
  <si>
    <t>WNE Item</t>
  </si>
  <si>
    <t>WEZ Item</t>
  </si>
  <si>
    <t>IRH Item</t>
  </si>
  <si>
    <t>QVQ Item</t>
  </si>
  <si>
    <t>ZRG Item</t>
  </si>
  <si>
    <t>PRP Item</t>
  </si>
  <si>
    <t>SQC Item</t>
  </si>
  <si>
    <t>KVM Item</t>
  </si>
  <si>
    <t>MWN Item</t>
  </si>
  <si>
    <t>MBP Item</t>
  </si>
  <si>
    <t>HES Item</t>
  </si>
  <si>
    <t>XHX Item</t>
  </si>
  <si>
    <t>UBU Item</t>
  </si>
  <si>
    <t>TPR Item</t>
  </si>
  <si>
    <t>UQS Item</t>
  </si>
  <si>
    <t>Filter all data where Jon sold to Google and Chin sold to Amazon.com</t>
  </si>
  <si>
    <t>Multiple auto filters and appending the data to get the final answer --&gt; ADV FILTERING</t>
  </si>
  <si>
    <t>Advance Filtering</t>
  </si>
  <si>
    <t>Criteria Table</t>
  </si>
  <si>
    <t>h1</t>
  </si>
  <si>
    <t>h2</t>
  </si>
  <si>
    <t>h3</t>
  </si>
  <si>
    <t>h4</t>
  </si>
  <si>
    <t>cr1</t>
  </si>
  <si>
    <t>cr2</t>
  </si>
  <si>
    <t>cr3</t>
  </si>
  <si>
    <t>cr4</t>
  </si>
  <si>
    <t>cr5</t>
  </si>
  <si>
    <t>c6</t>
  </si>
  <si>
    <t>cr7</t>
  </si>
  <si>
    <t>Cr1 and Cr2
or
cr3 and cr4 and cr5
or
c6 and cr7</t>
  </si>
  <si>
    <t>Chin or Jon with Sales between 1000 to 2000</t>
  </si>
  <si>
    <t>&gt;=1000</t>
  </si>
  <si>
    <t>&lt;=2000</t>
  </si>
  <si>
    <t>&gt;=1/6/2006 and &lt;=30/6/2006</t>
  </si>
  <si>
    <t>Apply filter such that:</t>
  </si>
  <si>
    <t>1. Sales person are Jon, chin or Jeri, OR</t>
  </si>
  <si>
    <t>2. Sales in Month of May 2006, OR</t>
  </si>
  <si>
    <t>3. Sales in North region with Sales between 2000 to 5000</t>
  </si>
  <si>
    <t>chin</t>
  </si>
  <si>
    <t>jon</t>
  </si>
  <si>
    <t>jeri</t>
  </si>
  <si>
    <t>&gt;=1/5/2006</t>
  </si>
  <si>
    <t>&lt;=31/5/2006</t>
  </si>
  <si>
    <t>&gt;=2000</t>
  </si>
  <si>
    <t>&lt;=5000</t>
  </si>
  <si>
    <t>Filter - Text - Exact or Contains</t>
  </si>
  <si>
    <t>Duplicates</t>
  </si>
  <si>
    <t>Tables - entire row is the same</t>
  </si>
  <si>
    <t>Remove Duplicate -- Data Tab --&gt;Remove Duplicate</t>
  </si>
  <si>
    <t>Adv Filtering</t>
  </si>
  <si>
    <t>unique combination of Sales Rep and Region?</t>
  </si>
  <si>
    <t>Three ways of identifying duplicates:</t>
  </si>
  <si>
    <t>Conditonal formatting - Highlight</t>
  </si>
  <si>
    <t>Count</t>
  </si>
  <si>
    <t>CountA</t>
  </si>
  <si>
    <t>Only count numerical values</t>
  </si>
  <si>
    <t>Counts non blanks</t>
  </si>
  <si>
    <t>d</t>
  </si>
  <si>
    <t>e</t>
  </si>
  <si>
    <t>f</t>
  </si>
  <si>
    <t>Sorting</t>
  </si>
  <si>
    <t>rearranging data</t>
  </si>
  <si>
    <t>filter</t>
  </si>
  <si>
    <t>Sort</t>
  </si>
  <si>
    <t>Don't sort raw data</t>
  </si>
  <si>
    <t>Grand Total</t>
  </si>
  <si>
    <t>Sum of Sales</t>
  </si>
  <si>
    <t>Fields we should not sort in reports.</t>
  </si>
  <si>
    <t>Months</t>
  </si>
  <si>
    <t>Year</t>
  </si>
  <si>
    <t>Time</t>
  </si>
  <si>
    <t>Age</t>
  </si>
  <si>
    <t>Income group</t>
  </si>
  <si>
    <t>Salary group</t>
  </si>
  <si>
    <t>gm</t>
  </si>
  <si>
    <t>Q. Show the total Sales of each Region and within the Region Sales of each Sales Rep. The Regions should be displayed in the following order - NorthEast, SouthEast, West, North and MidWest.</t>
  </si>
  <si>
    <t>NorthEast, SouthEast, West, North,MidWest</t>
  </si>
  <si>
    <t>R</t>
  </si>
  <si>
    <t>T</t>
  </si>
  <si>
    <t>Total Sales</t>
  </si>
  <si>
    <t>SORTING AND Subtotal tool</t>
  </si>
  <si>
    <t>Sales rep</t>
  </si>
  <si>
    <t>What is the revenue generated by each sales rep</t>
  </si>
  <si>
    <t>NorthEast Total</t>
  </si>
  <si>
    <t>SouthEast Total</t>
  </si>
  <si>
    <t>West Total</t>
  </si>
  <si>
    <t>North Total</t>
  </si>
  <si>
    <t>MidWest Total</t>
  </si>
  <si>
    <t>Chin Total</t>
  </si>
  <si>
    <t>Jeri Total</t>
  </si>
  <si>
    <t>Jon Total</t>
  </si>
  <si>
    <t>Luke Total</t>
  </si>
  <si>
    <t>Rhonda Total</t>
  </si>
  <si>
    <t>Sheliadawn Total</t>
  </si>
  <si>
    <t>Steven Total</t>
  </si>
  <si>
    <t>Troung Total</t>
  </si>
  <si>
    <t>Hard Value - not good</t>
  </si>
  <si>
    <t>Cell ref</t>
  </si>
  <si>
    <t>PBI</t>
  </si>
  <si>
    <t>Copy Paste</t>
  </si>
  <si>
    <t>Drag</t>
  </si>
  <si>
    <t>select and ctrl+d</t>
  </si>
  <si>
    <t>ctrl+c --&gt; select --&gt; ctrl+v</t>
  </si>
  <si>
    <t>Auto fill</t>
  </si>
  <si>
    <t>When we copy and paste vertically the rows changes and columns remain the same</t>
  </si>
  <si>
    <t>When we copy and paste Horizontally the Columns changes and rows remain the same</t>
  </si>
  <si>
    <t>When we don't want a component of the cell to change we put $ in front of it</t>
  </si>
  <si>
    <t>$A1</t>
  </si>
  <si>
    <t>Fixed col</t>
  </si>
  <si>
    <t>A$1</t>
  </si>
  <si>
    <t>Fixed row</t>
  </si>
  <si>
    <t>$A$1</t>
  </si>
  <si>
    <t>fixed cell</t>
  </si>
  <si>
    <t>F4/ fn+F4</t>
  </si>
  <si>
    <t>When to think about it?</t>
  </si>
  <si>
    <t>Copy paste</t>
  </si>
  <si>
    <t>$A2</t>
  </si>
  <si>
    <t>$A3</t>
  </si>
  <si>
    <t>$A4</t>
  </si>
  <si>
    <t>B$1</t>
  </si>
  <si>
    <t>C$1</t>
  </si>
  <si>
    <t>Q1. Calculate the Total Expense for each month</t>
  </si>
  <si>
    <t>Month</t>
  </si>
  <si>
    <t>Expenses 1</t>
  </si>
  <si>
    <t>Expenses 2</t>
  </si>
  <si>
    <t>Expenses 3</t>
  </si>
  <si>
    <t>Expenses 4</t>
  </si>
  <si>
    <t>Total Expenses</t>
  </si>
  <si>
    <t>January</t>
  </si>
  <si>
    <t>February</t>
  </si>
  <si>
    <t>March</t>
  </si>
  <si>
    <t>April</t>
  </si>
  <si>
    <t>May</t>
  </si>
  <si>
    <t>June</t>
  </si>
  <si>
    <t>Q2. Calculate the Net Pay</t>
  </si>
  <si>
    <t>Tax Rate</t>
  </si>
  <si>
    <t>Gross pAy*Tax Rate</t>
  </si>
  <si>
    <t>Gross Pay - Income Tax</t>
  </si>
  <si>
    <t>Employee Name</t>
  </si>
  <si>
    <t>Gross Pay</t>
  </si>
  <si>
    <t>Income Tax</t>
  </si>
  <si>
    <t>Net Pay</t>
  </si>
  <si>
    <t>Tina</t>
  </si>
  <si>
    <t>Shelia</t>
  </si>
  <si>
    <t>Bob</t>
  </si>
  <si>
    <t>Sioux</t>
  </si>
  <si>
    <t>Donita</t>
  </si>
  <si>
    <t>Dona</t>
  </si>
  <si>
    <t>Q3. For a fixed rate of 9% (cell B28) calculate the PMT for the varying PVs and Npers. Use only one formula and copy paste for the entire table.</t>
  </si>
  <si>
    <t>Nper</t>
  </si>
  <si>
    <t>rate</t>
  </si>
  <si>
    <t>Monthly</t>
  </si>
  <si>
    <t>/12</t>
  </si>
  <si>
    <t>Rate</t>
  </si>
  <si>
    <t>Yearly</t>
  </si>
  <si>
    <t>/1</t>
  </si>
  <si>
    <t>Quar</t>
  </si>
  <si>
    <t>/4</t>
  </si>
  <si>
    <t>Half Yearly</t>
  </si>
  <si>
    <t>/2</t>
  </si>
  <si>
    <t>Varying PVs ----&gt;</t>
  </si>
  <si>
    <t>Varying 
Npers ---&gt;</t>
  </si>
  <si>
    <t>in months</t>
  </si>
  <si>
    <t>PMT</t>
  </si>
  <si>
    <t>Installment Amt</t>
  </si>
  <si>
    <t>Rate of int</t>
  </si>
  <si>
    <t>pa</t>
  </si>
  <si>
    <t>No. of installments</t>
  </si>
  <si>
    <t>PV</t>
  </si>
  <si>
    <t>Loan Amt</t>
  </si>
  <si>
    <t>Quarterly</t>
  </si>
  <si>
    <t>[type]</t>
  </si>
  <si>
    <t>Optional</t>
  </si>
  <si>
    <t>Default</t>
  </si>
  <si>
    <t>[fv]</t>
  </si>
  <si>
    <t>months</t>
  </si>
  <si>
    <t>Per annum</t>
  </si>
  <si>
    <t>Range</t>
  </si>
  <si>
    <t>group of cells</t>
  </si>
  <si>
    <t>Table</t>
  </si>
  <si>
    <t>single entity</t>
  </si>
  <si>
    <t>Range to table --&gt; ctrl+t</t>
  </si>
  <si>
    <t>Home --&gt; Format as Table</t>
  </si>
  <si>
    <t>Profit</t>
  </si>
  <si>
    <t>Rules of Naming:</t>
  </si>
  <si>
    <t>1. No Spaces</t>
  </si>
  <si>
    <t>Car Sales Data</t>
  </si>
  <si>
    <t>2. Can’t have spl char</t>
  </si>
  <si>
    <t>Car-sales</t>
  </si>
  <si>
    <t>3. Can’t start with a number</t>
  </si>
  <si>
    <t>2020Sales</t>
  </si>
  <si>
    <t>4. Spl char  _ or . Can be used</t>
  </si>
  <si>
    <t>Car_Sales_Data</t>
  </si>
  <si>
    <t>Car_Sales</t>
  </si>
  <si>
    <t>Sales2020</t>
  </si>
  <si>
    <t>Bellen</t>
  </si>
  <si>
    <t>Questions</t>
  </si>
  <si>
    <t>Answers</t>
  </si>
  <si>
    <t>What is the Total Sales</t>
  </si>
  <si>
    <t>Sunshine</t>
  </si>
  <si>
    <t>What is the Total Profit for the Month of January</t>
  </si>
  <si>
    <t>Sunset</t>
  </si>
  <si>
    <t>What is the total Sales for the Product Bellen in January</t>
  </si>
  <si>
    <t>What is the total Sales for the Product Bellen in January with Profit &gt; $100</t>
  </si>
  <si>
    <t>Carlota</t>
  </si>
  <si>
    <t>What is the Average Profits</t>
  </si>
  <si>
    <t>What is the Average Sales for the Month of March</t>
  </si>
  <si>
    <t>What is the Average Sales for the Product Quad in March</t>
  </si>
  <si>
    <t>What is the Average Profit for the Product Bellen in January with Sales &gt; $500</t>
  </si>
  <si>
    <t>Quad</t>
  </si>
  <si>
    <t>What is the Maximum Sales</t>
  </si>
  <si>
    <t>What is the Second Largest Sales amount</t>
  </si>
  <si>
    <t>What is the Third Smallest Profit Amount</t>
  </si>
  <si>
    <t>What Is The Total Count Of Transaction for May</t>
  </si>
  <si>
    <t>What is the total Transaction for the Product Bellen in January</t>
  </si>
  <si>
    <t>What is the total Transaction for the Product Bellen in January with Profit &gt; $100</t>
  </si>
  <si>
    <t>July</t>
  </si>
  <si>
    <t>August</t>
  </si>
  <si>
    <t>September</t>
  </si>
  <si>
    <t>October</t>
  </si>
  <si>
    <t>November</t>
  </si>
  <si>
    <t>December</t>
  </si>
  <si>
    <t>SUM</t>
  </si>
  <si>
    <t>AVERAGE</t>
  </si>
  <si>
    <t>Max Sales</t>
  </si>
  <si>
    <t>MAX</t>
  </si>
  <si>
    <t>MIN</t>
  </si>
  <si>
    <t>How many cars were sold?</t>
  </si>
  <si>
    <t>COUNT</t>
  </si>
  <si>
    <t>Counts the numeric data</t>
  </si>
  <si>
    <t>COUNTA</t>
  </si>
  <si>
    <t>Counts non blank cells</t>
  </si>
  <si>
    <t>Countblank cells</t>
  </si>
  <si>
    <t>COUNTBLANK</t>
  </si>
  <si>
    <t>10th Largest COGS?</t>
  </si>
  <si>
    <t>LARGE</t>
  </si>
  <si>
    <t>SMALL</t>
  </si>
  <si>
    <t>Array, k</t>
  </si>
  <si>
    <t>PRODUCT</t>
  </si>
  <si>
    <t>*</t>
  </si>
  <si>
    <t>SUMPRODUCT</t>
  </si>
  <si>
    <t>products</t>
  </si>
  <si>
    <t>Units sold</t>
  </si>
  <si>
    <t>unit price</t>
  </si>
  <si>
    <t>Conditional Functions</t>
  </si>
  <si>
    <t>What is the total sales for Honda cars?</t>
  </si>
  <si>
    <t>Cartype</t>
  </si>
  <si>
    <t>Summarization based conditions</t>
  </si>
  <si>
    <t>SUMIFS</t>
  </si>
  <si>
    <t>COUNTIFS</t>
  </si>
  <si>
    <t>AVEARGEIFS</t>
  </si>
  <si>
    <t>MAXIFS</t>
  </si>
  <si>
    <t>MINIFS</t>
  </si>
  <si>
    <t>Sumrange</t>
  </si>
  <si>
    <t>Criteria_rang1</t>
  </si>
  <si>
    <t>criteria1</t>
  </si>
  <si>
    <t>Criteria_range2</t>
  </si>
  <si>
    <t>criteria2</t>
  </si>
  <si>
    <t>Criteria_range3</t>
  </si>
  <si>
    <t>criteria3</t>
  </si>
  <si>
    <t>Range on which we apply the fn</t>
  </si>
  <si>
    <t>range on which are checking the condition</t>
  </si>
  <si>
    <t>condition</t>
  </si>
  <si>
    <t>how many honda car were sold in May 2006?</t>
  </si>
  <si>
    <t>Month in date range</t>
  </si>
  <si>
    <t>ampersand</t>
  </si>
  <si>
    <t>Join/concatenate</t>
  </si>
  <si>
    <t>&amp;</t>
  </si>
  <si>
    <t>&gt;=</t>
  </si>
  <si>
    <t>toyota</t>
  </si>
  <si>
    <t>product</t>
  </si>
  <si>
    <t>bellen</t>
  </si>
  <si>
    <t>month</t>
  </si>
  <si>
    <t>january</t>
  </si>
  <si>
    <t>sales</t>
  </si>
  <si>
    <t>&lt;&gt;</t>
  </si>
  <si>
    <t>&gt;</t>
  </si>
  <si>
    <t>&lt;</t>
  </si>
  <si>
    <t>&lt;=</t>
  </si>
  <si>
    <t>Wild cards</t>
  </si>
  <si>
    <t>it can replace any char and any number of chars</t>
  </si>
  <si>
    <t>abc</t>
  </si>
  <si>
    <t>sjdfh26347</t>
  </si>
  <si>
    <t>sdhgf73465b^&amp;%$</t>
  </si>
  <si>
    <t>use case:</t>
  </si>
  <si>
    <t>Starting with:</t>
  </si>
  <si>
    <t>Ivy*</t>
  </si>
  <si>
    <t>Ending with:</t>
  </si>
  <si>
    <t>* Pvt Ltd</t>
  </si>
  <si>
    <t>Contains:</t>
  </si>
  <si>
    <t>*ivy*</t>
  </si>
  <si>
    <t>?</t>
  </si>
  <si>
    <t>it can replace any one char</t>
  </si>
  <si>
    <t>???</t>
  </si>
  <si>
    <t>bvg</t>
  </si>
  <si>
    <t>d65</t>
  </si>
  <si>
    <t>h6(</t>
  </si>
  <si>
    <t>5 letter names</t>
  </si>
  <si>
    <t>?????</t>
  </si>
  <si>
    <t>Use case:</t>
  </si>
  <si>
    <t>fixed number of chars</t>
  </si>
  <si>
    <t>When the position of a char is defined</t>
  </si>
  <si>
    <t>count the name of all students who have 'a' as 2nd char</t>
  </si>
  <si>
    <t>?a*</t>
  </si>
  <si>
    <t>*a??</t>
  </si>
  <si>
    <t>?a???</t>
  </si>
  <si>
    <t>5 letter name with 'a' in 2nd position</t>
  </si>
  <si>
    <t>3rd last char is 'a'</t>
  </si>
  <si>
    <t>What is the total sales for the products starting 'sun'?</t>
  </si>
  <si>
    <t>What is the count of products which have 6 letter name?</t>
  </si>
  <si>
    <t>What is the count of products which have 2nd char as 'u' in the name?</t>
  </si>
  <si>
    <t>What is the total sales for May and June?</t>
  </si>
  <si>
    <t>Conditional functions --&gt; multiple conditions</t>
  </si>
  <si>
    <t>Default --&gt; AND</t>
  </si>
  <si>
    <t>Database functions</t>
  </si>
  <si>
    <t>They are used to summarize the data with multiple conditions having and/or/both</t>
  </si>
  <si>
    <t>DSUM</t>
  </si>
  <si>
    <t>DCOUNT</t>
  </si>
  <si>
    <t>DCOUNTA</t>
  </si>
  <si>
    <t>DMAX</t>
  </si>
  <si>
    <t>DGET</t>
  </si>
  <si>
    <t>(database, field, criteria)</t>
  </si>
  <si>
    <t>Database</t>
  </si>
  <si>
    <t>Entire table with headers</t>
  </si>
  <si>
    <t>Field</t>
  </si>
  <si>
    <t>The column of the table on which we want apply the function</t>
  </si>
  <si>
    <t>Avg Salary of all manager at ABN company</t>
  </si>
  <si>
    <t>#1</t>
  </si>
  <si>
    <t>Write the name of the column. DSUM(tabl1, "Sales",..)</t>
  </si>
  <si>
    <t>#2</t>
  </si>
  <si>
    <t>Write the position of the column in table. DSUM(tabl1, 3,.  ..)</t>
  </si>
  <si>
    <t>#3</t>
  </si>
  <si>
    <t>Write the cell ref of the header of the column. DSUM(tabl1, C1,…)</t>
  </si>
  <si>
    <t xml:space="preserve">Sales     </t>
  </si>
  <si>
    <t>Criteria</t>
  </si>
  <si>
    <t>Table of all criteria under respective headers</t>
  </si>
  <si>
    <t>Same as Adv Filtering</t>
  </si>
  <si>
    <t>Total Sales of May and June?</t>
  </si>
  <si>
    <t>is not a summarization function</t>
  </si>
  <si>
    <t>Extraction the data based on conditions</t>
  </si>
  <si>
    <t>Value Error</t>
  </si>
  <si>
    <t>No match found</t>
  </si>
  <si>
    <t>Num Error</t>
  </si>
  <si>
    <t>Multiple match found</t>
  </si>
  <si>
    <t>Answer</t>
  </si>
  <si>
    <t>Unique match</t>
  </si>
  <si>
    <t>Filter</t>
  </si>
  <si>
    <t xml:space="preserve">Q.
a) Find the average number of storeys in New York which are Normal or Large
b) Count the total number of buildings in New York and Chicago
c) Find which building in New york has storeys between 50 &amp; 55
</t>
  </si>
  <si>
    <t>Building</t>
  </si>
  <si>
    <t>City</t>
  </si>
  <si>
    <t>Storeys</t>
  </si>
  <si>
    <t>Metres</t>
  </si>
  <si>
    <t>Building type</t>
  </si>
  <si>
    <t>Decade</t>
  </si>
  <si>
    <t>Woolworth Building</t>
  </si>
  <si>
    <t>New York</t>
  </si>
  <si>
    <t>Normal</t>
  </si>
  <si>
    <t>1910s</t>
  </si>
  <si>
    <t>G.E. Building</t>
  </si>
  <si>
    <t>1930s</t>
  </si>
  <si>
    <t>40 Wall Street</t>
  </si>
  <si>
    <t>American International Building</t>
  </si>
  <si>
    <t>Chrysler Building</t>
  </si>
  <si>
    <t>Large</t>
  </si>
  <si>
    <t>Empire State Building</t>
  </si>
  <si>
    <t>Palace of Culture and Science</t>
  </si>
  <si>
    <t>Warsaw</t>
  </si>
  <si>
    <t>1950s</t>
  </si>
  <si>
    <t>Moscow State University</t>
  </si>
  <si>
    <t>Moscow</t>
  </si>
  <si>
    <t>Bank of America Center</t>
  </si>
  <si>
    <t>San Francisco</t>
  </si>
  <si>
    <t>1960s</t>
  </si>
  <si>
    <t>MetLife</t>
  </si>
  <si>
    <t>One Chase Manhattan Plaza</t>
  </si>
  <si>
    <t>One First National Plaza</t>
  </si>
  <si>
    <t>Chicago</t>
  </si>
  <si>
    <t>John Hancock Center</t>
  </si>
  <si>
    <t>IDS Center</t>
  </si>
  <si>
    <t>Minneapolis</t>
  </si>
  <si>
    <t>1970s</t>
  </si>
  <si>
    <t>Canadian Imperial Bank of Commerce</t>
  </si>
  <si>
    <t>Toronto</t>
  </si>
  <si>
    <t>John Hancock Tower</t>
  </si>
  <si>
    <t>Boston</t>
  </si>
  <si>
    <t>USX Tower</t>
  </si>
  <si>
    <t>Pittsburgh</t>
  </si>
  <si>
    <t>Transamerica Pyramid</t>
  </si>
  <si>
    <t>Water Tower Place</t>
  </si>
  <si>
    <t>First Interstate Tower</t>
  </si>
  <si>
    <t>Los Angeles</t>
  </si>
  <si>
    <t>Renaissance Tower</t>
  </si>
  <si>
    <t>Dallas</t>
  </si>
  <si>
    <t>Citicorp Center</t>
  </si>
  <si>
    <t>First Canadian Place</t>
  </si>
  <si>
    <t>Amoco Building</t>
  </si>
  <si>
    <t>Jin Mao Building</t>
  </si>
  <si>
    <t>Shanghai</t>
  </si>
  <si>
    <t>Very large</t>
  </si>
  <si>
    <t>1990s</t>
  </si>
  <si>
    <t>Equitable Tower</t>
  </si>
  <si>
    <t>1980s</t>
  </si>
  <si>
    <t>Three First National Plaza</t>
  </si>
  <si>
    <t>Kompleks Tun Abdul Razak Building</t>
  </si>
  <si>
    <t>Penang, Malaysia</t>
  </si>
  <si>
    <t>Heritage Plaza</t>
  </si>
  <si>
    <t>Houston</t>
  </si>
  <si>
    <t>Norwest Center</t>
  </si>
  <si>
    <t>Treasury Building</t>
  </si>
  <si>
    <t>Singapore</t>
  </si>
  <si>
    <t>Office Towers</t>
  </si>
  <si>
    <t>Caracas</t>
  </si>
  <si>
    <t>Worldwide Plaza</t>
  </si>
  <si>
    <t>NationsBank Center</t>
  </si>
  <si>
    <t>Bank One Center</t>
  </si>
  <si>
    <t>Malayan Bank</t>
  </si>
  <si>
    <t>Kuala Lumpur, Malaysia</t>
  </si>
  <si>
    <t>CitySpire</t>
  </si>
  <si>
    <t>Rialto Tower</t>
  </si>
  <si>
    <t>Melbourne</t>
  </si>
  <si>
    <t>Korea Life Insurance Company</t>
  </si>
  <si>
    <t>Seoul</t>
  </si>
  <si>
    <t>One Atlantic Center</t>
  </si>
  <si>
    <t>Atlanta</t>
  </si>
  <si>
    <t>900 North Michigan Ave.</t>
  </si>
  <si>
    <t>Scotia Plaza</t>
  </si>
  <si>
    <t>Williams Tower</t>
  </si>
  <si>
    <t>Overseas Union Bank Centre</t>
  </si>
  <si>
    <t>NationsBank Plaza</t>
  </si>
  <si>
    <t>Columbia Seafirst Center</t>
  </si>
  <si>
    <t>Seattle</t>
  </si>
  <si>
    <t>One Liberty Place</t>
  </si>
  <si>
    <t>Philadelphia</t>
  </si>
  <si>
    <t>Wells Fargo Plaza</t>
  </si>
  <si>
    <t>Chase Tower</t>
  </si>
  <si>
    <t>AT&amp;T Corporate Center</t>
  </si>
  <si>
    <t>Bank of China Tower</t>
  </si>
  <si>
    <t>Hong Kong</t>
  </si>
  <si>
    <t>Carnegie Hall Tower</t>
  </si>
  <si>
    <t>Shinjuku Park Tower</t>
  </si>
  <si>
    <t>Tokyo</t>
  </si>
  <si>
    <t>Opera City Tower</t>
  </si>
  <si>
    <t>One Ninety One Peachtree Tower</t>
  </si>
  <si>
    <t>Altanta</t>
  </si>
  <si>
    <t>First Bank Place</t>
  </si>
  <si>
    <t>One Canada Square</t>
  </si>
  <si>
    <t>London</t>
  </si>
  <si>
    <t>Empire Tower</t>
  </si>
  <si>
    <t>Mellon Bank Center</t>
  </si>
  <si>
    <t>Tokyo City Hall</t>
  </si>
  <si>
    <t>Shin Kong Life Tower</t>
  </si>
  <si>
    <t>Taipei, Taiwan</t>
  </si>
  <si>
    <t>BNI City Tower</t>
  </si>
  <si>
    <t>Jakarta</t>
  </si>
  <si>
    <t>World Trade Center</t>
  </si>
  <si>
    <t>Osaka</t>
  </si>
  <si>
    <t>Rinku Gate Tower</t>
  </si>
  <si>
    <t>Messeturm</t>
  </si>
  <si>
    <t>Frankfurt</t>
  </si>
  <si>
    <t>Two Liberty Place</t>
  </si>
  <si>
    <t>BCE Place–Canada Trust Tower</t>
  </si>
  <si>
    <t>SunTrust Plaza</t>
  </si>
  <si>
    <t>NationsBank Corporate Center</t>
  </si>
  <si>
    <t>Charlotte</t>
  </si>
  <si>
    <t>Republic Plaza</t>
  </si>
  <si>
    <t>United Overseas Bank Plaza</t>
  </si>
  <si>
    <t>Sunjoy Tomorrow Square</t>
  </si>
  <si>
    <t>Cheung Kong Center</t>
  </si>
  <si>
    <t>Key Tower</t>
  </si>
  <si>
    <t>Cleveland</t>
  </si>
  <si>
    <t>311 South Wacker Drive</t>
  </si>
  <si>
    <t>Landmark Tower</t>
  </si>
  <si>
    <t>Yokohama, Japan</t>
  </si>
  <si>
    <t>Commerzbank Tower</t>
  </si>
  <si>
    <t>Ryugyong Hotel</t>
  </si>
  <si>
    <t>Pyongyang, N. Korea</t>
  </si>
  <si>
    <t>Two Prudential Plaza</t>
  </si>
  <si>
    <t>Library Tower</t>
  </si>
  <si>
    <t>Telekom Malaysia Headquarters</t>
  </si>
  <si>
    <t>Kuala Lumpur</t>
  </si>
  <si>
    <t>Bank of America Plaza</t>
  </si>
  <si>
    <t>Baiyoke Tower II</t>
  </si>
  <si>
    <t>Bangkok</t>
  </si>
  <si>
    <t>Burj al Arab Hotel</t>
  </si>
  <si>
    <t>Dubai</t>
  </si>
  <si>
    <t>T &amp; C Tower</t>
  </si>
  <si>
    <t>Kaohsiung, Taiwan</t>
  </si>
  <si>
    <t>The Center</t>
  </si>
  <si>
    <t>Central Plaza</t>
  </si>
  <si>
    <t>Shun Hing Square</t>
  </si>
  <si>
    <t>Shenzhen, China</t>
  </si>
  <si>
    <t>Citic Plaza</t>
  </si>
  <si>
    <t>Guangzhou, China</t>
  </si>
  <si>
    <t>Sears Tower</t>
  </si>
  <si>
    <t>Petronas Tower 1</t>
  </si>
  <si>
    <t>Petronas Tower 2</t>
  </si>
  <si>
    <t>JR Central Towers</t>
  </si>
  <si>
    <t>Nagoya</t>
  </si>
  <si>
    <t>2000s</t>
  </si>
  <si>
    <t>Faisaliah Complex</t>
  </si>
  <si>
    <t>Riyadh</t>
  </si>
  <si>
    <t>Plaza66</t>
  </si>
  <si>
    <t>Emirates Tower Two</t>
  </si>
  <si>
    <t>Kingdom Centre</t>
  </si>
  <si>
    <t>Emirates Tower One</t>
  </si>
  <si>
    <t>Average Storeys by Building Type</t>
  </si>
  <si>
    <t>Buildings with stories between 50 and 80</t>
  </si>
  <si>
    <t xml:space="preserve">Normal </t>
  </si>
  <si>
    <t xml:space="preserve">Use Countifs as there are two conditions here - &gt;= 50 and &lt;= 80. </t>
  </si>
  <si>
    <t>Very Large</t>
  </si>
  <si>
    <t>&gt;=50</t>
  </si>
  <si>
    <t>&lt;=55</t>
  </si>
  <si>
    <t>1,2,3,4</t>
  </si>
  <si>
    <t>Eeshani Sood</t>
  </si>
  <si>
    <t>6565a28634a</t>
  </si>
  <si>
    <t>Concatenate - doesn't work in array in excel</t>
  </si>
  <si>
    <t>Concat - no delimiter</t>
  </si>
  <si>
    <t>TextJoin</t>
  </si>
  <si>
    <t>Today, Now, Day, Month, Year</t>
  </si>
  <si>
    <t>Datedif, Datevalue, Text, Edate, EOMonth</t>
  </si>
  <si>
    <t>Weekday, Weeknum, Workday, Networkday</t>
  </si>
  <si>
    <t>Today</t>
  </si>
  <si>
    <t>today's date</t>
  </si>
  <si>
    <t>Now</t>
  </si>
  <si>
    <t>Today's date  and current time</t>
  </si>
  <si>
    <t>Day</t>
  </si>
  <si>
    <t>Date Parts</t>
  </si>
  <si>
    <t>1-31</t>
  </si>
  <si>
    <t>1-12</t>
  </si>
  <si>
    <t>this helps to create a date</t>
  </si>
  <si>
    <t>using the date parts</t>
  </si>
  <si>
    <t>DateDif</t>
  </si>
  <si>
    <t>Hidden fn</t>
  </si>
  <si>
    <t>Diff between two dates in diff date parts</t>
  </si>
  <si>
    <t>(startdate, Enddate, Parameter)</t>
  </si>
  <si>
    <t>Days</t>
  </si>
  <si>
    <t>Years</t>
  </si>
  <si>
    <t>Parameters</t>
  </si>
  <si>
    <t>y</t>
  </si>
  <si>
    <t>m</t>
  </si>
  <si>
    <t>ym</t>
  </si>
  <si>
    <t>md</t>
  </si>
  <si>
    <t>remaining Month</t>
  </si>
  <si>
    <t>remaining days</t>
  </si>
  <si>
    <t xml:space="preserve"> Text, Edate, EOMonth</t>
  </si>
  <si>
    <t>(Value, format)</t>
  </si>
  <si>
    <t>Format</t>
  </si>
  <si>
    <t>ddd/dddd</t>
  </si>
  <si>
    <t>Day Name</t>
  </si>
  <si>
    <t>Month Name</t>
  </si>
  <si>
    <t>mmm/mmmm</t>
  </si>
  <si>
    <t>Edate</t>
  </si>
  <si>
    <t>3 months before</t>
  </si>
  <si>
    <t>EOMONTH</t>
  </si>
  <si>
    <t>End of Month</t>
  </si>
  <si>
    <t>Start of Month</t>
  </si>
  <si>
    <t>DATE(YEAR(G13),MONTH(G13),1)</t>
  </si>
  <si>
    <t>EOMONTH( date, -1)+1</t>
  </si>
  <si>
    <t>1-7</t>
  </si>
  <si>
    <t>Sunday -1</t>
  </si>
  <si>
    <t>Monday-2</t>
  </si>
  <si>
    <t>Saturday -7</t>
  </si>
  <si>
    <t>Weeknum</t>
  </si>
  <si>
    <t>1-52</t>
  </si>
  <si>
    <t>period</t>
  </si>
  <si>
    <t>Week1</t>
  </si>
  <si>
    <t>Week2</t>
  </si>
  <si>
    <t>WeeknumYear</t>
  </si>
  <si>
    <t>Workday, Networkday</t>
  </si>
  <si>
    <t>Workday</t>
  </si>
  <si>
    <t xml:space="preserve">10 days working </t>
  </si>
  <si>
    <t>Workday.intl</t>
  </si>
  <si>
    <t>Project</t>
  </si>
  <si>
    <t>Start Date</t>
  </si>
  <si>
    <t>End Date</t>
  </si>
  <si>
    <t>Working Days</t>
  </si>
  <si>
    <t>Assuming Satur and sun is off</t>
  </si>
  <si>
    <t xml:space="preserve">Q1. Calculate the number of working days in cell C20 and C21 based on the First and Last Day and Holidays. 
</t>
  </si>
  <si>
    <t>Imp. Date Shortcuts</t>
  </si>
  <si>
    <t>Mac Shortcuts</t>
  </si>
  <si>
    <t>Holiday</t>
  </si>
  <si>
    <t>Popular Funcs</t>
  </si>
  <si>
    <t>Ctrl+;</t>
  </si>
  <si>
    <t>Current Date</t>
  </si>
  <si>
    <t>Ctr + ;</t>
  </si>
  <si>
    <t>New Year's Day</t>
  </si>
  <si>
    <t>Today()</t>
  </si>
  <si>
    <t>Ctrl+Shift+#</t>
  </si>
  <si>
    <t>Converts a no. into date</t>
  </si>
  <si>
    <t>Martin Luther King Jr. Day</t>
  </si>
  <si>
    <t>Date()</t>
  </si>
  <si>
    <t>Ctrl+Shift+</t>
  </si>
  <si>
    <t>~</t>
  </si>
  <si>
    <t>General Format</t>
  </si>
  <si>
    <t>Presidents' Day</t>
  </si>
  <si>
    <t>WeekDay()</t>
  </si>
  <si>
    <t>!</t>
  </si>
  <si>
    <t>Number with 1000 separator</t>
  </si>
  <si>
    <t>Memorial Day</t>
  </si>
  <si>
    <t>WeekNum()</t>
  </si>
  <si>
    <t>@</t>
  </si>
  <si>
    <t>Command + ;</t>
  </si>
  <si>
    <t>Independence Day</t>
  </si>
  <si>
    <t>NetWorkDays()</t>
  </si>
  <si>
    <t>#</t>
  </si>
  <si>
    <t>Labor Day</t>
  </si>
  <si>
    <t>NetWorkDays.INTL()</t>
  </si>
  <si>
    <t>$</t>
  </si>
  <si>
    <t>Columbus Day</t>
  </si>
  <si>
    <t>WorkDay()</t>
  </si>
  <si>
    <t>Veterans Day</t>
  </si>
  <si>
    <t>Edate()</t>
  </si>
  <si>
    <t>^</t>
  </si>
  <si>
    <t>Scientific Notation</t>
  </si>
  <si>
    <t>Thanksgiving Day</t>
  </si>
  <si>
    <t>EOMonth()</t>
  </si>
  <si>
    <t>Christmas Day</t>
  </si>
  <si>
    <t>Questions:</t>
  </si>
  <si>
    <t xml:space="preserve">Extract the year from </t>
  </si>
  <si>
    <t>First Day</t>
  </si>
  <si>
    <t>Last Day</t>
  </si>
  <si>
    <t>DateDif(Start_Dt,End_Dt,"")</t>
  </si>
  <si>
    <t>Extract hour and minutes from the above date and time</t>
  </si>
  <si>
    <t>Show the weekday name in English from the above date</t>
  </si>
  <si>
    <t>Qualifiers</t>
  </si>
  <si>
    <t>Using the text function extract the month in numeric from the above date</t>
  </si>
  <si>
    <t>"Y"</t>
  </si>
  <si>
    <t>year</t>
  </si>
  <si>
    <t>Is 4.5.1985 a valid date format in Excel?</t>
  </si>
  <si>
    <t>"M"</t>
  </si>
  <si>
    <t>Q2. Find out the project ending date if a project starts on January 2, 2015 and would take 90 working days to complete. Consider the holiday list given above.</t>
  </si>
  <si>
    <t>"d"</t>
  </si>
  <si>
    <t>days</t>
  </si>
  <si>
    <t>"Ym"</t>
  </si>
  <si>
    <t>fractional months in a year</t>
  </si>
  <si>
    <t>"YD"</t>
  </si>
  <si>
    <t>fractional days in a year</t>
  </si>
  <si>
    <t xml:space="preserve">Q3. Find the total number of hours worked in a week. </t>
  </si>
  <si>
    <t>Start Time</t>
  </si>
  <si>
    <t>End Time</t>
  </si>
  <si>
    <t>Hours Worked</t>
  </si>
  <si>
    <t>Monday</t>
  </si>
  <si>
    <t>Tuesday</t>
  </si>
  <si>
    <t>Wednesday</t>
  </si>
  <si>
    <t>Thursday</t>
  </si>
  <si>
    <t>Friday</t>
  </si>
  <si>
    <t>Total Hours Worked</t>
  </si>
  <si>
    <t>Check In</t>
  </si>
  <si>
    <t>Check Out</t>
  </si>
  <si>
    <t>paste spl</t>
  </si>
  <si>
    <t>helps to paste only specific properties of the cell</t>
  </si>
  <si>
    <t>Paste</t>
  </si>
  <si>
    <t>Operation</t>
  </si>
  <si>
    <t>Skip Blank</t>
  </si>
  <si>
    <t>Transpose</t>
  </si>
  <si>
    <t>copy --&gt; alt,e,s</t>
  </si>
  <si>
    <t>Price</t>
  </si>
  <si>
    <t>skip pasting blanks</t>
  </si>
  <si>
    <t>Making row a col and vice versa</t>
  </si>
  <si>
    <t>1. Change the orientation of the data below from Horizontal to Vertical</t>
  </si>
  <si>
    <t>Transaction ID</t>
  </si>
  <si>
    <t>ABC-949E</t>
  </si>
  <si>
    <t>ABC-177E</t>
  </si>
  <si>
    <t>ABC-121C</t>
  </si>
  <si>
    <t>ABC-744E</t>
  </si>
  <si>
    <t>ABC-239H</t>
  </si>
  <si>
    <t>ABC-518C</t>
  </si>
  <si>
    <t>ABC-288E</t>
  </si>
  <si>
    <t>ABC-776H</t>
  </si>
  <si>
    <t>ABC-904L</t>
  </si>
  <si>
    <t>ABC-438J</t>
  </si>
  <si>
    <t>ABC-484K</t>
  </si>
  <si>
    <t>ABC-901H</t>
  </si>
  <si>
    <t>ABC-544M</t>
  </si>
  <si>
    <t>ABC-810H</t>
  </si>
  <si>
    <t>ABC-955C</t>
  </si>
  <si>
    <t>ABC-283F</t>
  </si>
  <si>
    <t>ABC-390E</t>
  </si>
  <si>
    <t>ABC-112L</t>
  </si>
  <si>
    <t>ABC-938B</t>
  </si>
  <si>
    <t>ABC-380F</t>
  </si>
  <si>
    <t>ABC-668F</t>
  </si>
  <si>
    <t>ABC-751D</t>
  </si>
  <si>
    <t>ABC-548I</t>
  </si>
  <si>
    <t>ABC-976K</t>
  </si>
  <si>
    <t>ABC-111L</t>
  </si>
  <si>
    <t>ABC-776B</t>
  </si>
  <si>
    <t>ABC-806E</t>
  </si>
  <si>
    <t>ABC-381E</t>
  </si>
  <si>
    <t>ABC-528I</t>
  </si>
  <si>
    <t>ABC-277G</t>
  </si>
  <si>
    <t>ABC-535C</t>
  </si>
  <si>
    <t>ABC-835M</t>
  </si>
  <si>
    <t>ABC-191E</t>
  </si>
  <si>
    <t>ABC-103J</t>
  </si>
  <si>
    <t>ABC-558D</t>
  </si>
  <si>
    <t>ABC-928J</t>
  </si>
  <si>
    <t>ABC-268K</t>
  </si>
  <si>
    <t>ABC-168B</t>
  </si>
  <si>
    <t>ABC-237I</t>
  </si>
  <si>
    <t>ABC-689H</t>
  </si>
  <si>
    <t>ABC-705I</t>
  </si>
  <si>
    <t>ABC-770D</t>
  </si>
  <si>
    <t>ABC-730J</t>
  </si>
  <si>
    <t>ABC-982G</t>
  </si>
  <si>
    <t>ABC-411D</t>
  </si>
  <si>
    <t>ABC-926M</t>
  </si>
  <si>
    <t>ABC-528L</t>
  </si>
  <si>
    <t>ABC-359B</t>
  </si>
  <si>
    <t>ABC-114I</t>
  </si>
  <si>
    <t>ABC-132H</t>
  </si>
  <si>
    <t>ABC-683D</t>
  </si>
  <si>
    <t>ABC-582D</t>
  </si>
  <si>
    <t>ABC-696L</t>
  </si>
  <si>
    <t>ABC-401F</t>
  </si>
  <si>
    <t>ABC-765H</t>
  </si>
  <si>
    <t>ABC-235J</t>
  </si>
  <si>
    <t>ABC-954L</t>
  </si>
  <si>
    <t>ABC-192D</t>
  </si>
  <si>
    <t>ABC-830H</t>
  </si>
  <si>
    <t>ABC-758C</t>
  </si>
  <si>
    <t>ABC-871H</t>
  </si>
  <si>
    <t>ABC-191F</t>
  </si>
  <si>
    <t>ABC-869M</t>
  </si>
  <si>
    <t>ABC-866K</t>
  </si>
  <si>
    <t>ABC-113J</t>
  </si>
  <si>
    <t>ABC-227D</t>
  </si>
  <si>
    <t>ABC-782G</t>
  </si>
  <si>
    <t>ABC-228N</t>
  </si>
  <si>
    <t>ABC-458D</t>
  </si>
  <si>
    <t>ABC-294H</t>
  </si>
  <si>
    <t>ABC-306M</t>
  </si>
  <si>
    <t>ABC-327C</t>
  </si>
  <si>
    <t>ABC-848K</t>
  </si>
  <si>
    <t>ABC-897J</t>
  </si>
  <si>
    <t>ABC-343K</t>
  </si>
  <si>
    <t>ABC-920H</t>
  </si>
  <si>
    <t>ABC-815F</t>
  </si>
  <si>
    <t>ABC-856L</t>
  </si>
  <si>
    <t>ABC-939D</t>
  </si>
  <si>
    <t>ABC-704G</t>
  </si>
  <si>
    <t>ABC-207B</t>
  </si>
  <si>
    <t>ABC-277K</t>
  </si>
  <si>
    <t>ABC-742N</t>
  </si>
  <si>
    <t>ABC-751E</t>
  </si>
  <si>
    <t>ABC-689I</t>
  </si>
  <si>
    <t>ABC-468M</t>
  </si>
  <si>
    <t>ABC-561M</t>
  </si>
  <si>
    <t>ABC-119I</t>
  </si>
  <si>
    <t>ABC-836F</t>
  </si>
  <si>
    <t>ABC-506I</t>
  </si>
  <si>
    <t>ABC-631E</t>
  </si>
  <si>
    <t>ABC-802L</t>
  </si>
  <si>
    <t>ABC-874M</t>
  </si>
  <si>
    <t>ABC-180K</t>
  </si>
  <si>
    <t>ABC-538N</t>
  </si>
  <si>
    <t>ABC-432K</t>
  </si>
  <si>
    <t>ABC-802F</t>
  </si>
  <si>
    <t>ABC-374M</t>
  </si>
  <si>
    <t>ABC-908C</t>
  </si>
  <si>
    <t>ABC-337C</t>
  </si>
  <si>
    <t>ABC-161E</t>
  </si>
  <si>
    <t>ABC-637F</t>
  </si>
  <si>
    <t>ABC-895J</t>
  </si>
  <si>
    <t>ABC-240G</t>
  </si>
  <si>
    <t>ABC-935C</t>
  </si>
  <si>
    <t>ABC-332D</t>
  </si>
  <si>
    <t>ABC-462L</t>
  </si>
  <si>
    <t>ABC-189F</t>
  </si>
  <si>
    <t>ABC-426C</t>
  </si>
  <si>
    <t>ABC-604N</t>
  </si>
  <si>
    <t>ABC-883K</t>
  </si>
  <si>
    <t>ABC-170H</t>
  </si>
  <si>
    <t>ABC-641I</t>
  </si>
  <si>
    <t>ABC-545B</t>
  </si>
  <si>
    <t>ABC-214F</t>
  </si>
  <si>
    <t>ABC-221L</t>
  </si>
  <si>
    <t>ABC-125G</t>
  </si>
  <si>
    <t>ABC-809E</t>
  </si>
  <si>
    <t>ABC-484M</t>
  </si>
  <si>
    <t>ABC-896J</t>
  </si>
  <si>
    <t>ABC-999K</t>
  </si>
  <si>
    <t>ABC-572M</t>
  </si>
  <si>
    <t>ABC-698B</t>
  </si>
  <si>
    <t>ABC-766E</t>
  </si>
  <si>
    <t>ABC-233C</t>
  </si>
  <si>
    <t>ABC-796K</t>
  </si>
  <si>
    <t>ABC-778D</t>
  </si>
  <si>
    <t>ABC-371F</t>
  </si>
  <si>
    <t>ABC-262M</t>
  </si>
  <si>
    <t>ABC-930I</t>
  </si>
  <si>
    <t>ABC-867C</t>
  </si>
  <si>
    <t>ABC-553F</t>
  </si>
  <si>
    <t>ABC-707H</t>
  </si>
  <si>
    <t>ABC-672G</t>
  </si>
  <si>
    <t>ABC-746L</t>
  </si>
  <si>
    <t>ABC-491N</t>
  </si>
  <si>
    <t>ABC-673G</t>
  </si>
  <si>
    <t>ABC-893D</t>
  </si>
  <si>
    <t>ABC-357J</t>
  </si>
  <si>
    <t>ABC-746M</t>
  </si>
  <si>
    <t>ABC-585M</t>
  </si>
  <si>
    <t>ABC-883I</t>
  </si>
  <si>
    <t>ABC-515M</t>
  </si>
  <si>
    <t>ABC-929K</t>
  </si>
  <si>
    <t>ABC-601J</t>
  </si>
  <si>
    <t>ABC-394K</t>
  </si>
  <si>
    <t>ABC-885L</t>
  </si>
  <si>
    <t>ABC-590I</t>
  </si>
  <si>
    <t>ABC-226G</t>
  </si>
  <si>
    <t>ABC-545M</t>
  </si>
  <si>
    <t>ABC-149G</t>
  </si>
  <si>
    <t>ABC-685G</t>
  </si>
  <si>
    <t>ABC-457G</t>
  </si>
  <si>
    <t>ABC-985B</t>
  </si>
  <si>
    <t>ABC-807N</t>
  </si>
  <si>
    <t>ABC-234E</t>
  </si>
  <si>
    <t>ABC-973I</t>
  </si>
  <si>
    <t>ABC-882E</t>
  </si>
  <si>
    <t>ABC-480G</t>
  </si>
  <si>
    <t>ABC-643M</t>
  </si>
  <si>
    <t>ABC-405C</t>
  </si>
  <si>
    <t>ABC-983D</t>
  </si>
  <si>
    <t>ABC-802D</t>
  </si>
  <si>
    <t>ABC-804K</t>
  </si>
  <si>
    <t>ABC-742F</t>
  </si>
  <si>
    <t>ABC-576E</t>
  </si>
  <si>
    <t>ABC-940M</t>
  </si>
  <si>
    <t>ABC-880L</t>
  </si>
  <si>
    <t>ABC-767E</t>
  </si>
  <si>
    <t>ABC-171N</t>
  </si>
  <si>
    <t>ABC-201E</t>
  </si>
  <si>
    <t>ABC-875F</t>
  </si>
  <si>
    <t>ABC-714E</t>
  </si>
  <si>
    <t>ABC-663B</t>
  </si>
  <si>
    <t>ABC-975G</t>
  </si>
  <si>
    <t>ABC-426K</t>
  </si>
  <si>
    <t>ABC-898E</t>
  </si>
  <si>
    <t>ABC-307M</t>
  </si>
  <si>
    <t>ABC-538M</t>
  </si>
  <si>
    <t>ABC-870D</t>
  </si>
  <si>
    <t>ABC-868B</t>
  </si>
  <si>
    <t>ABC-777D</t>
  </si>
  <si>
    <t>ABC-151C</t>
  </si>
  <si>
    <t>ABC-876K</t>
  </si>
  <si>
    <t>ABC-752N</t>
  </si>
  <si>
    <t>ABC-543E</t>
  </si>
  <si>
    <t>ABC-864H</t>
  </si>
  <si>
    <t>ABC-153B</t>
  </si>
  <si>
    <t>ABC-921N</t>
  </si>
  <si>
    <t>ABC-915D</t>
  </si>
  <si>
    <t>ABC-722G</t>
  </si>
  <si>
    <t>ABC-418E</t>
  </si>
  <si>
    <t>ABC-567J</t>
  </si>
  <si>
    <t>ABC-679D</t>
  </si>
  <si>
    <t>ABC-235H</t>
  </si>
  <si>
    <t>ABC-330E</t>
  </si>
  <si>
    <t>ABC-895F</t>
  </si>
  <si>
    <t>ABC-668I</t>
  </si>
  <si>
    <t>ABC-320C</t>
  </si>
  <si>
    <t>ABC-459D</t>
  </si>
  <si>
    <t>ABC-256D</t>
  </si>
  <si>
    <t>ABC-119M</t>
  </si>
  <si>
    <t>ABC-347G</t>
  </si>
  <si>
    <t>ABC-409M</t>
  </si>
  <si>
    <t>ABC-794J</t>
  </si>
  <si>
    <t>ABC-516H</t>
  </si>
  <si>
    <t>ABC-794I</t>
  </si>
  <si>
    <t>ABC-902D</t>
  </si>
  <si>
    <t>ABC-417M</t>
  </si>
  <si>
    <t>ABC-728G</t>
  </si>
  <si>
    <t>ABC-317G</t>
  </si>
  <si>
    <t>ABC-846D</t>
  </si>
  <si>
    <t>ABC-409J</t>
  </si>
  <si>
    <t>ABC-552E</t>
  </si>
  <si>
    <t>ABC-706B</t>
  </si>
  <si>
    <t>ABC-625J</t>
  </si>
  <si>
    <t>ABC-265M</t>
  </si>
  <si>
    <t>ABC-747D</t>
  </si>
  <si>
    <t>ABC-512H</t>
  </si>
  <si>
    <t>ABC-287N</t>
  </si>
  <si>
    <t>ABC-339L</t>
  </si>
  <si>
    <t>ABC-308B</t>
  </si>
  <si>
    <t>ABC-321I</t>
  </si>
  <si>
    <t>ABC-773N</t>
  </si>
  <si>
    <t>ABC-918D</t>
  </si>
  <si>
    <t>ABC-744J</t>
  </si>
  <si>
    <t>ABC-388I</t>
  </si>
  <si>
    <t>ABC-816J</t>
  </si>
  <si>
    <t>ABC-829N</t>
  </si>
  <si>
    <t>ABC-345K</t>
  </si>
  <si>
    <t>ABC-123C</t>
  </si>
  <si>
    <t>ABC-788G</t>
  </si>
  <si>
    <t>ABC-969I</t>
  </si>
  <si>
    <t>ABC-353I</t>
  </si>
  <si>
    <t>ABC-908F</t>
  </si>
  <si>
    <t>ABC-454I</t>
  </si>
  <si>
    <t>ABC-298F</t>
  </si>
  <si>
    <t>ABC-968L</t>
  </si>
  <si>
    <t>ABC-856J</t>
  </si>
  <si>
    <t>ABC-482H</t>
  </si>
  <si>
    <t>ABC-120C</t>
  </si>
  <si>
    <t>ABC-754N</t>
  </si>
  <si>
    <t>ABC-471G</t>
  </si>
  <si>
    <t>ABC-117N</t>
  </si>
  <si>
    <t>ABC-620D</t>
  </si>
  <si>
    <t>ABC-449I</t>
  </si>
  <si>
    <t>ABC-698G</t>
  </si>
  <si>
    <t>ABC-524C</t>
  </si>
  <si>
    <t>ABC-795L</t>
  </si>
  <si>
    <t>ABC-589D</t>
  </si>
  <si>
    <t>ABC-179N</t>
  </si>
  <si>
    <t>ABC-960K</t>
  </si>
  <si>
    <t>ABC-103G</t>
  </si>
  <si>
    <t>ABC-419J</t>
  </si>
  <si>
    <t>ABC-470G</t>
  </si>
  <si>
    <t>ABC-124N</t>
  </si>
  <si>
    <t>ABC-750C</t>
  </si>
  <si>
    <t>ABC-832N</t>
  </si>
  <si>
    <t>ABC-219E</t>
  </si>
  <si>
    <t>ABC-920L</t>
  </si>
  <si>
    <t>ABC-414J</t>
  </si>
  <si>
    <t>ABC-504D</t>
  </si>
  <si>
    <t>ABC-924M</t>
  </si>
  <si>
    <t>ABC-533B</t>
  </si>
  <si>
    <t>ABC-588L</t>
  </si>
  <si>
    <t>ABC-286E</t>
  </si>
  <si>
    <t>ABC-498F</t>
  </si>
  <si>
    <t>ABC-318B</t>
  </si>
  <si>
    <t>ABC-942K</t>
  </si>
  <si>
    <t>ABC-893I</t>
  </si>
  <si>
    <t>ABC-673L</t>
  </si>
  <si>
    <t>ABC-639J</t>
  </si>
  <si>
    <t>ABC-929G</t>
  </si>
  <si>
    <t>ABC-793G</t>
  </si>
  <si>
    <t>ABC-607K</t>
  </si>
  <si>
    <t>ABC-251E</t>
  </si>
  <si>
    <t>ABC-647H</t>
  </si>
  <si>
    <t>ABC-574L</t>
  </si>
  <si>
    <t>ABC-945H</t>
  </si>
  <si>
    <t>ABC-975B</t>
  </si>
  <si>
    <t>ABC-982M</t>
  </si>
  <si>
    <t>ABC-268F</t>
  </si>
  <si>
    <t>ABC-696H</t>
  </si>
  <si>
    <t>ABC-824E</t>
  </si>
  <si>
    <t>ABC-709N</t>
  </si>
  <si>
    <t>ABC-119H</t>
  </si>
  <si>
    <t>ABC-772N</t>
  </si>
  <si>
    <t>ABC-182B</t>
  </si>
  <si>
    <t>ABC-459I</t>
  </si>
  <si>
    <t>ABC-832L</t>
  </si>
  <si>
    <t>ABC-415E</t>
  </si>
  <si>
    <t>ABC-252J</t>
  </si>
  <si>
    <t>ABC-504I</t>
  </si>
  <si>
    <t>ABC-527E</t>
  </si>
  <si>
    <t>ABC-674C</t>
  </si>
  <si>
    <t>ABC-994I</t>
  </si>
  <si>
    <t>ABC-474N</t>
  </si>
  <si>
    <t>ABC-721I</t>
  </si>
  <si>
    <t>ABC-193C</t>
  </si>
  <si>
    <t>ABC-621J</t>
  </si>
  <si>
    <t>ABC-340B</t>
  </si>
  <si>
    <t>ABC-922B</t>
  </si>
  <si>
    <t>ABC-968C</t>
  </si>
  <si>
    <t>ABC-126K</t>
  </si>
  <si>
    <t>ABC-515J</t>
  </si>
  <si>
    <t>ABC-780J</t>
  </si>
  <si>
    <t>ABC-222I</t>
  </si>
  <si>
    <t>ABC-702L</t>
  </si>
  <si>
    <t>ABC-579K</t>
  </si>
  <si>
    <t>ABC-686K</t>
  </si>
  <si>
    <t>ABC-309L</t>
  </si>
  <si>
    <t>ABC-451H</t>
  </si>
  <si>
    <t>ABC-787C</t>
  </si>
  <si>
    <t>ABC-843L</t>
  </si>
  <si>
    <t>ABC-418I</t>
  </si>
  <si>
    <t>ABC-447M</t>
  </si>
  <si>
    <t>ABC-672M</t>
  </si>
  <si>
    <t>ABC-226J</t>
  </si>
  <si>
    <t>ABC-541B</t>
  </si>
  <si>
    <t>ABC-872K</t>
  </si>
  <si>
    <t>ABC-401D</t>
  </si>
  <si>
    <t>ABC-676L</t>
  </si>
  <si>
    <t>ABC-430H</t>
  </si>
  <si>
    <t>ABC-313L</t>
  </si>
  <si>
    <t>ABC-267L</t>
  </si>
  <si>
    <t>ABC-159C</t>
  </si>
  <si>
    <t>ABC-274D</t>
  </si>
  <si>
    <t>ABC-684M</t>
  </si>
  <si>
    <t>ABC-283G</t>
  </si>
  <si>
    <t>ABC-748D</t>
  </si>
  <si>
    <t>ABC-145J</t>
  </si>
  <si>
    <t>ABC-286B</t>
  </si>
  <si>
    <t>ABC-471L</t>
  </si>
  <si>
    <t>ABC-534E</t>
  </si>
  <si>
    <t>ABC-845E</t>
  </si>
  <si>
    <t>ABC-657J</t>
  </si>
  <si>
    <t>ABC-891I</t>
  </si>
  <si>
    <t>ABC-936F</t>
  </si>
  <si>
    <t>ABC-623C</t>
  </si>
  <si>
    <t>ABC-768L</t>
  </si>
  <si>
    <t>ABC-754G</t>
  </si>
  <si>
    <t>ABC-871E</t>
  </si>
  <si>
    <t>ABC-695F</t>
  </si>
  <si>
    <t>ABC-850L</t>
  </si>
  <si>
    <t>ABC-275N</t>
  </si>
  <si>
    <t>ABC-964K</t>
  </si>
  <si>
    <t>ABC-782L</t>
  </si>
  <si>
    <t>ABC-761J</t>
  </si>
  <si>
    <t>ABC-259D</t>
  </si>
  <si>
    <t>ABC-203M</t>
  </si>
  <si>
    <t>ABC-637N</t>
  </si>
  <si>
    <t>ABC-360H</t>
  </si>
  <si>
    <t>ABC-114H</t>
  </si>
  <si>
    <t>ABC-689F</t>
  </si>
  <si>
    <t>ABC-793M</t>
  </si>
  <si>
    <t>ABC-646J</t>
  </si>
  <si>
    <t>ABC-557L</t>
  </si>
  <si>
    <t>ABC-558H</t>
  </si>
  <si>
    <t>ABC-949J</t>
  </si>
  <si>
    <t>ABC-496L</t>
  </si>
  <si>
    <t>ABC-149I</t>
  </si>
  <si>
    <t>ABC-500N</t>
  </si>
  <si>
    <t>ABC-949C</t>
  </si>
  <si>
    <t>ABC-378N</t>
  </si>
  <si>
    <t>ABC-771K</t>
  </si>
  <si>
    <t>ABC-820F</t>
  </si>
  <si>
    <t>ABC-910E</t>
  </si>
  <si>
    <t>ABC-612L</t>
  </si>
  <si>
    <t>ABC-312G</t>
  </si>
  <si>
    <t>ABC-186N</t>
  </si>
  <si>
    <t>ABC-474L</t>
  </si>
  <si>
    <t>ABC-156M</t>
  </si>
  <si>
    <t>ABC-626L</t>
  </si>
  <si>
    <t>ABC-583K</t>
  </si>
  <si>
    <t>ABC-893M</t>
  </si>
  <si>
    <t>ABC-970G</t>
  </si>
  <si>
    <t>ABC-253J</t>
  </si>
  <si>
    <t>ABC-269I</t>
  </si>
  <si>
    <t>ABC-857L</t>
  </si>
  <si>
    <t>ABC-620C</t>
  </si>
  <si>
    <t>ABC-723M</t>
  </si>
  <si>
    <t>ABC-642H</t>
  </si>
  <si>
    <t>ABC-150D</t>
  </si>
  <si>
    <t>ABC-104C</t>
  </si>
  <si>
    <t>ABC-938G</t>
  </si>
  <si>
    <t>ABC-446E</t>
  </si>
  <si>
    <t>ABC-139M</t>
  </si>
  <si>
    <t>ABC-292C</t>
  </si>
  <si>
    <t>ABC-676M</t>
  </si>
  <si>
    <t>ABC-756F</t>
  </si>
  <si>
    <t>ABC-784E</t>
  </si>
  <si>
    <t>ABC-965N</t>
  </si>
  <si>
    <t>ABC-844M</t>
  </si>
  <si>
    <t>ABC-550M</t>
  </si>
  <si>
    <t>ABC-982I</t>
  </si>
  <si>
    <t>ABC-317H</t>
  </si>
  <si>
    <t>ABC-857J</t>
  </si>
  <si>
    <t>ABC-204E</t>
  </si>
  <si>
    <t>ABC-431M</t>
  </si>
  <si>
    <t>ABC-446M</t>
  </si>
  <si>
    <t>ABC-573C</t>
  </si>
  <si>
    <t>ABC-902H</t>
  </si>
  <si>
    <t>ABC-379B</t>
  </si>
  <si>
    <t>ABC-193E</t>
  </si>
  <si>
    <t>ABC-108F</t>
  </si>
  <si>
    <t>ABC-179B</t>
  </si>
  <si>
    <t>ABC-764K</t>
  </si>
  <si>
    <t>ABC-827N</t>
  </si>
  <si>
    <t>ABC-251M</t>
  </si>
  <si>
    <t>ABC-164J</t>
  </si>
  <si>
    <t>ABC-126N</t>
  </si>
  <si>
    <t>ABC-320E</t>
  </si>
  <si>
    <t>ABC-914J</t>
  </si>
  <si>
    <t>ABC-608K</t>
  </si>
  <si>
    <t>ABC-594E</t>
  </si>
  <si>
    <t>ABC-821L</t>
  </si>
  <si>
    <t>ABC-421C</t>
  </si>
  <si>
    <t>ABC-514M</t>
  </si>
  <si>
    <t>ABC-814N</t>
  </si>
  <si>
    <t>ABC-836L</t>
  </si>
  <si>
    <t>ABC-636L</t>
  </si>
  <si>
    <t>ABC-487K</t>
  </si>
  <si>
    <t>ABC-853D</t>
  </si>
  <si>
    <t>ABC-978F</t>
  </si>
  <si>
    <t>ABC-851H</t>
  </si>
  <si>
    <t>ABC-651N</t>
  </si>
  <si>
    <t>ABC-893C</t>
  </si>
  <si>
    <t>ABC-131J</t>
  </si>
  <si>
    <t>ABC-124K</t>
  </si>
  <si>
    <t>ABC-366K</t>
  </si>
  <si>
    <t>ABC-552K</t>
  </si>
  <si>
    <t>ABC-252N</t>
  </si>
  <si>
    <t>ABC-921B</t>
  </si>
  <si>
    <t>ABC-638D</t>
  </si>
  <si>
    <t>ABC-827G</t>
  </si>
  <si>
    <t>ABC-243B</t>
  </si>
  <si>
    <t>ABC-992F</t>
  </si>
  <si>
    <t>ABC-664M</t>
  </si>
  <si>
    <t>ABC-535D</t>
  </si>
  <si>
    <t>ABC-787L</t>
  </si>
  <si>
    <t>ABC-712E</t>
  </si>
  <si>
    <t>ABC-989M</t>
  </si>
  <si>
    <t>ABC-353L</t>
  </si>
  <si>
    <t>ABC-180F</t>
  </si>
  <si>
    <t>ABC-963F</t>
  </si>
  <si>
    <t>ABC-732G</t>
  </si>
  <si>
    <t>ABC-414L</t>
  </si>
  <si>
    <t>ABC-980M</t>
  </si>
  <si>
    <t>ABC-505B</t>
  </si>
  <si>
    <t>ABC-385I</t>
  </si>
  <si>
    <t>ABC-761L</t>
  </si>
  <si>
    <t>ABC-844C</t>
  </si>
  <si>
    <t>ABC-824J</t>
  </si>
  <si>
    <t>ABC-162G</t>
  </si>
  <si>
    <t>ABC-817G</t>
  </si>
  <si>
    <t>ABC-466C</t>
  </si>
  <si>
    <t>ABC-710F</t>
  </si>
  <si>
    <t>ABC-677L</t>
  </si>
  <si>
    <t>ABC-294N</t>
  </si>
  <si>
    <t>ABC-514D</t>
  </si>
  <si>
    <t>ABC-381H</t>
  </si>
  <si>
    <t>ABC-183G</t>
  </si>
  <si>
    <t>ABC-896D</t>
  </si>
  <si>
    <t>ABC-805M</t>
  </si>
  <si>
    <t>ABC-911D</t>
  </si>
  <si>
    <t>ABC-433N</t>
  </si>
  <si>
    <t>ABC-225J</t>
  </si>
  <si>
    <t>ABC-818E</t>
  </si>
  <si>
    <t>ABC-608C</t>
  </si>
  <si>
    <t>ABC-963D</t>
  </si>
  <si>
    <t>ABC-568E</t>
  </si>
  <si>
    <t>ABC-500K</t>
  </si>
  <si>
    <t>ABC-268D</t>
  </si>
  <si>
    <t>ABC-632M</t>
  </si>
  <si>
    <t>ABC-951E</t>
  </si>
  <si>
    <t>ABC-206N</t>
  </si>
  <si>
    <t>ABC-868I</t>
  </si>
  <si>
    <t>ABC-682G</t>
  </si>
  <si>
    <t>ABC-264E</t>
  </si>
  <si>
    <t>ABC-271C</t>
  </si>
  <si>
    <t>ABC-380B</t>
  </si>
  <si>
    <t>ABC-586M</t>
  </si>
  <si>
    <t>ABC-139C</t>
  </si>
  <si>
    <t>ABC-758J</t>
  </si>
  <si>
    <t>ABC-343J</t>
  </si>
  <si>
    <t>ABC-419G</t>
  </si>
  <si>
    <t>ABC-161F</t>
  </si>
  <si>
    <t>ABC-419H</t>
  </si>
  <si>
    <t>ABC-554B</t>
  </si>
  <si>
    <t>ABC-881E</t>
  </si>
  <si>
    <t>ABC-265C</t>
  </si>
  <si>
    <t>ABC-722K</t>
  </si>
  <si>
    <t>ABC-960M</t>
  </si>
  <si>
    <t>ABC-610M</t>
  </si>
  <si>
    <t>ABC-307D</t>
  </si>
  <si>
    <t>ABC-321B</t>
  </si>
  <si>
    <t>ABC-178D</t>
  </si>
  <si>
    <t>ABC-555H</t>
  </si>
  <si>
    <t>ABC-285H</t>
  </si>
  <si>
    <t>ABC-705C</t>
  </si>
  <si>
    <t>ABC-664G</t>
  </si>
  <si>
    <t>ABC-357K</t>
  </si>
  <si>
    <t>ABC-682L</t>
  </si>
  <si>
    <t>ABC-156G</t>
  </si>
  <si>
    <t>ABC-147N</t>
  </si>
  <si>
    <t>ABC-146L</t>
  </si>
  <si>
    <t>ABC-547B</t>
  </si>
  <si>
    <t>ABC-460L</t>
  </si>
  <si>
    <t>ABC-204G</t>
  </si>
  <si>
    <t>ABC-451D</t>
  </si>
  <si>
    <t>ABC-695I</t>
  </si>
  <si>
    <t>ABC-214E</t>
  </si>
  <si>
    <t>ABC-555F</t>
  </si>
  <si>
    <t>ABC-504L</t>
  </si>
  <si>
    <t>ABC-734D</t>
  </si>
  <si>
    <t>ABC-602M</t>
  </si>
  <si>
    <t>ABC-921H</t>
  </si>
  <si>
    <t>ABC-333N</t>
  </si>
  <si>
    <t>ABC-384L</t>
  </si>
  <si>
    <t>ABC-636E</t>
  </si>
  <si>
    <t>ABC-630J</t>
  </si>
  <si>
    <t>ABC-164E</t>
  </si>
  <si>
    <t>ABC-381G</t>
  </si>
  <si>
    <t>ABC-399J</t>
  </si>
  <si>
    <t>ABC-253D</t>
  </si>
  <si>
    <t>ABC-393I</t>
  </si>
  <si>
    <t>ABC-500G</t>
  </si>
  <si>
    <t>ABC-207L</t>
  </si>
  <si>
    <t>ABC-540D</t>
  </si>
  <si>
    <t>ABC-586K</t>
  </si>
  <si>
    <t>ABC-299L</t>
  </si>
  <si>
    <t>ABC-569E</t>
  </si>
  <si>
    <t>ABC-555B</t>
  </si>
  <si>
    <t>ABC-901C</t>
  </si>
  <si>
    <t>ABC-444I</t>
  </si>
  <si>
    <t>ABC-147C</t>
  </si>
  <si>
    <t>ABC-828N</t>
  </si>
  <si>
    <t>ABC-847J</t>
  </si>
  <si>
    <t>ABC-493M</t>
  </si>
  <si>
    <t>ABC-489F</t>
  </si>
  <si>
    <t>ABC-952E</t>
  </si>
  <si>
    <t>ABC-342C</t>
  </si>
  <si>
    <t>ABC-896M</t>
  </si>
  <si>
    <t>ABC-293F</t>
  </si>
  <si>
    <t>ABC-524B</t>
  </si>
  <si>
    <t>ABC-967H</t>
  </si>
  <si>
    <t>ABC-715D</t>
  </si>
  <si>
    <t>ABC-188C</t>
  </si>
  <si>
    <t>ABC-370F</t>
  </si>
  <si>
    <t>ABC-555L</t>
  </si>
  <si>
    <t>ABC-462N</t>
  </si>
  <si>
    <t>ABC-676N</t>
  </si>
  <si>
    <t>ABC-683E</t>
  </si>
  <si>
    <t>ABC-286J</t>
  </si>
  <si>
    <t>ABC-385G</t>
  </si>
  <si>
    <t>ABC-507K</t>
  </si>
  <si>
    <t>ABC-656M</t>
  </si>
  <si>
    <t>ABC-792H</t>
  </si>
  <si>
    <t>ABC-244I</t>
  </si>
  <si>
    <t>ABC-649C</t>
  </si>
  <si>
    <t>ABC-169G</t>
  </si>
  <si>
    <t>ABC-258F</t>
  </si>
  <si>
    <t>ABC-128J</t>
  </si>
  <si>
    <t>ABC-663K</t>
  </si>
  <si>
    <t>ABC-454B</t>
  </si>
  <si>
    <t>ABC-549K</t>
  </si>
  <si>
    <t>ABC-649K</t>
  </si>
  <si>
    <t>ABC-330F</t>
  </si>
  <si>
    <t>ABC-153L</t>
  </si>
  <si>
    <t>ABC-162C</t>
  </si>
  <si>
    <t>ABC-339F</t>
  </si>
  <si>
    <t>ABC-597J</t>
  </si>
  <si>
    <t>ABC-663I</t>
  </si>
  <si>
    <t>ABC-534C</t>
  </si>
  <si>
    <t>ABC-950K</t>
  </si>
  <si>
    <t>ABC-402D</t>
  </si>
  <si>
    <t>ABC-918K</t>
  </si>
  <si>
    <t>ABC-303I</t>
  </si>
  <si>
    <t>ABC-769B</t>
  </si>
  <si>
    <t>ABC-481E</t>
  </si>
  <si>
    <t>ABC-600F</t>
  </si>
  <si>
    <t>ABC-120K</t>
  </si>
  <si>
    <t>ABC-640N</t>
  </si>
  <si>
    <t>ABC-509B</t>
  </si>
  <si>
    <t>ABC-296L</t>
  </si>
  <si>
    <t>ABC-794D</t>
  </si>
  <si>
    <t>ABC-865I</t>
  </si>
  <si>
    <t>ABC-933D</t>
  </si>
  <si>
    <t>ABC-885H</t>
  </si>
  <si>
    <t>ABC-516K</t>
  </si>
  <si>
    <t>ABC-273J</t>
  </si>
  <si>
    <t>ABC-123B</t>
  </si>
  <si>
    <t>ABC-675L</t>
  </si>
  <si>
    <t>ABC-674N</t>
  </si>
  <si>
    <t>ABC-877F</t>
  </si>
  <si>
    <t>ABC-937J</t>
  </si>
  <si>
    <t>ABC-773I</t>
  </si>
  <si>
    <t>ABC-457C</t>
  </si>
  <si>
    <t>ABC-111M</t>
  </si>
  <si>
    <t>ABC-489M</t>
  </si>
  <si>
    <t>ABC-167F</t>
  </si>
  <si>
    <t>ABC-638K</t>
  </si>
  <si>
    <t>ABC-605G</t>
  </si>
  <si>
    <t>ABC-557J</t>
  </si>
  <si>
    <t>ABC-968F</t>
  </si>
  <si>
    <t>ABC-887D</t>
  </si>
  <si>
    <t>ABC-510I</t>
  </si>
  <si>
    <t>ABC-433G</t>
  </si>
  <si>
    <t>ABC-392F</t>
  </si>
  <si>
    <t>ABC-691K</t>
  </si>
  <si>
    <t>ABC-574H</t>
  </si>
  <si>
    <t>ABC-719J</t>
  </si>
  <si>
    <t>ABC-376K</t>
  </si>
  <si>
    <t>ABC-585G</t>
  </si>
  <si>
    <t>ABC-429B</t>
  </si>
  <si>
    <t>ABC-688J</t>
  </si>
  <si>
    <t>ABC-112H</t>
  </si>
  <si>
    <t>ABC-395J</t>
  </si>
  <si>
    <t>ABC-725H</t>
  </si>
  <si>
    <t>ABC-978K</t>
  </si>
  <si>
    <t>ABC-343B</t>
  </si>
  <si>
    <t>ABC-377L</t>
  </si>
  <si>
    <t>ABC-231N</t>
  </si>
  <si>
    <t>ABC-121J</t>
  </si>
  <si>
    <t>ABC-374F</t>
  </si>
  <si>
    <t>ABC-406C</t>
  </si>
  <si>
    <t>ABC-727N</t>
  </si>
  <si>
    <t>ABC-890I</t>
  </si>
  <si>
    <t>ABC-919D</t>
  </si>
  <si>
    <t>ABC-837L</t>
  </si>
  <si>
    <t>ABC-620G</t>
  </si>
  <si>
    <t>ABC-926B</t>
  </si>
  <si>
    <t>ABC-887H</t>
  </si>
  <si>
    <t>ABC-135H</t>
  </si>
  <si>
    <t>ABC-242C</t>
  </si>
  <si>
    <t>ABC-360N</t>
  </si>
  <si>
    <t>ABC-150K</t>
  </si>
  <si>
    <t>ABC-382B</t>
  </si>
  <si>
    <t>ABC-599C</t>
  </si>
  <si>
    <t>ABC-307G</t>
  </si>
  <si>
    <t>ABC-872D</t>
  </si>
  <si>
    <t>ABC-776N</t>
  </si>
  <si>
    <t>ABC-830J</t>
  </si>
  <si>
    <t>ABC-223N</t>
  </si>
  <si>
    <t>ABC-139H</t>
  </si>
  <si>
    <t>ABC-638H</t>
  </si>
  <si>
    <t>ABC-733L</t>
  </si>
  <si>
    <t>ABC-754K</t>
  </si>
  <si>
    <t>ABC-668L</t>
  </si>
  <si>
    <t>ABC-707I</t>
  </si>
  <si>
    <t>ABC-774G</t>
  </si>
  <si>
    <t>ABC-701J</t>
  </si>
  <si>
    <t>ABC-807K</t>
  </si>
  <si>
    <t>ABC-898J</t>
  </si>
  <si>
    <t>ABC-607F</t>
  </si>
  <si>
    <t>ABC-634N</t>
  </si>
  <si>
    <t>ABC-665N</t>
  </si>
  <si>
    <t>ABC-439D</t>
  </si>
  <si>
    <t>ABC-350E</t>
  </si>
  <si>
    <t>ABC-751G</t>
  </si>
  <si>
    <t>ABC-309H</t>
  </si>
  <si>
    <t>ABC-272L</t>
  </si>
  <si>
    <t>ABC-934N</t>
  </si>
  <si>
    <t>ABC-415J</t>
  </si>
  <si>
    <t>ABC-940N</t>
  </si>
  <si>
    <t>ABC-550C</t>
  </si>
  <si>
    <t>ABC-357N</t>
  </si>
  <si>
    <t>ABC-955J</t>
  </si>
  <si>
    <t>ABC-952C</t>
  </si>
  <si>
    <t>ABC-247C</t>
  </si>
  <si>
    <t>ABC-675G</t>
  </si>
  <si>
    <t>ABC-748N</t>
  </si>
  <si>
    <t>ABC-506J</t>
  </si>
  <si>
    <t>ABC-521F</t>
  </si>
  <si>
    <t>ABC-190F</t>
  </si>
  <si>
    <t>ABC-648N</t>
  </si>
  <si>
    <t>ABC-899C</t>
  </si>
  <si>
    <t>ABC-492H</t>
  </si>
  <si>
    <t>ABC-461K</t>
  </si>
  <si>
    <t>ABC-267C</t>
  </si>
  <si>
    <t>ABC-812H</t>
  </si>
  <si>
    <t>ABC-489J</t>
  </si>
  <si>
    <t>ABC-903E</t>
  </si>
  <si>
    <t>ABC-367N</t>
  </si>
  <si>
    <t>ABC-362L</t>
  </si>
  <si>
    <t>ABC-342J</t>
  </si>
  <si>
    <t>ABC-530G</t>
  </si>
  <si>
    <t>ABC-467I</t>
  </si>
  <si>
    <t>ABC-455D</t>
  </si>
  <si>
    <t>ABC-144I</t>
  </si>
  <si>
    <t>ABC-678B</t>
  </si>
  <si>
    <t>ABC-658N</t>
  </si>
  <si>
    <t>ABC-525H</t>
  </si>
  <si>
    <t>ABC-253F</t>
  </si>
  <si>
    <t>ABC-511E</t>
  </si>
  <si>
    <t>ABC-523L</t>
  </si>
  <si>
    <t>ABC-769F</t>
  </si>
  <si>
    <t>ABC-761M</t>
  </si>
  <si>
    <t>ABC-767I</t>
  </si>
  <si>
    <t>ABC-970I</t>
  </si>
  <si>
    <t>ABC-491G</t>
  </si>
  <si>
    <t>ABC-977D</t>
  </si>
  <si>
    <t>ABC-414B</t>
  </si>
  <si>
    <t>ABC-320B</t>
  </si>
  <si>
    <t>ABC-880N</t>
  </si>
  <si>
    <t>ABC-675D</t>
  </si>
  <si>
    <t>ABC-300J</t>
  </si>
  <si>
    <t>ABC-990L</t>
  </si>
  <si>
    <t>ABC-980F</t>
  </si>
  <si>
    <t>ABC-216G</t>
  </si>
  <si>
    <t>ABC-717C</t>
  </si>
  <si>
    <t>ABC-591F</t>
  </si>
  <si>
    <t>ABC-973J</t>
  </si>
  <si>
    <t>ABC-232E</t>
  </si>
  <si>
    <t>ABC-779N</t>
  </si>
  <si>
    <t>ABC-848I</t>
  </si>
  <si>
    <t>ABC-694D</t>
  </si>
  <si>
    <t>ABC-740F</t>
  </si>
  <si>
    <t>ABC-878K</t>
  </si>
  <si>
    <t>ABC-675H</t>
  </si>
  <si>
    <t>ABC-981D</t>
  </si>
  <si>
    <t>ABC-576D</t>
  </si>
  <si>
    <t>ABC-237N</t>
  </si>
  <si>
    <t>ABC-349F</t>
  </si>
  <si>
    <t>ABC-519J</t>
  </si>
  <si>
    <t>ABC-962E</t>
  </si>
  <si>
    <t>ABC-536K</t>
  </si>
  <si>
    <t>ABC-811J</t>
  </si>
  <si>
    <t>ABC-398E</t>
  </si>
  <si>
    <t>ABC-875J</t>
  </si>
  <si>
    <t>ABC-505D</t>
  </si>
  <si>
    <t>ABC-458K</t>
  </si>
  <si>
    <t>ABC-336H</t>
  </si>
  <si>
    <t>ABC-497M</t>
  </si>
  <si>
    <t>ABC-660B</t>
  </si>
  <si>
    <t>ABC-694N</t>
  </si>
  <si>
    <t>ABC-972M</t>
  </si>
  <si>
    <t>ABC-639D</t>
  </si>
  <si>
    <t>ABC-560L</t>
  </si>
  <si>
    <t>ABC-377J</t>
  </si>
  <si>
    <t>ABC-206D</t>
  </si>
  <si>
    <t>ABC-361E</t>
  </si>
  <si>
    <t>ABC-725L</t>
  </si>
  <si>
    <t>ABC-713H</t>
  </si>
  <si>
    <t>ABC-580E</t>
  </si>
  <si>
    <t>ABC-437I</t>
  </si>
  <si>
    <t>ABC-359H</t>
  </si>
  <si>
    <t>ABC-213K</t>
  </si>
  <si>
    <t>ABC-977F</t>
  </si>
  <si>
    <t>ABC-808J</t>
  </si>
  <si>
    <t>ABC-904M</t>
  </si>
  <si>
    <t>ABC-549F</t>
  </si>
  <si>
    <t>ABC-428H</t>
  </si>
  <si>
    <t>ABC-409F</t>
  </si>
  <si>
    <t>ABC-669B</t>
  </si>
  <si>
    <t>ABC-605N</t>
  </si>
  <si>
    <t>ABC-814K</t>
  </si>
  <si>
    <t>ABC-184D</t>
  </si>
  <si>
    <t>ABC-305L</t>
  </si>
  <si>
    <t>ABC-333G</t>
  </si>
  <si>
    <t>ABC-465F</t>
  </si>
  <si>
    <t>ABC-485I</t>
  </si>
  <si>
    <t>ABC-707B</t>
  </si>
  <si>
    <t>ABC-575D</t>
  </si>
  <si>
    <t>ABC-641E</t>
  </si>
  <si>
    <t>ABC-405E</t>
  </si>
  <si>
    <t>ABC-553B</t>
  </si>
  <si>
    <t>ABC-565L</t>
  </si>
  <si>
    <t>ABC-623J</t>
  </si>
  <si>
    <t>ABC-986E</t>
  </si>
  <si>
    <t>ABC-568D</t>
  </si>
  <si>
    <t>ABC-246G</t>
  </si>
  <si>
    <t>ABC-952K</t>
  </si>
  <si>
    <t>ABC-919L</t>
  </si>
  <si>
    <t>ABC-564N</t>
  </si>
  <si>
    <t>ABC-231H</t>
  </si>
  <si>
    <t>ABC-711J</t>
  </si>
  <si>
    <t>ABC-769C</t>
  </si>
  <si>
    <t>ABC-279F</t>
  </si>
  <si>
    <t>ABC-420D</t>
  </si>
  <si>
    <t>ABC-845D</t>
  </si>
  <si>
    <t>ABC-211N</t>
  </si>
  <si>
    <t>ABC-740C</t>
  </si>
  <si>
    <t>ABC-559M</t>
  </si>
  <si>
    <t>ABC-657I</t>
  </si>
  <si>
    <t>ABC-507G</t>
  </si>
  <si>
    <t>ABC-564K</t>
  </si>
  <si>
    <t>ABC-941J</t>
  </si>
  <si>
    <t>ABC-855G</t>
  </si>
  <si>
    <t>ABC-934M</t>
  </si>
  <si>
    <t>ABC-621B</t>
  </si>
  <si>
    <t>ABC-555E</t>
  </si>
  <si>
    <t>ABC-995N</t>
  </si>
  <si>
    <t>ABC-292M</t>
  </si>
  <si>
    <t>ABC-601N</t>
  </si>
  <si>
    <t>ABC-900N</t>
  </si>
  <si>
    <t>ABC-320K</t>
  </si>
  <si>
    <t>ABC-935I</t>
  </si>
  <si>
    <t>ABC-497I</t>
  </si>
  <si>
    <t>ABC-154E</t>
  </si>
  <si>
    <t>ABC-679G</t>
  </si>
  <si>
    <t>ABC-120B</t>
  </si>
  <si>
    <t>ABC-397G</t>
  </si>
  <si>
    <t>ABC-794N</t>
  </si>
  <si>
    <t>ABC-826B</t>
  </si>
  <si>
    <t>ABC-344I</t>
  </si>
  <si>
    <t>ABC-466J</t>
  </si>
  <si>
    <t>ABC-389K</t>
  </si>
  <si>
    <t>ABC-245N</t>
  </si>
  <si>
    <t>ABC-947E</t>
  </si>
  <si>
    <t>ABC-168J</t>
  </si>
  <si>
    <t>ABC-833F</t>
  </si>
  <si>
    <t>ABC-135J</t>
  </si>
  <si>
    <t>ABC-978I</t>
  </si>
  <si>
    <t>ABC-969D</t>
  </si>
  <si>
    <t>ABC-580D</t>
  </si>
  <si>
    <t>ABC-714G</t>
  </si>
  <si>
    <t>ABC-502E</t>
  </si>
  <si>
    <t>ABC-601M</t>
  </si>
  <si>
    <t>ABC-207N</t>
  </si>
  <si>
    <t>ABC-213G</t>
  </si>
  <si>
    <t>ABC-799K</t>
  </si>
  <si>
    <t>ABC-688D</t>
  </si>
  <si>
    <t>ABC-346D</t>
  </si>
  <si>
    <t>ABC-881H</t>
  </si>
  <si>
    <t>ABC-543K</t>
  </si>
  <si>
    <t>ABC-869C</t>
  </si>
  <si>
    <t>ABC-349D</t>
  </si>
  <si>
    <t>ABC-474C</t>
  </si>
  <si>
    <t>ABC-910D</t>
  </si>
  <si>
    <t>ABC-239N</t>
  </si>
  <si>
    <t>ABC-207F</t>
  </si>
  <si>
    <t>ABC-101J</t>
  </si>
  <si>
    <t>ABC-695D</t>
  </si>
  <si>
    <t>ABC-980L</t>
  </si>
  <si>
    <t>ABC-786N</t>
  </si>
  <si>
    <t>ABC-614K</t>
  </si>
  <si>
    <t>ABC-899B</t>
  </si>
  <si>
    <t>ABC-657F</t>
  </si>
  <si>
    <t>ABC-444D</t>
  </si>
  <si>
    <t>ABC-964B</t>
  </si>
  <si>
    <t>ABC-438C</t>
  </si>
  <si>
    <t>ABC-615B</t>
  </si>
  <si>
    <t>ABC-623F</t>
  </si>
  <si>
    <t>ABC-346E</t>
  </si>
  <si>
    <t>ABC-791L</t>
  </si>
  <si>
    <t>ABC-741D</t>
  </si>
  <si>
    <t>ABC-684I</t>
  </si>
  <si>
    <t>ABC-175G</t>
  </si>
  <si>
    <t>ABC-142G</t>
  </si>
  <si>
    <t>ABC-202J</t>
  </si>
  <si>
    <t>ABC-662H</t>
  </si>
  <si>
    <t>ABC-489B</t>
  </si>
  <si>
    <t>ABC-222J</t>
  </si>
  <si>
    <t>ABC-297E</t>
  </si>
  <si>
    <t>ABC-769I</t>
  </si>
  <si>
    <t>ABC-278I</t>
  </si>
  <si>
    <t>ABC-174C</t>
  </si>
  <si>
    <t>ABC-728N</t>
  </si>
  <si>
    <t>ABC-160M</t>
  </si>
  <si>
    <t>ABC-403I</t>
  </si>
  <si>
    <t>ABC-314M</t>
  </si>
  <si>
    <t>ABC-566M</t>
  </si>
  <si>
    <t>ABC-823K</t>
  </si>
  <si>
    <t>ABC-798E</t>
  </si>
  <si>
    <t>ABC-369H</t>
  </si>
  <si>
    <t>ABC-384G</t>
  </si>
  <si>
    <t>ABC-529K</t>
  </si>
  <si>
    <t>ABC-815L</t>
  </si>
  <si>
    <t>ABC-336B</t>
  </si>
  <si>
    <t>ABC-448M</t>
  </si>
  <si>
    <t>ABC-821H</t>
  </si>
  <si>
    <t>ABC-987E</t>
  </si>
  <si>
    <t>ABC-875M</t>
  </si>
  <si>
    <t>ABC-731B</t>
  </si>
  <si>
    <t>ABC-468C</t>
  </si>
  <si>
    <t>ABC-946I</t>
  </si>
  <si>
    <t>ABC-479M</t>
  </si>
  <si>
    <t>ABC-182D</t>
  </si>
  <si>
    <t>ABC-436C</t>
  </si>
  <si>
    <t>ABC-880K</t>
  </si>
  <si>
    <t>ABC-852J</t>
  </si>
  <si>
    <t>ABC-589N</t>
  </si>
  <si>
    <t>ABC-776G</t>
  </si>
  <si>
    <t>ABC-416I</t>
  </si>
  <si>
    <t>ABC-429L</t>
  </si>
  <si>
    <t>ABC-380E</t>
  </si>
  <si>
    <t>ABC-561H</t>
  </si>
  <si>
    <t>ABC-150M</t>
  </si>
  <si>
    <t>ABC-776L</t>
  </si>
  <si>
    <t>ABC-813M</t>
  </si>
  <si>
    <t>ABC-749D</t>
  </si>
  <si>
    <t>ABC-876B</t>
  </si>
  <si>
    <t>ABC-166N</t>
  </si>
  <si>
    <t>ABC-602G</t>
  </si>
  <si>
    <t>ABC-509E</t>
  </si>
  <si>
    <t>ABC-356K</t>
  </si>
  <si>
    <t>ABC-982J</t>
  </si>
  <si>
    <t>ABC-188H</t>
  </si>
  <si>
    <t>ABC-879J</t>
  </si>
  <si>
    <t>ABC-884L</t>
  </si>
  <si>
    <t>ABC-460M</t>
  </si>
  <si>
    <t>ABC-767K</t>
  </si>
  <si>
    <t>ABC-707E</t>
  </si>
  <si>
    <t>ABC-974C</t>
  </si>
  <si>
    <t>ABC-922I</t>
  </si>
  <si>
    <t>ABC-263B</t>
  </si>
  <si>
    <t>ABC-717H</t>
  </si>
  <si>
    <t>ABC-359C</t>
  </si>
  <si>
    <t>ABC-508K</t>
  </si>
  <si>
    <t>ABC-675E</t>
  </si>
  <si>
    <t>ABC-908J</t>
  </si>
  <si>
    <t>ABC-660F</t>
  </si>
  <si>
    <t>ABC-943K</t>
  </si>
  <si>
    <t>ABC-760L</t>
  </si>
  <si>
    <t>ABC-706I</t>
  </si>
  <si>
    <t>ABC-284M</t>
  </si>
  <si>
    <t>ABC-550F</t>
  </si>
  <si>
    <t>ABC-191D</t>
  </si>
  <si>
    <t>ABC-628B</t>
  </si>
  <si>
    <t>ABC-817B</t>
  </si>
  <si>
    <t>ABC-808N</t>
  </si>
  <si>
    <t>ABC-195J</t>
  </si>
  <si>
    <t>ABC-297C</t>
  </si>
  <si>
    <t>ABC-612I</t>
  </si>
  <si>
    <t>ABC-384C</t>
  </si>
  <si>
    <t>ABC-448G</t>
  </si>
  <si>
    <t>ABC-483M</t>
  </si>
  <si>
    <t>ABC-847N</t>
  </si>
  <si>
    <t>ABC-441G</t>
  </si>
  <si>
    <t>ABC-577G</t>
  </si>
  <si>
    <t>ABC-813K</t>
  </si>
  <si>
    <t>ABC-680I</t>
  </si>
  <si>
    <t>ABC-624N</t>
  </si>
  <si>
    <t>ABC-303F</t>
  </si>
  <si>
    <t>ABC-799B</t>
  </si>
  <si>
    <t>ABC-602H</t>
  </si>
  <si>
    <t>ABC-631C</t>
  </si>
  <si>
    <t>ABC-685J</t>
  </si>
  <si>
    <t>ABC-864G</t>
  </si>
  <si>
    <t>ABC-997E</t>
  </si>
  <si>
    <t>ABC-162J</t>
  </si>
  <si>
    <t>ABC-682J</t>
  </si>
  <si>
    <t>ABC-508L</t>
  </si>
  <si>
    <t>ABC-916I</t>
  </si>
  <si>
    <t>ABC-798H</t>
  </si>
  <si>
    <t>ABC-892B</t>
  </si>
  <si>
    <t>ABC-741M</t>
  </si>
  <si>
    <t>ABC-840J</t>
  </si>
  <si>
    <t>ABC-365F</t>
  </si>
  <si>
    <t>ABC-579C</t>
  </si>
  <si>
    <t>ABC-119G</t>
  </si>
  <si>
    <t>ABC-286C</t>
  </si>
  <si>
    <t>ABC-787I</t>
  </si>
  <si>
    <t>ABC-302L</t>
  </si>
  <si>
    <t>ABC-440L</t>
  </si>
  <si>
    <t>ABC-355G</t>
  </si>
  <si>
    <t>ABC-702I</t>
  </si>
  <si>
    <t>ABC-277E</t>
  </si>
  <si>
    <t>ABC-572K</t>
  </si>
  <si>
    <t>ABC-458G</t>
  </si>
  <si>
    <t>ABC-345J</t>
  </si>
  <si>
    <t>ABC-710B</t>
  </si>
  <si>
    <t>ABC-746F</t>
  </si>
  <si>
    <t>ABC-518L</t>
  </si>
  <si>
    <t>ABC-823M</t>
  </si>
  <si>
    <t>ABC-150G</t>
  </si>
  <si>
    <t>ABC-715L</t>
  </si>
  <si>
    <t>ABC-760I</t>
  </si>
  <si>
    <t>ABC-748M</t>
  </si>
  <si>
    <t>ABC-126L</t>
  </si>
  <si>
    <t>ABC-901B</t>
  </si>
  <si>
    <t>ABC-216N</t>
  </si>
  <si>
    <t>ABC-363M</t>
  </si>
  <si>
    <t>ABC-422E</t>
  </si>
  <si>
    <t>ABC-663N</t>
  </si>
  <si>
    <t>ABC-371K</t>
  </si>
  <si>
    <t>ABC-861B</t>
  </si>
  <si>
    <t>ABC-717J</t>
  </si>
  <si>
    <t>ABC-391H</t>
  </si>
  <si>
    <t>ABC-339E</t>
  </si>
  <si>
    <t>ABC-441K</t>
  </si>
  <si>
    <t>ABC-782B</t>
  </si>
  <si>
    <t>ABC-872J</t>
  </si>
  <si>
    <t>ABC-873C</t>
  </si>
  <si>
    <t>ABC-304C</t>
  </si>
  <si>
    <t>ABC-378J</t>
  </si>
  <si>
    <t>ABC-826F</t>
  </si>
  <si>
    <t>ABC-524N</t>
  </si>
  <si>
    <t>ABC-845H</t>
  </si>
  <si>
    <t>ABC-461D</t>
  </si>
  <si>
    <t>ABC-684C</t>
  </si>
  <si>
    <t>ABC-448E</t>
  </si>
  <si>
    <t>ABC-806I</t>
  </si>
  <si>
    <t>ABC-920I</t>
  </si>
  <si>
    <t>ABC-463E</t>
  </si>
  <si>
    <t>ABC-444K</t>
  </si>
  <si>
    <t>ABC-420H</t>
  </si>
  <si>
    <t>ABC-692M</t>
  </si>
  <si>
    <t>ABC-594F</t>
  </si>
  <si>
    <t>ABC-820J</t>
  </si>
  <si>
    <t>ABC-473E</t>
  </si>
  <si>
    <t>ABC-621L</t>
  </si>
  <si>
    <t>ABC-109K</t>
  </si>
  <si>
    <t>ABC-595N</t>
  </si>
  <si>
    <t>ABC-926J</t>
  </si>
  <si>
    <t>ABC-660H</t>
  </si>
  <si>
    <t>ABC-824I</t>
  </si>
  <si>
    <t>ABC-360J</t>
  </si>
  <si>
    <t>ABC-452K</t>
  </si>
  <si>
    <t>ABC-734I</t>
  </si>
  <si>
    <t>ABC-547G</t>
  </si>
  <si>
    <t>ABC-594I</t>
  </si>
  <si>
    <t>ABC-746J</t>
  </si>
  <si>
    <t>ABC-482K</t>
  </si>
  <si>
    <t>ABC-743B</t>
  </si>
  <si>
    <t>ABC-375N</t>
  </si>
  <si>
    <t>ABC-118H</t>
  </si>
  <si>
    <t>ABC-180D</t>
  </si>
  <si>
    <t>ABC-737K</t>
  </si>
  <si>
    <t>ABC-912N</t>
  </si>
  <si>
    <t>ABC-407I</t>
  </si>
  <si>
    <t>ABC-487F</t>
  </si>
  <si>
    <t>ABC-707N</t>
  </si>
  <si>
    <t>ABC-916D</t>
  </si>
  <si>
    <t>ABC-707K</t>
  </si>
  <si>
    <t>ABC-204H</t>
  </si>
  <si>
    <t>ABC-482G</t>
  </si>
  <si>
    <t>ABC-960D</t>
  </si>
  <si>
    <t>ABC-796B</t>
  </si>
  <si>
    <t>ABC-413B</t>
  </si>
  <si>
    <t>ABC-462C</t>
  </si>
  <si>
    <t>ABC-680C</t>
  </si>
  <si>
    <t>ABC-152C</t>
  </si>
  <si>
    <t>ABC-749B</t>
  </si>
  <si>
    <t>ABC-130D</t>
  </si>
  <si>
    <t>ABC-545J</t>
  </si>
  <si>
    <t>ABC-755N</t>
  </si>
  <si>
    <t>ABC-930F</t>
  </si>
  <si>
    <t>ABC-780D</t>
  </si>
  <si>
    <t>ABC-677B</t>
  </si>
  <si>
    <t>ABC-962M</t>
  </si>
  <si>
    <t>ABC-429G</t>
  </si>
  <si>
    <t>ABC-149M</t>
  </si>
  <si>
    <t>ABC-563H</t>
  </si>
  <si>
    <t>ABC-875K</t>
  </si>
  <si>
    <t>ABC-400B</t>
  </si>
  <si>
    <t>ABC-452J</t>
  </si>
  <si>
    <t>ABC-385M</t>
  </si>
  <si>
    <t>ABC-417B</t>
  </si>
  <si>
    <t>ABC-495I</t>
  </si>
  <si>
    <t>ABC-894E</t>
  </si>
  <si>
    <t>ABC-781D</t>
  </si>
  <si>
    <t>ABC-600J</t>
  </si>
  <si>
    <t>ABC-924E</t>
  </si>
  <si>
    <t>ABC-496N</t>
  </si>
  <si>
    <t>ABC-356L</t>
  </si>
  <si>
    <t>ABC-713C</t>
  </si>
  <si>
    <t>ABC-705L</t>
  </si>
  <si>
    <t>ABC-346C</t>
  </si>
  <si>
    <t>ABC-883N</t>
  </si>
  <si>
    <t>ABC-594C</t>
  </si>
  <si>
    <t>ABC-609L</t>
  </si>
  <si>
    <t>ABC-942D</t>
  </si>
  <si>
    <t>ABC-425B</t>
  </si>
  <si>
    <t>ABC-254C</t>
  </si>
  <si>
    <t>ABC-939K</t>
  </si>
  <si>
    <t>ABC-782J</t>
  </si>
  <si>
    <t>ABC-437H</t>
  </si>
  <si>
    <t>ABC-938L</t>
  </si>
  <si>
    <t>ABC-883H</t>
  </si>
  <si>
    <t>ABC-725C</t>
  </si>
  <si>
    <t>ABC-238F</t>
  </si>
  <si>
    <t>ABC-256N</t>
  </si>
  <si>
    <t>ABC-809C</t>
  </si>
  <si>
    <t>ABC-586N</t>
  </si>
  <si>
    <t>ABC-458C</t>
  </si>
  <si>
    <t>ABC-168G</t>
  </si>
  <si>
    <t>ABC-956E</t>
  </si>
  <si>
    <t>ABC-504M</t>
  </si>
  <si>
    <t>ABC-933G</t>
  </si>
  <si>
    <t>ABC-451C</t>
  </si>
  <si>
    <t>ABC-688C</t>
  </si>
  <si>
    <t>ABC-714B</t>
  </si>
  <si>
    <t>ABC-721N</t>
  </si>
  <si>
    <t>ABC-316I</t>
  </si>
  <si>
    <t>ABC-846I</t>
  </si>
  <si>
    <t>ABC-907L</t>
  </si>
  <si>
    <t>ABC-439I</t>
  </si>
  <si>
    <t>ABC-182H</t>
  </si>
  <si>
    <t>ABC-292E</t>
  </si>
  <si>
    <t>ABC-181K</t>
  </si>
  <si>
    <t>ABC-778C</t>
  </si>
  <si>
    <t>ABC-743F</t>
  </si>
  <si>
    <t>ABC-609I</t>
  </si>
  <si>
    <t>ABC-643B</t>
  </si>
  <si>
    <t>ABC-181B</t>
  </si>
  <si>
    <t>ABC-258N</t>
  </si>
  <si>
    <t>ABC-452H</t>
  </si>
  <si>
    <t>ABC-905C</t>
  </si>
  <si>
    <t>ABC-811B</t>
  </si>
  <si>
    <t>ABC-170D</t>
  </si>
  <si>
    <t>ABC-921F</t>
  </si>
  <si>
    <t>ABC-724J</t>
  </si>
  <si>
    <t>ABC-247N</t>
  </si>
  <si>
    <t>ABC-293D</t>
  </si>
  <si>
    <t>ABC-386K</t>
  </si>
  <si>
    <t>ABC-754D</t>
  </si>
  <si>
    <t>ABC-159G</t>
  </si>
  <si>
    <t>ABC-819F</t>
  </si>
  <si>
    <t>ABC-717D</t>
  </si>
  <si>
    <t>ABC-388B</t>
  </si>
  <si>
    <t>ABC-269M</t>
  </si>
  <si>
    <t>ABC-947B</t>
  </si>
  <si>
    <t>ABC-205D</t>
  </si>
  <si>
    <t>ABC-402B</t>
  </si>
  <si>
    <t>ABC-967G</t>
  </si>
  <si>
    <t>ABC-218B</t>
  </si>
  <si>
    <t>ABC-163L</t>
  </si>
  <si>
    <t>ABC-141G</t>
  </si>
  <si>
    <t>ABC-747K</t>
  </si>
  <si>
    <t>ABC-991I</t>
  </si>
  <si>
    <t>ABC-420L</t>
  </si>
  <si>
    <t>ABC-167H</t>
  </si>
  <si>
    <t>ABC-424G</t>
  </si>
  <si>
    <t>ABC-122H</t>
  </si>
  <si>
    <t>ABC-684N</t>
  </si>
  <si>
    <t>ABC-472F</t>
  </si>
  <si>
    <t>ABC-516D</t>
  </si>
  <si>
    <t>ABC-418M</t>
  </si>
  <si>
    <t>ABC-512K</t>
  </si>
  <si>
    <t>ABC-251G</t>
  </si>
  <si>
    <t>ABC-282K</t>
  </si>
  <si>
    <t>ABC-314K</t>
  </si>
  <si>
    <t>ABC-742E</t>
  </si>
  <si>
    <t>ABC-264M</t>
  </si>
  <si>
    <t>ABC-796L</t>
  </si>
  <si>
    <t>ABC-661K</t>
  </si>
  <si>
    <t>ABC-562E</t>
  </si>
  <si>
    <t>ABC-305F</t>
  </si>
  <si>
    <t>ABC-827E</t>
  </si>
  <si>
    <t>ABC-288D</t>
  </si>
  <si>
    <t>ABC-622H</t>
  </si>
  <si>
    <t>ABC-812N</t>
  </si>
  <si>
    <t>ABC-899F</t>
  </si>
  <si>
    <t>ABC-149K</t>
  </si>
  <si>
    <t>ABC-261M</t>
  </si>
  <si>
    <t>ABC-533E</t>
  </si>
  <si>
    <t>ABC-475B</t>
  </si>
  <si>
    <t>ABC-397M</t>
  </si>
  <si>
    <t>ABC-719K</t>
  </si>
  <si>
    <t>ABC-981N</t>
  </si>
  <si>
    <t>ABC-226E</t>
  </si>
  <si>
    <t>ABC-136M</t>
  </si>
  <si>
    <t>ABC-842K</t>
  </si>
  <si>
    <t>ABC-997F</t>
  </si>
  <si>
    <t>ABC-522C</t>
  </si>
  <si>
    <t>ABC-924N</t>
  </si>
  <si>
    <t>ABC-123D</t>
  </si>
  <si>
    <t>ABC-917J</t>
  </si>
  <si>
    <t>ABC-223M</t>
  </si>
  <si>
    <t>ABC-524K</t>
  </si>
  <si>
    <t>ABC-332M</t>
  </si>
  <si>
    <t>ABC-729K</t>
  </si>
  <si>
    <t>ABC-166B</t>
  </si>
  <si>
    <t>ABC-162H</t>
  </si>
  <si>
    <t>ABC-294F</t>
  </si>
  <si>
    <t>ABC-461B</t>
  </si>
  <si>
    <t>ABC-688G</t>
  </si>
  <si>
    <t>ABC-150N</t>
  </si>
  <si>
    <t>ABC-414G</t>
  </si>
  <si>
    <t>ABC-141K</t>
  </si>
  <si>
    <t>ABC-176B</t>
  </si>
  <si>
    <t>ABC-229F</t>
  </si>
  <si>
    <t>ABC-330I</t>
  </si>
  <si>
    <t>ABC-168C</t>
  </si>
  <si>
    <t>ABC-558I</t>
  </si>
  <si>
    <t>ABC-257L</t>
  </si>
  <si>
    <t>ABC-836M</t>
  </si>
  <si>
    <t>ABC-163J</t>
  </si>
  <si>
    <t>ABC-863F</t>
  </si>
  <si>
    <t>ABC-599L</t>
  </si>
  <si>
    <t>ABC-125M</t>
  </si>
  <si>
    <t>ABC-807L</t>
  </si>
  <si>
    <t>ABC-925I</t>
  </si>
  <si>
    <t>ABC-402N</t>
  </si>
  <si>
    <t>ABC-153M</t>
  </si>
  <si>
    <t>ABC-952J</t>
  </si>
  <si>
    <t>ABC-262I</t>
  </si>
  <si>
    <t>ABC-745L</t>
  </si>
  <si>
    <t>ABC-706F</t>
  </si>
  <si>
    <t>ABC-929J</t>
  </si>
  <si>
    <t>ABC-178F</t>
  </si>
  <si>
    <t>ABC-410G</t>
  </si>
  <si>
    <t>ABC-276N</t>
  </si>
  <si>
    <t>ABC-698F</t>
  </si>
  <si>
    <t>ABC-531J</t>
  </si>
  <si>
    <t>ABC-873K</t>
  </si>
  <si>
    <t>ABC-927F</t>
  </si>
  <si>
    <t>ABC-348N</t>
  </si>
  <si>
    <t>ABC-573H</t>
  </si>
  <si>
    <t>ABC-284K</t>
  </si>
  <si>
    <t>ABC-728H</t>
  </si>
  <si>
    <t>ABC-996J</t>
  </si>
  <si>
    <t>ABC-195G</t>
  </si>
  <si>
    <t>ABC-606D</t>
  </si>
  <si>
    <t>ABC-545K</t>
  </si>
  <si>
    <t>ABC-582N</t>
  </si>
  <si>
    <t>ABC-957E</t>
  </si>
  <si>
    <t>ABC-385J</t>
  </si>
  <si>
    <t>ABC-987M</t>
  </si>
  <si>
    <t>ABC-393H</t>
  </si>
  <si>
    <t>ABC-537E</t>
  </si>
  <si>
    <t>ABC-972G</t>
  </si>
  <si>
    <t>ABC-221J</t>
  </si>
  <si>
    <t>ABC-449L</t>
  </si>
  <si>
    <t>ABC-974K</t>
  </si>
  <si>
    <t>ABC-921M</t>
  </si>
  <si>
    <t>ABC-359G</t>
  </si>
  <si>
    <t>ABC-629I</t>
  </si>
  <si>
    <t>ABC-577L</t>
  </si>
  <si>
    <t>ABC-687E</t>
  </si>
  <si>
    <t>ABC-188G</t>
  </si>
  <si>
    <t>ABC-476G</t>
  </si>
  <si>
    <t>ABC-186K</t>
  </si>
  <si>
    <t>ABC-596E</t>
  </si>
  <si>
    <t>ABC-332B</t>
  </si>
  <si>
    <t>ABC-444H</t>
  </si>
  <si>
    <t>ABC-913D</t>
  </si>
  <si>
    <t>ABC-930K</t>
  </si>
  <si>
    <t>ABC-818H</t>
  </si>
  <si>
    <t>ABC-672F</t>
  </si>
  <si>
    <t>ABC-794G</t>
  </si>
  <si>
    <t>ABC-663J</t>
  </si>
  <si>
    <t>ABC-691E</t>
  </si>
  <si>
    <t>ABC-983M</t>
  </si>
  <si>
    <t>ABC-455J</t>
  </si>
  <si>
    <t>ABC-280K</t>
  </si>
  <si>
    <t>ABC-391M</t>
  </si>
  <si>
    <t>ABC-610N</t>
  </si>
  <si>
    <t>ABC-720N</t>
  </si>
  <si>
    <t>ABC-359F</t>
  </si>
  <si>
    <t>ABC-535K</t>
  </si>
  <si>
    <t>ABC-755M</t>
  </si>
  <si>
    <t>ABC-657D</t>
  </si>
  <si>
    <t>ABC-356M</t>
  </si>
  <si>
    <t>ABC-910H</t>
  </si>
  <si>
    <t>ABC-942G</t>
  </si>
  <si>
    <t>ABC-527M</t>
  </si>
  <si>
    <t>ABC-855D</t>
  </si>
  <si>
    <t>ABC-643K</t>
  </si>
  <si>
    <t>ABC-259G</t>
  </si>
  <si>
    <t>ABC-462G</t>
  </si>
  <si>
    <t>ABC-543I</t>
  </si>
  <si>
    <t>ABC-369L</t>
  </si>
  <si>
    <t>ABC-712D</t>
  </si>
  <si>
    <t>ABC-850H</t>
  </si>
  <si>
    <t>ABC-173B</t>
  </si>
  <si>
    <t>ABC-408M</t>
  </si>
  <si>
    <t>ABC-463J</t>
  </si>
  <si>
    <t>ABC-877N</t>
  </si>
  <si>
    <t>ABC-839G</t>
  </si>
  <si>
    <t>ABC-100H</t>
  </si>
  <si>
    <t>ABC-446G</t>
  </si>
  <si>
    <t>ABC-924J</t>
  </si>
  <si>
    <t>ABC-849G</t>
  </si>
  <si>
    <t>ABC-946M</t>
  </si>
  <si>
    <t>ABC-390I</t>
  </si>
  <si>
    <t>ABC-825J</t>
  </si>
  <si>
    <t>ABC-998E</t>
  </si>
  <si>
    <t>ABC-435D</t>
  </si>
  <si>
    <t>ABC-743C</t>
  </si>
  <si>
    <t>ABC-331D</t>
  </si>
  <si>
    <t>ABC-678I</t>
  </si>
  <si>
    <t>ABC-686F</t>
  </si>
  <si>
    <t>ABC-513J</t>
  </si>
  <si>
    <t>ABC-717F</t>
  </si>
  <si>
    <t>ABC-229L</t>
  </si>
  <si>
    <t>ABC-679J</t>
  </si>
  <si>
    <t>ABC-389B</t>
  </si>
  <si>
    <t>ABC-548J</t>
  </si>
  <si>
    <t>ABC-105K</t>
  </si>
  <si>
    <t>ABC-577I</t>
  </si>
  <si>
    <t>ABC-860G</t>
  </si>
  <si>
    <t>ABC-511G</t>
  </si>
  <si>
    <t>ABC-352C</t>
  </si>
  <si>
    <t>ABC-128I</t>
  </si>
  <si>
    <t>ABC-558B</t>
  </si>
  <si>
    <t>ABC-581K</t>
  </si>
  <si>
    <t>ABC-362G</t>
  </si>
  <si>
    <t>ABC-654J</t>
  </si>
  <si>
    <t>ABC-676I</t>
  </si>
  <si>
    <t>ABC-989B</t>
  </si>
  <si>
    <t>ABC-339G</t>
  </si>
  <si>
    <t>ABC-817I</t>
  </si>
  <si>
    <t>ABC-303E</t>
  </si>
  <si>
    <t>ABC-268E</t>
  </si>
  <si>
    <t>ABC-134L</t>
  </si>
  <si>
    <t>ABC-271L</t>
  </si>
  <si>
    <t>ABC-300B</t>
  </si>
  <si>
    <t>ABC-154L</t>
  </si>
  <si>
    <t>ABC-231L</t>
  </si>
  <si>
    <t>ABC-136C</t>
  </si>
  <si>
    <t>ABC-851F</t>
  </si>
  <si>
    <t>ABC-296B</t>
  </si>
  <si>
    <t>ABC-221N</t>
  </si>
  <si>
    <t>ABC-966D</t>
  </si>
  <si>
    <t>ABC-538D</t>
  </si>
  <si>
    <t>ABC-944J</t>
  </si>
  <si>
    <t>ABC-803N</t>
  </si>
  <si>
    <t>ABC-628C</t>
  </si>
  <si>
    <t>ABC-965G</t>
  </si>
  <si>
    <t>ABC-694J</t>
  </si>
  <si>
    <t>ABC-495E</t>
  </si>
  <si>
    <t>ABC-403D</t>
  </si>
  <si>
    <t>ABC-351I</t>
  </si>
  <si>
    <t>ABC-362D</t>
  </si>
  <si>
    <t>ABC-782I</t>
  </si>
  <si>
    <t>ABC-156I</t>
  </si>
  <si>
    <t>ABC-662B</t>
  </si>
  <si>
    <t>ABC-599G</t>
  </si>
  <si>
    <t>ABC-168E</t>
  </si>
  <si>
    <t>ABC-890F</t>
  </si>
  <si>
    <t>ABC-805I</t>
  </si>
  <si>
    <t>ABC-640L</t>
  </si>
  <si>
    <t>ABC-598E</t>
  </si>
  <si>
    <t>ABC-870J</t>
  </si>
  <si>
    <t>ABC-790M</t>
  </si>
  <si>
    <t>ABC-243M</t>
  </si>
  <si>
    <t>ABC-670K</t>
  </si>
  <si>
    <t>ABC-477C</t>
  </si>
  <si>
    <t>ABC-904N</t>
  </si>
  <si>
    <t>ABC-886H</t>
  </si>
  <si>
    <t>ABC-841K</t>
  </si>
  <si>
    <t>ABC-134K</t>
  </si>
  <si>
    <t>ABC-631D</t>
  </si>
  <si>
    <t>ABC-442I</t>
  </si>
  <si>
    <t>ABC-325L</t>
  </si>
  <si>
    <t>ABC-313D</t>
  </si>
  <si>
    <t>ABC-296J</t>
  </si>
  <si>
    <t>ABC-224M</t>
  </si>
  <si>
    <t>ABC-669L</t>
  </si>
  <si>
    <t>ABC-259M</t>
  </si>
  <si>
    <t>ABC-414F</t>
  </si>
  <si>
    <t>ABC-663L</t>
  </si>
  <si>
    <t>ABC-498D</t>
  </si>
  <si>
    <t>ABC-700F</t>
  </si>
  <si>
    <t>ABC-364F</t>
  </si>
  <si>
    <t>ABC-397J</t>
  </si>
  <si>
    <t>ABC-824K</t>
  </si>
  <si>
    <t>ABC-603F</t>
  </si>
  <si>
    <t>ABC-454L</t>
  </si>
  <si>
    <t>ABC-762G</t>
  </si>
  <si>
    <t>ABC-975K</t>
  </si>
  <si>
    <t>ABC-996H</t>
  </si>
  <si>
    <t>ABC-483F</t>
  </si>
  <si>
    <t>ABC-369M</t>
  </si>
  <si>
    <t>ABC-316M</t>
  </si>
  <si>
    <t>ABC-202C</t>
  </si>
  <si>
    <t>ABC-396C</t>
  </si>
  <si>
    <t>ABC-744N</t>
  </si>
  <si>
    <t>ABC-351N</t>
  </si>
  <si>
    <t>ABC-215N</t>
  </si>
  <si>
    <t>ABC-986L</t>
  </si>
  <si>
    <t>ABC-910L</t>
  </si>
  <si>
    <t>ABC-708B</t>
  </si>
  <si>
    <t>ABC-878C</t>
  </si>
  <si>
    <t>ABC-564F</t>
  </si>
  <si>
    <t>ABC-286K</t>
  </si>
  <si>
    <t>ABC-667G</t>
  </si>
  <si>
    <t>ABC-172G</t>
  </si>
  <si>
    <t>ABC-536C</t>
  </si>
  <si>
    <t>ABC-511I</t>
  </si>
  <si>
    <t>ABC-138F</t>
  </si>
  <si>
    <t>ABC-735B</t>
  </si>
  <si>
    <t>ABC-376E</t>
  </si>
  <si>
    <t>ABC-378G</t>
  </si>
  <si>
    <t>ABC-429N</t>
  </si>
  <si>
    <t>ABC-351C</t>
  </si>
  <si>
    <t>ABC-361B</t>
  </si>
  <si>
    <t>ABC-544C</t>
  </si>
  <si>
    <t>ABC-282I</t>
  </si>
  <si>
    <t>ABC-333B</t>
  </si>
  <si>
    <t>ABC-944H</t>
  </si>
  <si>
    <t>ABC-741J</t>
  </si>
  <si>
    <t>ABC-763H</t>
  </si>
  <si>
    <t>ABC-770B</t>
  </si>
  <si>
    <t>ABC-117E</t>
  </si>
  <si>
    <t>ABC-265J</t>
  </si>
  <si>
    <t>ABC-612C</t>
  </si>
  <si>
    <t>ABC-455I</t>
  </si>
  <si>
    <t>ABC-617N</t>
  </si>
  <si>
    <t>ABC-122K</t>
  </si>
  <si>
    <t>ABC-501E</t>
  </si>
  <si>
    <t>ABC-865B</t>
  </si>
  <si>
    <t>ABC-281G</t>
  </si>
  <si>
    <t>ABC-796J</t>
  </si>
  <si>
    <t>ABC-530C</t>
  </si>
  <si>
    <t>ABC-532K</t>
  </si>
  <si>
    <t>ABC-114C</t>
  </si>
  <si>
    <t>ABC-761B</t>
  </si>
  <si>
    <t>ABC-431J</t>
  </si>
  <si>
    <t>ABC-483C</t>
  </si>
  <si>
    <t>ABC-986D</t>
  </si>
  <si>
    <t>ABC-944G</t>
  </si>
  <si>
    <t>ABC-841B</t>
  </si>
  <si>
    <t>ABC-271B</t>
  </si>
  <si>
    <t>ABC-720D</t>
  </si>
  <si>
    <t>ABC-479G</t>
  </si>
  <si>
    <t>ABC-312H</t>
  </si>
  <si>
    <t>ABC-949D</t>
  </si>
  <si>
    <t>ABC-180E</t>
  </si>
  <si>
    <t>ABC-951G</t>
  </si>
  <si>
    <t>ABC-612D</t>
  </si>
  <si>
    <t>ABC-502G</t>
  </si>
  <si>
    <t>ABC-139L</t>
  </si>
  <si>
    <t>ABC-749N</t>
  </si>
  <si>
    <t>ABC-212M</t>
  </si>
  <si>
    <t>ABC-826M</t>
  </si>
  <si>
    <t>ABC-780M</t>
  </si>
  <si>
    <t>ABC-578M</t>
  </si>
  <si>
    <t>ABC-323C</t>
  </si>
  <si>
    <t>ABC-528C</t>
  </si>
  <si>
    <t>ABC-510D</t>
  </si>
  <si>
    <t>ABC-701N</t>
  </si>
  <si>
    <t>ABC-331L</t>
  </si>
  <si>
    <t>ABC-972K</t>
  </si>
  <si>
    <t>ABC-256B</t>
  </si>
  <si>
    <t>ABC-840G</t>
  </si>
  <si>
    <t>ABC-700I</t>
  </si>
  <si>
    <t>ABC-774M</t>
  </si>
  <si>
    <t>ABC-910C</t>
  </si>
  <si>
    <t>ABC-427N</t>
  </si>
  <si>
    <t>ABC-297L</t>
  </si>
  <si>
    <t>ABC-188I</t>
  </si>
  <si>
    <t>ABC-367I</t>
  </si>
  <si>
    <t>ABC-641N</t>
  </si>
  <si>
    <t>ABC-793F</t>
  </si>
  <si>
    <t>ABC-167J</t>
  </si>
  <si>
    <t>ABC-345N</t>
  </si>
  <si>
    <t>ABC-239F</t>
  </si>
  <si>
    <t>ABC-417H</t>
  </si>
  <si>
    <t>ABC-165H</t>
  </si>
  <si>
    <t>ABC-888F</t>
  </si>
  <si>
    <t>ABC-964H</t>
  </si>
  <si>
    <t>ABC-920E</t>
  </si>
  <si>
    <t>ABC-700M</t>
  </si>
  <si>
    <t>ABC-688N</t>
  </si>
  <si>
    <t>ABC-720C</t>
  </si>
  <si>
    <t>ABC-962I</t>
  </si>
  <si>
    <t>ABC-638F</t>
  </si>
  <si>
    <t>ABC-461H</t>
  </si>
  <si>
    <t>ABC-893H</t>
  </si>
  <si>
    <t>ABC-201C</t>
  </si>
  <si>
    <t>ABC-436H</t>
  </si>
  <si>
    <t>ABC-638B</t>
  </si>
  <si>
    <t>ABC-725M</t>
  </si>
  <si>
    <t>ABC-418L</t>
  </si>
  <si>
    <t>ABC-320N</t>
  </si>
  <si>
    <t>ABC-912D</t>
  </si>
  <si>
    <t>ABC-372E</t>
  </si>
  <si>
    <t>ABC-175D</t>
  </si>
  <si>
    <t>ABC-439J</t>
  </si>
  <si>
    <t>ABC-158D</t>
  </si>
  <si>
    <t>ABC-409D</t>
  </si>
  <si>
    <t>ABC-710K</t>
  </si>
  <si>
    <t>ABC-718M</t>
  </si>
  <si>
    <t>ABC-914F</t>
  </si>
  <si>
    <t>ABC-202L</t>
  </si>
  <si>
    <t>ABC-937E</t>
  </si>
  <si>
    <t>ABC-380C</t>
  </si>
  <si>
    <t>ABC-497J</t>
  </si>
  <si>
    <t>ABC-985M</t>
  </si>
  <si>
    <t>ABC-528M</t>
  </si>
  <si>
    <t>ABC-223H</t>
  </si>
  <si>
    <t>ABC-412E</t>
  </si>
  <si>
    <t>ABC-379D</t>
  </si>
  <si>
    <t>ABC-732I</t>
  </si>
  <si>
    <t>ABC-107E</t>
  </si>
  <si>
    <t>ABC-746D</t>
  </si>
  <si>
    <t>ABC-853H</t>
  </si>
  <si>
    <t>ABC-972F</t>
  </si>
  <si>
    <t>ABC-473F</t>
  </si>
  <si>
    <t>ABC-580B</t>
  </si>
  <si>
    <t>ABC-533N</t>
  </si>
  <si>
    <t>ABC-271I</t>
  </si>
  <si>
    <t>ABC-348F</t>
  </si>
  <si>
    <t>ABC-107L</t>
  </si>
  <si>
    <t>ABC-254E</t>
  </si>
  <si>
    <t>ABC-480E</t>
  </si>
  <si>
    <t>ABC-338K</t>
  </si>
  <si>
    <t>ABC-247H</t>
  </si>
  <si>
    <t>ABC-262F</t>
  </si>
  <si>
    <t>ABC-340C</t>
  </si>
  <si>
    <t>ABC-735N</t>
  </si>
  <si>
    <t>ABC-374D</t>
  </si>
  <si>
    <t>ABC-198B</t>
  </si>
  <si>
    <t>ABC-312E</t>
  </si>
  <si>
    <t>ABC-464L</t>
  </si>
  <si>
    <t>ABC-220N</t>
  </si>
  <si>
    <t>ABC-873H</t>
  </si>
  <si>
    <t>ABC-701F</t>
  </si>
  <si>
    <t>ABC-151E</t>
  </si>
  <si>
    <t>ABC-681C</t>
  </si>
  <si>
    <t>ABC-615M</t>
  </si>
  <si>
    <t>ABC-442J</t>
  </si>
  <si>
    <t>ABC-659B</t>
  </si>
  <si>
    <t>ABC-424B</t>
  </si>
  <si>
    <t>ABC-336D</t>
  </si>
  <si>
    <t>ABC-133B</t>
  </si>
  <si>
    <t>ABC-164N</t>
  </si>
  <si>
    <t>ABC-155D</t>
  </si>
  <si>
    <t>ABC-150C</t>
  </si>
  <si>
    <t>ABC-598D</t>
  </si>
  <si>
    <t>ABC-121L</t>
  </si>
  <si>
    <t>ABC-222K</t>
  </si>
  <si>
    <t>ABC-198L</t>
  </si>
  <si>
    <t>ABC-931C</t>
  </si>
  <si>
    <t>ABC-117J</t>
  </si>
  <si>
    <t>ABC-443C</t>
  </si>
  <si>
    <t>ABC-721C</t>
  </si>
  <si>
    <t>ABC-974L</t>
  </si>
  <si>
    <t>ABC-416J</t>
  </si>
  <si>
    <t>ABC-930N</t>
  </si>
  <si>
    <t>ABC-866H</t>
  </si>
  <si>
    <t>ABC-250B</t>
  </si>
  <si>
    <t>ABC-365G</t>
  </si>
  <si>
    <t>ABC-251C</t>
  </si>
  <si>
    <t>ABC-306F</t>
  </si>
  <si>
    <t>ABC-174N</t>
  </si>
  <si>
    <t>ABC-666D</t>
  </si>
  <si>
    <t>ABC-779L</t>
  </si>
  <si>
    <t>ABC-929I</t>
  </si>
  <si>
    <t>ABC-296D</t>
  </si>
  <si>
    <t>ABC-276I</t>
  </si>
  <si>
    <t>ABC-909J</t>
  </si>
  <si>
    <t>ABC-138B</t>
  </si>
  <si>
    <t>ABC-658M</t>
  </si>
  <si>
    <t>ABC-750D</t>
  </si>
  <si>
    <t>ABC-933E</t>
  </si>
  <si>
    <t>ABC-594D</t>
  </si>
  <si>
    <t>ABC-387F</t>
  </si>
  <si>
    <t>ABC-255H</t>
  </si>
  <si>
    <t>ABC-839D</t>
  </si>
  <si>
    <t>ABC-121M</t>
  </si>
  <si>
    <t>ABC-620J</t>
  </si>
  <si>
    <t>ABC-685D</t>
  </si>
  <si>
    <t>ABC-664C</t>
  </si>
  <si>
    <t>ABC-501B</t>
  </si>
  <si>
    <t>ABC-509F</t>
  </si>
  <si>
    <t>ABC-748E</t>
  </si>
  <si>
    <t>ABC-499J</t>
  </si>
  <si>
    <t>ABC-517L</t>
  </si>
  <si>
    <t>ABC-919G</t>
  </si>
  <si>
    <t>ABC-987C</t>
  </si>
  <si>
    <t>ABC-341J</t>
  </si>
  <si>
    <t>ABC-673J</t>
  </si>
  <si>
    <t>ABC-549M</t>
  </si>
  <si>
    <t>ABC-958E</t>
  </si>
  <si>
    <t>ABC-734E</t>
  </si>
  <si>
    <t>ABC-607L</t>
  </si>
  <si>
    <t>ABC-929C</t>
  </si>
  <si>
    <t>ABC-995C</t>
  </si>
  <si>
    <t>ABC-945D</t>
  </si>
  <si>
    <t>ABC-131C</t>
  </si>
  <si>
    <t>ABC-632G</t>
  </si>
  <si>
    <t>ABC-124I</t>
  </si>
  <si>
    <t>ABC-593N</t>
  </si>
  <si>
    <t>ABC-359K</t>
  </si>
  <si>
    <t>ABC-893L</t>
  </si>
  <si>
    <t>ABC-933L</t>
  </si>
  <si>
    <t>ABC-298N</t>
  </si>
  <si>
    <t>ABC-489G</t>
  </si>
  <si>
    <t>ABC-247F</t>
  </si>
  <si>
    <t>ABC-358G</t>
  </si>
  <si>
    <t>ABC-593E</t>
  </si>
  <si>
    <t>ABC-847M</t>
  </si>
  <si>
    <t>ABC-833M</t>
  </si>
  <si>
    <t>ABC-691N</t>
  </si>
  <si>
    <t>ABC-139K</t>
  </si>
  <si>
    <t>ABC-410L</t>
  </si>
  <si>
    <t>ABC-522B</t>
  </si>
  <si>
    <t>ABC-665K</t>
  </si>
  <si>
    <t>ABC-903F</t>
  </si>
  <si>
    <t>ABC-682B</t>
  </si>
  <si>
    <t>ABC-451N</t>
  </si>
  <si>
    <t>ABC-473M</t>
  </si>
  <si>
    <t>ABC-487D</t>
  </si>
  <si>
    <t>ABC-263I</t>
  </si>
  <si>
    <t>ABC-895D</t>
  </si>
  <si>
    <t>ABC-422G</t>
  </si>
  <si>
    <t>ABC-791M</t>
  </si>
  <si>
    <t>ABC-335L</t>
  </si>
  <si>
    <t>ABC-470H</t>
  </si>
  <si>
    <t>ABC-864I</t>
  </si>
  <si>
    <t>ABC-187L</t>
  </si>
  <si>
    <t>ABC-580K</t>
  </si>
  <si>
    <t>ABC-622F</t>
  </si>
  <si>
    <t>ABC-324H</t>
  </si>
  <si>
    <t>ABC-644C</t>
  </si>
  <si>
    <t>ABC-801M</t>
  </si>
  <si>
    <t>ABC-470L</t>
  </si>
  <si>
    <t>ABC-567F</t>
  </si>
  <si>
    <t>ABC-407C</t>
  </si>
  <si>
    <t>ABC-541D</t>
  </si>
  <si>
    <t>ABC-245D</t>
  </si>
  <si>
    <t>ABC-225K</t>
  </si>
  <si>
    <t>ABC-632H</t>
  </si>
  <si>
    <t>ABC-730L</t>
  </si>
  <si>
    <t>ABC-820B</t>
  </si>
  <si>
    <t>ABC-746K</t>
  </si>
  <si>
    <t>ABC-213M</t>
  </si>
  <si>
    <t>ABC-783H</t>
  </si>
  <si>
    <t>ABC-730N</t>
  </si>
  <si>
    <t>ABC-199G</t>
  </si>
  <si>
    <t>ABC-389H</t>
  </si>
  <si>
    <t>ABC-297J</t>
  </si>
  <si>
    <t>ABC-308K</t>
  </si>
  <si>
    <t>ABC-174I</t>
  </si>
  <si>
    <t>ABC-312D</t>
  </si>
  <si>
    <t>ABC-634D</t>
  </si>
  <si>
    <t>ABC-291B</t>
  </si>
  <si>
    <t>ABC-784N</t>
  </si>
  <si>
    <t>ABC-521M</t>
  </si>
  <si>
    <t>ABC-982F</t>
  </si>
  <si>
    <t>ABC-818M</t>
  </si>
  <si>
    <t>ABC-523B</t>
  </si>
  <si>
    <t>ABC-553K</t>
  </si>
  <si>
    <t>ABC-340K</t>
  </si>
  <si>
    <t>ABC-155L</t>
  </si>
  <si>
    <t>ABC-901K</t>
  </si>
  <si>
    <t>ABC-256I</t>
  </si>
  <si>
    <t>ABC-489E</t>
  </si>
  <si>
    <t>ABC-234D</t>
  </si>
  <si>
    <t>ABC-757G</t>
  </si>
  <si>
    <t>ABC-373K</t>
  </si>
  <si>
    <t>ABC-341E</t>
  </si>
  <si>
    <t>ABC-382L</t>
  </si>
  <si>
    <t>ABC-554I</t>
  </si>
  <si>
    <t>ABC-750M</t>
  </si>
  <si>
    <t>ABC-346F</t>
  </si>
  <si>
    <t>ABC-387H</t>
  </si>
  <si>
    <t>ABC-799J</t>
  </si>
  <si>
    <t>ABC-907B</t>
  </si>
  <si>
    <t>ABC-741K</t>
  </si>
  <si>
    <t>ABC-371H</t>
  </si>
  <si>
    <t>ABC-114G</t>
  </si>
  <si>
    <t>ABC-488B</t>
  </si>
  <si>
    <t>ABC-997B</t>
  </si>
  <si>
    <t>ABC-651J</t>
  </si>
  <si>
    <t>ABC-518F</t>
  </si>
  <si>
    <t>ABC-813J</t>
  </si>
  <si>
    <t>ABC-204K</t>
  </si>
  <si>
    <t>ABC-906C</t>
  </si>
  <si>
    <t>ABC-495M</t>
  </si>
  <si>
    <t>ABC-242J</t>
  </si>
  <si>
    <t>ABC-265L</t>
  </si>
  <si>
    <t>ABC-926L</t>
  </si>
  <si>
    <t>ABC-898C</t>
  </si>
  <si>
    <t>ABC-659N</t>
  </si>
  <si>
    <t>ABC-261B</t>
  </si>
  <si>
    <t>ABC-722F</t>
  </si>
  <si>
    <t>ABC-855H</t>
  </si>
  <si>
    <t>ABC-956K</t>
  </si>
  <si>
    <t>ABC-262G</t>
  </si>
  <si>
    <t>ABC-800J</t>
  </si>
  <si>
    <t>ABC-429M</t>
  </si>
  <si>
    <t>ABC-332E</t>
  </si>
  <si>
    <t>ABC-482B</t>
  </si>
  <si>
    <t>ABC-603H</t>
  </si>
  <si>
    <t>ABC-800B</t>
  </si>
  <si>
    <t>ABC-417C</t>
  </si>
  <si>
    <t>ABC-358I</t>
  </si>
  <si>
    <t>ABC-126E</t>
  </si>
  <si>
    <t>ABC-680K</t>
  </si>
  <si>
    <t>ABC-790L</t>
  </si>
  <si>
    <t>ABC-704M</t>
  </si>
  <si>
    <t>ABC-596N</t>
  </si>
  <si>
    <t>ABC-965D</t>
  </si>
  <si>
    <t>ABC-452I</t>
  </si>
  <si>
    <t>ABC-997H</t>
  </si>
  <si>
    <t>ABC-556M</t>
  </si>
  <si>
    <t>ABC-199C</t>
  </si>
  <si>
    <t>ABC-895C</t>
  </si>
  <si>
    <t>ABC-515L</t>
  </si>
  <si>
    <t>ABC-701I</t>
  </si>
  <si>
    <t>ABC-937L</t>
  </si>
  <si>
    <t>ABC-260J</t>
  </si>
  <si>
    <t>ABC-609K</t>
  </si>
  <si>
    <t>ABC-355L</t>
  </si>
  <si>
    <t>ABC-733H</t>
  </si>
  <si>
    <t>ABC-715K</t>
  </si>
  <si>
    <t>ABC-413M</t>
  </si>
  <si>
    <t>ABC-223F</t>
  </si>
  <si>
    <t>ABC-229I</t>
  </si>
  <si>
    <t>ABC-996M</t>
  </si>
  <si>
    <t>ABC-567K</t>
  </si>
  <si>
    <t>ABC-596D</t>
  </si>
  <si>
    <t>ABC-592N</t>
  </si>
  <si>
    <t>ABC-210G</t>
  </si>
  <si>
    <t>ABC-218H</t>
  </si>
  <si>
    <t>ABC-914I</t>
  </si>
  <si>
    <t>ABC-623D</t>
  </si>
  <si>
    <t>ABC-363D</t>
  </si>
  <si>
    <t>ABC-274B</t>
  </si>
  <si>
    <t>ABC-374B</t>
  </si>
  <si>
    <t>ABC-346J</t>
  </si>
  <si>
    <t>ABC-420C</t>
  </si>
  <si>
    <t>ABC-742C</t>
  </si>
  <si>
    <t>ABC-293G</t>
  </si>
  <si>
    <t>ABC-729I</t>
  </si>
  <si>
    <t>ABC-968E</t>
  </si>
  <si>
    <t>ABC-388K</t>
  </si>
  <si>
    <t>ABC-787G</t>
  </si>
  <si>
    <t>ABC-559E</t>
  </si>
  <si>
    <t>ABC-685K</t>
  </si>
  <si>
    <t>ABC-677K</t>
  </si>
  <si>
    <t>ABC-959G</t>
  </si>
  <si>
    <t>ABC-977C</t>
  </si>
  <si>
    <t>ABC-911F</t>
  </si>
  <si>
    <t>ABC-882M</t>
  </si>
  <si>
    <t>ABC-990D</t>
  </si>
  <si>
    <t>ABC-469J</t>
  </si>
  <si>
    <t>ABC-993L</t>
  </si>
  <si>
    <t>ABC-983I</t>
  </si>
  <si>
    <t>ABC-186L</t>
  </si>
  <si>
    <t>ABC-508I</t>
  </si>
  <si>
    <t>ABC-639N</t>
  </si>
  <si>
    <t>ABC-658F</t>
  </si>
  <si>
    <t>ABC-103E</t>
  </si>
  <si>
    <t>ABC-794K</t>
  </si>
  <si>
    <t>ABC-567C</t>
  </si>
  <si>
    <t>ABC-678H</t>
  </si>
  <si>
    <t>ABC-303M</t>
  </si>
  <si>
    <t>ABC-368M</t>
  </si>
  <si>
    <t>ABC-764F</t>
  </si>
  <si>
    <t>ABC-951B</t>
  </si>
  <si>
    <t>ABC-358D</t>
  </si>
  <si>
    <t>ABC-404B</t>
  </si>
  <si>
    <t>ABC-632L</t>
  </si>
  <si>
    <t>ABC-180J</t>
  </si>
  <si>
    <t>ABC-922K</t>
  </si>
  <si>
    <t>ABC-449J</t>
  </si>
  <si>
    <t>ABC-176M</t>
  </si>
  <si>
    <t>ABC-299G</t>
  </si>
  <si>
    <t>ABC-624E</t>
  </si>
  <si>
    <t>ABC-565B</t>
  </si>
  <si>
    <t>ABC-760D</t>
  </si>
  <si>
    <t>ABC-353B</t>
  </si>
  <si>
    <t>ABC-184H</t>
  </si>
  <si>
    <t>ABC-433C</t>
  </si>
  <si>
    <t>ABC-482E</t>
  </si>
  <si>
    <t>ABC-537M</t>
  </si>
  <si>
    <t>ABC-665B</t>
  </si>
  <si>
    <t>ABC-304M</t>
  </si>
  <si>
    <t>ABC-592H</t>
  </si>
  <si>
    <t>ABC-445K</t>
  </si>
  <si>
    <t>ABC-454J</t>
  </si>
  <si>
    <t>ABC-422J</t>
  </si>
  <si>
    <t>ABC-949B</t>
  </si>
  <si>
    <t>ABC-237E</t>
  </si>
  <si>
    <t>ABC-614B</t>
  </si>
  <si>
    <t>ABC-555G</t>
  </si>
  <si>
    <t>ABC-434M</t>
  </si>
  <si>
    <t>ABC-536J</t>
  </si>
  <si>
    <t>ABC-745J</t>
  </si>
  <si>
    <t>ABC-736C</t>
  </si>
  <si>
    <t>ABC-781L</t>
  </si>
  <si>
    <t>ABC-264L</t>
  </si>
  <si>
    <t>ABC-112I</t>
  </si>
  <si>
    <t>ABC-599N</t>
  </si>
  <si>
    <t>ABC-200B</t>
  </si>
  <si>
    <t>ABC-244H</t>
  </si>
  <si>
    <t>ABC-726L</t>
  </si>
  <si>
    <t>ABC-109B</t>
  </si>
  <si>
    <t>ABC-358N</t>
  </si>
  <si>
    <t>ABC-763M</t>
  </si>
  <si>
    <t>ABC-452G</t>
  </si>
  <si>
    <t>ABC-116J</t>
  </si>
  <si>
    <t>ABC-531D</t>
  </si>
  <si>
    <t>ABC-874K</t>
  </si>
  <si>
    <t>ABC-611E</t>
  </si>
  <si>
    <t>ABC-721H</t>
  </si>
  <si>
    <t>ABC-733C</t>
  </si>
  <si>
    <t>ABC-177J</t>
  </si>
  <si>
    <t>ABC-274K</t>
  </si>
  <si>
    <t>ABC-769L</t>
  </si>
  <si>
    <t>ABC-922C</t>
  </si>
  <si>
    <t>ABC-440I</t>
  </si>
  <si>
    <t>ABC-542K</t>
  </si>
  <si>
    <t>ABC-527L</t>
  </si>
  <si>
    <t>ABC-135D</t>
  </si>
  <si>
    <t>ABC-141H</t>
  </si>
  <si>
    <t>ABC-716M</t>
  </si>
  <si>
    <t>ABC-501L</t>
  </si>
  <si>
    <t>ABC-104F</t>
  </si>
  <si>
    <t>ABC-117L</t>
  </si>
  <si>
    <t>ABC-262D</t>
  </si>
  <si>
    <t>ABC-696J</t>
  </si>
  <si>
    <t>ABC-590E</t>
  </si>
  <si>
    <t>ABC-894L</t>
  </si>
  <si>
    <t>ABC-595F</t>
  </si>
  <si>
    <t>ABC-191C</t>
  </si>
  <si>
    <t>ABC-894I</t>
  </si>
  <si>
    <t>ABC-713G</t>
  </si>
  <si>
    <t>ABC-718J</t>
  </si>
  <si>
    <t>ABC-404G</t>
  </si>
  <si>
    <t>ABC-282N</t>
  </si>
  <si>
    <t>ABC-176I</t>
  </si>
  <si>
    <t>ABC-109G</t>
  </si>
  <si>
    <t>ABC-181L</t>
  </si>
  <si>
    <t>ABC-788B</t>
  </si>
  <si>
    <t>ABC-515F</t>
  </si>
  <si>
    <t>ABC-267N</t>
  </si>
  <si>
    <t>ABC-452D</t>
  </si>
  <si>
    <t>ABC-802J</t>
  </si>
  <si>
    <t>ABC-638L</t>
  </si>
  <si>
    <t>ABC-730H</t>
  </si>
  <si>
    <t>ABC-665J</t>
  </si>
  <si>
    <t>ABC-360K</t>
  </si>
  <si>
    <t>ABC-877E</t>
  </si>
  <si>
    <t>ABC-348B</t>
  </si>
  <si>
    <t>ABC-230H</t>
  </si>
  <si>
    <t>ABC-153F</t>
  </si>
  <si>
    <t>ABC-442E</t>
  </si>
  <si>
    <t>ABC-325B</t>
  </si>
  <si>
    <t>ABC-636I</t>
  </si>
  <si>
    <t>ABC-234N</t>
  </si>
  <si>
    <t>ABC-549I</t>
  </si>
  <si>
    <t>ABC-484B</t>
  </si>
  <si>
    <t>ABC-413N</t>
  </si>
  <si>
    <t>ABC-1000I</t>
  </si>
  <si>
    <t>ABC-939I</t>
  </si>
  <si>
    <t>ABC-700N</t>
  </si>
  <si>
    <t>ABC-301N</t>
  </si>
  <si>
    <t>ABC-127I</t>
  </si>
  <si>
    <t>2. In the table below increase the COGS by 5% without creating a new column</t>
  </si>
  <si>
    <t>3. In the table below remove the formulas in Profit column and keep only the values</t>
  </si>
  <si>
    <t>ABC-750H</t>
  </si>
  <si>
    <t>ABC-638N</t>
  </si>
  <si>
    <t>Pivots</t>
  </si>
  <si>
    <t>Summary of the raw data</t>
  </si>
  <si>
    <t>The summary/reports help the business to take decisions</t>
  </si>
  <si>
    <t xml:space="preserve">The fields which will create the headers for </t>
  </si>
  <si>
    <t>the summary will be dropped in Row/Column</t>
  </si>
  <si>
    <t>The field which needs to be summarized is</t>
  </si>
  <si>
    <t>dropped in Value</t>
  </si>
  <si>
    <t>Region wise sales summary</t>
  </si>
  <si>
    <t>Header</t>
  </si>
  <si>
    <t>Summary</t>
  </si>
  <si>
    <t>Row</t>
  </si>
  <si>
    <t>Value</t>
  </si>
  <si>
    <t>Units</t>
  </si>
  <si>
    <t>Gross Profit</t>
  </si>
  <si>
    <t>Regal</t>
  </si>
  <si>
    <t>Deuce</t>
  </si>
  <si>
    <t>SunSpot</t>
  </si>
  <si>
    <t>Aspen</t>
  </si>
  <si>
    <t>Yanaki</t>
  </si>
  <si>
    <t>Summarization</t>
  </si>
  <si>
    <t>Field --&gt; Number -&gt; Sales, Profit, Units, Qty --&gt; default ---&gt; SUM</t>
  </si>
  <si>
    <t>We can change it by using right click -- summarize value -- select function</t>
  </si>
  <si>
    <t>Field --&gt; Text --&gt; COUNT</t>
  </si>
  <si>
    <t>Region wise sales</t>
  </si>
  <si>
    <t>Region wise total sales and avg sales.</t>
  </si>
  <si>
    <t>Values</t>
  </si>
  <si>
    <t>Average Sales</t>
  </si>
  <si>
    <t>Region and Product Wise sales</t>
  </si>
  <si>
    <t>How many transactions did each sales rep do?</t>
  </si>
  <si>
    <t>Count of Sales Rep</t>
  </si>
  <si>
    <t>Q1.</t>
  </si>
  <si>
    <t>What is the daily total deposit amount for each branch?</t>
  </si>
  <si>
    <t>Q2.</t>
  </si>
  <si>
    <t>Which day of the week accounts for the most deposits?</t>
  </si>
  <si>
    <t>Q3.</t>
  </si>
  <si>
    <t>How many accounts are there at each branch, broken down by account type?</t>
  </si>
  <si>
    <t>Q4.</t>
  </si>
  <si>
    <t>What’s the dollar distribution of the different account types?</t>
  </si>
  <si>
    <t>Q5.</t>
  </si>
  <si>
    <t>What types of accounts do tellers open most often?</t>
  </si>
  <si>
    <t>Q6.</t>
  </si>
  <si>
    <t>How does the Central branch compare with the other two branches?</t>
  </si>
  <si>
    <t>Q7.</t>
  </si>
  <si>
    <t>In which branch do tellers open the most checking accounts for new customers?</t>
  </si>
  <si>
    <t>Q8.</t>
  </si>
  <si>
    <t>Find the weekly amount deposited in each branch.</t>
  </si>
  <si>
    <t>Q9.</t>
  </si>
  <si>
    <t>find out how many account are present with the following deposists: 1 to 5000, 5001 to 10000, 10001 to 15000, 15001 to 20000, &gt; 20000</t>
  </si>
  <si>
    <t>Q 10.</t>
  </si>
  <si>
    <t>Find out the interest that each branch has to given on the amount deposisted. Interest can be calculated as 5% of Amount.</t>
  </si>
  <si>
    <t>Amount</t>
  </si>
  <si>
    <t>AcctType</t>
  </si>
  <si>
    <t>OpenedBy</t>
  </si>
  <si>
    <t>Branch</t>
  </si>
  <si>
    <t>IRA</t>
  </si>
  <si>
    <t>New Accts</t>
  </si>
  <si>
    <t>Central</t>
  </si>
  <si>
    <t>Existing</t>
  </si>
  <si>
    <t>CD</t>
  </si>
  <si>
    <t>Teller</t>
  </si>
  <si>
    <t>New</t>
  </si>
  <si>
    <t>Checking</t>
  </si>
  <si>
    <t>Savings</t>
  </si>
  <si>
    <t>North County</t>
  </si>
  <si>
    <t>Westside</t>
  </si>
  <si>
    <t>Saturday</t>
  </si>
  <si>
    <t>Sum of Amount</t>
  </si>
  <si>
    <t>Count of AcctType</t>
  </si>
  <si>
    <t>Grouping</t>
  </si>
  <si>
    <t>date -</t>
  </si>
  <si>
    <t>Month, Quarter, Year</t>
  </si>
  <si>
    <t>We can group numbers and dates. It can only be done in either row or column portion of Pivot</t>
  </si>
  <si>
    <t>Years (Date)</t>
  </si>
  <si>
    <t>2005</t>
  </si>
  <si>
    <t>2006</t>
  </si>
  <si>
    <t>2007</t>
  </si>
  <si>
    <t>2005 Total</t>
  </si>
  <si>
    <t>2006 Total</t>
  </si>
  <si>
    <t>2007 Total</t>
  </si>
  <si>
    <t>YoY</t>
  </si>
  <si>
    <t>MoM</t>
  </si>
  <si>
    <t>SPLY</t>
  </si>
  <si>
    <t>YTD/MTD</t>
  </si>
  <si>
    <t>Number group?</t>
  </si>
  <si>
    <t>1-2000</t>
  </si>
  <si>
    <t>2001-4000</t>
  </si>
  <si>
    <t>4001-6000</t>
  </si>
  <si>
    <t>6001-8000</t>
  </si>
  <si>
    <t>8001-10000</t>
  </si>
  <si>
    <t>10001-12000</t>
  </si>
  <si>
    <t>&gt;12001</t>
  </si>
  <si>
    <t>Days (Date)</t>
  </si>
  <si>
    <t>01-09-2006 - 07-09-2006</t>
  </si>
  <si>
    <t>01-09-2006 - 07-09-2006 Total</t>
  </si>
  <si>
    <t>08-09-2006 - 14-09-2006</t>
  </si>
  <si>
    <t>08-09-2006 - 14-09-2006 Total</t>
  </si>
  <si>
    <t>15-09-2006 - 21-09-2006</t>
  </si>
  <si>
    <t>15-09-2006 - 21-09-2006 Total</t>
  </si>
  <si>
    <t>22-09-2006 - 28-09-2006</t>
  </si>
  <si>
    <t>22-09-2006 - 28-09-2006 Total</t>
  </si>
  <si>
    <t>29-09-2006 - 01-10-2006</t>
  </si>
  <si>
    <t>29-09-2006 - 01-10-2006 Total</t>
  </si>
  <si>
    <t>1-5000</t>
  </si>
  <si>
    <t>5001-10000</t>
  </si>
  <si>
    <t>10001-15000</t>
  </si>
  <si>
    <t>15001-20000</t>
  </si>
  <si>
    <t>&gt;20001</t>
  </si>
  <si>
    <t>Like age, Qty, Sales etc.</t>
  </si>
  <si>
    <t>Pivot tables from the same pivot cache interaxct with each other.</t>
  </si>
  <si>
    <t>In order to make them independent we disconnect the pivots.</t>
  </si>
  <si>
    <t>Shortcut - Disconnection</t>
  </si>
  <si>
    <t>Alt,d,p</t>
  </si>
  <si>
    <t>Row Labels</t>
  </si>
  <si>
    <t>Count of Sales</t>
  </si>
  <si>
    <t>Disconnection is used when you are using dates in different formats in different reports</t>
  </si>
  <si>
    <t>It is also required when we group numbers. After the grouping of numbers they start to behave like text and</t>
  </si>
  <si>
    <t>hence no mathematical calculations can be done on it.</t>
  </si>
  <si>
    <t>Two type of calculations:</t>
  </si>
  <si>
    <t>1. Show Value as</t>
  </si>
  <si>
    <t>2. Calculated field</t>
  </si>
  <si>
    <t>It is used when we want to do calculations among the items of the</t>
  </si>
  <si>
    <t>same field. For eg: Compare the performance of all sales rep wrt to chin.</t>
  </si>
  <si>
    <t>It is used to create a new field with existing field(s)</t>
  </si>
  <si>
    <t>For eg: Profit Margin for diff regions.</t>
  </si>
  <si>
    <t>Profit/sales</t>
  </si>
  <si>
    <t>Show the regional sales growth.</t>
  </si>
  <si>
    <t>Revenue of 10 M dollars</t>
  </si>
  <si>
    <t>LY 15 M Dollars</t>
  </si>
  <si>
    <t>Growth</t>
  </si>
  <si>
    <t>Total Sum of Sales</t>
  </si>
  <si>
    <t>Total Sum of Sales2</t>
  </si>
  <si>
    <t>Sum of Sales2</t>
  </si>
  <si>
    <t>Region profit margins</t>
  </si>
  <si>
    <t>Sum of Profit margin</t>
  </si>
  <si>
    <t>Sum of Profit Margin</t>
  </si>
  <si>
    <t>Acct Type</t>
  </si>
  <si>
    <t>Amt</t>
  </si>
  <si>
    <t>Summarize</t>
  </si>
  <si>
    <t>% Contribution</t>
  </si>
  <si>
    <t>Total Amt</t>
  </si>
  <si>
    <t>Q4</t>
  </si>
  <si>
    <t>Q6</t>
  </si>
  <si>
    <t>% Diff</t>
  </si>
  <si>
    <t>Q10</t>
  </si>
  <si>
    <t>Total Inrested</t>
  </si>
  <si>
    <t>Usuage of filters in Pivot Table:</t>
  </si>
  <si>
    <t>(All)</t>
  </si>
  <si>
    <t>It is used when we want to drill down on the main summary/report without changing the look and feel</t>
  </si>
  <si>
    <t>of the report.</t>
  </si>
  <si>
    <t>Spiltting of reports</t>
  </si>
  <si>
    <t>If we want the drilled report to be in different sheets, drop the field in filter area of pivot.</t>
  </si>
  <si>
    <t>Go to Pivot Analyze --&gt; Left side --&gt; Click on drop down of Options --&gt; Show Report Filter Pages</t>
  </si>
  <si>
    <t>business problem/objective?</t>
  </si>
  <si>
    <t>Pick Raw data</t>
  </si>
  <si>
    <t>Select certain row and certain columns</t>
  </si>
  <si>
    <t>Dyn Array - Filter function</t>
  </si>
  <si>
    <t>Summaries - Pivots</t>
  </si>
  <si>
    <t>Easier to understand for stakeholders and specific information only - Charts, tables --&gt; Dashboard</t>
  </si>
  <si>
    <t>Type of charts</t>
  </si>
  <si>
    <t>Bar</t>
  </si>
  <si>
    <t>Column</t>
  </si>
  <si>
    <t>Pie</t>
  </si>
  <si>
    <t>Line</t>
  </si>
  <si>
    <t>Scatter</t>
  </si>
  <si>
    <t>Histogram</t>
  </si>
  <si>
    <t>Bubble</t>
  </si>
  <si>
    <t>CandleStick</t>
  </si>
  <si>
    <t>Comparison</t>
  </si>
  <si>
    <t>Percentage, Contribution, proportion, distribution, share</t>
  </si>
  <si>
    <t>trend</t>
  </si>
  <si>
    <t>Months, Days, time, Year</t>
  </si>
  <si>
    <t>Corelation between two variables</t>
  </si>
  <si>
    <t>KPI</t>
  </si>
  <si>
    <t>Target</t>
  </si>
  <si>
    <t>30 days</t>
  </si>
  <si>
    <t>Actual</t>
  </si>
  <si>
    <t>Freq</t>
  </si>
  <si>
    <t>used on Raw data</t>
  </si>
  <si>
    <t>Used on raw data</t>
  </si>
  <si>
    <t>3D</t>
  </si>
  <si>
    <t>Sum of Units</t>
  </si>
  <si>
    <t>Sum of Gross Profit</t>
  </si>
  <si>
    <t>Stocks</t>
  </si>
  <si>
    <t>V</t>
  </si>
  <si>
    <t>Open</t>
  </si>
  <si>
    <t>Close</t>
  </si>
  <si>
    <t>High</t>
  </si>
  <si>
    <t>Low</t>
  </si>
  <si>
    <t>1. Which are my top 5 Products in terms of Profit?</t>
  </si>
  <si>
    <t>Using the dataset given in Pivot data Sheet of the class file which I upload at the end of the class.</t>
  </si>
  <si>
    <t>2. Show the sales performace of Product "bellen"</t>
  </si>
  <si>
    <t>3. Compare the performance of Product "bellen" and "Carlota".</t>
  </si>
  <si>
    <t>4. Compare the total sales based on various months and years.</t>
  </si>
  <si>
    <t>5. What is the % contribution of various regions towards the total sales of Year 2006?</t>
  </si>
  <si>
    <t>6. What is the % contribution of various products towards the total sales of year 2006?</t>
  </si>
  <si>
    <t>Months (Date)</t>
  </si>
  <si>
    <t>Mar</t>
  </si>
  <si>
    <t>Mar Total</t>
  </si>
  <si>
    <t>Apr</t>
  </si>
  <si>
    <t>Apr Total</t>
  </si>
  <si>
    <t>May Total</t>
  </si>
  <si>
    <t>Jun</t>
  </si>
  <si>
    <t>Jun Total</t>
  </si>
  <si>
    <t>Jul</t>
  </si>
  <si>
    <t>Jul Total</t>
  </si>
  <si>
    <t>Aug</t>
  </si>
  <si>
    <t>Aug Total</t>
  </si>
  <si>
    <t>Sep</t>
  </si>
  <si>
    <t>Sep Total</t>
  </si>
  <si>
    <t>Oct</t>
  </si>
  <si>
    <t>Oct Total</t>
  </si>
  <si>
    <t>Nov</t>
  </si>
  <si>
    <t>Nov Total</t>
  </si>
  <si>
    <t>Dec</t>
  </si>
  <si>
    <t>Dec Total</t>
  </si>
  <si>
    <t>Jan</t>
  </si>
  <si>
    <t>Jan Total</t>
  </si>
  <si>
    <t>Feb</t>
  </si>
  <si>
    <t>Feb Total</t>
  </si>
  <si>
    <t>2005 Sum of Sales</t>
  </si>
  <si>
    <t>2005 Sum of Sales2</t>
  </si>
  <si>
    <t>2006 Sum of Sales</t>
  </si>
  <si>
    <t>2006 Sum of Sales2</t>
  </si>
  <si>
    <t>2007 Sum of Sales</t>
  </si>
  <si>
    <t>2007 Sum of Sales2</t>
  </si>
  <si>
    <t>Mar Sum of Sales</t>
  </si>
  <si>
    <t>Mar Sum of Sales2</t>
  </si>
  <si>
    <t>Apr Sum of Sales</t>
  </si>
  <si>
    <t>Apr Sum of Sales2</t>
  </si>
  <si>
    <t>May Sum of Sales</t>
  </si>
  <si>
    <t>May Sum of Sales2</t>
  </si>
  <si>
    <t>Jun Sum of Sales</t>
  </si>
  <si>
    <t>Jun Sum of Sales2</t>
  </si>
  <si>
    <t>Jul Sum of Sales</t>
  </si>
  <si>
    <t>Jul Sum of Sales2</t>
  </si>
  <si>
    <t>Aug Sum of Sales</t>
  </si>
  <si>
    <t>Aug Sum of Sales2</t>
  </si>
  <si>
    <t>Sep Sum of Sales</t>
  </si>
  <si>
    <t>Sep Sum of Sales2</t>
  </si>
  <si>
    <t>Oct Sum of Sales</t>
  </si>
  <si>
    <t>Oct Sum of Sales2</t>
  </si>
  <si>
    <t>Nov Sum of Sales</t>
  </si>
  <si>
    <t>Nov Sum of Sales2</t>
  </si>
  <si>
    <t>Dec Sum of Sales</t>
  </si>
  <si>
    <t>Dec Sum of Sales2</t>
  </si>
  <si>
    <t>Jan Sum of Sales</t>
  </si>
  <si>
    <t>Jan Sum of Sales2</t>
  </si>
  <si>
    <t>Feb Sum of Sales</t>
  </si>
  <si>
    <t>Feb Sum of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</si>
</sst>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8" formatCode="&quot;₹&quot;\ #,##0.00;[Red]&quot;₹&quot;\ \-#,##0.00"/>
    <numFmt numFmtId="44" formatCode="_ &quot;₹&quot;\ * #,##0.00_ ;_ &quot;₹&quot;\ * \-#,##0.00_ ;_ &quot;₹&quot;\ * &quot;-&quot;??_ ;_ @_ "/>
    <numFmt numFmtId="43" formatCode="_ * #,##0.00_ ;_ * \-#,##0.00_ ;_ * &quot;-&quot;??_ ;_ @_ "/>
    <numFmt numFmtId="164" formatCode="_(* #,##0.00_);_(* \(#,##0.00\);_(* &quot;-&quot;??_);_(@_)"/>
    <numFmt numFmtId="165" formatCode="&quot;₹&quot;\ #,##0.00"/>
    <numFmt numFmtId="166" formatCode="&quot;$&quot;#,##0.00_);[Red]\(&quot;$&quot;#,##0.00\)"/>
    <numFmt numFmtId="167" formatCode="_(&quot;$&quot;* #,##0.00_);_(&quot;$&quot;* \(#,##0.00\);_(&quot;$&quot;* &quot;-&quot;??_);_(@_)"/>
    <numFmt numFmtId="168" formatCode="m/d/yy;@"/>
    <numFmt numFmtId="169" formatCode="dddd\ m/d/yyyy"/>
    <numFmt numFmtId="170" formatCode="dddd"/>
    <numFmt numFmtId="171" formatCode="h:mm;@"/>
    <numFmt numFmtId="172" formatCode="[$-409]m/d/yy\ h:mm\ AM/PM;@"/>
    <numFmt numFmtId="173" formatCode="[h]:mm:ss;@"/>
    <numFmt numFmtId="174" formatCode="_(* #,##0_);_(* \(#,##0\);_(* &quot;-&quot;??_);_(@_)"/>
    <numFmt numFmtId="175" formatCode="mmm\-dd"/>
  </numFmts>
  <fonts count="24">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sz val="11"/>
      <color indexed="9"/>
      <name val="Calibri"/>
      <family val="2"/>
    </font>
    <font>
      <sz val="10"/>
      <name val="Verdana"/>
      <family val="2"/>
    </font>
    <font>
      <sz val="11"/>
      <color indexed="8"/>
      <name val="Calibri"/>
      <family val="2"/>
    </font>
    <font>
      <b/>
      <sz val="10"/>
      <color theme="1"/>
      <name val="Arial Unicode MS"/>
      <family val="2"/>
    </font>
    <font>
      <sz val="10"/>
      <color theme="1"/>
      <name val="Arial Unicode MS"/>
      <family val="2"/>
    </font>
    <font>
      <b/>
      <sz val="10"/>
      <color theme="0"/>
      <name val="Arial"/>
      <family val="2"/>
    </font>
    <font>
      <b/>
      <i/>
      <sz val="11"/>
      <color theme="1"/>
      <name val="Aptos Narrow"/>
      <family val="2"/>
      <scheme val="minor"/>
    </font>
    <font>
      <b/>
      <sz val="11"/>
      <color theme="0"/>
      <name val="Aptos Narrow"/>
      <family val="2"/>
      <scheme val="minor"/>
    </font>
    <font>
      <sz val="11"/>
      <color theme="9"/>
      <name val="Aptos Narrow"/>
      <family val="2"/>
      <scheme val="minor"/>
    </font>
    <font>
      <sz val="11"/>
      <name val="Aptos Narrow"/>
      <family val="2"/>
      <scheme val="minor"/>
    </font>
    <font>
      <i/>
      <sz val="11"/>
      <color theme="1"/>
      <name val="Aptos Narrow"/>
      <family val="2"/>
      <scheme val="minor"/>
    </font>
    <font>
      <b/>
      <sz val="14"/>
      <color theme="0"/>
      <name val="Aptos Narrow"/>
      <family val="2"/>
      <scheme val="minor"/>
    </font>
    <font>
      <b/>
      <sz val="12"/>
      <name val="Aptos Narrow"/>
      <family val="2"/>
      <scheme val="minor"/>
    </font>
    <font>
      <sz val="10"/>
      <name val="Aptos Narrow"/>
      <family val="2"/>
      <scheme val="minor"/>
    </font>
    <font>
      <b/>
      <sz val="10"/>
      <name val="Aptos Narrow"/>
      <family val="2"/>
      <scheme val="minor"/>
    </font>
    <font>
      <sz val="14"/>
      <color theme="0"/>
      <name val="Aptos Narrow"/>
      <family val="2"/>
      <scheme val="minor"/>
    </font>
    <font>
      <b/>
      <u/>
      <sz val="11"/>
      <color theme="1"/>
      <name val="Aptos Narrow"/>
      <family val="2"/>
      <scheme val="minor"/>
    </font>
    <font>
      <b/>
      <sz val="10"/>
      <color indexed="9"/>
      <name val="Arial"/>
      <family val="2"/>
      <charset val="204"/>
    </font>
    <font>
      <sz val="10"/>
      <color theme="1"/>
      <name val="Verdana"/>
      <family val="2"/>
    </font>
  </fonts>
  <fills count="25">
    <fill>
      <patternFill patternType="none"/>
    </fill>
    <fill>
      <patternFill patternType="gray125"/>
    </fill>
    <fill>
      <patternFill patternType="solid">
        <fgColor indexed="56"/>
        <bgColor indexed="64"/>
      </patternFill>
    </fill>
    <fill>
      <patternFill patternType="solid">
        <fgColor theme="4"/>
        <bgColor indexed="64"/>
      </patternFill>
    </fill>
    <fill>
      <patternFill patternType="solid">
        <fgColor theme="3" tint="0.89999084444715716"/>
        <bgColor indexed="64"/>
      </patternFill>
    </fill>
    <fill>
      <patternFill patternType="solid">
        <fgColor rgb="FF002060"/>
        <bgColor indexed="64"/>
      </patternFill>
    </fill>
    <fill>
      <patternFill patternType="solid">
        <fgColor indexed="10"/>
        <bgColor indexed="64"/>
      </patternFill>
    </fill>
    <fill>
      <patternFill patternType="solid">
        <fgColor indexed="13"/>
        <bgColor indexed="64"/>
      </patternFill>
    </fill>
    <fill>
      <patternFill patternType="solid">
        <fgColor theme="3" tint="-0.249977111117893"/>
        <bgColor indexed="64"/>
      </patternFill>
    </fill>
    <fill>
      <patternFill patternType="solid">
        <fgColor theme="9"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8"/>
        <bgColor indexed="64"/>
      </patternFill>
    </fill>
    <fill>
      <patternFill patternType="solid">
        <fgColor theme="6" tint="0.39997558519241921"/>
        <bgColor indexed="64"/>
      </patternFill>
    </fill>
    <fill>
      <patternFill patternType="solid">
        <fgColor theme="0"/>
        <bgColor indexed="64"/>
      </patternFill>
    </fill>
    <fill>
      <patternFill patternType="solid">
        <fgColor indexed="42"/>
        <bgColor indexed="64"/>
      </patternFill>
    </fill>
    <fill>
      <patternFill patternType="solid">
        <fgColor theme="4" tint="0.79998168889431442"/>
        <bgColor indexed="65"/>
      </patternFill>
    </fill>
    <fill>
      <patternFill patternType="solid">
        <fgColor theme="3"/>
        <bgColor indexed="64"/>
      </patternFill>
    </fill>
    <fill>
      <patternFill patternType="solid">
        <fgColor theme="3"/>
        <bgColor theme="4"/>
      </patternFill>
    </fill>
    <fill>
      <patternFill patternType="solid">
        <fgColor theme="7" tint="0.59999389629810485"/>
        <bgColor indexed="64"/>
      </patternFill>
    </fill>
    <fill>
      <patternFill patternType="solid">
        <fgColor rgb="FFFF0000"/>
        <bgColor indexed="64"/>
      </patternFill>
    </fill>
    <fill>
      <patternFill patternType="solid">
        <fgColor theme="7" tint="0.79998168889431442"/>
        <bgColor indexed="64"/>
      </patternFill>
    </fill>
    <fill>
      <patternFill patternType="solid">
        <fgColor theme="1"/>
        <bgColor theme="1"/>
      </patternFill>
    </fill>
    <fill>
      <patternFill patternType="solid">
        <fgColor theme="6" tint="0.79998168889431442"/>
        <bgColor indexed="64"/>
      </patternFill>
    </fill>
    <fill>
      <patternFill patternType="solid">
        <fgColor theme="8"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indexed="64"/>
      </top>
      <bottom style="double">
        <color indexed="64"/>
      </bottom>
      <diagonal/>
    </border>
    <border>
      <left style="thin">
        <color indexed="64"/>
      </left>
      <right/>
      <top/>
      <bottom/>
      <diagonal/>
    </border>
    <border>
      <left/>
      <right/>
      <top style="thin">
        <color indexed="64"/>
      </top>
      <bottom/>
      <diagonal/>
    </border>
    <border>
      <left/>
      <right/>
      <top style="thin">
        <color theme="1"/>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6" fillId="0" borderId="0"/>
    <xf numFmtId="0" fontId="1" fillId="16" borderId="0" applyNumberFormat="0" applyBorder="0" applyAlignment="0" applyProtection="0"/>
  </cellStyleXfs>
  <cellXfs count="151">
    <xf numFmtId="0" fontId="0" fillId="0" borderId="0" xfId="0"/>
    <xf numFmtId="0" fontId="3" fillId="0" borderId="0" xfId="0" applyFont="1"/>
    <xf numFmtId="0" fontId="5" fillId="2" borderId="1" xfId="0" applyFont="1" applyFill="1" applyBorder="1"/>
    <xf numFmtId="14" fontId="0" fillId="0" borderId="1" xfId="0" applyNumberFormat="1" applyBorder="1"/>
    <xf numFmtId="0" fontId="0" fillId="0" borderId="1" xfId="0" applyBorder="1"/>
    <xf numFmtId="0" fontId="6" fillId="0" borderId="1" xfId="0" applyFont="1" applyBorder="1"/>
    <xf numFmtId="43" fontId="7" fillId="0" borderId="1" xfId="1" applyFont="1" applyBorder="1"/>
    <xf numFmtId="0" fontId="0" fillId="0" borderId="0" xfId="0" applyAlignment="1">
      <alignment horizontal="center"/>
    </xf>
    <xf numFmtId="43" fontId="0" fillId="0" borderId="0" xfId="0" applyNumberFormat="1"/>
    <xf numFmtId="43" fontId="3" fillId="0" borderId="0" xfId="0" applyNumberFormat="1" applyFont="1"/>
    <xf numFmtId="0" fontId="3" fillId="0" borderId="2" xfId="0" applyFont="1" applyBorder="1"/>
    <xf numFmtId="14" fontId="0" fillId="0" borderId="0" xfId="0" applyNumberFormat="1"/>
    <xf numFmtId="0" fontId="0" fillId="0" borderId="3" xfId="0" applyBorder="1" applyAlignment="1">
      <alignment vertical="center"/>
    </xf>
    <xf numFmtId="0" fontId="8" fillId="0" borderId="0" xfId="0" applyFont="1" applyAlignment="1">
      <alignment vertical="center"/>
    </xf>
    <xf numFmtId="164" fontId="3" fillId="0" borderId="0" xfId="1" applyNumberFormat="1" applyFont="1"/>
    <xf numFmtId="15" fontId="9" fillId="0" borderId="0" xfId="0" applyNumberFormat="1" applyFont="1" applyAlignment="1">
      <alignment vertical="center"/>
    </xf>
    <xf numFmtId="15" fontId="0" fillId="0" borderId="0" xfId="0" applyNumberFormat="1"/>
    <xf numFmtId="164" fontId="0" fillId="0" borderId="0" xfId="1" applyNumberFormat="1" applyFont="1"/>
    <xf numFmtId="164" fontId="0" fillId="0" borderId="0" xfId="0" applyNumberFormat="1"/>
    <xf numFmtId="0" fontId="2" fillId="0" borderId="0" xfId="0" applyFont="1"/>
    <xf numFmtId="164" fontId="3" fillId="4" borderId="0" xfId="0" applyNumberFormat="1" applyFont="1" applyFill="1"/>
    <xf numFmtId="43" fontId="7" fillId="0" borderId="0" xfId="1" applyFont="1" applyBorder="1"/>
    <xf numFmtId="0" fontId="0" fillId="0" borderId="2" xfId="0" applyBorder="1"/>
    <xf numFmtId="0" fontId="0" fillId="0" borderId="0" xfId="0" quotePrefix="1" applyAlignment="1">
      <alignment vertical="center"/>
    </xf>
    <xf numFmtId="0" fontId="4" fillId="3" borderId="0" xfId="0" applyFont="1" applyFill="1" applyAlignment="1">
      <alignment horizontal="centerContinuous"/>
    </xf>
    <xf numFmtId="0" fontId="4" fillId="0" borderId="0" xfId="0" applyFont="1"/>
    <xf numFmtId="0" fontId="5" fillId="0" borderId="0" xfId="0" applyFont="1"/>
    <xf numFmtId="43" fontId="7" fillId="0" borderId="0" xfId="1" applyFont="1" applyFill="1" applyBorder="1"/>
    <xf numFmtId="0" fontId="3" fillId="0" borderId="0" xfId="0" applyFont="1" applyAlignment="1">
      <alignment horizontal="centerContinuous"/>
    </xf>
    <xf numFmtId="14" fontId="0" fillId="0" borderId="0" xfId="0" applyNumberFormat="1" applyAlignment="1">
      <alignment horizontal="center" vertical="center"/>
    </xf>
    <xf numFmtId="0" fontId="0" fillId="0" borderId="0" xfId="0" quotePrefix="1"/>
    <xf numFmtId="1" fontId="0" fillId="0" borderId="0" xfId="0" applyNumberFormat="1"/>
    <xf numFmtId="165" fontId="0" fillId="0" borderId="0" xfId="0" applyNumberFormat="1"/>
    <xf numFmtId="44" fontId="0" fillId="0" borderId="0" xfId="0" applyNumberFormat="1"/>
    <xf numFmtId="9" fontId="0" fillId="0" borderId="0" xfId="2" applyFont="1"/>
    <xf numFmtId="49" fontId="0" fillId="0" borderId="0" xfId="0" applyNumberFormat="1"/>
    <xf numFmtId="0" fontId="0" fillId="0" borderId="0" xfId="0" applyAlignment="1">
      <alignment horizontal="right"/>
    </xf>
    <xf numFmtId="0" fontId="0" fillId="0" borderId="0" xfId="0" applyAlignment="1">
      <alignment horizontal="right" vertical="center"/>
    </xf>
    <xf numFmtId="0" fontId="0" fillId="0" borderId="0" xfId="0" applyAlignment="1">
      <alignment horizontal="left"/>
    </xf>
    <xf numFmtId="0" fontId="3" fillId="0" borderId="0" xfId="0" applyFont="1" applyAlignment="1">
      <alignment horizontal="left"/>
    </xf>
    <xf numFmtId="0" fontId="0" fillId="0" borderId="0" xfId="0" applyAlignment="1">
      <alignment vertical="center" wrapText="1"/>
    </xf>
    <xf numFmtId="0" fontId="10" fillId="5" borderId="1" xfId="0" applyFont="1" applyFill="1" applyBorder="1"/>
    <xf numFmtId="166" fontId="0" fillId="0" borderId="1" xfId="0" applyNumberFormat="1" applyBorder="1"/>
    <xf numFmtId="0" fontId="0" fillId="0" borderId="0" xfId="0" applyAlignment="1">
      <alignment wrapText="1"/>
    </xf>
    <xf numFmtId="17" fontId="0" fillId="0" borderId="0" xfId="0" applyNumberFormat="1"/>
    <xf numFmtId="0" fontId="0" fillId="0" borderId="0" xfId="0" pivotButton="1"/>
    <xf numFmtId="0" fontId="11" fillId="0" borderId="0" xfId="0" applyFont="1"/>
    <xf numFmtId="14" fontId="5" fillId="6" borderId="1" xfId="0" applyNumberFormat="1" applyFont="1" applyFill="1" applyBorder="1"/>
    <xf numFmtId="14" fontId="0" fillId="7" borderId="1" xfId="0" applyNumberFormat="1" applyFill="1" applyBorder="1"/>
    <xf numFmtId="0" fontId="3" fillId="0" borderId="1" xfId="0" applyFont="1" applyBorder="1"/>
    <xf numFmtId="166" fontId="0" fillId="0" borderId="0" xfId="0" applyNumberFormat="1"/>
    <xf numFmtId="0" fontId="12" fillId="8" borderId="1" xfId="0" applyFont="1" applyFill="1" applyBorder="1"/>
    <xf numFmtId="0" fontId="4" fillId="8" borderId="1" xfId="0" applyFont="1" applyFill="1" applyBorder="1"/>
    <xf numFmtId="9" fontId="0" fillId="0" borderId="1" xfId="0" applyNumberFormat="1" applyBorder="1"/>
    <xf numFmtId="2" fontId="0" fillId="0" borderId="1" xfId="0" applyNumberFormat="1" applyBorder="1"/>
    <xf numFmtId="9" fontId="0" fillId="0" borderId="0" xfId="0" applyNumberFormat="1"/>
    <xf numFmtId="0" fontId="0" fillId="9" borderId="1" xfId="0" applyFill="1" applyBorder="1"/>
    <xf numFmtId="0" fontId="12" fillId="8" borderId="1" xfId="0" applyFont="1" applyFill="1" applyBorder="1" applyAlignment="1">
      <alignment vertical="top" textRotation="180" wrapText="1"/>
    </xf>
    <xf numFmtId="8" fontId="0" fillId="0" borderId="1" xfId="0" applyNumberFormat="1" applyBorder="1"/>
    <xf numFmtId="8" fontId="0" fillId="0" borderId="0" xfId="0" applyNumberFormat="1"/>
    <xf numFmtId="14" fontId="0" fillId="0" borderId="4" xfId="0" applyNumberFormat="1" applyBorder="1"/>
    <xf numFmtId="14" fontId="0" fillId="7" borderId="4" xfId="0" applyNumberFormat="1" applyFill="1" applyBorder="1"/>
    <xf numFmtId="14" fontId="5" fillId="6" borderId="4" xfId="0" applyNumberFormat="1" applyFont="1" applyFill="1" applyBorder="1"/>
    <xf numFmtId="0" fontId="0" fillId="0" borderId="5" xfId="0" applyBorder="1"/>
    <xf numFmtId="0" fontId="5" fillId="2" borderId="6" xfId="0" applyFont="1" applyFill="1" applyBorder="1"/>
    <xf numFmtId="0" fontId="5" fillId="2" borderId="7" xfId="0" applyFont="1" applyFill="1" applyBorder="1"/>
    <xf numFmtId="0" fontId="5" fillId="2" borderId="8" xfId="0" applyFont="1" applyFill="1" applyBorder="1"/>
    <xf numFmtId="14" fontId="5" fillId="6" borderId="9" xfId="0" applyNumberFormat="1" applyFont="1" applyFill="1" applyBorder="1"/>
    <xf numFmtId="0" fontId="0" fillId="0" borderId="3" xfId="0" applyBorder="1"/>
    <xf numFmtId="0" fontId="0" fillId="0" borderId="10" xfId="0" applyBorder="1"/>
    <xf numFmtId="0" fontId="0" fillId="0" borderId="9" xfId="0" applyBorder="1"/>
    <xf numFmtId="0" fontId="0" fillId="0" borderId="7" xfId="0" applyBorder="1"/>
    <xf numFmtId="14" fontId="0" fillId="0" borderId="9" xfId="0" applyNumberFormat="1" applyBorder="1"/>
    <xf numFmtId="0" fontId="13" fillId="0" borderId="0" xfId="0" applyFont="1"/>
    <xf numFmtId="0" fontId="12" fillId="5" borderId="1" xfId="0" applyFont="1" applyFill="1" applyBorder="1"/>
    <xf numFmtId="44" fontId="0" fillId="0" borderId="1" xfId="3" applyFont="1" applyBorder="1"/>
    <xf numFmtId="0" fontId="4" fillId="5" borderId="1" xfId="0" applyFont="1" applyFill="1" applyBorder="1"/>
    <xf numFmtId="0" fontId="12" fillId="5" borderId="1" xfId="0" applyFont="1" applyFill="1" applyBorder="1" applyAlignment="1">
      <alignment horizontal="center"/>
    </xf>
    <xf numFmtId="0" fontId="3" fillId="0" borderId="1" xfId="0" applyFont="1" applyBorder="1" applyAlignment="1">
      <alignment horizontal="center" vertical="center"/>
    </xf>
    <xf numFmtId="167" fontId="0" fillId="0" borderId="1" xfId="0" applyNumberFormat="1" applyBorder="1"/>
    <xf numFmtId="167" fontId="0" fillId="0" borderId="0" xfId="0" applyNumberFormat="1"/>
    <xf numFmtId="0" fontId="0" fillId="0" borderId="4" xfId="0" applyBorder="1"/>
    <xf numFmtId="44" fontId="0" fillId="0" borderId="5" xfId="3" applyFont="1" applyBorder="1"/>
    <xf numFmtId="0" fontId="12" fillId="5" borderId="6" xfId="0" applyFont="1" applyFill="1" applyBorder="1"/>
    <xf numFmtId="0" fontId="12" fillId="5" borderId="7" xfId="0" applyFont="1" applyFill="1" applyBorder="1"/>
    <xf numFmtId="0" fontId="12" fillId="5" borderId="8" xfId="0" applyFont="1" applyFill="1" applyBorder="1"/>
    <xf numFmtId="44" fontId="0" fillId="0" borderId="3" xfId="3" applyFont="1" applyBorder="1"/>
    <xf numFmtId="44" fontId="0" fillId="0" borderId="10" xfId="3" applyFont="1" applyBorder="1"/>
    <xf numFmtId="0" fontId="3" fillId="10" borderId="1" xfId="0" applyFont="1" applyFill="1" applyBorder="1"/>
    <xf numFmtId="0" fontId="3" fillId="11" borderId="1" xfId="0" applyFont="1" applyFill="1" applyBorder="1"/>
    <xf numFmtId="0" fontId="14" fillId="0" borderId="0" xfId="0" applyFont="1"/>
    <xf numFmtId="0" fontId="15" fillId="0" borderId="0" xfId="0" applyFont="1"/>
    <xf numFmtId="0" fontId="6" fillId="0" borderId="0" xfId="4" applyAlignment="1">
      <alignment horizontal="center"/>
    </xf>
    <xf numFmtId="0" fontId="6" fillId="0" borderId="0" xfId="4"/>
    <xf numFmtId="0" fontId="17" fillId="13" borderId="0" xfId="4" applyFont="1" applyFill="1" applyAlignment="1">
      <alignment horizontal="center" vertical="center"/>
    </xf>
    <xf numFmtId="0" fontId="18" fillId="14" borderId="0" xfId="4" applyFont="1" applyFill="1" applyAlignment="1">
      <alignment horizontal="left"/>
    </xf>
    <xf numFmtId="0" fontId="18" fillId="14" borderId="0" xfId="4" applyFont="1" applyFill="1" applyAlignment="1">
      <alignment horizontal="center"/>
    </xf>
    <xf numFmtId="0" fontId="18" fillId="0" borderId="0" xfId="4" applyFont="1"/>
    <xf numFmtId="0" fontId="18" fillId="0" borderId="1" xfId="4" applyFont="1" applyBorder="1"/>
    <xf numFmtId="22" fontId="0" fillId="0" borderId="0" xfId="0" applyNumberFormat="1"/>
    <xf numFmtId="0" fontId="3" fillId="0" borderId="0" xfId="0" applyFont="1" applyAlignment="1">
      <alignment wrapText="1"/>
    </xf>
    <xf numFmtId="11" fontId="0" fillId="0" borderId="0" xfId="0" applyNumberFormat="1"/>
    <xf numFmtId="20" fontId="0" fillId="0" borderId="0" xfId="0" applyNumberFormat="1"/>
    <xf numFmtId="0" fontId="21" fillId="0" borderId="0" xfId="0" applyFont="1"/>
    <xf numFmtId="0" fontId="12" fillId="18" borderId="11" xfId="0" applyFont="1" applyFill="1" applyBorder="1" applyAlignment="1">
      <alignment horizontal="center"/>
    </xf>
    <xf numFmtId="15" fontId="21" fillId="0" borderId="0" xfId="0" applyNumberFormat="1" applyFont="1"/>
    <xf numFmtId="168" fontId="0" fillId="0" borderId="11" xfId="0" applyNumberFormat="1" applyBorder="1"/>
    <xf numFmtId="0" fontId="0" fillId="0" borderId="11" xfId="0" applyBorder="1"/>
    <xf numFmtId="0" fontId="21" fillId="0" borderId="0" xfId="0" applyFont="1" applyAlignment="1">
      <alignment horizontal="right"/>
    </xf>
    <xf numFmtId="0" fontId="12" fillId="18" borderId="0" xfId="0" applyFont="1" applyFill="1" applyAlignment="1">
      <alignment horizontal="center"/>
    </xf>
    <xf numFmtId="169" fontId="0" fillId="0" borderId="11" xfId="0" applyNumberFormat="1" applyBorder="1" applyAlignment="1">
      <alignment horizontal="center"/>
    </xf>
    <xf numFmtId="0" fontId="12" fillId="17" borderId="1" xfId="5" applyFont="1" applyFill="1" applyBorder="1" applyAlignment="1" applyProtection="1">
      <alignment horizontal="center"/>
      <protection hidden="1"/>
    </xf>
    <xf numFmtId="0" fontId="12" fillId="17" borderId="1" xfId="0" applyFont="1" applyFill="1" applyBorder="1" applyAlignment="1">
      <alignment horizontal="center"/>
    </xf>
    <xf numFmtId="170" fontId="14" fillId="0" borderId="1" xfId="0" applyNumberFormat="1" applyFont="1" applyBorder="1" applyAlignment="1" applyProtection="1">
      <alignment horizontal="center"/>
      <protection hidden="1"/>
    </xf>
    <xf numFmtId="20" fontId="0" fillId="0" borderId="1" xfId="0" applyNumberFormat="1" applyBorder="1"/>
    <xf numFmtId="20" fontId="0" fillId="10" borderId="1" xfId="0" applyNumberFormat="1" applyFill="1" applyBorder="1"/>
    <xf numFmtId="171" fontId="0" fillId="0" borderId="0" xfId="0" applyNumberFormat="1"/>
    <xf numFmtId="172" fontId="0" fillId="0" borderId="0" xfId="0" applyNumberFormat="1"/>
    <xf numFmtId="173" fontId="0" fillId="0" borderId="0" xfId="0" applyNumberFormat="1"/>
    <xf numFmtId="18" fontId="0" fillId="0" borderId="0" xfId="0" applyNumberFormat="1"/>
    <xf numFmtId="2" fontId="0" fillId="0" borderId="0" xfId="0" applyNumberFormat="1"/>
    <xf numFmtId="22" fontId="3" fillId="19" borderId="12" xfId="0" applyNumberFormat="1" applyFont="1" applyFill="1" applyBorder="1"/>
    <xf numFmtId="0" fontId="4" fillId="20" borderId="1" xfId="0" applyFont="1" applyFill="1" applyBorder="1" applyAlignment="1">
      <alignment horizontal="centerContinuous" wrapText="1"/>
    </xf>
    <xf numFmtId="1" fontId="0" fillId="0" borderId="1" xfId="0" applyNumberFormat="1" applyBorder="1"/>
    <xf numFmtId="0" fontId="23" fillId="0" borderId="10" xfId="0" applyFont="1" applyBorder="1"/>
    <xf numFmtId="164" fontId="23" fillId="0" borderId="10" xfId="0" applyNumberFormat="1" applyFont="1" applyBorder="1"/>
    <xf numFmtId="14" fontId="23" fillId="0" borderId="14" xfId="0" applyNumberFormat="1" applyFont="1" applyBorder="1"/>
    <xf numFmtId="0" fontId="22" fillId="6" borderId="0" xfId="0" applyFont="1" applyFill="1"/>
    <xf numFmtId="0" fontId="22" fillId="6" borderId="13" xfId="0" applyFont="1" applyFill="1" applyBorder="1"/>
    <xf numFmtId="0" fontId="4" fillId="20" borderId="0" xfId="0" applyFont="1" applyFill="1" applyAlignment="1">
      <alignment horizontal="centerContinuous" wrapText="1"/>
    </xf>
    <xf numFmtId="0" fontId="4" fillId="17" borderId="0" xfId="0" applyFont="1" applyFill="1"/>
    <xf numFmtId="0" fontId="0" fillId="21" borderId="0" xfId="0" applyFill="1"/>
    <xf numFmtId="0" fontId="12" fillId="22" borderId="0" xfId="0" applyFont="1" applyFill="1" applyAlignment="1">
      <alignment horizontal="center"/>
    </xf>
    <xf numFmtId="174" fontId="12" fillId="22" borderId="0" xfId="1" applyNumberFormat="1" applyFont="1" applyFill="1" applyBorder="1" applyAlignment="1">
      <alignment horizontal="center"/>
    </xf>
    <xf numFmtId="175" fontId="0" fillId="0" borderId="15" xfId="0" applyNumberFormat="1" applyBorder="1" applyAlignment="1">
      <alignment horizontal="left"/>
    </xf>
    <xf numFmtId="170" fontId="0" fillId="0" borderId="15" xfId="0" applyNumberFormat="1" applyBorder="1" applyAlignment="1">
      <alignment horizontal="center"/>
    </xf>
    <xf numFmtId="174" fontId="0" fillId="0" borderId="15" xfId="1" applyNumberFormat="1" applyFont="1" applyBorder="1"/>
    <xf numFmtId="0" fontId="0" fillId="0" borderId="15" xfId="0" applyBorder="1"/>
    <xf numFmtId="175" fontId="0" fillId="0" borderId="0" xfId="0" applyNumberFormat="1"/>
    <xf numFmtId="10" fontId="0" fillId="0" borderId="0" xfId="0" applyNumberFormat="1"/>
    <xf numFmtId="0" fontId="0" fillId="23" borderId="0" xfId="0" applyFill="1"/>
    <xf numFmtId="174" fontId="0" fillId="0" borderId="0" xfId="0" applyNumberFormat="1"/>
    <xf numFmtId="0" fontId="0" fillId="24" borderId="0" xfId="0" applyFill="1"/>
    <xf numFmtId="0" fontId="3" fillId="0" borderId="0" xfId="0" applyFont="1" applyAlignment="1">
      <alignment horizontal="left" vertical="top" wrapText="1"/>
    </xf>
    <xf numFmtId="0" fontId="18" fillId="0" borderId="1" xfId="4" applyFont="1" applyBorder="1"/>
    <xf numFmtId="0" fontId="16" fillId="12" borderId="0" xfId="0" applyFont="1" applyFill="1" applyAlignment="1">
      <alignment horizontal="left" vertical="top" wrapText="1"/>
    </xf>
    <xf numFmtId="0" fontId="6" fillId="0" borderId="0" xfId="4" applyAlignment="1">
      <alignment horizontal="center" vertical="center"/>
    </xf>
    <xf numFmtId="0" fontId="19" fillId="15" borderId="1" xfId="4" applyFont="1" applyFill="1" applyBorder="1"/>
    <xf numFmtId="0" fontId="20" fillId="17" borderId="0" xfId="0" applyFont="1" applyFill="1" applyAlignment="1">
      <alignment horizontal="left" vertical="top" wrapText="1"/>
    </xf>
    <xf numFmtId="0" fontId="20" fillId="17" borderId="0" xfId="0" applyFont="1" applyFill="1" applyAlignment="1">
      <alignment horizontal="left" vertical="top"/>
    </xf>
    <xf numFmtId="0" fontId="0" fillId="0" borderId="0" xfId="0" applyNumberFormat="1"/>
  </cellXfs>
  <cellStyles count="6">
    <cellStyle name="20% - Accent1" xfId="5" builtinId="30"/>
    <cellStyle name="Comma" xfId="1" builtinId="3"/>
    <cellStyle name="Currency" xfId="3" builtinId="4"/>
    <cellStyle name="Normal" xfId="0" builtinId="0"/>
    <cellStyle name="Normal 3" xfId="4" xr:uid="{C4A73395-C845-4D3E-8EF7-7DA4A6CE4599}"/>
    <cellStyle name="Percent" xfId="2" builtinId="5"/>
  </cellStyles>
  <dxfs count="51">
    <dxf>
      <numFmt numFmtId="1" formatCode="0"/>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font>
        <b val="0"/>
        <i val="0"/>
        <strike val="0"/>
        <condense val="0"/>
        <extend val="0"/>
        <outline val="0"/>
        <shadow val="0"/>
        <u val="none"/>
        <vertAlign val="baseline"/>
        <sz val="11"/>
        <color theme="1"/>
        <name val="Aptos Narrow"/>
        <family val="2"/>
        <scheme val="minor"/>
      </font>
      <numFmt numFmtId="174" formatCode="_(* #,##0_);_(* \(#,##0\);_(* &quot;-&quot;??_);_(@_)"/>
      <border diagonalUp="0" diagonalDown="0">
        <left/>
        <right/>
        <top style="thin">
          <color theme="1"/>
        </top>
        <bottom/>
        <vertical/>
        <horizontal/>
      </border>
    </dxf>
    <dxf>
      <numFmt numFmtId="170" formatCode="dddd"/>
      <alignment horizontal="center" vertical="bottom" textRotation="0" wrapText="0" indent="0" justifyLastLine="0" shrinkToFit="0" readingOrder="0"/>
      <border diagonalUp="0" diagonalDown="0">
        <left/>
        <right/>
        <top style="thin">
          <color theme="1"/>
        </top>
        <bottom/>
        <vertical/>
        <horizontal/>
      </border>
    </dxf>
    <dxf>
      <numFmt numFmtId="175" formatCode="mmm\-dd"/>
      <alignment horizontal="left" vertical="bottom" textRotation="0" wrapText="0" indent="0" justifyLastLine="0" shrinkToFit="0" readingOrder="0"/>
      <border diagonalUp="0" diagonalDown="0">
        <left/>
        <right/>
        <top style="thin">
          <color theme="1"/>
        </top>
        <bottom/>
        <vertical/>
        <horizontal/>
      </border>
    </dxf>
    <dxf>
      <border outline="0">
        <left style="thin">
          <color theme="1"/>
        </left>
        <right style="thin">
          <color theme="1"/>
        </right>
        <top style="thin">
          <color theme="1"/>
        </top>
        <bottom style="thin">
          <color theme="1"/>
        </bottom>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Verdana"/>
        <family val="2"/>
        <scheme val="none"/>
      </font>
      <numFmt numFmtId="164" formatCode="_(* #,##0.00_);_(* \(#,##0.00\);_(* &quot;-&quot;??_);_(@_)"/>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Verdana"/>
        <family val="2"/>
        <scheme val="none"/>
      </font>
      <numFmt numFmtId="164" formatCode="_(* #,##0.00_);_(* \(#,##0.00\);_(* &quot;-&quot;??_);_(@_)"/>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Verdana"/>
        <family val="2"/>
        <scheme val="none"/>
      </font>
      <numFmt numFmtId="164" formatCode="_(* #,##0.00_);_(* \(#,##0.00\);_(* &quot;-&quot;??_);_(@_)"/>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Verdana"/>
        <family val="2"/>
        <scheme val="none"/>
      </font>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Verdana"/>
        <family val="2"/>
        <scheme val="none"/>
      </font>
      <numFmt numFmtId="164" formatCode="_(* #,##0.00_);_(* \(#,##0.00\);_(* &quot;-&quot;??_);_(@_)"/>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Verdana"/>
        <family val="2"/>
        <scheme val="none"/>
      </font>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Verdana"/>
        <family val="2"/>
        <scheme val="none"/>
      </font>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Verdana"/>
        <family val="2"/>
        <scheme val="none"/>
      </font>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Verdana"/>
        <family val="2"/>
        <scheme val="none"/>
      </font>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Verdana"/>
        <family val="2"/>
        <scheme val="none"/>
      </font>
      <numFmt numFmtId="19" formatCode="dd/mm/yyyy"/>
      <border diagonalUp="0" diagonalDown="0">
        <left/>
        <right/>
        <top style="thin">
          <color indexed="64"/>
        </top>
        <bottom/>
        <vertical/>
        <horizontal/>
      </border>
    </dxf>
    <dxf>
      <border outline="0">
        <left style="thin">
          <color indexed="64"/>
        </left>
        <top style="thin">
          <color indexed="64"/>
        </top>
      </border>
    </dxf>
    <dxf>
      <font>
        <b val="0"/>
        <i val="0"/>
        <strike val="0"/>
        <condense val="0"/>
        <extend val="0"/>
        <outline val="0"/>
        <shadow val="0"/>
        <u val="none"/>
        <vertAlign val="baseline"/>
        <sz val="10"/>
        <color theme="1"/>
        <name val="Verdana"/>
        <family val="2"/>
        <scheme val="none"/>
      </font>
    </dxf>
    <dxf>
      <font>
        <b/>
        <i val="0"/>
        <strike val="0"/>
        <condense val="0"/>
        <extend val="0"/>
        <outline val="0"/>
        <shadow val="0"/>
        <u val="none"/>
        <vertAlign val="baseline"/>
        <sz val="10"/>
        <color indexed="9"/>
        <name val="Arial"/>
        <family val="2"/>
        <charset val="204"/>
        <scheme val="none"/>
      </font>
      <fill>
        <patternFill patternType="solid">
          <fgColor indexed="64"/>
          <bgColor indexed="10"/>
        </patternFill>
      </fill>
      <border diagonalUp="0" diagonalDown="0" outline="0">
        <left style="thin">
          <color indexed="64"/>
        </left>
        <right style="thin">
          <color indexed="64"/>
        </right>
        <top/>
        <bottom/>
      </border>
    </dxf>
    <dxf>
      <numFmt numFmtId="1" formatCode="0"/>
    </dxf>
    <dxf>
      <font>
        <b val="0"/>
        <i val="0"/>
        <strike val="0"/>
        <condense val="0"/>
        <extend val="0"/>
        <outline val="0"/>
        <shadow val="0"/>
        <u val="none"/>
        <vertAlign val="baseline"/>
        <sz val="10"/>
        <color auto="1"/>
        <name val="Aptos Narrow"/>
        <family val="2"/>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2"/>
        <color auto="1"/>
        <name val="Aptos Narrow"/>
        <family val="2"/>
        <scheme val="minor"/>
      </font>
      <fill>
        <patternFill patternType="solid">
          <fgColor indexed="64"/>
          <bgColor theme="6" tint="0.3999755851924192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indexed="64"/>
          <bgColor rgb="FF002060"/>
        </patternFill>
      </fill>
      <border diagonalUp="0" diagonalDown="0" outline="0">
        <left style="thin">
          <color indexed="64"/>
        </left>
        <right style="thin">
          <color indexed="64"/>
        </right>
        <top/>
        <bottom/>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indexed="9"/>
        <name val="Calibri"/>
        <family val="2"/>
        <scheme val="none"/>
      </font>
      <fill>
        <patternFill patternType="solid">
          <fgColor indexed="64"/>
          <bgColor indexed="56"/>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pivotCacheDefinition" Target="pivotCache/pivotCacheDefinition4.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pivotCacheDefinition" Target="pivotCache/pivotCacheDefinition2.xml"/><Relationship Id="rId53"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pivotCacheDefinition" Target="pivotCache/pivotCacheDefinition1.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pivotCacheDefinition" Target="pivotCache/pivotCacheDefinition5.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pivotCacheDefinition" Target="pivotCache/pivotCacheDefinition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Weekday - 18 July 2024.xlsx]Calculations!PivotTable9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Calculations!$E$22</c:f>
              <c:strCache>
                <c:ptCount val="1"/>
                <c:pt idx="0">
                  <c:v>Total</c:v>
                </c:pt>
              </c:strCache>
            </c:strRef>
          </c:tx>
          <c:spPr>
            <a:solidFill>
              <a:schemeClr val="accent1"/>
            </a:solidFill>
            <a:ln>
              <a:noFill/>
            </a:ln>
            <a:effectLst/>
          </c:spPr>
          <c:invertIfNegative val="0"/>
          <c:cat>
            <c:strRef>
              <c:f>Calculations!$D$23:$D$28</c:f>
              <c:strCache>
                <c:ptCount val="5"/>
                <c:pt idx="0">
                  <c:v>West</c:v>
                </c:pt>
                <c:pt idx="1">
                  <c:v>NorthEast</c:v>
                </c:pt>
                <c:pt idx="2">
                  <c:v>MidWest</c:v>
                </c:pt>
                <c:pt idx="3">
                  <c:v>North</c:v>
                </c:pt>
                <c:pt idx="4">
                  <c:v>SouthEast</c:v>
                </c:pt>
              </c:strCache>
            </c:strRef>
          </c:cat>
          <c:val>
            <c:numRef>
              <c:f>Calculations!$E$23:$E$28</c:f>
              <c:numCache>
                <c:formatCode>_(* #,##0.00_);_(* \(#,##0.00\);_(* "-"??_);_(@_)</c:formatCode>
                <c:ptCount val="5"/>
                <c:pt idx="0">
                  <c:v>0.38758599431251789</c:v>
                </c:pt>
                <c:pt idx="1">
                  <c:v>0.38105164785870715</c:v>
                </c:pt>
                <c:pt idx="2">
                  <c:v>0.3724872770971619</c:v>
                </c:pt>
                <c:pt idx="3">
                  <c:v>0.36743905293214013</c:v>
                </c:pt>
                <c:pt idx="4">
                  <c:v>0.36715097896742016</c:v>
                </c:pt>
              </c:numCache>
            </c:numRef>
          </c:val>
          <c:extLst>
            <c:ext xmlns:c16="http://schemas.microsoft.com/office/drawing/2014/chart" uri="{C3380CC4-5D6E-409C-BE32-E72D297353CC}">
              <c16:uniqueId val="{00000000-6378-4DD8-AAB3-981049154A37}"/>
            </c:ext>
          </c:extLst>
        </c:ser>
        <c:dLbls>
          <c:showLegendKey val="0"/>
          <c:showVal val="0"/>
          <c:showCatName val="0"/>
          <c:showSerName val="0"/>
          <c:showPercent val="0"/>
          <c:showBubbleSize val="0"/>
        </c:dLbls>
        <c:gapWidth val="150"/>
        <c:axId val="642776319"/>
        <c:axId val="642786879"/>
      </c:barChart>
      <c:catAx>
        <c:axId val="64277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786879"/>
        <c:crosses val="autoZero"/>
        <c:auto val="1"/>
        <c:lblAlgn val="ctr"/>
        <c:lblOffset val="100"/>
        <c:noMultiLvlLbl val="0"/>
      </c:catAx>
      <c:valAx>
        <c:axId val="642786879"/>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776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ubbleChart>
        <c:varyColors val="0"/>
        <c:ser>
          <c:idx val="0"/>
          <c:order val="0"/>
          <c:tx>
            <c:strRef>
              <c:f>Charts!$A$47</c:f>
              <c:strCache>
                <c:ptCount val="1"/>
                <c:pt idx="0">
                  <c:v>Aspen</c:v>
                </c:pt>
              </c:strCache>
            </c:strRef>
          </c:tx>
          <c:spPr>
            <a:solidFill>
              <a:schemeClr val="accent1">
                <a:alpha val="75000"/>
              </a:schemeClr>
            </a:solidFill>
            <a:ln>
              <a:noFill/>
            </a:ln>
            <a:effectLst/>
          </c:spPr>
          <c:invertIfNegative val="0"/>
          <c:xVal>
            <c:numRef>
              <c:f>Charts!$B$47</c:f>
              <c:numCache>
                <c:formatCode>General</c:formatCode>
                <c:ptCount val="1"/>
                <c:pt idx="0">
                  <c:v>45290</c:v>
                </c:pt>
              </c:numCache>
            </c:numRef>
          </c:xVal>
          <c:yVal>
            <c:numRef>
              <c:f>Charts!$C$47</c:f>
              <c:numCache>
                <c:formatCode>General</c:formatCode>
                <c:ptCount val="1"/>
                <c:pt idx="0">
                  <c:v>3235</c:v>
                </c:pt>
              </c:numCache>
            </c:numRef>
          </c:yVal>
          <c:bubbleSize>
            <c:numRef>
              <c:f>Charts!$D$47</c:f>
              <c:numCache>
                <c:formatCode>General</c:formatCode>
                <c:ptCount val="1"/>
                <c:pt idx="0">
                  <c:v>17605.980000000003</c:v>
                </c:pt>
              </c:numCache>
            </c:numRef>
          </c:bubbleSize>
          <c:bubble3D val="0"/>
          <c:extLst>
            <c:ext xmlns:c16="http://schemas.microsoft.com/office/drawing/2014/chart" uri="{C3380CC4-5D6E-409C-BE32-E72D297353CC}">
              <c16:uniqueId val="{00000000-F4BB-4996-B918-B9CF4166BB68}"/>
            </c:ext>
          </c:extLst>
        </c:ser>
        <c:ser>
          <c:idx val="1"/>
          <c:order val="1"/>
          <c:tx>
            <c:strRef>
              <c:f>Charts!$A$48</c:f>
              <c:strCache>
                <c:ptCount val="1"/>
                <c:pt idx="0">
                  <c:v>Bellen</c:v>
                </c:pt>
              </c:strCache>
            </c:strRef>
          </c:tx>
          <c:spPr>
            <a:solidFill>
              <a:schemeClr val="accent2">
                <a:alpha val="75000"/>
              </a:schemeClr>
            </a:solidFill>
            <a:ln w="25400">
              <a:noFill/>
            </a:ln>
            <a:effectLst/>
          </c:spPr>
          <c:invertIfNegative val="0"/>
          <c:xVal>
            <c:numRef>
              <c:f>Charts!$B$48</c:f>
              <c:numCache>
                <c:formatCode>General</c:formatCode>
                <c:ptCount val="1"/>
                <c:pt idx="0">
                  <c:v>95256</c:v>
                </c:pt>
              </c:numCache>
            </c:numRef>
          </c:xVal>
          <c:yVal>
            <c:numRef>
              <c:f>Charts!$C$48</c:f>
              <c:numCache>
                <c:formatCode>General</c:formatCode>
                <c:ptCount val="1"/>
                <c:pt idx="0">
                  <c:v>4536</c:v>
                </c:pt>
              </c:numCache>
            </c:numRef>
          </c:yVal>
          <c:bubbleSize>
            <c:numRef>
              <c:f>Charts!$D$48</c:f>
              <c:numCache>
                <c:formatCode>General</c:formatCode>
                <c:ptCount val="1"/>
                <c:pt idx="0">
                  <c:v>42976.080000000009</c:v>
                </c:pt>
              </c:numCache>
            </c:numRef>
          </c:bubbleSize>
          <c:bubble3D val="0"/>
          <c:extLst>
            <c:ext xmlns:c16="http://schemas.microsoft.com/office/drawing/2014/chart" uri="{C3380CC4-5D6E-409C-BE32-E72D297353CC}">
              <c16:uniqueId val="{00000001-F4BB-4996-B918-B9CF4166BB68}"/>
            </c:ext>
          </c:extLst>
        </c:ser>
        <c:ser>
          <c:idx val="2"/>
          <c:order val="2"/>
          <c:tx>
            <c:strRef>
              <c:f>Charts!$A$49</c:f>
              <c:strCache>
                <c:ptCount val="1"/>
                <c:pt idx="0">
                  <c:v>Carlota</c:v>
                </c:pt>
              </c:strCache>
            </c:strRef>
          </c:tx>
          <c:spPr>
            <a:solidFill>
              <a:schemeClr val="accent3">
                <a:alpha val="75000"/>
              </a:schemeClr>
            </a:solidFill>
            <a:ln w="25400">
              <a:noFill/>
            </a:ln>
            <a:effectLst/>
          </c:spPr>
          <c:invertIfNegative val="0"/>
          <c:xVal>
            <c:numRef>
              <c:f>Charts!$B$49</c:f>
              <c:numCache>
                <c:formatCode>General</c:formatCode>
                <c:ptCount val="1"/>
                <c:pt idx="0">
                  <c:v>114268</c:v>
                </c:pt>
              </c:numCache>
            </c:numRef>
          </c:xVal>
          <c:yVal>
            <c:numRef>
              <c:f>Charts!$C$49</c:f>
              <c:numCache>
                <c:formatCode>General</c:formatCode>
                <c:ptCount val="1"/>
                <c:pt idx="0">
                  <c:v>5194</c:v>
                </c:pt>
              </c:numCache>
            </c:numRef>
          </c:yVal>
          <c:bubbleSize>
            <c:numRef>
              <c:f>Charts!$D$49</c:f>
              <c:numCache>
                <c:formatCode>General</c:formatCode>
                <c:ptCount val="1"/>
                <c:pt idx="0">
                  <c:v>38537.4</c:v>
                </c:pt>
              </c:numCache>
            </c:numRef>
          </c:bubbleSize>
          <c:bubble3D val="0"/>
          <c:extLst>
            <c:ext xmlns:c16="http://schemas.microsoft.com/office/drawing/2014/chart" uri="{C3380CC4-5D6E-409C-BE32-E72D297353CC}">
              <c16:uniqueId val="{00000002-F4BB-4996-B918-B9CF4166BB68}"/>
            </c:ext>
          </c:extLst>
        </c:ser>
        <c:ser>
          <c:idx val="3"/>
          <c:order val="3"/>
          <c:tx>
            <c:strRef>
              <c:f>Charts!$A$50</c:f>
              <c:strCache>
                <c:ptCount val="1"/>
                <c:pt idx="0">
                  <c:v>Deuce</c:v>
                </c:pt>
              </c:strCache>
            </c:strRef>
          </c:tx>
          <c:spPr>
            <a:solidFill>
              <a:schemeClr val="accent4">
                <a:alpha val="75000"/>
              </a:schemeClr>
            </a:solidFill>
            <a:ln w="25400">
              <a:noFill/>
            </a:ln>
            <a:effectLst/>
          </c:spPr>
          <c:invertIfNegative val="0"/>
          <c:xVal>
            <c:numRef>
              <c:f>Charts!$B$50</c:f>
              <c:numCache>
                <c:formatCode>General</c:formatCode>
                <c:ptCount val="1"/>
                <c:pt idx="0">
                  <c:v>92675</c:v>
                </c:pt>
              </c:numCache>
            </c:numRef>
          </c:xVal>
          <c:yVal>
            <c:numRef>
              <c:f>Charts!$C$50</c:f>
              <c:numCache>
                <c:formatCode>General</c:formatCode>
                <c:ptCount val="1"/>
                <c:pt idx="0">
                  <c:v>3707</c:v>
                </c:pt>
              </c:numCache>
            </c:numRef>
          </c:yVal>
          <c:bubbleSize>
            <c:numRef>
              <c:f>Charts!$D$50</c:f>
              <c:numCache>
                <c:formatCode>General</c:formatCode>
                <c:ptCount val="1"/>
                <c:pt idx="0">
                  <c:v>23600.25</c:v>
                </c:pt>
              </c:numCache>
            </c:numRef>
          </c:bubbleSize>
          <c:bubble3D val="0"/>
          <c:extLst>
            <c:ext xmlns:c16="http://schemas.microsoft.com/office/drawing/2014/chart" uri="{C3380CC4-5D6E-409C-BE32-E72D297353CC}">
              <c16:uniqueId val="{00000003-F4BB-4996-B918-B9CF4166BB68}"/>
            </c:ext>
          </c:extLst>
        </c:ser>
        <c:ser>
          <c:idx val="4"/>
          <c:order val="4"/>
          <c:tx>
            <c:strRef>
              <c:f>Charts!$A$51</c:f>
              <c:strCache>
                <c:ptCount val="1"/>
                <c:pt idx="0">
                  <c:v>Sunset</c:v>
                </c:pt>
              </c:strCache>
            </c:strRef>
          </c:tx>
          <c:spPr>
            <a:solidFill>
              <a:schemeClr val="accent5">
                <a:alpha val="75000"/>
              </a:schemeClr>
            </a:solidFill>
            <a:ln w="25400">
              <a:noFill/>
            </a:ln>
            <a:effectLst/>
          </c:spPr>
          <c:invertIfNegative val="0"/>
          <c:xVal>
            <c:numRef>
              <c:f>Charts!$B$51</c:f>
              <c:numCache>
                <c:formatCode>General</c:formatCode>
                <c:ptCount val="1"/>
                <c:pt idx="0">
                  <c:v>134127</c:v>
                </c:pt>
              </c:numCache>
            </c:numRef>
          </c:xVal>
          <c:yVal>
            <c:numRef>
              <c:f>Charts!$C$51</c:f>
              <c:numCache>
                <c:formatCode>General</c:formatCode>
                <c:ptCount val="1"/>
                <c:pt idx="0">
                  <c:v>6387</c:v>
                </c:pt>
              </c:numCache>
            </c:numRef>
          </c:yVal>
          <c:bubbleSize>
            <c:numRef>
              <c:f>Charts!$D$51</c:f>
              <c:numCache>
                <c:formatCode>General</c:formatCode>
                <c:ptCount val="1"/>
                <c:pt idx="0">
                  <c:v>57339.450000000019</c:v>
                </c:pt>
              </c:numCache>
            </c:numRef>
          </c:bubbleSize>
          <c:bubble3D val="0"/>
          <c:extLst>
            <c:ext xmlns:c16="http://schemas.microsoft.com/office/drawing/2014/chart" uri="{C3380CC4-5D6E-409C-BE32-E72D297353CC}">
              <c16:uniqueId val="{00000004-F4BB-4996-B918-B9CF4166BB68}"/>
            </c:ext>
          </c:extLst>
        </c:ser>
        <c:dLbls>
          <c:showLegendKey val="0"/>
          <c:showVal val="0"/>
          <c:showCatName val="0"/>
          <c:showSerName val="0"/>
          <c:showPercent val="0"/>
          <c:showBubbleSize val="0"/>
        </c:dLbls>
        <c:bubbleScale val="100"/>
        <c:showNegBubbles val="0"/>
        <c:axId val="379639647"/>
        <c:axId val="379640127"/>
      </c:bubbleChart>
      <c:valAx>
        <c:axId val="3796396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640127"/>
        <c:crosses val="autoZero"/>
        <c:crossBetween val="midCat"/>
      </c:valAx>
      <c:valAx>
        <c:axId val="379640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6396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Weekday - 18 July 2024.xlsx]Charts Exer!PivotTable4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based on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Exer'!$B$11:$B$12</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Exer'!$A$13:$A$18</c:f>
              <c:strCache>
                <c:ptCount val="5"/>
                <c:pt idx="0">
                  <c:v>Sunset</c:v>
                </c:pt>
                <c:pt idx="1">
                  <c:v>Bellen</c:v>
                </c:pt>
                <c:pt idx="2">
                  <c:v>Carlota</c:v>
                </c:pt>
                <c:pt idx="3">
                  <c:v>SunSpot</c:v>
                </c:pt>
                <c:pt idx="4">
                  <c:v>Quad</c:v>
                </c:pt>
              </c:strCache>
            </c:strRef>
          </c:cat>
          <c:val>
            <c:numRef>
              <c:f>'Charts Exer'!$B$13:$B$18</c:f>
              <c:numCache>
                <c:formatCode>General</c:formatCode>
                <c:ptCount val="5"/>
                <c:pt idx="0">
                  <c:v>57339.45</c:v>
                </c:pt>
                <c:pt idx="1">
                  <c:v>42976.080000000009</c:v>
                </c:pt>
                <c:pt idx="2">
                  <c:v>38537.4</c:v>
                </c:pt>
                <c:pt idx="3">
                  <c:v>35758.560000000005</c:v>
                </c:pt>
                <c:pt idx="4">
                  <c:v>32588.400000000005</c:v>
                </c:pt>
              </c:numCache>
            </c:numRef>
          </c:val>
          <c:extLst>
            <c:ext xmlns:c16="http://schemas.microsoft.com/office/drawing/2014/chart" uri="{C3380CC4-5D6E-409C-BE32-E72D297353CC}">
              <c16:uniqueId val="{00000000-F2CE-45FD-AE3A-EB6C2D557DB2}"/>
            </c:ext>
          </c:extLst>
        </c:ser>
        <c:dLbls>
          <c:dLblPos val="outEnd"/>
          <c:showLegendKey val="0"/>
          <c:showVal val="1"/>
          <c:showCatName val="0"/>
          <c:showSerName val="0"/>
          <c:showPercent val="0"/>
          <c:showBubbleSize val="0"/>
        </c:dLbls>
        <c:gapWidth val="219"/>
        <c:overlap val="-27"/>
        <c:axId val="273471615"/>
        <c:axId val="273473535"/>
      </c:barChart>
      <c:catAx>
        <c:axId val="27347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473535"/>
        <c:crosses val="autoZero"/>
        <c:auto val="1"/>
        <c:lblAlgn val="ctr"/>
        <c:lblOffset val="100"/>
        <c:noMultiLvlLbl val="0"/>
      </c:catAx>
      <c:valAx>
        <c:axId val="273473535"/>
        <c:scaling>
          <c:orientation val="minMax"/>
        </c:scaling>
        <c:delete val="1"/>
        <c:axPos val="l"/>
        <c:numFmt formatCode="General" sourceLinked="1"/>
        <c:majorTickMark val="none"/>
        <c:minorTickMark val="none"/>
        <c:tickLblPos val="nextTo"/>
        <c:crossAx val="27347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Weekday - 18 July 2024.xlsx]Charts Exer!PivotTable5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Performance of </a:t>
            </a:r>
            <a:r>
              <a:rPr lang="en-US"/>
              <a:t>Bellen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Exer'!$C$26:$C$27</c:f>
              <c:strCache>
                <c:ptCount val="1"/>
                <c:pt idx="0">
                  <c:v>Bellen</c:v>
                </c:pt>
              </c:strCache>
            </c:strRef>
          </c:tx>
          <c:spPr>
            <a:ln w="28575" cap="rnd">
              <a:solidFill>
                <a:schemeClr val="accent1"/>
              </a:solidFill>
              <a:round/>
            </a:ln>
            <a:effectLst/>
          </c:spPr>
          <c:marker>
            <c:symbol val="none"/>
          </c:marker>
          <c:cat>
            <c:multiLvlStrRef>
              <c:f>'Charts Exer'!$A$28:$B$47</c:f>
              <c:multiLvlStrCache>
                <c:ptCount val="16"/>
                <c:lvl>
                  <c:pt idx="0">
                    <c:v>Apr</c:v>
                  </c:pt>
                  <c:pt idx="1">
                    <c:v>May</c:v>
                  </c:pt>
                  <c:pt idx="2">
                    <c:v>Jun</c:v>
                  </c:pt>
                  <c:pt idx="3">
                    <c:v>Aug</c:v>
                  </c:pt>
                  <c:pt idx="4">
                    <c:v>Sep</c:v>
                  </c:pt>
                  <c:pt idx="5">
                    <c:v>Oct</c:v>
                  </c:pt>
                  <c:pt idx="6">
                    <c:v>Dec</c:v>
                  </c:pt>
                  <c:pt idx="7">
                    <c:v>Jan</c:v>
                  </c:pt>
                  <c:pt idx="8">
                    <c:v>Mar</c:v>
                  </c:pt>
                  <c:pt idx="9">
                    <c:v>Apr</c:v>
                  </c:pt>
                  <c:pt idx="10">
                    <c:v>Jun</c:v>
                  </c:pt>
                  <c:pt idx="11">
                    <c:v>Aug</c:v>
                  </c:pt>
                  <c:pt idx="12">
                    <c:v>Oct</c:v>
                  </c:pt>
                  <c:pt idx="13">
                    <c:v>Nov</c:v>
                  </c:pt>
                  <c:pt idx="14">
                    <c:v>Dec</c:v>
                  </c:pt>
                  <c:pt idx="15">
                    <c:v>Feb</c:v>
                  </c:pt>
                </c:lvl>
                <c:lvl>
                  <c:pt idx="0">
                    <c:v>2005</c:v>
                  </c:pt>
                  <c:pt idx="7">
                    <c:v>2006</c:v>
                  </c:pt>
                  <c:pt idx="15">
                    <c:v>2007</c:v>
                  </c:pt>
                </c:lvl>
              </c:multiLvlStrCache>
            </c:multiLvlStrRef>
          </c:cat>
          <c:val>
            <c:numRef>
              <c:f>'Charts Exer'!$C$28:$C$47</c:f>
              <c:numCache>
                <c:formatCode>General</c:formatCode>
                <c:ptCount val="16"/>
                <c:pt idx="0">
                  <c:v>12915</c:v>
                </c:pt>
                <c:pt idx="1">
                  <c:v>14574</c:v>
                </c:pt>
                <c:pt idx="2">
                  <c:v>6489</c:v>
                </c:pt>
                <c:pt idx="3">
                  <c:v>5313</c:v>
                </c:pt>
                <c:pt idx="4">
                  <c:v>819</c:v>
                </c:pt>
                <c:pt idx="5">
                  <c:v>693</c:v>
                </c:pt>
                <c:pt idx="6">
                  <c:v>2142</c:v>
                </c:pt>
                <c:pt idx="7">
                  <c:v>6321</c:v>
                </c:pt>
                <c:pt idx="8">
                  <c:v>4473</c:v>
                </c:pt>
                <c:pt idx="9">
                  <c:v>6720</c:v>
                </c:pt>
                <c:pt idx="10">
                  <c:v>315</c:v>
                </c:pt>
                <c:pt idx="11">
                  <c:v>8862</c:v>
                </c:pt>
                <c:pt idx="12">
                  <c:v>1701</c:v>
                </c:pt>
                <c:pt idx="13">
                  <c:v>1092</c:v>
                </c:pt>
                <c:pt idx="14">
                  <c:v>8379</c:v>
                </c:pt>
                <c:pt idx="15">
                  <c:v>14448</c:v>
                </c:pt>
              </c:numCache>
            </c:numRef>
          </c:val>
          <c:smooth val="0"/>
          <c:extLst>
            <c:ext xmlns:c16="http://schemas.microsoft.com/office/drawing/2014/chart" uri="{C3380CC4-5D6E-409C-BE32-E72D297353CC}">
              <c16:uniqueId val="{00000000-BD94-4391-8A41-B5C172ED68FC}"/>
            </c:ext>
          </c:extLst>
        </c:ser>
        <c:dLbls>
          <c:dLblPos val="t"/>
          <c:showLegendKey val="0"/>
          <c:showVal val="0"/>
          <c:showCatName val="0"/>
          <c:showSerName val="0"/>
          <c:showPercent val="0"/>
          <c:showBubbleSize val="0"/>
        </c:dLbls>
        <c:smooth val="0"/>
        <c:axId val="439797423"/>
        <c:axId val="439800783"/>
      </c:lineChart>
      <c:catAx>
        <c:axId val="43979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800783"/>
        <c:crosses val="autoZero"/>
        <c:auto val="1"/>
        <c:lblAlgn val="ctr"/>
        <c:lblOffset val="100"/>
        <c:noMultiLvlLbl val="0"/>
      </c:catAx>
      <c:valAx>
        <c:axId val="4398007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797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Weekday - 18 July 2024.xlsx]Charts Exer!PivotTable6</c:name>
    <c:fmtId val="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layout>
            <c:manualLayout>
              <c:x val="-5.6827137617100711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layout>
            <c:manualLayout>
              <c:x val="-5.4257066066579094E-3"/>
              <c:y val="-2.28018372703412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Exer'!$B$53:$B$54</c:f>
              <c:strCache>
                <c:ptCount val="1"/>
                <c:pt idx="0">
                  <c:v>Bellen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Exer'!$A$55:$A$58</c:f>
              <c:strCache>
                <c:ptCount val="3"/>
                <c:pt idx="0">
                  <c:v>2005</c:v>
                </c:pt>
                <c:pt idx="1">
                  <c:v>2006</c:v>
                </c:pt>
                <c:pt idx="2">
                  <c:v>2007</c:v>
                </c:pt>
              </c:strCache>
            </c:strRef>
          </c:cat>
          <c:val>
            <c:numRef>
              <c:f>'Charts Exer'!$B$55:$B$58</c:f>
              <c:numCache>
                <c:formatCode>General</c:formatCode>
                <c:ptCount val="3"/>
                <c:pt idx="0">
                  <c:v>42945</c:v>
                </c:pt>
                <c:pt idx="1">
                  <c:v>37863</c:v>
                </c:pt>
                <c:pt idx="2">
                  <c:v>14448</c:v>
                </c:pt>
              </c:numCache>
            </c:numRef>
          </c:val>
          <c:smooth val="0"/>
          <c:extLst>
            <c:ext xmlns:c16="http://schemas.microsoft.com/office/drawing/2014/chart" uri="{C3380CC4-5D6E-409C-BE32-E72D297353CC}">
              <c16:uniqueId val="{00000000-01A7-4262-ABB7-D98C3C276FF4}"/>
            </c:ext>
          </c:extLst>
        </c:ser>
        <c:ser>
          <c:idx val="1"/>
          <c:order val="1"/>
          <c:tx>
            <c:strRef>
              <c:f>'Charts Exer'!$C$53:$C$54</c:f>
              <c:strCache>
                <c:ptCount val="1"/>
                <c:pt idx="0">
                  <c:v>Carlota</c:v>
                </c:pt>
              </c:strCache>
            </c:strRef>
          </c:tx>
          <c:spPr>
            <a:ln w="28575" cap="rnd">
              <a:solidFill>
                <a:schemeClr val="accent2"/>
              </a:solidFill>
              <a:round/>
            </a:ln>
            <a:effectLst/>
          </c:spPr>
          <c:marker>
            <c:symbol val="none"/>
          </c:marker>
          <c:dLbls>
            <c:dLbl>
              <c:idx val="0"/>
              <c:layout>
                <c:manualLayout>
                  <c:x val="-5.6827137617100711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A7-4262-ABB7-D98C3C276FF4}"/>
                </c:ext>
              </c:extLst>
            </c:dLbl>
            <c:dLbl>
              <c:idx val="1"/>
              <c:layout>
                <c:manualLayout>
                  <c:x val="-5.4257066066579094E-3"/>
                  <c:y val="-2.280183727034120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A7-4262-ABB7-D98C3C276F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Exer'!$A$55:$A$58</c:f>
              <c:strCache>
                <c:ptCount val="3"/>
                <c:pt idx="0">
                  <c:v>2005</c:v>
                </c:pt>
                <c:pt idx="1">
                  <c:v>2006</c:v>
                </c:pt>
                <c:pt idx="2">
                  <c:v>2007</c:v>
                </c:pt>
              </c:strCache>
            </c:strRef>
          </c:cat>
          <c:val>
            <c:numRef>
              <c:f>'Charts Exer'!$C$55:$C$58</c:f>
              <c:numCache>
                <c:formatCode>General</c:formatCode>
                <c:ptCount val="3"/>
                <c:pt idx="0">
                  <c:v>39336</c:v>
                </c:pt>
                <c:pt idx="1">
                  <c:v>74932</c:v>
                </c:pt>
              </c:numCache>
            </c:numRef>
          </c:val>
          <c:smooth val="0"/>
          <c:extLst>
            <c:ext xmlns:c16="http://schemas.microsoft.com/office/drawing/2014/chart" uri="{C3380CC4-5D6E-409C-BE32-E72D297353CC}">
              <c16:uniqueId val="{00000001-01A7-4262-ABB7-D98C3C276FF4}"/>
            </c:ext>
          </c:extLst>
        </c:ser>
        <c:dLbls>
          <c:dLblPos val="t"/>
          <c:showLegendKey val="0"/>
          <c:showVal val="1"/>
          <c:showCatName val="0"/>
          <c:showSerName val="0"/>
          <c:showPercent val="0"/>
          <c:showBubbleSize val="0"/>
        </c:dLbls>
        <c:smooth val="0"/>
        <c:axId val="932015359"/>
        <c:axId val="932017279"/>
      </c:lineChart>
      <c:catAx>
        <c:axId val="93201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017279"/>
        <c:crosses val="autoZero"/>
        <c:auto val="1"/>
        <c:lblAlgn val="ctr"/>
        <c:lblOffset val="100"/>
        <c:noMultiLvlLbl val="0"/>
      </c:catAx>
      <c:valAx>
        <c:axId val="932017279"/>
        <c:scaling>
          <c:orientation val="minMax"/>
        </c:scaling>
        <c:delete val="1"/>
        <c:axPos val="l"/>
        <c:numFmt formatCode="General" sourceLinked="1"/>
        <c:majorTickMark val="none"/>
        <c:minorTickMark val="none"/>
        <c:tickLblPos val="nextTo"/>
        <c:crossAx val="93201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Weekday - 18 July 2024.xlsx]Charts Exer!PivotTable7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 Exer'!$B$68:$B$69</c:f>
              <c:strCache>
                <c:ptCount val="1"/>
                <c:pt idx="0">
                  <c:v>2006</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Exer'!$A$70:$A$80</c:f>
              <c:strCache>
                <c:ptCount val="10"/>
                <c:pt idx="0">
                  <c:v>Carlota</c:v>
                </c:pt>
                <c:pt idx="1">
                  <c:v>Sunset</c:v>
                </c:pt>
                <c:pt idx="2">
                  <c:v>Yanaki</c:v>
                </c:pt>
                <c:pt idx="3">
                  <c:v>SunSpot</c:v>
                </c:pt>
                <c:pt idx="4">
                  <c:v>Deuce</c:v>
                </c:pt>
                <c:pt idx="5">
                  <c:v>Sunshine</c:v>
                </c:pt>
                <c:pt idx="6">
                  <c:v>Bellen</c:v>
                </c:pt>
                <c:pt idx="7">
                  <c:v>Aspen</c:v>
                </c:pt>
                <c:pt idx="8">
                  <c:v>Quad</c:v>
                </c:pt>
                <c:pt idx="9">
                  <c:v>Regal</c:v>
                </c:pt>
              </c:strCache>
            </c:strRef>
          </c:cat>
          <c:val>
            <c:numRef>
              <c:f>'Charts Exer'!$B$70:$B$80</c:f>
              <c:numCache>
                <c:formatCode>0.00%</c:formatCode>
                <c:ptCount val="10"/>
                <c:pt idx="0">
                  <c:v>0.16578316238484209</c:v>
                </c:pt>
                <c:pt idx="1">
                  <c:v>0.15299742471039054</c:v>
                </c:pt>
                <c:pt idx="2">
                  <c:v>0.11792348469428392</c:v>
                </c:pt>
                <c:pt idx="3">
                  <c:v>0.11207377187004965</c:v>
                </c:pt>
                <c:pt idx="4">
                  <c:v>0.10796746816287157</c:v>
                </c:pt>
                <c:pt idx="5">
                  <c:v>9.7398603502747857E-2</c:v>
                </c:pt>
                <c:pt idx="6">
                  <c:v>8.3769923095303414E-2</c:v>
                </c:pt>
                <c:pt idx="7">
                  <c:v>6.7802685027036111E-2</c:v>
                </c:pt>
                <c:pt idx="8">
                  <c:v>4.9116348221634201E-2</c:v>
                </c:pt>
                <c:pt idx="9">
                  <c:v>4.516712833084064E-2</c:v>
                </c:pt>
              </c:numCache>
            </c:numRef>
          </c:val>
          <c:extLst>
            <c:ext xmlns:c16="http://schemas.microsoft.com/office/drawing/2014/chart" uri="{C3380CC4-5D6E-409C-BE32-E72D297353CC}">
              <c16:uniqueId val="{00000000-A60D-4E1C-877F-561FE9F6ABF6}"/>
            </c:ext>
          </c:extLst>
        </c:ser>
        <c:dLbls>
          <c:showLegendKey val="0"/>
          <c:showVal val="0"/>
          <c:showCatName val="0"/>
          <c:showSerName val="0"/>
          <c:showPercent val="0"/>
          <c:showBubbleSize val="0"/>
        </c:dLbls>
        <c:gapWidth val="150"/>
        <c:axId val="931997119"/>
        <c:axId val="931999999"/>
      </c:barChart>
      <c:valAx>
        <c:axId val="931999999"/>
        <c:scaling>
          <c:orientation val="minMax"/>
        </c:scaling>
        <c:delete val="1"/>
        <c:axPos val="l"/>
        <c:numFmt formatCode="0.00%" sourceLinked="1"/>
        <c:majorTickMark val="out"/>
        <c:minorTickMark val="none"/>
        <c:tickLblPos val="nextTo"/>
        <c:crossAx val="931997119"/>
        <c:crossBetween val="between"/>
      </c:valAx>
      <c:catAx>
        <c:axId val="931997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999999"/>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customXml" Target="../ink/ink5.xml"/></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customXml" Target="../ink/ink7.xml"/><Relationship Id="rId7" Type="http://schemas.openxmlformats.org/officeDocument/2006/relationships/customXml" Target="../ink/ink9.xml"/><Relationship Id="rId2" Type="http://schemas.openxmlformats.org/officeDocument/2006/relationships/image" Target="../media/image6.png"/><Relationship Id="rId1" Type="http://schemas.openxmlformats.org/officeDocument/2006/relationships/customXml" Target="../ink/ink6.xml"/><Relationship Id="rId6" Type="http://schemas.openxmlformats.org/officeDocument/2006/relationships/image" Target="../media/image8.png"/><Relationship Id="rId5" Type="http://schemas.openxmlformats.org/officeDocument/2006/relationships/customXml" Target="../ink/ink8.xml"/><Relationship Id="rId10" Type="http://schemas.openxmlformats.org/officeDocument/2006/relationships/image" Target="../media/image10.png"/><Relationship Id="rId4" Type="http://schemas.openxmlformats.org/officeDocument/2006/relationships/image" Target="../media/image7.png"/><Relationship Id="rId9" Type="http://schemas.openxmlformats.org/officeDocument/2006/relationships/customXml" Target="../ink/ink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customXml" Target="../ink/ink12.xml"/><Relationship Id="rId7" Type="http://schemas.openxmlformats.org/officeDocument/2006/relationships/customXml" Target="../ink/ink14.xml"/><Relationship Id="rId2" Type="http://schemas.openxmlformats.org/officeDocument/2006/relationships/image" Target="../media/image11.png"/><Relationship Id="rId1" Type="http://schemas.openxmlformats.org/officeDocument/2006/relationships/customXml" Target="../ink/ink11.xml"/><Relationship Id="rId6" Type="http://schemas.openxmlformats.org/officeDocument/2006/relationships/image" Target="../media/image13.png"/><Relationship Id="rId5" Type="http://schemas.openxmlformats.org/officeDocument/2006/relationships/customXml" Target="../ink/ink13.xml"/><Relationship Id="rId10" Type="http://schemas.openxmlformats.org/officeDocument/2006/relationships/image" Target="../media/image15.png"/><Relationship Id="rId4" Type="http://schemas.openxmlformats.org/officeDocument/2006/relationships/image" Target="../media/image12.png"/><Relationship Id="rId9" Type="http://schemas.openxmlformats.org/officeDocument/2006/relationships/customXml" Target="../ink/ink15.xml"/></Relationships>
</file>

<file path=xl/drawings/_rels/drawing4.xml.rels><?xml version="1.0" encoding="UTF-8" standalone="yes"?>
<Relationships xmlns="http://schemas.openxmlformats.org/package/2006/relationships"><Relationship Id="rId3" Type="http://schemas.openxmlformats.org/officeDocument/2006/relationships/customXml" Target="../ink/ink17.xml"/><Relationship Id="rId2" Type="http://schemas.openxmlformats.org/officeDocument/2006/relationships/image" Target="../media/image16.png"/><Relationship Id="rId1" Type="http://schemas.openxmlformats.org/officeDocument/2006/relationships/customXml" Target="../ink/ink16.xml"/><Relationship Id="rId6" Type="http://schemas.openxmlformats.org/officeDocument/2006/relationships/image" Target="../media/image18.png"/><Relationship Id="rId5" Type="http://schemas.openxmlformats.org/officeDocument/2006/relationships/customXml" Target="../ink/ink18.xml"/><Relationship Id="rId4" Type="http://schemas.openxmlformats.org/officeDocument/2006/relationships/image" Target="../media/image17.png"/></Relationships>
</file>

<file path=xl/drawings/_rels/drawing5.xml.rels><?xml version="1.0" encoding="UTF-8" standalone="yes"?>
<Relationships xmlns="http://schemas.openxmlformats.org/package/2006/relationships"><Relationship Id="rId3" Type="http://schemas.openxmlformats.org/officeDocument/2006/relationships/customXml" Target="../ink/ink20.xml"/><Relationship Id="rId2" Type="http://schemas.openxmlformats.org/officeDocument/2006/relationships/image" Target="../media/image19.png"/><Relationship Id="rId1" Type="http://schemas.openxmlformats.org/officeDocument/2006/relationships/customXml" Target="../ink/ink19.xml"/><Relationship Id="rId6" Type="http://schemas.openxmlformats.org/officeDocument/2006/relationships/image" Target="../media/image21.png"/><Relationship Id="rId5" Type="http://schemas.openxmlformats.org/officeDocument/2006/relationships/customXml" Target="../ink/ink21.xml"/><Relationship Id="rId4" Type="http://schemas.openxmlformats.org/officeDocument/2006/relationships/image" Target="../media/image20.png"/></Relationships>
</file>

<file path=xl/drawings/_rels/drawing6.xml.rels><?xml version="1.0" encoding="UTF-8" standalone="yes"?>
<Relationships xmlns="http://schemas.openxmlformats.org/package/2006/relationships"><Relationship Id="rId3" Type="http://schemas.openxmlformats.org/officeDocument/2006/relationships/customXml" Target="../ink/ink23.xml"/><Relationship Id="rId2" Type="http://schemas.openxmlformats.org/officeDocument/2006/relationships/image" Target="../media/image51.png"/><Relationship Id="rId1" Type="http://schemas.openxmlformats.org/officeDocument/2006/relationships/customXml" Target="../ink/ink22.xml"/><Relationship Id="rId4" Type="http://schemas.openxmlformats.org/officeDocument/2006/relationships/image" Target="../media/image60.png"/></Relationships>
</file>

<file path=xl/drawings/_rels/drawing7.xml.rels><?xml version="1.0" encoding="UTF-8" standalone="yes"?>
<Relationships xmlns="http://schemas.openxmlformats.org/package/2006/relationships"><Relationship Id="rId8" Type="http://schemas.openxmlformats.org/officeDocument/2006/relationships/image" Target="../media/image25.png"/><Relationship Id="rId3" Type="http://schemas.openxmlformats.org/officeDocument/2006/relationships/customXml" Target="../ink/ink25.xml"/><Relationship Id="rId7" Type="http://schemas.openxmlformats.org/officeDocument/2006/relationships/customXml" Target="../ink/ink27.xml"/><Relationship Id="rId2" Type="http://schemas.openxmlformats.org/officeDocument/2006/relationships/image" Target="../media/image22.png"/><Relationship Id="rId1" Type="http://schemas.openxmlformats.org/officeDocument/2006/relationships/customXml" Target="../ink/ink24.xml"/><Relationship Id="rId6" Type="http://schemas.openxmlformats.org/officeDocument/2006/relationships/image" Target="../media/image24.png"/><Relationship Id="rId5" Type="http://schemas.openxmlformats.org/officeDocument/2006/relationships/customXml" Target="../ink/ink26.xml"/><Relationship Id="rId10" Type="http://schemas.openxmlformats.org/officeDocument/2006/relationships/image" Target="../media/image26.png"/><Relationship Id="rId4" Type="http://schemas.openxmlformats.org/officeDocument/2006/relationships/image" Target="../media/image23.png"/><Relationship Id="rId9" Type="http://schemas.openxmlformats.org/officeDocument/2006/relationships/customXml" Target="../ink/ink28.xml"/></Relationships>
</file>

<file path=xl/drawings/_rels/drawing8.xml.rels><?xml version="1.0" encoding="UTF-8" standalone="yes"?>
<Relationships xmlns="http://schemas.openxmlformats.org/package/2006/relationships"><Relationship Id="rId13" Type="http://schemas.openxmlformats.org/officeDocument/2006/relationships/customXml" Target="../ink/ink35.xml"/><Relationship Id="rId18" Type="http://schemas.openxmlformats.org/officeDocument/2006/relationships/image" Target="../media/image35.png"/><Relationship Id="rId26" Type="http://schemas.openxmlformats.org/officeDocument/2006/relationships/image" Target="../media/image39.png"/><Relationship Id="rId39" Type="http://schemas.openxmlformats.org/officeDocument/2006/relationships/customXml" Target="../ink/ink48.xml"/><Relationship Id="rId21" Type="http://schemas.openxmlformats.org/officeDocument/2006/relationships/customXml" Target="../ink/ink39.xml"/><Relationship Id="rId34" Type="http://schemas.openxmlformats.org/officeDocument/2006/relationships/image" Target="../media/image43.png"/><Relationship Id="rId42" Type="http://schemas.openxmlformats.org/officeDocument/2006/relationships/image" Target="../media/image47.png"/><Relationship Id="rId47" Type="http://schemas.openxmlformats.org/officeDocument/2006/relationships/customXml" Target="../ink/ink52.xml"/><Relationship Id="rId50" Type="http://schemas.openxmlformats.org/officeDocument/2006/relationships/image" Target="../media/image52.png"/><Relationship Id="rId55" Type="http://schemas.openxmlformats.org/officeDocument/2006/relationships/customXml" Target="../ink/ink56.xml"/><Relationship Id="rId63" Type="http://schemas.openxmlformats.org/officeDocument/2006/relationships/customXml" Target="../ink/ink60.xml"/><Relationship Id="rId7" Type="http://schemas.openxmlformats.org/officeDocument/2006/relationships/customXml" Target="../ink/ink32.xml"/><Relationship Id="rId2" Type="http://schemas.openxmlformats.org/officeDocument/2006/relationships/image" Target="../media/image27.png"/><Relationship Id="rId16" Type="http://schemas.openxmlformats.org/officeDocument/2006/relationships/image" Target="../media/image34.png"/><Relationship Id="rId29" Type="http://schemas.openxmlformats.org/officeDocument/2006/relationships/customXml" Target="../ink/ink43.xml"/><Relationship Id="rId11" Type="http://schemas.openxmlformats.org/officeDocument/2006/relationships/customXml" Target="../ink/ink34.xml"/><Relationship Id="rId24" Type="http://schemas.openxmlformats.org/officeDocument/2006/relationships/image" Target="../media/image38.png"/><Relationship Id="rId32" Type="http://schemas.openxmlformats.org/officeDocument/2006/relationships/image" Target="../media/image42.png"/><Relationship Id="rId37" Type="http://schemas.openxmlformats.org/officeDocument/2006/relationships/customXml" Target="../ink/ink47.xml"/><Relationship Id="rId40" Type="http://schemas.openxmlformats.org/officeDocument/2006/relationships/image" Target="../media/image46.png"/><Relationship Id="rId45" Type="http://schemas.openxmlformats.org/officeDocument/2006/relationships/customXml" Target="../ink/ink51.xml"/><Relationship Id="rId53" Type="http://schemas.openxmlformats.org/officeDocument/2006/relationships/customXml" Target="../ink/ink55.xml"/><Relationship Id="rId58" Type="http://schemas.openxmlformats.org/officeDocument/2006/relationships/image" Target="../media/image56.png"/><Relationship Id="rId5" Type="http://schemas.openxmlformats.org/officeDocument/2006/relationships/customXml" Target="../ink/ink31.xml"/><Relationship Id="rId61" Type="http://schemas.openxmlformats.org/officeDocument/2006/relationships/customXml" Target="../ink/ink59.xml"/><Relationship Id="rId19" Type="http://schemas.openxmlformats.org/officeDocument/2006/relationships/customXml" Target="../ink/ink38.xml"/><Relationship Id="rId14" Type="http://schemas.openxmlformats.org/officeDocument/2006/relationships/image" Target="../media/image33.png"/><Relationship Id="rId22" Type="http://schemas.openxmlformats.org/officeDocument/2006/relationships/image" Target="../media/image37.png"/><Relationship Id="rId27" Type="http://schemas.openxmlformats.org/officeDocument/2006/relationships/customXml" Target="../ink/ink42.xml"/><Relationship Id="rId30" Type="http://schemas.openxmlformats.org/officeDocument/2006/relationships/image" Target="../media/image41.png"/><Relationship Id="rId35" Type="http://schemas.openxmlformats.org/officeDocument/2006/relationships/customXml" Target="../ink/ink46.xml"/><Relationship Id="rId43" Type="http://schemas.openxmlformats.org/officeDocument/2006/relationships/customXml" Target="../ink/ink50.xml"/><Relationship Id="rId48" Type="http://schemas.openxmlformats.org/officeDocument/2006/relationships/image" Target="../media/image50.png"/><Relationship Id="rId56" Type="http://schemas.openxmlformats.org/officeDocument/2006/relationships/image" Target="../media/image55.png"/><Relationship Id="rId64" Type="http://schemas.openxmlformats.org/officeDocument/2006/relationships/image" Target="../media/image59.png"/><Relationship Id="rId8" Type="http://schemas.openxmlformats.org/officeDocument/2006/relationships/image" Target="../media/image30.png"/><Relationship Id="rId51" Type="http://schemas.openxmlformats.org/officeDocument/2006/relationships/customXml" Target="../ink/ink54.xml"/><Relationship Id="rId3" Type="http://schemas.openxmlformats.org/officeDocument/2006/relationships/customXml" Target="../ink/ink30.xml"/><Relationship Id="rId12" Type="http://schemas.openxmlformats.org/officeDocument/2006/relationships/image" Target="../media/image32.png"/><Relationship Id="rId17" Type="http://schemas.openxmlformats.org/officeDocument/2006/relationships/customXml" Target="../ink/ink37.xml"/><Relationship Id="rId25" Type="http://schemas.openxmlformats.org/officeDocument/2006/relationships/customXml" Target="../ink/ink41.xml"/><Relationship Id="rId33" Type="http://schemas.openxmlformats.org/officeDocument/2006/relationships/customXml" Target="../ink/ink45.xml"/><Relationship Id="rId38" Type="http://schemas.openxmlformats.org/officeDocument/2006/relationships/image" Target="../media/image45.png"/><Relationship Id="rId46" Type="http://schemas.openxmlformats.org/officeDocument/2006/relationships/image" Target="../media/image49.png"/><Relationship Id="rId59" Type="http://schemas.openxmlformats.org/officeDocument/2006/relationships/customXml" Target="../ink/ink58.xml"/><Relationship Id="rId20" Type="http://schemas.openxmlformats.org/officeDocument/2006/relationships/image" Target="../media/image36.png"/><Relationship Id="rId41" Type="http://schemas.openxmlformats.org/officeDocument/2006/relationships/customXml" Target="../ink/ink49.xml"/><Relationship Id="rId54" Type="http://schemas.openxmlformats.org/officeDocument/2006/relationships/image" Target="../media/image54.png"/><Relationship Id="rId62" Type="http://schemas.openxmlformats.org/officeDocument/2006/relationships/image" Target="../media/image58.png"/><Relationship Id="rId1" Type="http://schemas.openxmlformats.org/officeDocument/2006/relationships/customXml" Target="../ink/ink29.xml"/><Relationship Id="rId6" Type="http://schemas.openxmlformats.org/officeDocument/2006/relationships/image" Target="../media/image29.png"/><Relationship Id="rId15" Type="http://schemas.openxmlformats.org/officeDocument/2006/relationships/customXml" Target="../ink/ink36.xml"/><Relationship Id="rId23" Type="http://schemas.openxmlformats.org/officeDocument/2006/relationships/customXml" Target="../ink/ink40.xml"/><Relationship Id="rId28" Type="http://schemas.openxmlformats.org/officeDocument/2006/relationships/image" Target="../media/image40.png"/><Relationship Id="rId36" Type="http://schemas.openxmlformats.org/officeDocument/2006/relationships/image" Target="../media/image44.png"/><Relationship Id="rId49" Type="http://schemas.openxmlformats.org/officeDocument/2006/relationships/customXml" Target="../ink/ink53.xml"/><Relationship Id="rId57" Type="http://schemas.openxmlformats.org/officeDocument/2006/relationships/customXml" Target="../ink/ink57.xml"/><Relationship Id="rId10" Type="http://schemas.openxmlformats.org/officeDocument/2006/relationships/image" Target="../media/image31.png"/><Relationship Id="rId31" Type="http://schemas.openxmlformats.org/officeDocument/2006/relationships/customXml" Target="../ink/ink44.xml"/><Relationship Id="rId44" Type="http://schemas.openxmlformats.org/officeDocument/2006/relationships/image" Target="../media/image48.png"/><Relationship Id="rId52" Type="http://schemas.openxmlformats.org/officeDocument/2006/relationships/image" Target="../media/image53.png"/><Relationship Id="rId60" Type="http://schemas.openxmlformats.org/officeDocument/2006/relationships/image" Target="../media/image57.png"/><Relationship Id="rId4" Type="http://schemas.openxmlformats.org/officeDocument/2006/relationships/image" Target="../media/image28.png"/><Relationship Id="rId9" Type="http://schemas.openxmlformats.org/officeDocument/2006/relationships/customXml" Target="../ink/ink33.xml"/></Relationships>
</file>

<file path=xl/drawings/_rels/drawing9.xml.rels><?xml version="1.0" encoding="UTF-8" standalone="yes"?>
<Relationships xmlns="http://schemas.openxmlformats.org/package/2006/relationships"><Relationship Id="rId8" Type="http://schemas.openxmlformats.org/officeDocument/2006/relationships/image" Target="../media/image480.png"/><Relationship Id="rId13" Type="http://schemas.openxmlformats.org/officeDocument/2006/relationships/customXml" Target="../ink/ink67.xml"/><Relationship Id="rId18" Type="http://schemas.openxmlformats.org/officeDocument/2006/relationships/image" Target="../media/image540.png"/><Relationship Id="rId3" Type="http://schemas.openxmlformats.org/officeDocument/2006/relationships/customXml" Target="../ink/ink62.xml"/><Relationship Id="rId7" Type="http://schemas.openxmlformats.org/officeDocument/2006/relationships/customXml" Target="../ink/ink64.xml"/><Relationship Id="rId12" Type="http://schemas.openxmlformats.org/officeDocument/2006/relationships/image" Target="../media/image500.png"/><Relationship Id="rId17" Type="http://schemas.openxmlformats.org/officeDocument/2006/relationships/customXml" Target="../ink/ink69.xml"/><Relationship Id="rId2" Type="http://schemas.openxmlformats.org/officeDocument/2006/relationships/image" Target="../media/image450.png"/><Relationship Id="rId16" Type="http://schemas.openxmlformats.org/officeDocument/2006/relationships/image" Target="../media/image530.png"/><Relationship Id="rId20" Type="http://schemas.openxmlformats.org/officeDocument/2006/relationships/image" Target="../media/image550.png"/><Relationship Id="rId1" Type="http://schemas.openxmlformats.org/officeDocument/2006/relationships/customXml" Target="../ink/ink61.xml"/><Relationship Id="rId6" Type="http://schemas.openxmlformats.org/officeDocument/2006/relationships/image" Target="../media/image470.png"/><Relationship Id="rId11" Type="http://schemas.openxmlformats.org/officeDocument/2006/relationships/customXml" Target="../ink/ink66.xml"/><Relationship Id="rId5" Type="http://schemas.openxmlformats.org/officeDocument/2006/relationships/customXml" Target="../ink/ink63.xml"/><Relationship Id="rId15" Type="http://schemas.openxmlformats.org/officeDocument/2006/relationships/customXml" Target="../ink/ink68.xml"/><Relationship Id="rId10" Type="http://schemas.openxmlformats.org/officeDocument/2006/relationships/image" Target="../media/image490.png"/><Relationship Id="rId19" Type="http://schemas.openxmlformats.org/officeDocument/2006/relationships/customXml" Target="../ink/ink70.xml"/><Relationship Id="rId4" Type="http://schemas.openxmlformats.org/officeDocument/2006/relationships/image" Target="../media/image460.png"/><Relationship Id="rId9" Type="http://schemas.openxmlformats.org/officeDocument/2006/relationships/customXml" Target="../ink/ink65.xml"/><Relationship Id="rId14" Type="http://schemas.openxmlformats.org/officeDocument/2006/relationships/image" Target="../media/image520.png"/></Relationships>
</file>

<file path=xl/drawings/_rels/drawing10.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61.png"/><Relationship Id="rId1" Type="http://schemas.openxmlformats.org/officeDocument/2006/relationships/customXml" Target="../ink/ink71.xml"/></Relationships>
</file>

<file path=xl/drawings/_rels/drawing11.xml.rels><?xml version="1.0" encoding="UTF-8" standalone="yes"?>
<Relationships xmlns="http://schemas.openxmlformats.org/package/2006/relationships"><Relationship Id="rId8" Type="http://schemas.openxmlformats.org/officeDocument/2006/relationships/image" Target="../media/image65.png"/><Relationship Id="rId3" Type="http://schemas.openxmlformats.org/officeDocument/2006/relationships/customXml" Target="../ink/ink73.xml"/><Relationship Id="rId7" Type="http://schemas.openxmlformats.org/officeDocument/2006/relationships/customXml" Target="../ink/ink75.xml"/><Relationship Id="rId12" Type="http://schemas.openxmlformats.org/officeDocument/2006/relationships/image" Target="../media/image67.png"/><Relationship Id="rId2" Type="http://schemas.openxmlformats.org/officeDocument/2006/relationships/image" Target="../media/image62.png"/><Relationship Id="rId1" Type="http://schemas.openxmlformats.org/officeDocument/2006/relationships/customXml" Target="../ink/ink72.xml"/><Relationship Id="rId6" Type="http://schemas.openxmlformats.org/officeDocument/2006/relationships/image" Target="../media/image64.png"/><Relationship Id="rId11" Type="http://schemas.openxmlformats.org/officeDocument/2006/relationships/customXml" Target="../ink/ink77.xml"/><Relationship Id="rId5" Type="http://schemas.openxmlformats.org/officeDocument/2006/relationships/customXml" Target="../ink/ink74.xml"/><Relationship Id="rId10" Type="http://schemas.openxmlformats.org/officeDocument/2006/relationships/image" Target="../media/image66.png"/><Relationship Id="rId4" Type="http://schemas.openxmlformats.org/officeDocument/2006/relationships/image" Target="../media/image63.png"/><Relationship Id="rId9" Type="http://schemas.openxmlformats.org/officeDocument/2006/relationships/customXml" Target="../ink/ink76.xml"/></Relationships>
</file>

<file path=xl/drawings/_rels/drawing12.xml.rels><?xml version="1.0" encoding="UTF-8" standalone="yes"?>
<Relationships xmlns="http://schemas.openxmlformats.org/package/2006/relationships"><Relationship Id="rId13" Type="http://schemas.openxmlformats.org/officeDocument/2006/relationships/customXml" Target="../ink/ink84.xml"/><Relationship Id="rId18" Type="http://schemas.openxmlformats.org/officeDocument/2006/relationships/image" Target="../media/image76.png"/><Relationship Id="rId26" Type="http://schemas.openxmlformats.org/officeDocument/2006/relationships/image" Target="../media/image80.png"/><Relationship Id="rId39" Type="http://schemas.openxmlformats.org/officeDocument/2006/relationships/customXml" Target="../ink/ink97.xml"/><Relationship Id="rId21" Type="http://schemas.openxmlformats.org/officeDocument/2006/relationships/customXml" Target="../ink/ink88.xml"/><Relationship Id="rId34" Type="http://schemas.openxmlformats.org/officeDocument/2006/relationships/image" Target="../media/image84.png"/><Relationship Id="rId42" Type="http://schemas.openxmlformats.org/officeDocument/2006/relationships/image" Target="../media/image88.png"/><Relationship Id="rId47" Type="http://schemas.openxmlformats.org/officeDocument/2006/relationships/customXml" Target="../ink/ink101.xml"/><Relationship Id="rId50" Type="http://schemas.openxmlformats.org/officeDocument/2006/relationships/image" Target="../media/image92.png"/><Relationship Id="rId7" Type="http://schemas.openxmlformats.org/officeDocument/2006/relationships/customXml" Target="../ink/ink81.xml"/><Relationship Id="rId2" Type="http://schemas.openxmlformats.org/officeDocument/2006/relationships/image" Target="../media/image68.png"/><Relationship Id="rId16" Type="http://schemas.openxmlformats.org/officeDocument/2006/relationships/image" Target="../media/image75.png"/><Relationship Id="rId29" Type="http://schemas.openxmlformats.org/officeDocument/2006/relationships/customXml" Target="../ink/ink92.xml"/><Relationship Id="rId11" Type="http://schemas.openxmlformats.org/officeDocument/2006/relationships/customXml" Target="../ink/ink83.xml"/><Relationship Id="rId24" Type="http://schemas.openxmlformats.org/officeDocument/2006/relationships/image" Target="../media/image79.png"/><Relationship Id="rId32" Type="http://schemas.openxmlformats.org/officeDocument/2006/relationships/image" Target="../media/image83.png"/><Relationship Id="rId37" Type="http://schemas.openxmlformats.org/officeDocument/2006/relationships/customXml" Target="../ink/ink96.xml"/><Relationship Id="rId40" Type="http://schemas.openxmlformats.org/officeDocument/2006/relationships/image" Target="../media/image87.png"/><Relationship Id="rId45" Type="http://schemas.openxmlformats.org/officeDocument/2006/relationships/customXml" Target="../ink/ink100.xml"/><Relationship Id="rId5" Type="http://schemas.openxmlformats.org/officeDocument/2006/relationships/customXml" Target="../ink/ink80.xml"/><Relationship Id="rId15" Type="http://schemas.openxmlformats.org/officeDocument/2006/relationships/customXml" Target="../ink/ink85.xml"/><Relationship Id="rId23" Type="http://schemas.openxmlformats.org/officeDocument/2006/relationships/customXml" Target="../ink/ink89.xml"/><Relationship Id="rId28" Type="http://schemas.openxmlformats.org/officeDocument/2006/relationships/image" Target="../media/image81.png"/><Relationship Id="rId36" Type="http://schemas.openxmlformats.org/officeDocument/2006/relationships/image" Target="../media/image85.png"/><Relationship Id="rId49" Type="http://schemas.openxmlformats.org/officeDocument/2006/relationships/customXml" Target="../ink/ink102.xml"/><Relationship Id="rId10" Type="http://schemas.openxmlformats.org/officeDocument/2006/relationships/image" Target="../media/image72.png"/><Relationship Id="rId19" Type="http://schemas.openxmlformats.org/officeDocument/2006/relationships/customXml" Target="../ink/ink87.xml"/><Relationship Id="rId31" Type="http://schemas.openxmlformats.org/officeDocument/2006/relationships/customXml" Target="../ink/ink93.xml"/><Relationship Id="rId44" Type="http://schemas.openxmlformats.org/officeDocument/2006/relationships/image" Target="../media/image89.png"/><Relationship Id="rId4" Type="http://schemas.openxmlformats.org/officeDocument/2006/relationships/image" Target="../media/image69.png"/><Relationship Id="rId9" Type="http://schemas.openxmlformats.org/officeDocument/2006/relationships/customXml" Target="../ink/ink82.xml"/><Relationship Id="rId14" Type="http://schemas.openxmlformats.org/officeDocument/2006/relationships/image" Target="../media/image74.png"/><Relationship Id="rId22" Type="http://schemas.openxmlformats.org/officeDocument/2006/relationships/image" Target="../media/image78.png"/><Relationship Id="rId27" Type="http://schemas.openxmlformats.org/officeDocument/2006/relationships/customXml" Target="../ink/ink91.xml"/><Relationship Id="rId30" Type="http://schemas.openxmlformats.org/officeDocument/2006/relationships/image" Target="../media/image82.png"/><Relationship Id="rId35" Type="http://schemas.openxmlformats.org/officeDocument/2006/relationships/customXml" Target="../ink/ink95.xml"/><Relationship Id="rId43" Type="http://schemas.openxmlformats.org/officeDocument/2006/relationships/customXml" Target="../ink/ink99.xml"/><Relationship Id="rId48" Type="http://schemas.openxmlformats.org/officeDocument/2006/relationships/image" Target="../media/image91.png"/><Relationship Id="rId8" Type="http://schemas.openxmlformats.org/officeDocument/2006/relationships/image" Target="../media/image71.png"/><Relationship Id="rId51" Type="http://schemas.openxmlformats.org/officeDocument/2006/relationships/chart" Target="../charts/chart2.xml"/><Relationship Id="rId3" Type="http://schemas.openxmlformats.org/officeDocument/2006/relationships/customXml" Target="../ink/ink79.xml"/><Relationship Id="rId12" Type="http://schemas.openxmlformats.org/officeDocument/2006/relationships/image" Target="../media/image73.png"/><Relationship Id="rId17" Type="http://schemas.openxmlformats.org/officeDocument/2006/relationships/customXml" Target="../ink/ink86.xml"/><Relationship Id="rId25" Type="http://schemas.openxmlformats.org/officeDocument/2006/relationships/customXml" Target="../ink/ink90.xml"/><Relationship Id="rId33" Type="http://schemas.openxmlformats.org/officeDocument/2006/relationships/customXml" Target="../ink/ink94.xml"/><Relationship Id="rId38" Type="http://schemas.openxmlformats.org/officeDocument/2006/relationships/image" Target="../media/image86.png"/><Relationship Id="rId46" Type="http://schemas.openxmlformats.org/officeDocument/2006/relationships/image" Target="../media/image90.png"/><Relationship Id="rId20" Type="http://schemas.openxmlformats.org/officeDocument/2006/relationships/image" Target="../media/image77.png"/><Relationship Id="rId41" Type="http://schemas.openxmlformats.org/officeDocument/2006/relationships/customXml" Target="../ink/ink98.xml"/><Relationship Id="rId1" Type="http://schemas.openxmlformats.org/officeDocument/2006/relationships/customXml" Target="../ink/ink78.xml"/><Relationship Id="rId6" Type="http://schemas.openxmlformats.org/officeDocument/2006/relationships/image" Target="../media/image70.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8</xdr:col>
      <xdr:colOff>189432</xdr:colOff>
      <xdr:row>4</xdr:row>
      <xdr:rowOff>141161</xdr:rowOff>
    </xdr:from>
    <xdr:to>
      <xdr:col>8</xdr:col>
      <xdr:colOff>258912</xdr:colOff>
      <xdr:row>8</xdr:row>
      <xdr:rowOff>148402</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E17D708E-80FD-50FB-12DE-DCE42439C938}"/>
                </a:ext>
              </a:extLst>
            </xdr14:cNvPr>
            <xdr14:cNvContentPartPr/>
          </xdr14:nvContentPartPr>
          <xdr14:nvPr macro=""/>
          <xdr14:xfrm>
            <a:off x="5012640" y="878040"/>
            <a:ext cx="69480" cy="744120"/>
          </xdr14:xfrm>
        </xdr:contentPart>
      </mc:Choice>
      <mc:Fallback xmlns="">
        <xdr:pic>
          <xdr:nvPicPr>
            <xdr:cNvPr id="2" name="Ink 1">
              <a:extLst>
                <a:ext uri="{FF2B5EF4-FFF2-40B4-BE49-F238E27FC236}">
                  <a16:creationId xmlns:a16="http://schemas.microsoft.com/office/drawing/2014/main" id="{E17D708E-80FD-50FB-12DE-DCE42439C938}"/>
                </a:ext>
              </a:extLst>
            </xdr:cNvPr>
            <xdr:cNvPicPr/>
          </xdr:nvPicPr>
          <xdr:blipFill>
            <a:blip xmlns:r="http://schemas.openxmlformats.org/officeDocument/2006/relationships" r:embed="rId2"/>
            <a:stretch>
              <a:fillRect/>
            </a:stretch>
          </xdr:blipFill>
          <xdr:spPr>
            <a:xfrm>
              <a:off x="5007600" y="872640"/>
              <a:ext cx="79920" cy="754920"/>
            </a:xfrm>
            <a:prstGeom prst="rect">
              <a:avLst/>
            </a:prstGeom>
          </xdr:spPr>
        </xdr:pic>
      </mc:Fallback>
    </mc:AlternateContent>
    <xdr:clientData/>
  </xdr:twoCellAnchor>
  <xdr:twoCellAnchor editAs="oneCell">
    <xdr:from>
      <xdr:col>8</xdr:col>
      <xdr:colOff>206712</xdr:colOff>
      <xdr:row>4</xdr:row>
      <xdr:rowOff>99401</xdr:rowOff>
    </xdr:from>
    <xdr:to>
      <xdr:col>9</xdr:col>
      <xdr:colOff>578130</xdr:colOff>
      <xdr:row>8</xdr:row>
      <xdr:rowOff>135802</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5" name="Ink 4">
              <a:extLst>
                <a:ext uri="{FF2B5EF4-FFF2-40B4-BE49-F238E27FC236}">
                  <a16:creationId xmlns:a16="http://schemas.microsoft.com/office/drawing/2014/main" id="{8118D880-D719-5356-A301-BEBA2176FA8C}"/>
                </a:ext>
              </a:extLst>
            </xdr14:cNvPr>
            <xdr14:cNvContentPartPr/>
          </xdr14:nvContentPartPr>
          <xdr14:nvPr macro=""/>
          <xdr14:xfrm>
            <a:off x="5029920" y="836280"/>
            <a:ext cx="1024560" cy="773280"/>
          </xdr14:xfrm>
        </xdr:contentPart>
      </mc:Choice>
      <mc:Fallback xmlns="">
        <xdr:pic>
          <xdr:nvPicPr>
            <xdr:cNvPr id="5" name="Ink 4">
              <a:extLst>
                <a:ext uri="{FF2B5EF4-FFF2-40B4-BE49-F238E27FC236}">
                  <a16:creationId xmlns:a16="http://schemas.microsoft.com/office/drawing/2014/main" id="{8118D880-D719-5356-A301-BEBA2176FA8C}"/>
                </a:ext>
              </a:extLst>
            </xdr:cNvPr>
            <xdr:cNvPicPr/>
          </xdr:nvPicPr>
          <xdr:blipFill>
            <a:blip xmlns:r="http://schemas.openxmlformats.org/officeDocument/2006/relationships" r:embed="rId4"/>
            <a:stretch>
              <a:fillRect/>
            </a:stretch>
          </xdr:blipFill>
          <xdr:spPr>
            <a:xfrm>
              <a:off x="5021280" y="827640"/>
              <a:ext cx="1042200" cy="790920"/>
            </a:xfrm>
            <a:prstGeom prst="rect">
              <a:avLst/>
            </a:prstGeom>
          </xdr:spPr>
        </xdr:pic>
      </mc:Fallback>
    </mc:AlternateContent>
    <xdr:clientData/>
  </xdr:twoCellAnchor>
  <xdr:twoCellAnchor editAs="oneCell">
    <xdr:from>
      <xdr:col>7</xdr:col>
      <xdr:colOff>447294</xdr:colOff>
      <xdr:row>3</xdr:row>
      <xdr:rowOff>22981</xdr:rowOff>
    </xdr:from>
    <xdr:to>
      <xdr:col>10</xdr:col>
      <xdr:colOff>429706</xdr:colOff>
      <xdr:row>11</xdr:row>
      <xdr:rowOff>91822</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2" name="Ink 11">
              <a:extLst>
                <a:ext uri="{FF2B5EF4-FFF2-40B4-BE49-F238E27FC236}">
                  <a16:creationId xmlns:a16="http://schemas.microsoft.com/office/drawing/2014/main" id="{AAF8E5C2-FE1C-6FD2-0332-37D6D30D1387}"/>
                </a:ext>
              </a:extLst>
            </xdr14:cNvPr>
            <xdr14:cNvContentPartPr/>
          </xdr14:nvContentPartPr>
          <xdr14:nvPr macro=""/>
          <xdr14:xfrm>
            <a:off x="4617360" y="575640"/>
            <a:ext cx="1941840" cy="1542600"/>
          </xdr14:xfrm>
        </xdr:contentPart>
      </mc:Choice>
      <mc:Fallback xmlns="">
        <xdr:pic>
          <xdr:nvPicPr>
            <xdr:cNvPr id="12" name="Ink 11">
              <a:extLst>
                <a:ext uri="{FF2B5EF4-FFF2-40B4-BE49-F238E27FC236}">
                  <a16:creationId xmlns:a16="http://schemas.microsoft.com/office/drawing/2014/main" id="{AAF8E5C2-FE1C-6FD2-0332-37D6D30D1387}"/>
                </a:ext>
              </a:extLst>
            </xdr:cNvPr>
            <xdr:cNvPicPr/>
          </xdr:nvPicPr>
          <xdr:blipFill>
            <a:blip xmlns:r="http://schemas.openxmlformats.org/officeDocument/2006/relationships" r:embed="rId6"/>
            <a:stretch>
              <a:fillRect/>
            </a:stretch>
          </xdr:blipFill>
          <xdr:spPr>
            <a:xfrm>
              <a:off x="4608720" y="566642"/>
              <a:ext cx="1959480" cy="1560236"/>
            </a:xfrm>
            <a:prstGeom prst="rect">
              <a:avLst/>
            </a:prstGeom>
          </xdr:spPr>
        </xdr:pic>
      </mc:Fallback>
    </mc:AlternateContent>
    <xdr:clientData/>
  </xdr:twoCellAnchor>
  <xdr:twoCellAnchor editAs="oneCell">
    <xdr:from>
      <xdr:col>8</xdr:col>
      <xdr:colOff>311472</xdr:colOff>
      <xdr:row>5</xdr:row>
      <xdr:rowOff>183021</xdr:rowOff>
    </xdr:from>
    <xdr:to>
      <xdr:col>9</xdr:col>
      <xdr:colOff>192210</xdr:colOff>
      <xdr:row>7</xdr:row>
      <xdr:rowOff>79542</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5" name="Ink 14">
              <a:extLst>
                <a:ext uri="{FF2B5EF4-FFF2-40B4-BE49-F238E27FC236}">
                  <a16:creationId xmlns:a16="http://schemas.microsoft.com/office/drawing/2014/main" id="{A7C995FF-9AFA-3161-BF8C-410C67894452}"/>
                </a:ext>
              </a:extLst>
            </xdr14:cNvPr>
            <xdr14:cNvContentPartPr/>
          </xdr14:nvContentPartPr>
          <xdr14:nvPr macro=""/>
          <xdr14:xfrm>
            <a:off x="5134680" y="1104120"/>
            <a:ext cx="533880" cy="264960"/>
          </xdr14:xfrm>
        </xdr:contentPart>
      </mc:Choice>
      <mc:Fallback xmlns="">
        <xdr:pic>
          <xdr:nvPicPr>
            <xdr:cNvPr id="15" name="Ink 14">
              <a:extLst>
                <a:ext uri="{FF2B5EF4-FFF2-40B4-BE49-F238E27FC236}">
                  <a16:creationId xmlns:a16="http://schemas.microsoft.com/office/drawing/2014/main" id="{A7C995FF-9AFA-3161-BF8C-410C67894452}"/>
                </a:ext>
              </a:extLst>
            </xdr:cNvPr>
            <xdr:cNvPicPr/>
          </xdr:nvPicPr>
          <xdr:blipFill>
            <a:blip xmlns:r="http://schemas.openxmlformats.org/officeDocument/2006/relationships" r:embed="rId8"/>
            <a:stretch>
              <a:fillRect/>
            </a:stretch>
          </xdr:blipFill>
          <xdr:spPr>
            <a:xfrm>
              <a:off x="5125680" y="1095120"/>
              <a:ext cx="551520" cy="282600"/>
            </a:xfrm>
            <a:prstGeom prst="rect">
              <a:avLst/>
            </a:prstGeom>
          </xdr:spPr>
        </xdr:pic>
      </mc:Fallback>
    </mc:AlternateContent>
    <xdr:clientData/>
  </xdr:twoCellAnchor>
  <xdr:twoCellAnchor editAs="oneCell">
    <xdr:from>
      <xdr:col>6</xdr:col>
      <xdr:colOff>4597</xdr:colOff>
      <xdr:row>10</xdr:row>
      <xdr:rowOff>0</xdr:rowOff>
    </xdr:from>
    <xdr:to>
      <xdr:col>6</xdr:col>
      <xdr:colOff>426877</xdr:colOff>
      <xdr:row>10</xdr:row>
      <xdr:rowOff>138960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6" name="Ink 15">
              <a:extLst>
                <a:ext uri="{FF2B5EF4-FFF2-40B4-BE49-F238E27FC236}">
                  <a16:creationId xmlns:a16="http://schemas.microsoft.com/office/drawing/2014/main" id="{25C01071-7885-7072-825C-8B10E4E31A1E}"/>
                </a:ext>
              </a:extLst>
            </xdr14:cNvPr>
            <xdr14:cNvContentPartPr/>
          </xdr14:nvContentPartPr>
          <xdr14:nvPr macro=""/>
          <xdr14:xfrm>
            <a:off x="3521520" y="1748160"/>
            <a:ext cx="422280" cy="138960"/>
          </xdr14:xfrm>
        </xdr:contentPart>
      </mc:Choice>
      <mc:Fallback xmlns="">
        <xdr:pic>
          <xdr:nvPicPr>
            <xdr:cNvPr id="16" name="Ink 15">
              <a:extLst>
                <a:ext uri="{FF2B5EF4-FFF2-40B4-BE49-F238E27FC236}">
                  <a16:creationId xmlns:a16="http://schemas.microsoft.com/office/drawing/2014/main" id="{25C01071-7885-7072-825C-8B10E4E31A1E}"/>
                </a:ext>
              </a:extLst>
            </xdr:cNvPr>
            <xdr:cNvPicPr/>
          </xdr:nvPicPr>
          <xdr:blipFill>
            <a:blip xmlns:r="http://schemas.openxmlformats.org/officeDocument/2006/relationships" r:embed="rId10"/>
            <a:stretch>
              <a:fillRect/>
            </a:stretch>
          </xdr:blipFill>
          <xdr:spPr>
            <a:xfrm>
              <a:off x="3512880" y="1739160"/>
              <a:ext cx="439920" cy="1566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14708</xdr:colOff>
      <xdr:row>5</xdr:row>
      <xdr:rowOff>4738</xdr:rowOff>
    </xdr:from>
    <xdr:to>
      <xdr:col>15</xdr:col>
      <xdr:colOff>540000</xdr:colOff>
      <xdr:row>5</xdr:row>
      <xdr:rowOff>168898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4" name="Ink 3">
              <a:extLst>
                <a:ext uri="{FF2B5EF4-FFF2-40B4-BE49-F238E27FC236}">
                  <a16:creationId xmlns:a16="http://schemas.microsoft.com/office/drawing/2014/main" id="{3A17C60A-3720-1479-14E1-236721983F55}"/>
                </a:ext>
              </a:extLst>
            </xdr14:cNvPr>
            <xdr14:cNvContentPartPr/>
          </xdr14:nvContentPartPr>
          <xdr14:nvPr macro=""/>
          <xdr14:xfrm>
            <a:off x="7956744" y="934560"/>
            <a:ext cx="2484720" cy="164160"/>
          </xdr14:xfrm>
        </xdr:contentPart>
      </mc:Choice>
      <mc:Fallback xmlns="">
        <xdr:pic>
          <xdr:nvPicPr>
            <xdr:cNvPr id="4" name="Ink 3">
              <a:extLst>
                <a:ext uri="{FF2B5EF4-FFF2-40B4-BE49-F238E27FC236}">
                  <a16:creationId xmlns:a16="http://schemas.microsoft.com/office/drawing/2014/main" id="{3A17C60A-3720-1479-14E1-236721983F55}"/>
                </a:ext>
              </a:extLst>
            </xdr:cNvPr>
            <xdr:cNvPicPr/>
          </xdr:nvPicPr>
          <xdr:blipFill>
            <a:blip xmlns:r="http://schemas.openxmlformats.org/officeDocument/2006/relationships" r:embed="rId2"/>
            <a:stretch>
              <a:fillRect/>
            </a:stretch>
          </xdr:blipFill>
          <xdr:spPr>
            <a:xfrm>
              <a:off x="7903104" y="826920"/>
              <a:ext cx="2592360" cy="379800"/>
            </a:xfrm>
            <a:prstGeom prst="rect">
              <a:avLst/>
            </a:prstGeom>
          </xdr:spPr>
        </xdr:pic>
      </mc:Fallback>
    </mc:AlternateContent>
    <xdr:clientData/>
  </xdr:twoCellAnchor>
  <xdr:twoCellAnchor editAs="oneCell">
    <xdr:from>
      <xdr:col>16</xdr:col>
      <xdr:colOff>19696</xdr:colOff>
      <xdr:row>5</xdr:row>
      <xdr:rowOff>32098</xdr:rowOff>
    </xdr:from>
    <xdr:to>
      <xdr:col>16</xdr:col>
      <xdr:colOff>840856</xdr:colOff>
      <xdr:row>6</xdr:row>
      <xdr:rowOff>44853</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1" name="Ink 10">
              <a:extLst>
                <a:ext uri="{FF2B5EF4-FFF2-40B4-BE49-F238E27FC236}">
                  <a16:creationId xmlns:a16="http://schemas.microsoft.com/office/drawing/2014/main" id="{C6F9342C-A189-3652-33B7-9B64A658143B}"/>
                </a:ext>
              </a:extLst>
            </xdr14:cNvPr>
            <xdr14:cNvContentPartPr/>
          </xdr14:nvContentPartPr>
          <xdr14:nvPr macro=""/>
          <xdr14:xfrm>
            <a:off x="10574304" y="961920"/>
            <a:ext cx="821160" cy="198720"/>
          </xdr14:xfrm>
        </xdr:contentPart>
      </mc:Choice>
      <mc:Fallback xmlns="">
        <xdr:pic>
          <xdr:nvPicPr>
            <xdr:cNvPr id="11" name="Ink 10">
              <a:extLst>
                <a:ext uri="{FF2B5EF4-FFF2-40B4-BE49-F238E27FC236}">
                  <a16:creationId xmlns:a16="http://schemas.microsoft.com/office/drawing/2014/main" id="{C6F9342C-A189-3652-33B7-9B64A658143B}"/>
                </a:ext>
              </a:extLst>
            </xdr:cNvPr>
            <xdr:cNvPicPr/>
          </xdr:nvPicPr>
          <xdr:blipFill>
            <a:blip xmlns:r="http://schemas.openxmlformats.org/officeDocument/2006/relationships" r:embed="rId4"/>
            <a:stretch>
              <a:fillRect/>
            </a:stretch>
          </xdr:blipFill>
          <xdr:spPr>
            <a:xfrm>
              <a:off x="10565660" y="952936"/>
              <a:ext cx="838808" cy="216328"/>
            </a:xfrm>
            <a:prstGeom prst="rect">
              <a:avLst/>
            </a:prstGeom>
          </xdr:spPr>
        </xdr:pic>
      </mc:Fallback>
    </mc:AlternateContent>
    <xdr:clientData/>
  </xdr:twoCellAnchor>
  <xdr:twoCellAnchor editAs="oneCell">
    <xdr:from>
      <xdr:col>14</xdr:col>
      <xdr:colOff>339582</xdr:colOff>
      <xdr:row>8</xdr:row>
      <xdr:rowOff>136966</xdr:rowOff>
    </xdr:from>
    <xdr:to>
      <xdr:col>14</xdr:col>
      <xdr:colOff>351822</xdr:colOff>
      <xdr:row>8</xdr:row>
      <xdr:rowOff>136966</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2" name="Ink 11">
              <a:extLst>
                <a:ext uri="{FF2B5EF4-FFF2-40B4-BE49-F238E27FC236}">
                  <a16:creationId xmlns:a16="http://schemas.microsoft.com/office/drawing/2014/main" id="{47AF8B86-457B-E53E-8955-FF51EA0F0AAF}"/>
                </a:ext>
              </a:extLst>
            </xdr14:cNvPr>
            <xdr14:cNvContentPartPr/>
          </xdr14:nvContentPartPr>
          <xdr14:nvPr macro=""/>
          <xdr14:xfrm>
            <a:off x="9587904" y="1624680"/>
            <a:ext cx="12240" cy="2520"/>
          </xdr14:xfrm>
        </xdr:contentPart>
      </mc:Choice>
      <mc:Fallback xmlns="">
        <xdr:pic>
          <xdr:nvPicPr>
            <xdr:cNvPr id="12" name="Ink 11">
              <a:extLst>
                <a:ext uri="{FF2B5EF4-FFF2-40B4-BE49-F238E27FC236}">
                  <a16:creationId xmlns:a16="http://schemas.microsoft.com/office/drawing/2014/main" id="{47AF8B86-457B-E53E-8955-FF51EA0F0AAF}"/>
                </a:ext>
              </a:extLst>
            </xdr:cNvPr>
            <xdr:cNvPicPr/>
          </xdr:nvPicPr>
          <xdr:blipFill>
            <a:blip xmlns:r="http://schemas.openxmlformats.org/officeDocument/2006/relationships" r:embed="rId6"/>
            <a:stretch>
              <a:fillRect/>
            </a:stretch>
          </xdr:blipFill>
          <xdr:spPr>
            <a:xfrm>
              <a:off x="9533904" y="1516680"/>
              <a:ext cx="119880" cy="218160"/>
            </a:xfrm>
            <a:prstGeom prst="rect">
              <a:avLst/>
            </a:prstGeom>
          </xdr:spPr>
        </xdr:pic>
      </mc:Fallback>
    </mc:AlternateContent>
    <xdr:clientData/>
  </xdr:twoCellAnchor>
  <xdr:twoCellAnchor editAs="oneCell">
    <xdr:from>
      <xdr:col>15</xdr:col>
      <xdr:colOff>36360</xdr:colOff>
      <xdr:row>6</xdr:row>
      <xdr:rowOff>27934</xdr:rowOff>
    </xdr:from>
    <xdr:to>
      <xdr:col>15</xdr:col>
      <xdr:colOff>280800</xdr:colOff>
      <xdr:row>8</xdr:row>
      <xdr:rowOff>40126</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3" name="Ink 12">
              <a:extLst>
                <a:ext uri="{FF2B5EF4-FFF2-40B4-BE49-F238E27FC236}">
                  <a16:creationId xmlns:a16="http://schemas.microsoft.com/office/drawing/2014/main" id="{4A7A856F-AE31-4163-660B-B3068049D987}"/>
                </a:ext>
              </a:extLst>
            </xdr14:cNvPr>
            <xdr14:cNvContentPartPr/>
          </xdr14:nvContentPartPr>
          <xdr14:nvPr macro=""/>
          <xdr14:xfrm>
            <a:off x="9937824" y="1143720"/>
            <a:ext cx="244440" cy="384120"/>
          </xdr14:xfrm>
        </xdr:contentPart>
      </mc:Choice>
      <mc:Fallback xmlns="">
        <xdr:pic>
          <xdr:nvPicPr>
            <xdr:cNvPr id="13" name="Ink 12">
              <a:extLst>
                <a:ext uri="{FF2B5EF4-FFF2-40B4-BE49-F238E27FC236}">
                  <a16:creationId xmlns:a16="http://schemas.microsoft.com/office/drawing/2014/main" id="{4A7A856F-AE31-4163-660B-B3068049D987}"/>
                </a:ext>
              </a:extLst>
            </xdr:cNvPr>
            <xdr:cNvPicPr/>
          </xdr:nvPicPr>
          <xdr:blipFill>
            <a:blip xmlns:r="http://schemas.openxmlformats.org/officeDocument/2006/relationships" r:embed="rId8"/>
            <a:stretch>
              <a:fillRect/>
            </a:stretch>
          </xdr:blipFill>
          <xdr:spPr>
            <a:xfrm>
              <a:off x="9883824" y="1035720"/>
              <a:ext cx="352080" cy="599760"/>
            </a:xfrm>
            <a:prstGeom prst="rect">
              <a:avLst/>
            </a:prstGeom>
          </xdr:spPr>
        </xdr:pic>
      </mc:Fallback>
    </mc:AlternateContent>
    <xdr:clientData/>
  </xdr:twoCellAnchor>
  <xdr:twoCellAnchor editAs="oneCell">
    <xdr:from>
      <xdr:col>15</xdr:col>
      <xdr:colOff>129960</xdr:colOff>
      <xdr:row>8</xdr:row>
      <xdr:rowOff>139126</xdr:rowOff>
    </xdr:from>
    <xdr:to>
      <xdr:col>15</xdr:col>
      <xdr:colOff>444240</xdr:colOff>
      <xdr:row>11</xdr:row>
      <xdr:rowOff>124474</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7" name="Ink 16">
              <a:extLst>
                <a:ext uri="{FF2B5EF4-FFF2-40B4-BE49-F238E27FC236}">
                  <a16:creationId xmlns:a16="http://schemas.microsoft.com/office/drawing/2014/main" id="{B89AC8E0-35C4-9291-EB7D-68ADBCD286E9}"/>
                </a:ext>
              </a:extLst>
            </xdr14:cNvPr>
            <xdr14:cNvContentPartPr/>
          </xdr14:nvContentPartPr>
          <xdr14:nvPr macro=""/>
          <xdr14:xfrm>
            <a:off x="10031424" y="1626840"/>
            <a:ext cx="314280" cy="543240"/>
          </xdr14:xfrm>
        </xdr:contentPart>
      </mc:Choice>
      <mc:Fallback xmlns="">
        <xdr:pic>
          <xdr:nvPicPr>
            <xdr:cNvPr id="17" name="Ink 16">
              <a:extLst>
                <a:ext uri="{FF2B5EF4-FFF2-40B4-BE49-F238E27FC236}">
                  <a16:creationId xmlns:a16="http://schemas.microsoft.com/office/drawing/2014/main" id="{B89AC8E0-35C4-9291-EB7D-68ADBCD286E9}"/>
                </a:ext>
              </a:extLst>
            </xdr:cNvPr>
            <xdr:cNvPicPr/>
          </xdr:nvPicPr>
          <xdr:blipFill>
            <a:blip xmlns:r="http://schemas.openxmlformats.org/officeDocument/2006/relationships" r:embed="rId10"/>
            <a:stretch>
              <a:fillRect/>
            </a:stretch>
          </xdr:blipFill>
          <xdr:spPr>
            <a:xfrm>
              <a:off x="10022784" y="1618194"/>
              <a:ext cx="331920" cy="560892"/>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627789</xdr:colOff>
      <xdr:row>13</xdr:row>
      <xdr:rowOff>175268</xdr:rowOff>
    </xdr:from>
    <xdr:to>
      <xdr:col>8</xdr:col>
      <xdr:colOff>152897</xdr:colOff>
      <xdr:row>17</xdr:row>
      <xdr:rowOff>240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5" name="Ink 14">
              <a:extLst>
                <a:ext uri="{FF2B5EF4-FFF2-40B4-BE49-F238E27FC236}">
                  <a16:creationId xmlns:a16="http://schemas.microsoft.com/office/drawing/2014/main" id="{1D380838-C72E-21FD-06F6-394E72925431}"/>
                </a:ext>
              </a:extLst>
            </xdr14:cNvPr>
            <xdr14:cNvContentPartPr/>
          </xdr14:nvContentPartPr>
          <xdr14:nvPr macro=""/>
          <xdr14:xfrm>
            <a:off x="3240360" y="2581011"/>
            <a:ext cx="2137680" cy="565200"/>
          </xdr14:xfrm>
        </xdr:contentPart>
      </mc:Choice>
      <mc:Fallback xmlns="">
        <xdr:pic>
          <xdr:nvPicPr>
            <xdr:cNvPr id="15" name="Ink 14">
              <a:extLst>
                <a:ext uri="{FF2B5EF4-FFF2-40B4-BE49-F238E27FC236}">
                  <a16:creationId xmlns:a16="http://schemas.microsoft.com/office/drawing/2014/main" id="{1D380838-C72E-21FD-06F6-394E72925431}"/>
                </a:ext>
              </a:extLst>
            </xdr:cNvPr>
            <xdr:cNvPicPr/>
          </xdr:nvPicPr>
          <xdr:blipFill>
            <a:blip xmlns:r="http://schemas.openxmlformats.org/officeDocument/2006/relationships" r:embed="rId2"/>
            <a:stretch>
              <a:fillRect/>
            </a:stretch>
          </xdr:blipFill>
          <xdr:spPr>
            <a:xfrm>
              <a:off x="3231360" y="2572371"/>
              <a:ext cx="2155320" cy="582840"/>
            </a:xfrm>
            <a:prstGeom prst="rect">
              <a:avLst/>
            </a:prstGeom>
          </xdr:spPr>
        </xdr:pic>
      </mc:Fallback>
    </mc:AlternateContent>
    <xdr:clientData/>
  </xdr:twoCellAnchor>
  <xdr:twoCellAnchor editAs="oneCell">
    <xdr:from>
      <xdr:col>5</xdr:col>
      <xdr:colOff>38726</xdr:colOff>
      <xdr:row>23</xdr:row>
      <xdr:rowOff>139869</xdr:rowOff>
    </xdr:from>
    <xdr:to>
      <xdr:col>9</xdr:col>
      <xdr:colOff>459875</xdr:colOff>
      <xdr:row>25</xdr:row>
      <xdr:rowOff>145954</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45" name="Ink 44">
              <a:extLst>
                <a:ext uri="{FF2B5EF4-FFF2-40B4-BE49-F238E27FC236}">
                  <a16:creationId xmlns:a16="http://schemas.microsoft.com/office/drawing/2014/main" id="{A9F2A541-C9F2-7CE8-7001-DF6274E61282}"/>
                </a:ext>
              </a:extLst>
            </xdr14:cNvPr>
            <xdr14:cNvContentPartPr/>
          </xdr14:nvContentPartPr>
          <xdr14:nvPr macro=""/>
          <xdr14:xfrm>
            <a:off x="3304440" y="4396183"/>
            <a:ext cx="3033720" cy="376200"/>
          </xdr14:xfrm>
        </xdr:contentPart>
      </mc:Choice>
      <mc:Fallback xmlns="">
        <xdr:pic>
          <xdr:nvPicPr>
            <xdr:cNvPr id="45" name="Ink 44">
              <a:extLst>
                <a:ext uri="{FF2B5EF4-FFF2-40B4-BE49-F238E27FC236}">
                  <a16:creationId xmlns:a16="http://schemas.microsoft.com/office/drawing/2014/main" id="{A9F2A541-C9F2-7CE8-7001-DF6274E61282}"/>
                </a:ext>
              </a:extLst>
            </xdr:cNvPr>
            <xdr:cNvPicPr/>
          </xdr:nvPicPr>
          <xdr:blipFill>
            <a:blip xmlns:r="http://schemas.openxmlformats.org/officeDocument/2006/relationships" r:embed="rId4"/>
            <a:stretch>
              <a:fillRect/>
            </a:stretch>
          </xdr:blipFill>
          <xdr:spPr>
            <a:xfrm>
              <a:off x="3295441" y="4387192"/>
              <a:ext cx="3051358" cy="393823"/>
            </a:xfrm>
            <a:prstGeom prst="rect">
              <a:avLst/>
            </a:prstGeom>
          </xdr:spPr>
        </xdr:pic>
      </mc:Fallback>
    </mc:AlternateContent>
    <xdr:clientData/>
  </xdr:twoCellAnchor>
  <xdr:twoCellAnchor editAs="oneCell">
    <xdr:from>
      <xdr:col>2</xdr:col>
      <xdr:colOff>117514</xdr:colOff>
      <xdr:row>17</xdr:row>
      <xdr:rowOff>153240</xdr:rowOff>
    </xdr:from>
    <xdr:to>
      <xdr:col>9</xdr:col>
      <xdr:colOff>336394</xdr:colOff>
      <xdr:row>25</xdr:row>
      <xdr:rowOff>60634</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78" name="Ink 77">
              <a:extLst>
                <a:ext uri="{FF2B5EF4-FFF2-40B4-BE49-F238E27FC236}">
                  <a16:creationId xmlns:a16="http://schemas.microsoft.com/office/drawing/2014/main" id="{0804E209-08EC-5C2E-7AB2-E379CACD1A99}"/>
                </a:ext>
              </a:extLst>
            </xdr14:cNvPr>
            <xdr14:cNvContentPartPr/>
          </xdr14:nvContentPartPr>
          <xdr14:nvPr macro=""/>
          <xdr14:xfrm>
            <a:off x="1423800" y="3299211"/>
            <a:ext cx="4790880" cy="1387852"/>
          </xdr14:xfrm>
        </xdr:contentPart>
      </mc:Choice>
      <mc:Fallback xmlns="">
        <xdr:pic>
          <xdr:nvPicPr>
            <xdr:cNvPr id="78" name="Ink 77">
              <a:extLst>
                <a:ext uri="{FF2B5EF4-FFF2-40B4-BE49-F238E27FC236}">
                  <a16:creationId xmlns:a16="http://schemas.microsoft.com/office/drawing/2014/main" id="{0804E209-08EC-5C2E-7AB2-E379CACD1A99}"/>
                </a:ext>
              </a:extLst>
            </xdr:cNvPr>
            <xdr:cNvPicPr/>
          </xdr:nvPicPr>
          <xdr:blipFill>
            <a:blip xmlns:r="http://schemas.openxmlformats.org/officeDocument/2006/relationships" r:embed="rId6"/>
            <a:stretch>
              <a:fillRect/>
            </a:stretch>
          </xdr:blipFill>
          <xdr:spPr>
            <a:xfrm>
              <a:off x="1414800" y="3290213"/>
              <a:ext cx="4808520" cy="1405488"/>
            </a:xfrm>
            <a:prstGeom prst="rect">
              <a:avLst/>
            </a:prstGeom>
          </xdr:spPr>
        </xdr:pic>
      </mc:Fallback>
    </mc:AlternateContent>
    <xdr:clientData/>
  </xdr:twoCellAnchor>
  <xdr:twoCellAnchor editAs="oneCell">
    <xdr:from>
      <xdr:col>0</xdr:col>
      <xdr:colOff>531720</xdr:colOff>
      <xdr:row>17</xdr:row>
      <xdr:rowOff>3892</xdr:rowOff>
    </xdr:from>
    <xdr:to>
      <xdr:col>1</xdr:col>
      <xdr:colOff>32531</xdr:colOff>
      <xdr:row>21</xdr:row>
      <xdr:rowOff>30103</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0" name="Ink 79">
              <a:extLst>
                <a:ext uri="{FF2B5EF4-FFF2-40B4-BE49-F238E27FC236}">
                  <a16:creationId xmlns:a16="http://schemas.microsoft.com/office/drawing/2014/main" id="{DB1BB118-E5CA-4B3C-4A1E-47F0B8EA5B4D}"/>
                </a:ext>
              </a:extLst>
            </xdr14:cNvPr>
            <xdr14:cNvContentPartPr/>
          </xdr14:nvContentPartPr>
          <xdr14:nvPr macro=""/>
          <xdr14:xfrm>
            <a:off x="531720" y="3149863"/>
            <a:ext cx="444240" cy="766440"/>
          </xdr14:xfrm>
        </xdr:contentPart>
      </mc:Choice>
      <mc:Fallback xmlns="">
        <xdr:pic>
          <xdr:nvPicPr>
            <xdr:cNvPr id="80" name="Ink 79">
              <a:extLst>
                <a:ext uri="{FF2B5EF4-FFF2-40B4-BE49-F238E27FC236}">
                  <a16:creationId xmlns:a16="http://schemas.microsoft.com/office/drawing/2014/main" id="{DB1BB118-E5CA-4B3C-4A1E-47F0B8EA5B4D}"/>
                </a:ext>
              </a:extLst>
            </xdr:cNvPr>
            <xdr:cNvPicPr/>
          </xdr:nvPicPr>
          <xdr:blipFill>
            <a:blip xmlns:r="http://schemas.openxmlformats.org/officeDocument/2006/relationships" r:embed="rId8"/>
            <a:stretch>
              <a:fillRect/>
            </a:stretch>
          </xdr:blipFill>
          <xdr:spPr>
            <a:xfrm>
              <a:off x="523080" y="3141223"/>
              <a:ext cx="461880" cy="784080"/>
            </a:xfrm>
            <a:prstGeom prst="rect">
              <a:avLst/>
            </a:prstGeom>
          </xdr:spPr>
        </xdr:pic>
      </mc:Fallback>
    </mc:AlternateContent>
    <xdr:clientData/>
  </xdr:twoCellAnchor>
  <xdr:twoCellAnchor editAs="oneCell">
    <xdr:from>
      <xdr:col>6</xdr:col>
      <xdr:colOff>185737</xdr:colOff>
      <xdr:row>26</xdr:row>
      <xdr:rowOff>150411</xdr:rowOff>
    </xdr:from>
    <xdr:to>
      <xdr:col>8</xdr:col>
      <xdr:colOff>472091</xdr:colOff>
      <xdr:row>31</xdr:row>
      <xdr:rowOff>33326</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1" name="Ink 90">
              <a:extLst>
                <a:ext uri="{FF2B5EF4-FFF2-40B4-BE49-F238E27FC236}">
                  <a16:creationId xmlns:a16="http://schemas.microsoft.com/office/drawing/2014/main" id="{E5FAC910-1DA0-9BB7-D528-D337273E8F0B}"/>
                </a:ext>
              </a:extLst>
            </xdr14:cNvPr>
            <xdr14:cNvContentPartPr/>
          </xdr14:nvContentPartPr>
          <xdr14:nvPr macro=""/>
          <xdr14:xfrm>
            <a:off x="4394880" y="4961897"/>
            <a:ext cx="1592640" cy="808200"/>
          </xdr14:xfrm>
        </xdr:contentPart>
      </mc:Choice>
      <mc:Fallback xmlns="">
        <xdr:pic>
          <xdr:nvPicPr>
            <xdr:cNvPr id="91" name="Ink 90">
              <a:extLst>
                <a:ext uri="{FF2B5EF4-FFF2-40B4-BE49-F238E27FC236}">
                  <a16:creationId xmlns:a16="http://schemas.microsoft.com/office/drawing/2014/main" id="{E5FAC910-1DA0-9BB7-D528-D337273E8F0B}"/>
                </a:ext>
              </a:extLst>
            </xdr:cNvPr>
            <xdr:cNvPicPr/>
          </xdr:nvPicPr>
          <xdr:blipFill>
            <a:blip xmlns:r="http://schemas.openxmlformats.org/officeDocument/2006/relationships" r:embed="rId10"/>
            <a:stretch>
              <a:fillRect/>
            </a:stretch>
          </xdr:blipFill>
          <xdr:spPr>
            <a:xfrm>
              <a:off x="4385880" y="4952897"/>
              <a:ext cx="1610280" cy="82584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171463</xdr:colOff>
      <xdr:row>3</xdr:row>
      <xdr:rowOff>50141</xdr:rowOff>
    </xdr:from>
    <xdr:to>
      <xdr:col>16</xdr:col>
      <xdr:colOff>392760</xdr:colOff>
      <xdr:row>6</xdr:row>
      <xdr:rowOff>107322</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0" name="Ink 9">
              <a:extLst>
                <a:ext uri="{FF2B5EF4-FFF2-40B4-BE49-F238E27FC236}">
                  <a16:creationId xmlns:a16="http://schemas.microsoft.com/office/drawing/2014/main" id="{D2DAA399-47CA-5D58-1DA0-7DFB84770B12}"/>
                </a:ext>
              </a:extLst>
            </xdr14:cNvPr>
            <xdr14:cNvContentPartPr/>
          </xdr14:nvContentPartPr>
          <xdr14:nvPr macro=""/>
          <xdr14:xfrm>
            <a:off x="14268463" y="602800"/>
            <a:ext cx="874440" cy="609840"/>
          </xdr14:xfrm>
        </xdr:contentPart>
      </mc:Choice>
      <mc:Fallback xmlns="">
        <xdr:pic>
          <xdr:nvPicPr>
            <xdr:cNvPr id="10" name="Ink 9">
              <a:extLst>
                <a:ext uri="{FF2B5EF4-FFF2-40B4-BE49-F238E27FC236}">
                  <a16:creationId xmlns:a16="http://schemas.microsoft.com/office/drawing/2014/main" id="{D2DAA399-47CA-5D58-1DA0-7DFB84770B12}"/>
                </a:ext>
              </a:extLst>
            </xdr:cNvPr>
            <xdr:cNvPicPr/>
          </xdr:nvPicPr>
          <xdr:blipFill>
            <a:blip xmlns:r="http://schemas.openxmlformats.org/officeDocument/2006/relationships" r:embed="rId2"/>
            <a:stretch>
              <a:fillRect/>
            </a:stretch>
          </xdr:blipFill>
          <xdr:spPr>
            <a:xfrm>
              <a:off x="14259463" y="593800"/>
              <a:ext cx="892080" cy="627480"/>
            </a:xfrm>
            <a:prstGeom prst="rect">
              <a:avLst/>
            </a:prstGeom>
          </xdr:spPr>
        </xdr:pic>
      </mc:Fallback>
    </mc:AlternateContent>
    <xdr:clientData/>
  </xdr:twoCellAnchor>
  <xdr:twoCellAnchor editAs="oneCell">
    <xdr:from>
      <xdr:col>16</xdr:col>
      <xdr:colOff>199080</xdr:colOff>
      <xdr:row>4</xdr:row>
      <xdr:rowOff>151041</xdr:rowOff>
    </xdr:from>
    <xdr:to>
      <xdr:col>17</xdr:col>
      <xdr:colOff>190337</xdr:colOff>
      <xdr:row>6</xdr:row>
      <xdr:rowOff>10842</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3" name="Ink 12">
              <a:extLst>
                <a:ext uri="{FF2B5EF4-FFF2-40B4-BE49-F238E27FC236}">
                  <a16:creationId xmlns:a16="http://schemas.microsoft.com/office/drawing/2014/main" id="{3EB264FA-097E-B29D-E731-82264786E1F6}"/>
                </a:ext>
              </a:extLst>
            </xdr14:cNvPr>
            <xdr14:cNvContentPartPr/>
          </xdr14:nvContentPartPr>
          <xdr14:nvPr macro=""/>
          <xdr14:xfrm>
            <a:off x="14949223" y="887920"/>
            <a:ext cx="644400" cy="228240"/>
          </xdr14:xfrm>
        </xdr:contentPart>
      </mc:Choice>
      <mc:Fallback xmlns="">
        <xdr:pic>
          <xdr:nvPicPr>
            <xdr:cNvPr id="13" name="Ink 12">
              <a:extLst>
                <a:ext uri="{FF2B5EF4-FFF2-40B4-BE49-F238E27FC236}">
                  <a16:creationId xmlns:a16="http://schemas.microsoft.com/office/drawing/2014/main" id="{3EB264FA-097E-B29D-E731-82264786E1F6}"/>
                </a:ext>
              </a:extLst>
            </xdr:cNvPr>
            <xdr:cNvPicPr/>
          </xdr:nvPicPr>
          <xdr:blipFill>
            <a:blip xmlns:r="http://schemas.openxmlformats.org/officeDocument/2006/relationships" r:embed="rId4"/>
            <a:stretch>
              <a:fillRect/>
            </a:stretch>
          </xdr:blipFill>
          <xdr:spPr>
            <a:xfrm>
              <a:off x="14940223" y="878920"/>
              <a:ext cx="662040" cy="245880"/>
            </a:xfrm>
            <a:prstGeom prst="rect">
              <a:avLst/>
            </a:prstGeom>
          </xdr:spPr>
        </xdr:pic>
      </mc:Fallback>
    </mc:AlternateContent>
    <xdr:clientData/>
  </xdr:twoCellAnchor>
  <xdr:twoCellAnchor editAs="oneCell">
    <xdr:from>
      <xdr:col>17</xdr:col>
      <xdr:colOff>555378</xdr:colOff>
      <xdr:row>2</xdr:row>
      <xdr:rowOff>119881</xdr:rowOff>
    </xdr:from>
    <xdr:to>
      <xdr:col>19</xdr:col>
      <xdr:colOff>274012</xdr:colOff>
      <xdr:row>6</xdr:row>
      <xdr:rowOff>111642</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24" name="Ink 23">
              <a:extLst>
                <a:ext uri="{FF2B5EF4-FFF2-40B4-BE49-F238E27FC236}">
                  <a16:creationId xmlns:a16="http://schemas.microsoft.com/office/drawing/2014/main" id="{70E62121-765D-A1B5-1D73-C9B9F9C63A16}"/>
                </a:ext>
              </a:extLst>
            </xdr14:cNvPr>
            <xdr14:cNvContentPartPr/>
          </xdr14:nvContentPartPr>
          <xdr14:nvPr macro=""/>
          <xdr14:xfrm>
            <a:off x="15958663" y="488320"/>
            <a:ext cx="1024920" cy="728640"/>
          </xdr14:xfrm>
        </xdr:contentPart>
      </mc:Choice>
      <mc:Fallback xmlns="">
        <xdr:pic>
          <xdr:nvPicPr>
            <xdr:cNvPr id="24" name="Ink 23">
              <a:extLst>
                <a:ext uri="{FF2B5EF4-FFF2-40B4-BE49-F238E27FC236}">
                  <a16:creationId xmlns:a16="http://schemas.microsoft.com/office/drawing/2014/main" id="{70E62121-765D-A1B5-1D73-C9B9F9C63A16}"/>
                </a:ext>
              </a:extLst>
            </xdr:cNvPr>
            <xdr:cNvPicPr/>
          </xdr:nvPicPr>
          <xdr:blipFill>
            <a:blip xmlns:r="http://schemas.openxmlformats.org/officeDocument/2006/relationships" r:embed="rId6"/>
            <a:stretch>
              <a:fillRect/>
            </a:stretch>
          </xdr:blipFill>
          <xdr:spPr>
            <a:xfrm>
              <a:off x="15949660" y="479680"/>
              <a:ext cx="1042566" cy="74628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255960</xdr:colOff>
      <xdr:row>15</xdr:row>
      <xdr:rowOff>109183</xdr:rowOff>
    </xdr:from>
    <xdr:to>
      <xdr:col>4</xdr:col>
      <xdr:colOff>602898</xdr:colOff>
      <xdr:row>19</xdr:row>
      <xdr:rowOff>65094</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3" name="Ink 12">
              <a:extLst>
                <a:ext uri="{FF2B5EF4-FFF2-40B4-BE49-F238E27FC236}">
                  <a16:creationId xmlns:a16="http://schemas.microsoft.com/office/drawing/2014/main" id="{68DE30DE-62E6-A5F2-7ABF-9A4F623169F2}"/>
                </a:ext>
              </a:extLst>
            </xdr14:cNvPr>
            <xdr14:cNvContentPartPr/>
          </xdr14:nvContentPartPr>
          <xdr14:nvPr macro=""/>
          <xdr14:xfrm>
            <a:off x="2215389" y="2908367"/>
            <a:ext cx="1000080" cy="702360"/>
          </xdr14:xfrm>
        </xdr:contentPart>
      </mc:Choice>
      <mc:Fallback xmlns="">
        <xdr:pic>
          <xdr:nvPicPr>
            <xdr:cNvPr id="13" name="Ink 12">
              <a:extLst>
                <a:ext uri="{FF2B5EF4-FFF2-40B4-BE49-F238E27FC236}">
                  <a16:creationId xmlns:a16="http://schemas.microsoft.com/office/drawing/2014/main" id="{68DE30DE-62E6-A5F2-7ABF-9A4F623169F2}"/>
                </a:ext>
              </a:extLst>
            </xdr:cNvPr>
            <xdr:cNvPicPr/>
          </xdr:nvPicPr>
          <xdr:blipFill>
            <a:blip xmlns:r="http://schemas.openxmlformats.org/officeDocument/2006/relationships" r:embed="rId2"/>
            <a:stretch>
              <a:fillRect/>
            </a:stretch>
          </xdr:blipFill>
          <xdr:spPr>
            <a:xfrm>
              <a:off x="2206749" y="2899727"/>
              <a:ext cx="1017720" cy="720000"/>
            </a:xfrm>
            <a:prstGeom prst="rect">
              <a:avLst/>
            </a:prstGeom>
          </xdr:spPr>
        </xdr:pic>
      </mc:Fallback>
    </mc:AlternateContent>
    <xdr:clientData/>
  </xdr:twoCellAnchor>
  <xdr:twoCellAnchor editAs="oneCell">
    <xdr:from>
      <xdr:col>5</xdr:col>
      <xdr:colOff>504515</xdr:colOff>
      <xdr:row>15</xdr:row>
      <xdr:rowOff>103</xdr:rowOff>
    </xdr:from>
    <xdr:to>
      <xdr:col>9</xdr:col>
      <xdr:colOff>4423</xdr:colOff>
      <xdr:row>18</xdr:row>
      <xdr:rowOff>63786</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5" name="Ink 14">
              <a:extLst>
                <a:ext uri="{FF2B5EF4-FFF2-40B4-BE49-F238E27FC236}">
                  <a16:creationId xmlns:a16="http://schemas.microsoft.com/office/drawing/2014/main" id="{C96B3FF5-8DFA-D53E-1032-9E943C711D78}"/>
                </a:ext>
              </a:extLst>
            </xdr14:cNvPr>
            <xdr14:cNvContentPartPr/>
          </xdr14:nvContentPartPr>
          <xdr14:nvPr macro=""/>
          <xdr14:xfrm>
            <a:off x="3770229" y="2799287"/>
            <a:ext cx="2112480" cy="623520"/>
          </xdr14:xfrm>
        </xdr:contentPart>
      </mc:Choice>
      <mc:Fallback xmlns="">
        <xdr:pic>
          <xdr:nvPicPr>
            <xdr:cNvPr id="15" name="Ink 14">
              <a:extLst>
                <a:ext uri="{FF2B5EF4-FFF2-40B4-BE49-F238E27FC236}">
                  <a16:creationId xmlns:a16="http://schemas.microsoft.com/office/drawing/2014/main" id="{C96B3FF5-8DFA-D53E-1032-9E943C711D78}"/>
                </a:ext>
              </a:extLst>
            </xdr:cNvPr>
            <xdr:cNvPicPr/>
          </xdr:nvPicPr>
          <xdr:blipFill>
            <a:blip xmlns:r="http://schemas.openxmlformats.org/officeDocument/2006/relationships" r:embed="rId4"/>
            <a:stretch>
              <a:fillRect/>
            </a:stretch>
          </xdr:blipFill>
          <xdr:spPr>
            <a:xfrm>
              <a:off x="3761231" y="2790287"/>
              <a:ext cx="2130117" cy="641160"/>
            </a:xfrm>
            <a:prstGeom prst="rect">
              <a:avLst/>
            </a:prstGeom>
          </xdr:spPr>
        </xdr:pic>
      </mc:Fallback>
    </mc:AlternateContent>
    <xdr:clientData/>
  </xdr:twoCellAnchor>
  <xdr:twoCellAnchor editAs="oneCell">
    <xdr:from>
      <xdr:col>9</xdr:col>
      <xdr:colOff>482863</xdr:colOff>
      <xdr:row>13</xdr:row>
      <xdr:rowOff>181808</xdr:rowOff>
    </xdr:from>
    <xdr:to>
      <xdr:col>10</xdr:col>
      <xdr:colOff>551880</xdr:colOff>
      <xdr:row>20</xdr:row>
      <xdr:rowOff>124362</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0" name="Ink 29">
              <a:extLst>
                <a:ext uri="{FF2B5EF4-FFF2-40B4-BE49-F238E27FC236}">
                  <a16:creationId xmlns:a16="http://schemas.microsoft.com/office/drawing/2014/main" id="{F9FAAAD7-77C7-5DCA-CFDC-722B3EA01D32}"/>
                </a:ext>
              </a:extLst>
            </xdr14:cNvPr>
            <xdr14:cNvContentPartPr/>
          </xdr14:nvContentPartPr>
          <xdr14:nvPr macro=""/>
          <xdr14:xfrm>
            <a:off x="6361149" y="2607767"/>
            <a:ext cx="722160" cy="1248840"/>
          </xdr14:xfrm>
        </xdr:contentPart>
      </mc:Choice>
      <mc:Fallback xmlns="">
        <xdr:pic>
          <xdr:nvPicPr>
            <xdr:cNvPr id="30" name="Ink 29">
              <a:extLst>
                <a:ext uri="{FF2B5EF4-FFF2-40B4-BE49-F238E27FC236}">
                  <a16:creationId xmlns:a16="http://schemas.microsoft.com/office/drawing/2014/main" id="{F9FAAAD7-77C7-5DCA-CFDC-722B3EA01D32}"/>
                </a:ext>
              </a:extLst>
            </xdr:cNvPr>
            <xdr:cNvPicPr/>
          </xdr:nvPicPr>
          <xdr:blipFill>
            <a:blip xmlns:r="http://schemas.openxmlformats.org/officeDocument/2006/relationships" r:embed="rId6"/>
            <a:stretch>
              <a:fillRect/>
            </a:stretch>
          </xdr:blipFill>
          <xdr:spPr>
            <a:xfrm>
              <a:off x="6352149" y="2598767"/>
              <a:ext cx="739800" cy="1266480"/>
            </a:xfrm>
            <a:prstGeom prst="rect">
              <a:avLst/>
            </a:prstGeom>
          </xdr:spPr>
        </xdr:pic>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447834</xdr:colOff>
      <xdr:row>30</xdr:row>
      <xdr:rowOff>72138</xdr:rowOff>
    </xdr:from>
    <xdr:to>
      <xdr:col>8</xdr:col>
      <xdr:colOff>1048419</xdr:colOff>
      <xdr:row>32</xdr:row>
      <xdr:rowOff>72997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BA0B53FD-46B8-425C-8029-969F5AD51D66}"/>
                </a:ext>
              </a:extLst>
            </xdr14:cNvPr>
            <xdr14:cNvContentPartPr/>
          </xdr14:nvContentPartPr>
          <xdr14:nvPr macro=""/>
          <xdr14:xfrm>
            <a:off x="9591834" y="6666369"/>
            <a:ext cx="600585" cy="387720"/>
          </xdr14:xfrm>
        </xdr:contentPart>
      </mc:Choice>
      <mc:Fallback xmlns="">
        <xdr:pic>
          <xdr:nvPicPr>
            <xdr:cNvPr id="5" name="Ink 4">
              <a:extLst>
                <a:ext uri="{FF2B5EF4-FFF2-40B4-BE49-F238E27FC236}">
                  <a16:creationId xmlns:a16="http://schemas.microsoft.com/office/drawing/2014/main" id="{BAA92A70-DE47-4421-B437-5941F6BF875E}"/>
                </a:ext>
              </a:extLst>
            </xdr:cNvPr>
            <xdr:cNvPicPr/>
          </xdr:nvPicPr>
          <xdr:blipFill>
            <a:blip xmlns:r="http://schemas.openxmlformats.org/officeDocument/2006/relationships" r:embed="rId2"/>
            <a:stretch>
              <a:fillRect/>
            </a:stretch>
          </xdr:blipFill>
          <xdr:spPr>
            <a:xfrm>
              <a:off x="9583187" y="6657369"/>
              <a:ext cx="618239" cy="405360"/>
            </a:xfrm>
            <a:prstGeom prst="rect">
              <a:avLst/>
            </a:prstGeom>
          </xdr:spPr>
        </xdr:pic>
      </mc:Fallback>
    </mc:AlternateContent>
    <xdr:clientData/>
  </xdr:twoCellAnchor>
  <xdr:twoCellAnchor>
    <xdr:from>
      <xdr:col>8</xdr:col>
      <xdr:colOff>1175709</xdr:colOff>
      <xdr:row>29</xdr:row>
      <xdr:rowOff>70509</xdr:rowOff>
    </xdr:from>
    <xdr:to>
      <xdr:col>11</xdr:col>
      <xdr:colOff>154822</xdr:colOff>
      <xdr:row>32</xdr:row>
      <xdr:rowOff>133687</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E6266176-AE3E-4868-91D6-CE1FC87EC518}"/>
                </a:ext>
              </a:extLst>
            </xdr14:cNvPr>
            <xdr14:cNvContentPartPr/>
          </xdr14:nvContentPartPr>
          <xdr14:nvPr macro=""/>
          <xdr14:xfrm>
            <a:off x="10319709" y="6471309"/>
            <a:ext cx="1845405" cy="643470"/>
          </xdr14:xfrm>
        </xdr:contentPart>
      </mc:Choice>
      <mc:Fallback xmlns="">
        <xdr:pic>
          <xdr:nvPicPr>
            <xdr:cNvPr id="39" name="Ink 38">
              <a:extLst>
                <a:ext uri="{FF2B5EF4-FFF2-40B4-BE49-F238E27FC236}">
                  <a16:creationId xmlns:a16="http://schemas.microsoft.com/office/drawing/2014/main" id="{EC98CE43-55A4-41A3-BE9A-BA9605A5F5DF}"/>
                </a:ext>
              </a:extLst>
            </xdr:cNvPr>
            <xdr:cNvPicPr/>
          </xdr:nvPicPr>
          <xdr:blipFill>
            <a:blip xmlns:r="http://schemas.openxmlformats.org/officeDocument/2006/relationships" r:embed="rId4"/>
            <a:stretch>
              <a:fillRect/>
            </a:stretch>
          </xdr:blipFill>
          <xdr:spPr>
            <a:xfrm>
              <a:off x="10314412" y="6462696"/>
              <a:ext cx="1856220" cy="661055"/>
            </a:xfrm>
            <a:prstGeom prst="rect">
              <a:avLst/>
            </a:prstGeom>
          </xdr:spPr>
        </xdr:pic>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225000</xdr:colOff>
      <xdr:row>10</xdr:row>
      <xdr:rowOff>103143</xdr:rowOff>
    </xdr:from>
    <xdr:to>
      <xdr:col>13</xdr:col>
      <xdr:colOff>79097</xdr:colOff>
      <xdr:row>12</xdr:row>
      <xdr:rowOff>65666</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C7662CDF-072B-3C44-6CDA-614D4535A495}"/>
                </a:ext>
              </a:extLst>
            </xdr14:cNvPr>
            <xdr14:cNvContentPartPr/>
          </xdr14:nvContentPartPr>
          <xdr14:nvPr macro=""/>
          <xdr14:xfrm>
            <a:off x="9393740" y="2171428"/>
            <a:ext cx="507240" cy="328680"/>
          </xdr14:xfrm>
        </xdr:contentPart>
      </mc:Choice>
      <mc:Fallback xmlns="">
        <xdr:pic>
          <xdr:nvPicPr>
            <xdr:cNvPr id="2" name="Ink 1">
              <a:extLst>
                <a:ext uri="{FF2B5EF4-FFF2-40B4-BE49-F238E27FC236}">
                  <a16:creationId xmlns:a16="http://schemas.microsoft.com/office/drawing/2014/main" id="{C7662CDF-072B-3C44-6CDA-614D4535A495}"/>
                </a:ext>
              </a:extLst>
            </xdr:cNvPr>
            <xdr:cNvPicPr/>
          </xdr:nvPicPr>
          <xdr:blipFill>
            <a:blip xmlns:r="http://schemas.openxmlformats.org/officeDocument/2006/relationships" r:embed="rId2"/>
            <a:stretch>
              <a:fillRect/>
            </a:stretch>
          </xdr:blipFill>
          <xdr:spPr>
            <a:xfrm>
              <a:off x="9384740" y="2162428"/>
              <a:ext cx="524880" cy="346320"/>
            </a:xfrm>
            <a:prstGeom prst="rect">
              <a:avLst/>
            </a:prstGeom>
          </xdr:spPr>
        </xdr:pic>
      </mc:Fallback>
    </mc:AlternateContent>
    <xdr:clientData/>
  </xdr:twoCellAnchor>
  <xdr:twoCellAnchor editAs="oneCell">
    <xdr:from>
      <xdr:col>14</xdr:col>
      <xdr:colOff>501274</xdr:colOff>
      <xdr:row>8</xdr:row>
      <xdr:rowOff>178778</xdr:rowOff>
    </xdr:from>
    <xdr:to>
      <xdr:col>16</xdr:col>
      <xdr:colOff>480188</xdr:colOff>
      <xdr:row>12</xdr:row>
      <xdr:rowOff>115706</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3" name="Ink 12">
              <a:extLst>
                <a:ext uri="{FF2B5EF4-FFF2-40B4-BE49-F238E27FC236}">
                  <a16:creationId xmlns:a16="http://schemas.microsoft.com/office/drawing/2014/main" id="{9A3C513B-2B1D-4477-1875-556211919132}"/>
                </a:ext>
              </a:extLst>
            </xdr14:cNvPr>
            <xdr14:cNvContentPartPr/>
          </xdr14:nvContentPartPr>
          <xdr14:nvPr macro=""/>
          <xdr14:xfrm>
            <a:off x="10976300" y="1880908"/>
            <a:ext cx="1285200" cy="669240"/>
          </xdr14:xfrm>
        </xdr:contentPart>
      </mc:Choice>
      <mc:Fallback xmlns="">
        <xdr:pic>
          <xdr:nvPicPr>
            <xdr:cNvPr id="13" name="Ink 12">
              <a:extLst>
                <a:ext uri="{FF2B5EF4-FFF2-40B4-BE49-F238E27FC236}">
                  <a16:creationId xmlns:a16="http://schemas.microsoft.com/office/drawing/2014/main" id="{9A3C513B-2B1D-4477-1875-556211919132}"/>
                </a:ext>
              </a:extLst>
            </xdr:cNvPr>
            <xdr:cNvPicPr/>
          </xdr:nvPicPr>
          <xdr:blipFill>
            <a:blip xmlns:r="http://schemas.openxmlformats.org/officeDocument/2006/relationships" r:embed="rId4"/>
            <a:stretch>
              <a:fillRect/>
            </a:stretch>
          </xdr:blipFill>
          <xdr:spPr>
            <a:xfrm>
              <a:off x="10967660" y="1871908"/>
              <a:ext cx="1302840" cy="686880"/>
            </a:xfrm>
            <a:prstGeom prst="rect">
              <a:avLst/>
            </a:prstGeom>
          </xdr:spPr>
        </xdr:pic>
      </mc:Fallback>
    </mc:AlternateContent>
    <xdr:clientData/>
  </xdr:twoCellAnchor>
  <xdr:twoCellAnchor editAs="oneCell">
    <xdr:from>
      <xdr:col>13</xdr:col>
      <xdr:colOff>339377</xdr:colOff>
      <xdr:row>9</xdr:row>
      <xdr:rowOff>159140</xdr:rowOff>
    </xdr:from>
    <xdr:to>
      <xdr:col>14</xdr:col>
      <xdr:colOff>166114</xdr:colOff>
      <xdr:row>12</xdr:row>
      <xdr:rowOff>86546</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4" name="Ink 13">
              <a:extLst>
                <a:ext uri="{FF2B5EF4-FFF2-40B4-BE49-F238E27FC236}">
                  <a16:creationId xmlns:a16="http://schemas.microsoft.com/office/drawing/2014/main" id="{B34AFC83-7DEF-D2AB-F0E8-1ED37F04CF1D}"/>
                </a:ext>
              </a:extLst>
            </xdr14:cNvPr>
            <xdr14:cNvContentPartPr/>
          </xdr14:nvContentPartPr>
          <xdr14:nvPr macro=""/>
          <xdr14:xfrm>
            <a:off x="10161260" y="2044348"/>
            <a:ext cx="479880" cy="476640"/>
          </xdr14:xfrm>
        </xdr:contentPart>
      </mc:Choice>
      <mc:Fallback xmlns="">
        <xdr:pic>
          <xdr:nvPicPr>
            <xdr:cNvPr id="14" name="Ink 13">
              <a:extLst>
                <a:ext uri="{FF2B5EF4-FFF2-40B4-BE49-F238E27FC236}">
                  <a16:creationId xmlns:a16="http://schemas.microsoft.com/office/drawing/2014/main" id="{B34AFC83-7DEF-D2AB-F0E8-1ED37F04CF1D}"/>
                </a:ext>
              </a:extLst>
            </xdr:cNvPr>
            <xdr:cNvPicPr/>
          </xdr:nvPicPr>
          <xdr:blipFill>
            <a:blip xmlns:r="http://schemas.openxmlformats.org/officeDocument/2006/relationships" r:embed="rId6"/>
            <a:stretch>
              <a:fillRect/>
            </a:stretch>
          </xdr:blipFill>
          <xdr:spPr>
            <a:xfrm>
              <a:off x="10152260" y="2035348"/>
              <a:ext cx="497520" cy="494280"/>
            </a:xfrm>
            <a:prstGeom prst="rect">
              <a:avLst/>
            </a:prstGeom>
          </xdr:spPr>
        </xdr:pic>
      </mc:Fallback>
    </mc:AlternateContent>
    <xdr:clientData/>
  </xdr:twoCellAnchor>
  <xdr:twoCellAnchor editAs="oneCell">
    <xdr:from>
      <xdr:col>12</xdr:col>
      <xdr:colOff>103680</xdr:colOff>
      <xdr:row>14</xdr:row>
      <xdr:rowOff>4791</xdr:rowOff>
    </xdr:from>
    <xdr:to>
      <xdr:col>12</xdr:col>
      <xdr:colOff>556560</xdr:colOff>
      <xdr:row>15</xdr:row>
      <xdr:rowOff>128073</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5" name="Ink 14">
              <a:extLst>
                <a:ext uri="{FF2B5EF4-FFF2-40B4-BE49-F238E27FC236}">
                  <a16:creationId xmlns:a16="http://schemas.microsoft.com/office/drawing/2014/main" id="{29F54143-A858-A2E2-7B2B-4600D0E53A17}"/>
                </a:ext>
              </a:extLst>
            </xdr14:cNvPr>
            <xdr14:cNvContentPartPr/>
          </xdr14:nvContentPartPr>
          <xdr14:nvPr macro=""/>
          <xdr14:xfrm>
            <a:off x="9272420" y="2805388"/>
            <a:ext cx="452880" cy="306360"/>
          </xdr14:xfrm>
        </xdr:contentPart>
      </mc:Choice>
      <mc:Fallback xmlns="">
        <xdr:pic>
          <xdr:nvPicPr>
            <xdr:cNvPr id="15" name="Ink 14">
              <a:extLst>
                <a:ext uri="{FF2B5EF4-FFF2-40B4-BE49-F238E27FC236}">
                  <a16:creationId xmlns:a16="http://schemas.microsoft.com/office/drawing/2014/main" id="{29F54143-A858-A2E2-7B2B-4600D0E53A17}"/>
                </a:ext>
              </a:extLst>
            </xdr:cNvPr>
            <xdr:cNvPicPr/>
          </xdr:nvPicPr>
          <xdr:blipFill>
            <a:blip xmlns:r="http://schemas.openxmlformats.org/officeDocument/2006/relationships" r:embed="rId8"/>
            <a:stretch>
              <a:fillRect/>
            </a:stretch>
          </xdr:blipFill>
          <xdr:spPr>
            <a:xfrm>
              <a:off x="9263780" y="2796388"/>
              <a:ext cx="470520" cy="324000"/>
            </a:xfrm>
            <a:prstGeom prst="rect">
              <a:avLst/>
            </a:prstGeom>
          </xdr:spPr>
        </xdr:pic>
      </mc:Fallback>
    </mc:AlternateContent>
    <xdr:clientData/>
  </xdr:twoCellAnchor>
  <xdr:twoCellAnchor editAs="oneCell">
    <xdr:from>
      <xdr:col>13</xdr:col>
      <xdr:colOff>258377</xdr:colOff>
      <xdr:row>12</xdr:row>
      <xdr:rowOff>107066</xdr:rowOff>
    </xdr:from>
    <xdr:to>
      <xdr:col>19</xdr:col>
      <xdr:colOff>175886</xdr:colOff>
      <xdr:row>17</xdr:row>
      <xdr:rowOff>149997</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40" name="Ink 39">
              <a:extLst>
                <a:ext uri="{FF2B5EF4-FFF2-40B4-BE49-F238E27FC236}">
                  <a16:creationId xmlns:a16="http://schemas.microsoft.com/office/drawing/2014/main" id="{117A3908-89DC-6CD9-9DEE-6EA51572C8E9}"/>
                </a:ext>
              </a:extLst>
            </xdr14:cNvPr>
            <xdr14:cNvContentPartPr/>
          </xdr14:nvContentPartPr>
          <xdr14:nvPr macro=""/>
          <xdr14:xfrm>
            <a:off x="10080260" y="2541508"/>
            <a:ext cx="3836366" cy="958320"/>
          </xdr14:xfrm>
        </xdr:contentPart>
      </mc:Choice>
      <mc:Fallback xmlns="">
        <xdr:pic>
          <xdr:nvPicPr>
            <xdr:cNvPr id="40" name="Ink 39">
              <a:extLst>
                <a:ext uri="{FF2B5EF4-FFF2-40B4-BE49-F238E27FC236}">
                  <a16:creationId xmlns:a16="http://schemas.microsoft.com/office/drawing/2014/main" id="{117A3908-89DC-6CD9-9DEE-6EA51572C8E9}"/>
                </a:ext>
              </a:extLst>
            </xdr:cNvPr>
            <xdr:cNvPicPr/>
          </xdr:nvPicPr>
          <xdr:blipFill>
            <a:blip xmlns:r="http://schemas.openxmlformats.org/officeDocument/2006/relationships" r:embed="rId10"/>
            <a:stretch>
              <a:fillRect/>
            </a:stretch>
          </xdr:blipFill>
          <xdr:spPr>
            <a:xfrm>
              <a:off x="10071620" y="2532508"/>
              <a:ext cx="3854005" cy="975960"/>
            </a:xfrm>
            <a:prstGeom prst="rect">
              <a:avLst/>
            </a:prstGeom>
          </xdr:spPr>
        </xdr:pic>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537480</xdr:colOff>
      <xdr:row>4</xdr:row>
      <xdr:rowOff>4332</xdr:rowOff>
    </xdr:from>
    <xdr:to>
      <xdr:col>2</xdr:col>
      <xdr:colOff>567984</xdr:colOff>
      <xdr:row>9</xdr:row>
      <xdr:rowOff>65575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58" name="Ink 57">
              <a:extLst>
                <a:ext uri="{FF2B5EF4-FFF2-40B4-BE49-F238E27FC236}">
                  <a16:creationId xmlns:a16="http://schemas.microsoft.com/office/drawing/2014/main" id="{CF6326C0-0AF1-97B7-4A80-CB75610336C9}"/>
                </a:ext>
              </a:extLst>
            </xdr14:cNvPr>
            <xdr14:cNvContentPartPr/>
          </xdr14:nvContentPartPr>
          <xdr14:nvPr macro=""/>
          <xdr14:xfrm>
            <a:off x="537480" y="750781"/>
            <a:ext cx="1714680" cy="996120"/>
          </xdr14:xfrm>
        </xdr:contentPart>
      </mc:Choice>
      <mc:Fallback xmlns="">
        <xdr:pic>
          <xdr:nvPicPr>
            <xdr:cNvPr id="58" name="Ink 57">
              <a:extLst>
                <a:ext uri="{FF2B5EF4-FFF2-40B4-BE49-F238E27FC236}">
                  <a16:creationId xmlns:a16="http://schemas.microsoft.com/office/drawing/2014/main" id="{CF6326C0-0AF1-97B7-4A80-CB75610336C9}"/>
                </a:ext>
              </a:extLst>
            </xdr:cNvPr>
            <xdr:cNvPicPr/>
          </xdr:nvPicPr>
          <xdr:blipFill>
            <a:blip xmlns:r="http://schemas.openxmlformats.org/officeDocument/2006/relationships" r:embed="rId2"/>
            <a:stretch>
              <a:fillRect/>
            </a:stretch>
          </xdr:blipFill>
          <xdr:spPr>
            <a:xfrm>
              <a:off x="528480" y="742138"/>
              <a:ext cx="1732320" cy="1013766"/>
            </a:xfrm>
            <a:prstGeom prst="rect">
              <a:avLst/>
            </a:prstGeom>
          </xdr:spPr>
        </xdr:pic>
      </mc:Fallback>
    </mc:AlternateContent>
    <xdr:clientData/>
  </xdr:twoCellAnchor>
  <xdr:twoCellAnchor editAs="oneCell">
    <xdr:from>
      <xdr:col>3</xdr:col>
      <xdr:colOff>279805</xdr:colOff>
      <xdr:row>3</xdr:row>
      <xdr:rowOff>36440</xdr:rowOff>
    </xdr:from>
    <xdr:to>
      <xdr:col>8</xdr:col>
      <xdr:colOff>264890</xdr:colOff>
      <xdr:row>9</xdr:row>
      <xdr:rowOff>163102</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79" name="Ink 78">
              <a:extLst>
                <a:ext uri="{FF2B5EF4-FFF2-40B4-BE49-F238E27FC236}">
                  <a16:creationId xmlns:a16="http://schemas.microsoft.com/office/drawing/2014/main" id="{A5454ED8-F90E-CFC8-28A8-81A6D0D5FE22}"/>
                </a:ext>
              </a:extLst>
            </xdr14:cNvPr>
            <xdr14:cNvContentPartPr/>
          </xdr14:nvContentPartPr>
          <xdr14:nvPr macro=""/>
          <xdr14:xfrm>
            <a:off x="2239234" y="596276"/>
            <a:ext cx="3250800" cy="1244520"/>
          </xdr14:xfrm>
        </xdr:contentPart>
      </mc:Choice>
      <mc:Fallback xmlns="">
        <xdr:pic>
          <xdr:nvPicPr>
            <xdr:cNvPr id="79" name="Ink 78">
              <a:extLst>
                <a:ext uri="{FF2B5EF4-FFF2-40B4-BE49-F238E27FC236}">
                  <a16:creationId xmlns:a16="http://schemas.microsoft.com/office/drawing/2014/main" id="{A5454ED8-F90E-CFC8-28A8-81A6D0D5FE22}"/>
                </a:ext>
              </a:extLst>
            </xdr:cNvPr>
            <xdr:cNvPicPr/>
          </xdr:nvPicPr>
          <xdr:blipFill>
            <a:blip xmlns:r="http://schemas.openxmlformats.org/officeDocument/2006/relationships" r:embed="rId4"/>
            <a:stretch>
              <a:fillRect/>
            </a:stretch>
          </xdr:blipFill>
          <xdr:spPr>
            <a:xfrm>
              <a:off x="2230235" y="587633"/>
              <a:ext cx="3268438" cy="1262165"/>
            </a:xfrm>
            <a:prstGeom prst="rect">
              <a:avLst/>
            </a:prstGeom>
          </xdr:spPr>
        </xdr:pic>
      </mc:Fallback>
    </mc:AlternateContent>
    <xdr:clientData/>
  </xdr:twoCellAnchor>
  <xdr:twoCellAnchor editAs="oneCell">
    <xdr:from>
      <xdr:col>8</xdr:col>
      <xdr:colOff>420737</xdr:colOff>
      <xdr:row>3</xdr:row>
      <xdr:rowOff>84745</xdr:rowOff>
    </xdr:from>
    <xdr:to>
      <xdr:col>10</xdr:col>
      <xdr:colOff>506315</xdr:colOff>
      <xdr:row>10</xdr:row>
      <xdr:rowOff>76619</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09" name="Ink 108">
              <a:extLst>
                <a:ext uri="{FF2B5EF4-FFF2-40B4-BE49-F238E27FC236}">
                  <a16:creationId xmlns:a16="http://schemas.microsoft.com/office/drawing/2014/main" id="{3AABBB67-010B-1CF8-7C9E-ECDF90539F3E}"/>
                </a:ext>
              </a:extLst>
            </xdr14:cNvPr>
            <xdr14:cNvContentPartPr/>
          </xdr14:nvContentPartPr>
          <xdr14:nvPr macro=""/>
          <xdr14:xfrm>
            <a:off x="5645880" y="644581"/>
            <a:ext cx="1394280" cy="1298160"/>
          </xdr14:xfrm>
        </xdr:contentPart>
      </mc:Choice>
      <mc:Fallback xmlns="">
        <xdr:pic>
          <xdr:nvPicPr>
            <xdr:cNvPr id="109" name="Ink 108">
              <a:extLst>
                <a:ext uri="{FF2B5EF4-FFF2-40B4-BE49-F238E27FC236}">
                  <a16:creationId xmlns:a16="http://schemas.microsoft.com/office/drawing/2014/main" id="{3AABBB67-010B-1CF8-7C9E-ECDF90539F3E}"/>
                </a:ext>
              </a:extLst>
            </xdr:cNvPr>
            <xdr:cNvPicPr/>
          </xdr:nvPicPr>
          <xdr:blipFill>
            <a:blip xmlns:r="http://schemas.openxmlformats.org/officeDocument/2006/relationships" r:embed="rId6"/>
            <a:stretch>
              <a:fillRect/>
            </a:stretch>
          </xdr:blipFill>
          <xdr:spPr>
            <a:xfrm>
              <a:off x="5637240" y="635581"/>
              <a:ext cx="1411920" cy="1315800"/>
            </a:xfrm>
            <a:prstGeom prst="rect">
              <a:avLst/>
            </a:prstGeom>
          </xdr:spPr>
        </xdr:pic>
      </mc:Fallback>
    </mc:AlternateContent>
    <xdr:clientData/>
  </xdr:twoCellAnchor>
  <xdr:twoCellAnchor editAs="oneCell">
    <xdr:from>
      <xdr:col>1</xdr:col>
      <xdr:colOff>3857</xdr:colOff>
      <xdr:row>4</xdr:row>
      <xdr:rowOff>115932</xdr:rowOff>
    </xdr:from>
    <xdr:to>
      <xdr:col>2</xdr:col>
      <xdr:colOff>298317</xdr:colOff>
      <xdr:row>5</xdr:row>
      <xdr:rowOff>104680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10" name="Ink 109">
              <a:extLst>
                <a:ext uri="{FF2B5EF4-FFF2-40B4-BE49-F238E27FC236}">
                  <a16:creationId xmlns:a16="http://schemas.microsoft.com/office/drawing/2014/main" id="{D0891997-431F-5D9B-63FB-73322810501D}"/>
                </a:ext>
              </a:extLst>
            </xdr14:cNvPr>
            <xdr14:cNvContentPartPr/>
          </xdr14:nvContentPartPr>
          <xdr14:nvPr macro=""/>
          <xdr14:xfrm>
            <a:off x="657000" y="862381"/>
            <a:ext cx="1107000" cy="169920"/>
          </xdr14:xfrm>
        </xdr:contentPart>
      </mc:Choice>
      <mc:Fallback xmlns="">
        <xdr:pic>
          <xdr:nvPicPr>
            <xdr:cNvPr id="110" name="Ink 109">
              <a:extLst>
                <a:ext uri="{FF2B5EF4-FFF2-40B4-BE49-F238E27FC236}">
                  <a16:creationId xmlns:a16="http://schemas.microsoft.com/office/drawing/2014/main" id="{D0891997-431F-5D9B-63FB-73322810501D}"/>
                </a:ext>
              </a:extLst>
            </xdr:cNvPr>
            <xdr:cNvPicPr/>
          </xdr:nvPicPr>
          <xdr:blipFill>
            <a:blip xmlns:r="http://schemas.openxmlformats.org/officeDocument/2006/relationships" r:embed="rId8"/>
            <a:stretch>
              <a:fillRect/>
            </a:stretch>
          </xdr:blipFill>
          <xdr:spPr>
            <a:xfrm>
              <a:off x="603000" y="754741"/>
              <a:ext cx="1214640" cy="385560"/>
            </a:xfrm>
            <a:prstGeom prst="rect">
              <a:avLst/>
            </a:prstGeom>
          </xdr:spPr>
        </xdr:pic>
      </mc:Fallback>
    </mc:AlternateContent>
    <xdr:clientData/>
  </xdr:twoCellAnchor>
  <xdr:twoCellAnchor editAs="oneCell">
    <xdr:from>
      <xdr:col>3</xdr:col>
      <xdr:colOff>366171</xdr:colOff>
      <xdr:row>3</xdr:row>
      <xdr:rowOff>170065</xdr:rowOff>
    </xdr:from>
    <xdr:to>
      <xdr:col>3</xdr:col>
      <xdr:colOff>597995</xdr:colOff>
      <xdr:row>8</xdr:row>
      <xdr:rowOff>818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11" name="Ink 110">
              <a:extLst>
                <a:ext uri="{FF2B5EF4-FFF2-40B4-BE49-F238E27FC236}">
                  <a16:creationId xmlns:a16="http://schemas.microsoft.com/office/drawing/2014/main" id="{6A774C39-2CA5-8740-B1DA-457A8823EA03}"/>
                </a:ext>
              </a:extLst>
            </xdr14:cNvPr>
            <xdr14:cNvContentPartPr/>
          </xdr14:nvContentPartPr>
          <xdr14:nvPr macro=""/>
          <xdr14:xfrm>
            <a:off x="2325600" y="729901"/>
            <a:ext cx="233640" cy="750600"/>
          </xdr14:xfrm>
        </xdr:contentPart>
      </mc:Choice>
      <mc:Fallback xmlns="">
        <xdr:pic>
          <xdr:nvPicPr>
            <xdr:cNvPr id="111" name="Ink 110">
              <a:extLst>
                <a:ext uri="{FF2B5EF4-FFF2-40B4-BE49-F238E27FC236}">
                  <a16:creationId xmlns:a16="http://schemas.microsoft.com/office/drawing/2014/main" id="{6A774C39-2CA5-8740-B1DA-457A8823EA03}"/>
                </a:ext>
              </a:extLst>
            </xdr:cNvPr>
            <xdr:cNvPicPr/>
          </xdr:nvPicPr>
          <xdr:blipFill>
            <a:blip xmlns:r="http://schemas.openxmlformats.org/officeDocument/2006/relationships" r:embed="rId10"/>
            <a:stretch>
              <a:fillRect/>
            </a:stretch>
          </xdr:blipFill>
          <xdr:spPr>
            <a:xfrm>
              <a:off x="2271600" y="621901"/>
              <a:ext cx="341280" cy="966240"/>
            </a:xfrm>
            <a:prstGeom prst="rect">
              <a:avLst/>
            </a:prstGeom>
          </xdr:spPr>
        </xdr:pic>
      </mc:Fallback>
    </mc:AlternateContent>
    <xdr:clientData/>
  </xdr:twoCellAnchor>
  <xdr:twoCellAnchor editAs="oneCell">
    <xdr:from>
      <xdr:col>6</xdr:col>
      <xdr:colOff>255703</xdr:colOff>
      <xdr:row>3</xdr:row>
      <xdr:rowOff>156385</xdr:rowOff>
    </xdr:from>
    <xdr:to>
      <xdr:col>7</xdr:col>
      <xdr:colOff>584296</xdr:colOff>
      <xdr:row>4</xdr:row>
      <xdr:rowOff>85652</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12" name="Ink 111">
              <a:extLst>
                <a:ext uri="{FF2B5EF4-FFF2-40B4-BE49-F238E27FC236}">
                  <a16:creationId xmlns:a16="http://schemas.microsoft.com/office/drawing/2014/main" id="{D50EA6FD-6A0F-5B8F-8100-DE82D6DE07BC}"/>
                </a:ext>
              </a:extLst>
            </xdr14:cNvPr>
            <xdr14:cNvContentPartPr/>
          </xdr14:nvContentPartPr>
          <xdr14:nvPr macro=""/>
          <xdr14:xfrm>
            <a:off x="4174560" y="716221"/>
            <a:ext cx="979920" cy="121320"/>
          </xdr14:xfrm>
        </xdr:contentPart>
      </mc:Choice>
      <mc:Fallback xmlns="">
        <xdr:pic>
          <xdr:nvPicPr>
            <xdr:cNvPr id="112" name="Ink 111">
              <a:extLst>
                <a:ext uri="{FF2B5EF4-FFF2-40B4-BE49-F238E27FC236}">
                  <a16:creationId xmlns:a16="http://schemas.microsoft.com/office/drawing/2014/main" id="{D50EA6FD-6A0F-5B8F-8100-DE82D6DE07BC}"/>
                </a:ext>
              </a:extLst>
            </xdr:cNvPr>
            <xdr:cNvPicPr/>
          </xdr:nvPicPr>
          <xdr:blipFill>
            <a:blip xmlns:r="http://schemas.openxmlformats.org/officeDocument/2006/relationships" r:embed="rId12"/>
            <a:stretch>
              <a:fillRect/>
            </a:stretch>
          </xdr:blipFill>
          <xdr:spPr>
            <a:xfrm>
              <a:off x="4120920" y="608221"/>
              <a:ext cx="1087560" cy="336960"/>
            </a:xfrm>
            <a:prstGeom prst="rect">
              <a:avLst/>
            </a:prstGeom>
          </xdr:spPr>
        </xdr:pic>
      </mc:Fallback>
    </mc:AlternateContent>
    <xdr:clientData/>
  </xdr:twoCellAnchor>
  <xdr:twoCellAnchor editAs="oneCell">
    <xdr:from>
      <xdr:col>6</xdr:col>
      <xdr:colOff>71023</xdr:colOff>
      <xdr:row>5</xdr:row>
      <xdr:rowOff>48480</xdr:rowOff>
    </xdr:from>
    <xdr:to>
      <xdr:col>6</xdr:col>
      <xdr:colOff>278577</xdr:colOff>
      <xdr:row>8</xdr:row>
      <xdr:rowOff>102427</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13" name="Ink 112">
              <a:extLst>
                <a:ext uri="{FF2B5EF4-FFF2-40B4-BE49-F238E27FC236}">
                  <a16:creationId xmlns:a16="http://schemas.microsoft.com/office/drawing/2014/main" id="{53E1C5C3-ACCC-A27A-D287-0007A3D9442A}"/>
                </a:ext>
              </a:extLst>
            </xdr14:cNvPr>
            <xdr14:cNvContentPartPr/>
          </xdr14:nvContentPartPr>
          <xdr14:nvPr macro=""/>
          <xdr14:xfrm>
            <a:off x="3989880" y="981541"/>
            <a:ext cx="214200" cy="615600"/>
          </xdr14:xfrm>
        </xdr:contentPart>
      </mc:Choice>
      <mc:Fallback xmlns="">
        <xdr:pic>
          <xdr:nvPicPr>
            <xdr:cNvPr id="113" name="Ink 112">
              <a:extLst>
                <a:ext uri="{FF2B5EF4-FFF2-40B4-BE49-F238E27FC236}">
                  <a16:creationId xmlns:a16="http://schemas.microsoft.com/office/drawing/2014/main" id="{53E1C5C3-ACCC-A27A-D287-0007A3D9442A}"/>
                </a:ext>
              </a:extLst>
            </xdr:cNvPr>
            <xdr:cNvPicPr/>
          </xdr:nvPicPr>
          <xdr:blipFill>
            <a:blip xmlns:r="http://schemas.openxmlformats.org/officeDocument/2006/relationships" r:embed="rId14"/>
            <a:stretch>
              <a:fillRect/>
            </a:stretch>
          </xdr:blipFill>
          <xdr:spPr>
            <a:xfrm>
              <a:off x="3936240" y="873541"/>
              <a:ext cx="321840" cy="831240"/>
            </a:xfrm>
            <a:prstGeom prst="rect">
              <a:avLst/>
            </a:prstGeom>
          </xdr:spPr>
        </xdr:pic>
      </mc:Fallback>
    </mc:AlternateContent>
    <xdr:clientData/>
  </xdr:twoCellAnchor>
  <xdr:twoCellAnchor editAs="oneCell">
    <xdr:from>
      <xdr:col>8</xdr:col>
      <xdr:colOff>421097</xdr:colOff>
      <xdr:row>3</xdr:row>
      <xdr:rowOff>181225</xdr:rowOff>
    </xdr:from>
    <xdr:to>
      <xdr:col>9</xdr:col>
      <xdr:colOff>600258</xdr:colOff>
      <xdr:row>8</xdr:row>
      <xdr:rowOff>67420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14" name="Ink 113">
              <a:extLst>
                <a:ext uri="{FF2B5EF4-FFF2-40B4-BE49-F238E27FC236}">
                  <a16:creationId xmlns:a16="http://schemas.microsoft.com/office/drawing/2014/main" id="{F1C0F3EF-71B9-D60F-5668-8C6D789DB2EF}"/>
                </a:ext>
              </a:extLst>
            </xdr14:cNvPr>
            <xdr14:cNvContentPartPr/>
          </xdr14:nvContentPartPr>
          <xdr14:nvPr macro=""/>
          <xdr14:xfrm>
            <a:off x="5646240" y="741061"/>
            <a:ext cx="834120" cy="816840"/>
          </xdr14:xfrm>
        </xdr:contentPart>
      </mc:Choice>
      <mc:Fallback xmlns="">
        <xdr:pic>
          <xdr:nvPicPr>
            <xdr:cNvPr id="114" name="Ink 113">
              <a:extLst>
                <a:ext uri="{FF2B5EF4-FFF2-40B4-BE49-F238E27FC236}">
                  <a16:creationId xmlns:a16="http://schemas.microsoft.com/office/drawing/2014/main" id="{F1C0F3EF-71B9-D60F-5668-8C6D789DB2EF}"/>
                </a:ext>
              </a:extLst>
            </xdr:cNvPr>
            <xdr:cNvPicPr/>
          </xdr:nvPicPr>
          <xdr:blipFill>
            <a:blip xmlns:r="http://schemas.openxmlformats.org/officeDocument/2006/relationships" r:embed="rId16"/>
            <a:stretch>
              <a:fillRect/>
            </a:stretch>
          </xdr:blipFill>
          <xdr:spPr>
            <a:xfrm>
              <a:off x="5592600" y="633421"/>
              <a:ext cx="941760" cy="1032480"/>
            </a:xfrm>
            <a:prstGeom prst="rect">
              <a:avLst/>
            </a:prstGeom>
          </xdr:spPr>
        </xdr:pic>
      </mc:Fallback>
    </mc:AlternateContent>
    <xdr:clientData/>
  </xdr:twoCellAnchor>
  <xdr:twoCellAnchor editAs="oneCell">
    <xdr:from>
      <xdr:col>1</xdr:col>
      <xdr:colOff>16097</xdr:colOff>
      <xdr:row>6</xdr:row>
      <xdr:rowOff>25307</xdr:rowOff>
    </xdr:from>
    <xdr:to>
      <xdr:col>2</xdr:col>
      <xdr:colOff>460420</xdr:colOff>
      <xdr:row>7</xdr:row>
      <xdr:rowOff>86535</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15" name="Ink 114">
              <a:extLst>
                <a:ext uri="{FF2B5EF4-FFF2-40B4-BE49-F238E27FC236}">
                  <a16:creationId xmlns:a16="http://schemas.microsoft.com/office/drawing/2014/main" id="{560D415F-E7D7-0B01-1C2B-73B94EDC38B3}"/>
                </a:ext>
              </a:extLst>
            </xdr14:cNvPr>
            <xdr14:cNvContentPartPr/>
          </xdr14:nvContentPartPr>
          <xdr14:nvPr macro=""/>
          <xdr14:xfrm>
            <a:off x="669240" y="1144981"/>
            <a:ext cx="1259280" cy="243000"/>
          </xdr14:xfrm>
        </xdr:contentPart>
      </mc:Choice>
      <mc:Fallback xmlns="">
        <xdr:pic>
          <xdr:nvPicPr>
            <xdr:cNvPr id="115" name="Ink 114">
              <a:extLst>
                <a:ext uri="{FF2B5EF4-FFF2-40B4-BE49-F238E27FC236}">
                  <a16:creationId xmlns:a16="http://schemas.microsoft.com/office/drawing/2014/main" id="{560D415F-E7D7-0B01-1C2B-73B94EDC38B3}"/>
                </a:ext>
              </a:extLst>
            </xdr:cNvPr>
            <xdr:cNvPicPr/>
          </xdr:nvPicPr>
          <xdr:blipFill>
            <a:blip xmlns:r="http://schemas.openxmlformats.org/officeDocument/2006/relationships" r:embed="rId18"/>
            <a:stretch>
              <a:fillRect/>
            </a:stretch>
          </xdr:blipFill>
          <xdr:spPr>
            <a:xfrm>
              <a:off x="615240" y="1037341"/>
              <a:ext cx="1366920" cy="458640"/>
            </a:xfrm>
            <a:prstGeom prst="rect">
              <a:avLst/>
            </a:prstGeom>
          </xdr:spPr>
        </xdr:pic>
      </mc:Fallback>
    </mc:AlternateContent>
    <xdr:clientData/>
  </xdr:twoCellAnchor>
  <xdr:twoCellAnchor editAs="oneCell">
    <xdr:from>
      <xdr:col>3</xdr:col>
      <xdr:colOff>631491</xdr:colOff>
      <xdr:row>3</xdr:row>
      <xdr:rowOff>64225</xdr:rowOff>
    </xdr:from>
    <xdr:to>
      <xdr:col>5</xdr:col>
      <xdr:colOff>203093</xdr:colOff>
      <xdr:row>8</xdr:row>
      <xdr:rowOff>574</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16" name="Ink 115">
              <a:extLst>
                <a:ext uri="{FF2B5EF4-FFF2-40B4-BE49-F238E27FC236}">
                  <a16:creationId xmlns:a16="http://schemas.microsoft.com/office/drawing/2014/main" id="{2CD3BF7E-0043-4804-3A9B-A8E480BA89FE}"/>
                </a:ext>
              </a:extLst>
            </xdr14:cNvPr>
            <xdr14:cNvContentPartPr/>
          </xdr14:nvContentPartPr>
          <xdr14:nvPr macro=""/>
          <xdr14:xfrm>
            <a:off x="2590920" y="624061"/>
            <a:ext cx="882720" cy="856800"/>
          </xdr14:xfrm>
        </xdr:contentPart>
      </mc:Choice>
      <mc:Fallback xmlns="">
        <xdr:pic>
          <xdr:nvPicPr>
            <xdr:cNvPr id="116" name="Ink 115">
              <a:extLst>
                <a:ext uri="{FF2B5EF4-FFF2-40B4-BE49-F238E27FC236}">
                  <a16:creationId xmlns:a16="http://schemas.microsoft.com/office/drawing/2014/main" id="{2CD3BF7E-0043-4804-3A9B-A8E480BA89FE}"/>
                </a:ext>
              </a:extLst>
            </xdr:cNvPr>
            <xdr:cNvPicPr/>
          </xdr:nvPicPr>
          <xdr:blipFill>
            <a:blip xmlns:r="http://schemas.openxmlformats.org/officeDocument/2006/relationships" r:embed="rId20"/>
            <a:stretch>
              <a:fillRect/>
            </a:stretch>
          </xdr:blipFill>
          <xdr:spPr>
            <a:xfrm>
              <a:off x="2536920" y="516061"/>
              <a:ext cx="990360" cy="1072440"/>
            </a:xfrm>
            <a:prstGeom prst="rect">
              <a:avLst/>
            </a:prstGeom>
          </xdr:spPr>
        </xdr:pic>
      </mc:Fallback>
    </mc:AlternateContent>
    <xdr:clientData/>
  </xdr:twoCellAnchor>
  <xdr:twoCellAnchor editAs="oneCell">
    <xdr:from>
      <xdr:col>6</xdr:col>
      <xdr:colOff>388183</xdr:colOff>
      <xdr:row>5</xdr:row>
      <xdr:rowOff>27960</xdr:rowOff>
    </xdr:from>
    <xdr:to>
      <xdr:col>8</xdr:col>
      <xdr:colOff>142281</xdr:colOff>
      <xdr:row>8</xdr:row>
      <xdr:rowOff>86259</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17" name="Ink 116">
              <a:extLst>
                <a:ext uri="{FF2B5EF4-FFF2-40B4-BE49-F238E27FC236}">
                  <a16:creationId xmlns:a16="http://schemas.microsoft.com/office/drawing/2014/main" id="{8C8B51F0-DAE3-C45E-7518-57DB24E157BA}"/>
                </a:ext>
              </a:extLst>
            </xdr14:cNvPr>
            <xdr14:cNvContentPartPr/>
          </xdr14:nvContentPartPr>
          <xdr14:nvPr macro=""/>
          <xdr14:xfrm>
            <a:off x="4307040" y="961021"/>
            <a:ext cx="1067040" cy="616320"/>
          </xdr14:xfrm>
        </xdr:contentPart>
      </mc:Choice>
      <mc:Fallback xmlns="">
        <xdr:pic>
          <xdr:nvPicPr>
            <xdr:cNvPr id="117" name="Ink 116">
              <a:extLst>
                <a:ext uri="{FF2B5EF4-FFF2-40B4-BE49-F238E27FC236}">
                  <a16:creationId xmlns:a16="http://schemas.microsoft.com/office/drawing/2014/main" id="{8C8B51F0-DAE3-C45E-7518-57DB24E157BA}"/>
                </a:ext>
              </a:extLst>
            </xdr:cNvPr>
            <xdr:cNvPicPr/>
          </xdr:nvPicPr>
          <xdr:blipFill>
            <a:blip xmlns:r="http://schemas.openxmlformats.org/officeDocument/2006/relationships" r:embed="rId22"/>
            <a:stretch>
              <a:fillRect/>
            </a:stretch>
          </xdr:blipFill>
          <xdr:spPr>
            <a:xfrm>
              <a:off x="4253400" y="853021"/>
              <a:ext cx="1174680" cy="831960"/>
            </a:xfrm>
            <a:prstGeom prst="rect">
              <a:avLst/>
            </a:prstGeom>
          </xdr:spPr>
        </xdr:pic>
      </mc:Fallback>
    </mc:AlternateContent>
    <xdr:clientData/>
  </xdr:twoCellAnchor>
  <xdr:twoCellAnchor editAs="oneCell">
    <xdr:from>
      <xdr:col>9</xdr:col>
      <xdr:colOff>626554</xdr:colOff>
      <xdr:row>4</xdr:row>
      <xdr:rowOff>13332</xdr:rowOff>
    </xdr:from>
    <xdr:to>
      <xdr:col>10</xdr:col>
      <xdr:colOff>444909</xdr:colOff>
      <xdr:row>8</xdr:row>
      <xdr:rowOff>87339</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18" name="Ink 117">
              <a:extLst>
                <a:ext uri="{FF2B5EF4-FFF2-40B4-BE49-F238E27FC236}">
                  <a16:creationId xmlns:a16="http://schemas.microsoft.com/office/drawing/2014/main" id="{D00B4FED-284C-6C76-A1EE-AF98D1012EE8}"/>
                </a:ext>
              </a:extLst>
            </xdr14:cNvPr>
            <xdr14:cNvContentPartPr/>
          </xdr14:nvContentPartPr>
          <xdr14:nvPr macro=""/>
          <xdr14:xfrm>
            <a:off x="6504840" y="759781"/>
            <a:ext cx="469080" cy="818640"/>
          </xdr14:xfrm>
        </xdr:contentPart>
      </mc:Choice>
      <mc:Fallback xmlns="">
        <xdr:pic>
          <xdr:nvPicPr>
            <xdr:cNvPr id="118" name="Ink 117">
              <a:extLst>
                <a:ext uri="{FF2B5EF4-FFF2-40B4-BE49-F238E27FC236}">
                  <a16:creationId xmlns:a16="http://schemas.microsoft.com/office/drawing/2014/main" id="{D00B4FED-284C-6C76-A1EE-AF98D1012EE8}"/>
                </a:ext>
              </a:extLst>
            </xdr:cNvPr>
            <xdr:cNvPicPr/>
          </xdr:nvPicPr>
          <xdr:blipFill>
            <a:blip xmlns:r="http://schemas.openxmlformats.org/officeDocument/2006/relationships" r:embed="rId24"/>
            <a:stretch>
              <a:fillRect/>
            </a:stretch>
          </xdr:blipFill>
          <xdr:spPr>
            <a:xfrm>
              <a:off x="6450840" y="651781"/>
              <a:ext cx="576720" cy="1034280"/>
            </a:xfrm>
            <a:prstGeom prst="rect">
              <a:avLst/>
            </a:prstGeom>
          </xdr:spPr>
        </xdr:pic>
      </mc:Fallback>
    </mc:AlternateContent>
    <xdr:clientData/>
  </xdr:twoCellAnchor>
  <xdr:twoCellAnchor editAs="oneCell">
    <xdr:from>
      <xdr:col>4</xdr:col>
      <xdr:colOff>357789</xdr:colOff>
      <xdr:row>11</xdr:row>
      <xdr:rowOff>53640</xdr:rowOff>
    </xdr:from>
    <xdr:to>
      <xdr:col>7</xdr:col>
      <xdr:colOff>256577</xdr:colOff>
      <xdr:row>12</xdr:row>
      <xdr:rowOff>142364</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39" name="Ink 138">
              <a:extLst>
                <a:ext uri="{FF2B5EF4-FFF2-40B4-BE49-F238E27FC236}">
                  <a16:creationId xmlns:a16="http://schemas.microsoft.com/office/drawing/2014/main" id="{09114EAA-331E-4EA1-2C5C-899BA6ED881E}"/>
                </a:ext>
              </a:extLst>
            </xdr14:cNvPr>
            <xdr14:cNvContentPartPr/>
          </xdr14:nvContentPartPr>
          <xdr14:nvPr macro=""/>
          <xdr14:xfrm>
            <a:off x="2970360" y="2106375"/>
            <a:ext cx="1855800" cy="267480"/>
          </xdr14:xfrm>
        </xdr:contentPart>
      </mc:Choice>
      <mc:Fallback xmlns="">
        <xdr:pic>
          <xdr:nvPicPr>
            <xdr:cNvPr id="139" name="Ink 138">
              <a:extLst>
                <a:ext uri="{FF2B5EF4-FFF2-40B4-BE49-F238E27FC236}">
                  <a16:creationId xmlns:a16="http://schemas.microsoft.com/office/drawing/2014/main" id="{09114EAA-331E-4EA1-2C5C-899BA6ED881E}"/>
                </a:ext>
              </a:extLst>
            </xdr:cNvPr>
            <xdr:cNvPicPr/>
          </xdr:nvPicPr>
          <xdr:blipFill>
            <a:blip xmlns:r="http://schemas.openxmlformats.org/officeDocument/2006/relationships" r:embed="rId26"/>
            <a:stretch>
              <a:fillRect/>
            </a:stretch>
          </xdr:blipFill>
          <xdr:spPr>
            <a:xfrm>
              <a:off x="2961360" y="2097375"/>
              <a:ext cx="1873440" cy="285120"/>
            </a:xfrm>
            <a:prstGeom prst="rect">
              <a:avLst/>
            </a:prstGeom>
          </xdr:spPr>
        </xdr:pic>
      </mc:Fallback>
    </mc:AlternateContent>
    <xdr:clientData/>
  </xdr:twoCellAnchor>
  <xdr:twoCellAnchor editAs="oneCell">
    <xdr:from>
      <xdr:col>5</xdr:col>
      <xdr:colOff>602126</xdr:colOff>
      <xdr:row>11</xdr:row>
      <xdr:rowOff>142714</xdr:rowOff>
    </xdr:from>
    <xdr:to>
      <xdr:col>6</xdr:col>
      <xdr:colOff>430766</xdr:colOff>
      <xdr:row>12</xdr:row>
      <xdr:rowOff>102519</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46" name="Ink 145">
              <a:extLst>
                <a:ext uri="{FF2B5EF4-FFF2-40B4-BE49-F238E27FC236}">
                  <a16:creationId xmlns:a16="http://schemas.microsoft.com/office/drawing/2014/main" id="{A4897EDC-A82B-4267-04F4-196D64F60E8C}"/>
                </a:ext>
              </a:extLst>
            </xdr14:cNvPr>
            <xdr14:cNvContentPartPr/>
          </xdr14:nvContentPartPr>
          <xdr14:nvPr macro=""/>
          <xdr14:xfrm>
            <a:off x="3867840" y="2195449"/>
            <a:ext cx="484200" cy="144000"/>
          </xdr14:xfrm>
        </xdr:contentPart>
      </mc:Choice>
      <mc:Fallback xmlns="">
        <xdr:pic>
          <xdr:nvPicPr>
            <xdr:cNvPr id="146" name="Ink 145">
              <a:extLst>
                <a:ext uri="{FF2B5EF4-FFF2-40B4-BE49-F238E27FC236}">
                  <a16:creationId xmlns:a16="http://schemas.microsoft.com/office/drawing/2014/main" id="{A4897EDC-A82B-4267-04F4-196D64F60E8C}"/>
                </a:ext>
              </a:extLst>
            </xdr:cNvPr>
            <xdr:cNvPicPr/>
          </xdr:nvPicPr>
          <xdr:blipFill>
            <a:blip xmlns:r="http://schemas.openxmlformats.org/officeDocument/2006/relationships" r:embed="rId28"/>
            <a:stretch>
              <a:fillRect/>
            </a:stretch>
          </xdr:blipFill>
          <xdr:spPr>
            <a:xfrm>
              <a:off x="3859200" y="2186809"/>
              <a:ext cx="501840" cy="161640"/>
            </a:xfrm>
            <a:prstGeom prst="rect">
              <a:avLst/>
            </a:prstGeom>
          </xdr:spPr>
        </xdr:pic>
      </mc:Fallback>
    </mc:AlternateContent>
    <xdr:clientData/>
  </xdr:twoCellAnchor>
  <xdr:twoCellAnchor editAs="oneCell">
    <xdr:from>
      <xdr:col>4</xdr:col>
      <xdr:colOff>357429</xdr:colOff>
      <xdr:row>11</xdr:row>
      <xdr:rowOff>88200</xdr:rowOff>
    </xdr:from>
    <xdr:to>
      <xdr:col>10</xdr:col>
      <xdr:colOff>314651</xdr:colOff>
      <xdr:row>18</xdr:row>
      <xdr:rowOff>293000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6" name="Ink 165">
              <a:extLst>
                <a:ext uri="{FF2B5EF4-FFF2-40B4-BE49-F238E27FC236}">
                  <a16:creationId xmlns:a16="http://schemas.microsoft.com/office/drawing/2014/main" id="{CFC0EBD8-A356-1293-8273-6B29CA689541}"/>
                </a:ext>
              </a:extLst>
            </xdr14:cNvPr>
            <xdr14:cNvContentPartPr/>
          </xdr14:nvContentPartPr>
          <xdr14:nvPr macro=""/>
          <xdr14:xfrm>
            <a:off x="2970000" y="2140935"/>
            <a:ext cx="3881520" cy="1504440"/>
          </xdr14:xfrm>
        </xdr:contentPart>
      </mc:Choice>
      <mc:Fallback xmlns="">
        <xdr:pic>
          <xdr:nvPicPr>
            <xdr:cNvPr id="166" name="Ink 165">
              <a:extLst>
                <a:ext uri="{FF2B5EF4-FFF2-40B4-BE49-F238E27FC236}">
                  <a16:creationId xmlns:a16="http://schemas.microsoft.com/office/drawing/2014/main" id="{CFC0EBD8-A356-1293-8273-6B29CA689541}"/>
                </a:ext>
              </a:extLst>
            </xdr:cNvPr>
            <xdr:cNvPicPr/>
          </xdr:nvPicPr>
          <xdr:blipFill>
            <a:blip xmlns:r="http://schemas.openxmlformats.org/officeDocument/2006/relationships" r:embed="rId30"/>
            <a:stretch>
              <a:fillRect/>
            </a:stretch>
          </xdr:blipFill>
          <xdr:spPr>
            <a:xfrm>
              <a:off x="2961360" y="2131937"/>
              <a:ext cx="3899160" cy="1522076"/>
            </a:xfrm>
            <a:prstGeom prst="rect">
              <a:avLst/>
            </a:prstGeom>
          </xdr:spPr>
        </xdr:pic>
      </mc:Fallback>
    </mc:AlternateContent>
    <xdr:clientData/>
  </xdr:twoCellAnchor>
  <xdr:twoCellAnchor editAs="oneCell">
    <xdr:from>
      <xdr:col>7</xdr:col>
      <xdr:colOff>507960</xdr:colOff>
      <xdr:row>19</xdr:row>
      <xdr:rowOff>124319</xdr:rowOff>
    </xdr:from>
    <xdr:to>
      <xdr:col>9</xdr:col>
      <xdr:colOff>543769</xdr:colOff>
      <xdr:row>24</xdr:row>
      <xdr:rowOff>86377</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83" name="Ink 182">
              <a:extLst>
                <a:ext uri="{FF2B5EF4-FFF2-40B4-BE49-F238E27FC236}">
                  <a16:creationId xmlns:a16="http://schemas.microsoft.com/office/drawing/2014/main" id="{BF7A2EAC-8EA0-F125-D997-63D95FD3F14C}"/>
                </a:ext>
              </a:extLst>
            </xdr14:cNvPr>
            <xdr14:cNvContentPartPr/>
          </xdr14:nvContentPartPr>
          <xdr14:nvPr macro=""/>
          <xdr14:xfrm>
            <a:off x="5079960" y="3852676"/>
            <a:ext cx="1340280" cy="890280"/>
          </xdr14:xfrm>
        </xdr:contentPart>
      </mc:Choice>
      <mc:Fallback xmlns="">
        <xdr:pic>
          <xdr:nvPicPr>
            <xdr:cNvPr id="183" name="Ink 182">
              <a:extLst>
                <a:ext uri="{FF2B5EF4-FFF2-40B4-BE49-F238E27FC236}">
                  <a16:creationId xmlns:a16="http://schemas.microsoft.com/office/drawing/2014/main" id="{BF7A2EAC-8EA0-F125-D997-63D95FD3F14C}"/>
                </a:ext>
              </a:extLst>
            </xdr:cNvPr>
            <xdr:cNvPicPr/>
          </xdr:nvPicPr>
          <xdr:blipFill>
            <a:blip xmlns:r="http://schemas.openxmlformats.org/officeDocument/2006/relationships" r:embed="rId32"/>
            <a:stretch>
              <a:fillRect/>
            </a:stretch>
          </xdr:blipFill>
          <xdr:spPr>
            <a:xfrm>
              <a:off x="5071318" y="3843680"/>
              <a:ext cx="1357925" cy="907913"/>
            </a:xfrm>
            <a:prstGeom prst="rect">
              <a:avLst/>
            </a:prstGeom>
          </xdr:spPr>
        </xdr:pic>
      </mc:Fallback>
    </mc:AlternateContent>
    <xdr:clientData/>
  </xdr:twoCellAnchor>
  <xdr:twoCellAnchor editAs="oneCell">
    <xdr:from>
      <xdr:col>9</xdr:col>
      <xdr:colOff>256114</xdr:colOff>
      <xdr:row>21</xdr:row>
      <xdr:rowOff>182015</xdr:rowOff>
    </xdr:from>
    <xdr:to>
      <xdr:col>10</xdr:col>
      <xdr:colOff>315212</xdr:colOff>
      <xdr:row>23</xdr:row>
      <xdr:rowOff>66534</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88" name="Ink 187">
              <a:extLst>
                <a:ext uri="{FF2B5EF4-FFF2-40B4-BE49-F238E27FC236}">
                  <a16:creationId xmlns:a16="http://schemas.microsoft.com/office/drawing/2014/main" id="{E9ED34D9-0AE4-A889-6F00-210593BC4136}"/>
                </a:ext>
              </a:extLst>
            </xdr14:cNvPr>
            <xdr14:cNvContentPartPr/>
          </xdr14:nvContentPartPr>
          <xdr14:nvPr macro=""/>
          <xdr14:xfrm>
            <a:off x="6134400" y="4283596"/>
            <a:ext cx="707400" cy="259560"/>
          </xdr14:xfrm>
        </xdr:contentPart>
      </mc:Choice>
      <mc:Fallback xmlns="">
        <xdr:pic>
          <xdr:nvPicPr>
            <xdr:cNvPr id="188" name="Ink 187">
              <a:extLst>
                <a:ext uri="{FF2B5EF4-FFF2-40B4-BE49-F238E27FC236}">
                  <a16:creationId xmlns:a16="http://schemas.microsoft.com/office/drawing/2014/main" id="{E9ED34D9-0AE4-A889-6F00-210593BC4136}"/>
                </a:ext>
              </a:extLst>
            </xdr:cNvPr>
            <xdr:cNvPicPr/>
          </xdr:nvPicPr>
          <xdr:blipFill>
            <a:blip xmlns:r="http://schemas.openxmlformats.org/officeDocument/2006/relationships" r:embed="rId34"/>
            <a:stretch>
              <a:fillRect/>
            </a:stretch>
          </xdr:blipFill>
          <xdr:spPr>
            <a:xfrm>
              <a:off x="6125400" y="4274608"/>
              <a:ext cx="725040" cy="277176"/>
            </a:xfrm>
            <a:prstGeom prst="rect">
              <a:avLst/>
            </a:prstGeom>
          </xdr:spPr>
        </xdr:pic>
      </mc:Fallback>
    </mc:AlternateContent>
    <xdr:clientData/>
  </xdr:twoCellAnchor>
  <xdr:twoCellAnchor editAs="oneCell">
    <xdr:from>
      <xdr:col>6</xdr:col>
      <xdr:colOff>525343</xdr:colOff>
      <xdr:row>22</xdr:row>
      <xdr:rowOff>66322</xdr:rowOff>
    </xdr:from>
    <xdr:to>
      <xdr:col>8</xdr:col>
      <xdr:colOff>47159</xdr:colOff>
      <xdr:row>23</xdr:row>
      <xdr:rowOff>124310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89" name="Ink 188">
              <a:extLst>
                <a:ext uri="{FF2B5EF4-FFF2-40B4-BE49-F238E27FC236}">
                  <a16:creationId xmlns:a16="http://schemas.microsoft.com/office/drawing/2014/main" id="{0AF9415F-993E-004F-112E-89CC73B14A18}"/>
                </a:ext>
              </a:extLst>
            </xdr14:cNvPr>
            <xdr14:cNvContentPartPr/>
          </xdr14:nvContentPartPr>
          <xdr14:nvPr macro=""/>
          <xdr14:xfrm>
            <a:off x="4444200" y="4354516"/>
            <a:ext cx="830520" cy="239760"/>
          </xdr14:xfrm>
        </xdr:contentPart>
      </mc:Choice>
      <mc:Fallback xmlns="">
        <xdr:pic>
          <xdr:nvPicPr>
            <xdr:cNvPr id="189" name="Ink 188">
              <a:extLst>
                <a:ext uri="{FF2B5EF4-FFF2-40B4-BE49-F238E27FC236}">
                  <a16:creationId xmlns:a16="http://schemas.microsoft.com/office/drawing/2014/main" id="{0AF9415F-993E-004F-112E-89CC73B14A18}"/>
                </a:ext>
              </a:extLst>
            </xdr:cNvPr>
            <xdr:cNvPicPr/>
          </xdr:nvPicPr>
          <xdr:blipFill>
            <a:blip xmlns:r="http://schemas.openxmlformats.org/officeDocument/2006/relationships" r:embed="rId36"/>
            <a:stretch>
              <a:fillRect/>
            </a:stretch>
          </xdr:blipFill>
          <xdr:spPr>
            <a:xfrm>
              <a:off x="4435204" y="4345876"/>
              <a:ext cx="848152" cy="257400"/>
            </a:xfrm>
            <a:prstGeom prst="rect">
              <a:avLst/>
            </a:prstGeom>
          </xdr:spPr>
        </xdr:pic>
      </mc:Fallback>
    </mc:AlternateContent>
    <xdr:clientData/>
  </xdr:twoCellAnchor>
  <xdr:twoCellAnchor editAs="oneCell">
    <xdr:from>
      <xdr:col>0</xdr:col>
      <xdr:colOff>616350</xdr:colOff>
      <xdr:row>41</xdr:row>
      <xdr:rowOff>26022</xdr:rowOff>
    </xdr:from>
    <xdr:to>
      <xdr:col>1</xdr:col>
      <xdr:colOff>727065</xdr:colOff>
      <xdr:row>45</xdr:row>
      <xdr:rowOff>49988</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9" name="Ink 8">
              <a:extLst>
                <a:ext uri="{FF2B5EF4-FFF2-40B4-BE49-F238E27FC236}">
                  <a16:creationId xmlns:a16="http://schemas.microsoft.com/office/drawing/2014/main" id="{B0AA4E96-647A-416C-4CEC-DE3BF634E5A6}"/>
                </a:ext>
              </a:extLst>
            </xdr14:cNvPr>
            <xdr14:cNvContentPartPr/>
          </xdr14:nvContentPartPr>
          <xdr14:nvPr macro=""/>
          <xdr14:xfrm>
            <a:off x="616350" y="7731553"/>
            <a:ext cx="959024" cy="737497"/>
          </xdr14:xfrm>
        </xdr:contentPart>
      </mc:Choice>
      <mc:Fallback xmlns="">
        <xdr:pic>
          <xdr:nvPicPr>
            <xdr:cNvPr id="9" name="Ink 8">
              <a:extLst>
                <a:ext uri="{FF2B5EF4-FFF2-40B4-BE49-F238E27FC236}">
                  <a16:creationId xmlns:a16="http://schemas.microsoft.com/office/drawing/2014/main" id="{B0AA4E96-647A-416C-4CEC-DE3BF634E5A6}"/>
                </a:ext>
              </a:extLst>
            </xdr:cNvPr>
            <xdr:cNvPicPr/>
          </xdr:nvPicPr>
          <xdr:blipFill>
            <a:blip xmlns:r="http://schemas.openxmlformats.org/officeDocument/2006/relationships" r:embed="rId38"/>
            <a:stretch>
              <a:fillRect/>
            </a:stretch>
          </xdr:blipFill>
          <xdr:spPr>
            <a:xfrm>
              <a:off x="607733" y="7722590"/>
              <a:ext cx="976617" cy="755065"/>
            </a:xfrm>
            <a:prstGeom prst="rect">
              <a:avLst/>
            </a:prstGeom>
          </xdr:spPr>
        </xdr:pic>
      </mc:Fallback>
    </mc:AlternateContent>
    <xdr:clientData/>
  </xdr:twoCellAnchor>
  <xdr:twoCellAnchor editAs="oneCell">
    <xdr:from>
      <xdr:col>2</xdr:col>
      <xdr:colOff>275827</xdr:colOff>
      <xdr:row>39</xdr:row>
      <xdr:rowOff>23091</xdr:rowOff>
    </xdr:from>
    <xdr:to>
      <xdr:col>4</xdr:col>
      <xdr:colOff>431716</xdr:colOff>
      <xdr:row>43</xdr:row>
      <xdr:rowOff>12471</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21" name="Ink 20">
              <a:extLst>
                <a:ext uri="{FF2B5EF4-FFF2-40B4-BE49-F238E27FC236}">
                  <a16:creationId xmlns:a16="http://schemas.microsoft.com/office/drawing/2014/main" id="{CC0DD8D3-AA96-BC12-266F-CBFC39EC708D}"/>
                </a:ext>
              </a:extLst>
            </xdr14:cNvPr>
            <xdr14:cNvContentPartPr/>
          </xdr14:nvContentPartPr>
          <xdr14:nvPr macro=""/>
          <xdr14:xfrm>
            <a:off x="1558786" y="7370948"/>
            <a:ext cx="1437033" cy="709560"/>
          </xdr14:xfrm>
        </xdr:contentPart>
      </mc:Choice>
      <mc:Fallback xmlns="">
        <xdr:pic>
          <xdr:nvPicPr>
            <xdr:cNvPr id="21" name="Ink 20">
              <a:extLst>
                <a:ext uri="{FF2B5EF4-FFF2-40B4-BE49-F238E27FC236}">
                  <a16:creationId xmlns:a16="http://schemas.microsoft.com/office/drawing/2014/main" id="{CC0DD8D3-AA96-BC12-266F-CBFC39EC708D}"/>
                </a:ext>
              </a:extLst>
            </xdr:cNvPr>
            <xdr:cNvPicPr/>
          </xdr:nvPicPr>
          <xdr:blipFill>
            <a:blip xmlns:r="http://schemas.openxmlformats.org/officeDocument/2006/relationships" r:embed="rId40"/>
            <a:stretch>
              <a:fillRect/>
            </a:stretch>
          </xdr:blipFill>
          <xdr:spPr>
            <a:xfrm>
              <a:off x="1550144" y="7362308"/>
              <a:ext cx="1454676" cy="727200"/>
            </a:xfrm>
            <a:prstGeom prst="rect">
              <a:avLst/>
            </a:prstGeom>
          </xdr:spPr>
        </xdr:pic>
      </mc:Fallback>
    </mc:AlternateContent>
    <xdr:clientData/>
  </xdr:twoCellAnchor>
  <xdr:twoCellAnchor editAs="oneCell">
    <xdr:from>
      <xdr:col>3</xdr:col>
      <xdr:colOff>288489</xdr:colOff>
      <xdr:row>40</xdr:row>
      <xdr:rowOff>50418</xdr:rowOff>
    </xdr:from>
    <xdr:to>
      <xdr:col>5</xdr:col>
      <xdr:colOff>562557</xdr:colOff>
      <xdr:row>47</xdr:row>
      <xdr:rowOff>142410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35" name="Ink 34">
              <a:extLst>
                <a:ext uri="{FF2B5EF4-FFF2-40B4-BE49-F238E27FC236}">
                  <a16:creationId xmlns:a16="http://schemas.microsoft.com/office/drawing/2014/main" id="{69367A43-9386-FF60-2429-91C89A4DDE9A}"/>
                </a:ext>
              </a:extLst>
            </xdr14:cNvPr>
            <xdr14:cNvContentPartPr/>
          </xdr14:nvContentPartPr>
          <xdr14:nvPr macro=""/>
          <xdr14:xfrm>
            <a:off x="2212928" y="7577112"/>
            <a:ext cx="1554610" cy="1345665"/>
          </xdr14:xfrm>
        </xdr:contentPart>
      </mc:Choice>
      <mc:Fallback xmlns="">
        <xdr:pic>
          <xdr:nvPicPr>
            <xdr:cNvPr id="35" name="Ink 34">
              <a:extLst>
                <a:ext uri="{FF2B5EF4-FFF2-40B4-BE49-F238E27FC236}">
                  <a16:creationId xmlns:a16="http://schemas.microsoft.com/office/drawing/2014/main" id="{69367A43-9386-FF60-2429-91C89A4DDE9A}"/>
                </a:ext>
              </a:extLst>
            </xdr:cNvPr>
            <xdr:cNvPicPr/>
          </xdr:nvPicPr>
          <xdr:blipFill>
            <a:blip xmlns:r="http://schemas.openxmlformats.org/officeDocument/2006/relationships" r:embed="rId42"/>
            <a:stretch>
              <a:fillRect/>
            </a:stretch>
          </xdr:blipFill>
          <xdr:spPr>
            <a:xfrm>
              <a:off x="2204287" y="7568112"/>
              <a:ext cx="1572251" cy="1363305"/>
            </a:xfrm>
            <a:prstGeom prst="rect">
              <a:avLst/>
            </a:prstGeom>
          </xdr:spPr>
        </xdr:pic>
      </mc:Fallback>
    </mc:AlternateContent>
    <xdr:clientData/>
  </xdr:twoCellAnchor>
  <xdr:twoCellAnchor editAs="oneCell">
    <xdr:from>
      <xdr:col>4</xdr:col>
      <xdr:colOff>89104</xdr:colOff>
      <xdr:row>43</xdr:row>
      <xdr:rowOff>96733</xdr:rowOff>
    </xdr:from>
    <xdr:to>
      <xdr:col>5</xdr:col>
      <xdr:colOff>520481</xdr:colOff>
      <xdr:row>48</xdr:row>
      <xdr:rowOff>76745</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40" name="Ink 39">
              <a:extLst>
                <a:ext uri="{FF2B5EF4-FFF2-40B4-BE49-F238E27FC236}">
                  <a16:creationId xmlns:a16="http://schemas.microsoft.com/office/drawing/2014/main" id="{F11CC75E-CC58-E8FF-D712-196B5585E84E}"/>
                </a:ext>
              </a:extLst>
            </xdr14:cNvPr>
            <xdr14:cNvContentPartPr/>
          </xdr14:nvContentPartPr>
          <xdr14:nvPr macro=""/>
          <xdr14:xfrm>
            <a:off x="2655023" y="8159937"/>
            <a:ext cx="1078905" cy="874196"/>
          </xdr14:xfrm>
        </xdr:contentPart>
      </mc:Choice>
      <mc:Fallback xmlns="">
        <xdr:pic>
          <xdr:nvPicPr>
            <xdr:cNvPr id="40" name="Ink 39">
              <a:extLst>
                <a:ext uri="{FF2B5EF4-FFF2-40B4-BE49-F238E27FC236}">
                  <a16:creationId xmlns:a16="http://schemas.microsoft.com/office/drawing/2014/main" id="{F11CC75E-CC58-E8FF-D712-196B5585E84E}"/>
                </a:ext>
              </a:extLst>
            </xdr:cNvPr>
            <xdr:cNvPicPr/>
          </xdr:nvPicPr>
          <xdr:blipFill>
            <a:blip xmlns:r="http://schemas.openxmlformats.org/officeDocument/2006/relationships" r:embed="rId44"/>
            <a:stretch>
              <a:fillRect/>
            </a:stretch>
          </xdr:blipFill>
          <xdr:spPr>
            <a:xfrm>
              <a:off x="2646023" y="8150932"/>
              <a:ext cx="1096545" cy="891846"/>
            </a:xfrm>
            <a:prstGeom prst="rect">
              <a:avLst/>
            </a:prstGeom>
          </xdr:spPr>
        </xdr:pic>
      </mc:Fallback>
    </mc:AlternateContent>
    <xdr:clientData/>
  </xdr:twoCellAnchor>
  <xdr:twoCellAnchor editAs="oneCell">
    <xdr:from>
      <xdr:col>6</xdr:col>
      <xdr:colOff>446780</xdr:colOff>
      <xdr:row>36</xdr:row>
      <xdr:rowOff>103567</xdr:rowOff>
    </xdr:from>
    <xdr:to>
      <xdr:col>6</xdr:col>
      <xdr:colOff>571700</xdr:colOff>
      <xdr:row>37</xdr:row>
      <xdr:rowOff>163210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47" name="Ink 46">
              <a:extLst>
                <a:ext uri="{FF2B5EF4-FFF2-40B4-BE49-F238E27FC236}">
                  <a16:creationId xmlns:a16="http://schemas.microsoft.com/office/drawing/2014/main" id="{6225CCD7-8AAB-A39A-D75E-B2AB04DAF8F1}"/>
                </a:ext>
              </a:extLst>
            </xdr14:cNvPr>
            <xdr14:cNvContentPartPr/>
          </xdr14:nvContentPartPr>
          <xdr14:nvPr macro=""/>
          <xdr14:xfrm>
            <a:off x="4295658" y="6914914"/>
            <a:ext cx="124920" cy="233640"/>
          </xdr14:xfrm>
        </xdr:contentPart>
      </mc:Choice>
      <mc:Fallback xmlns="">
        <xdr:pic>
          <xdr:nvPicPr>
            <xdr:cNvPr id="47" name="Ink 46">
              <a:extLst>
                <a:ext uri="{FF2B5EF4-FFF2-40B4-BE49-F238E27FC236}">
                  <a16:creationId xmlns:a16="http://schemas.microsoft.com/office/drawing/2014/main" id="{6225CCD7-8AAB-A39A-D75E-B2AB04DAF8F1}"/>
                </a:ext>
              </a:extLst>
            </xdr:cNvPr>
            <xdr:cNvPicPr/>
          </xdr:nvPicPr>
          <xdr:blipFill>
            <a:blip xmlns:r="http://schemas.openxmlformats.org/officeDocument/2006/relationships" r:embed="rId46"/>
            <a:stretch>
              <a:fillRect/>
            </a:stretch>
          </xdr:blipFill>
          <xdr:spPr>
            <a:xfrm>
              <a:off x="4287018" y="6905914"/>
              <a:ext cx="142560" cy="251280"/>
            </a:xfrm>
            <a:prstGeom prst="rect">
              <a:avLst/>
            </a:prstGeom>
          </xdr:spPr>
        </xdr:pic>
      </mc:Fallback>
    </mc:AlternateContent>
    <xdr:clientData/>
  </xdr:twoCellAnchor>
  <xdr:twoCellAnchor editAs="oneCell">
    <xdr:from>
      <xdr:col>7</xdr:col>
      <xdr:colOff>292149</xdr:colOff>
      <xdr:row>36</xdr:row>
      <xdr:rowOff>143454</xdr:rowOff>
    </xdr:from>
    <xdr:to>
      <xdr:col>11</xdr:col>
      <xdr:colOff>46879</xdr:colOff>
      <xdr:row>41</xdr:row>
      <xdr:rowOff>29299</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67" name="Ink 66">
              <a:extLst>
                <a:ext uri="{FF2B5EF4-FFF2-40B4-BE49-F238E27FC236}">
                  <a16:creationId xmlns:a16="http://schemas.microsoft.com/office/drawing/2014/main" id="{C529D532-B4AF-D43A-F9CF-37AF8DEF5E50}"/>
                </a:ext>
              </a:extLst>
            </xdr14:cNvPr>
            <xdr14:cNvContentPartPr/>
          </xdr14:nvContentPartPr>
          <xdr14:nvPr macro=""/>
          <xdr14:xfrm>
            <a:off x="4782506" y="6954801"/>
            <a:ext cx="2323066" cy="772776"/>
          </xdr14:xfrm>
        </xdr:contentPart>
      </mc:Choice>
      <mc:Fallback xmlns="">
        <xdr:pic>
          <xdr:nvPicPr>
            <xdr:cNvPr id="67" name="Ink 66">
              <a:extLst>
                <a:ext uri="{FF2B5EF4-FFF2-40B4-BE49-F238E27FC236}">
                  <a16:creationId xmlns:a16="http://schemas.microsoft.com/office/drawing/2014/main" id="{C529D532-B4AF-D43A-F9CF-37AF8DEF5E50}"/>
                </a:ext>
              </a:extLst>
            </xdr:cNvPr>
            <xdr:cNvPicPr/>
          </xdr:nvPicPr>
          <xdr:blipFill>
            <a:blip xmlns:r="http://schemas.openxmlformats.org/officeDocument/2006/relationships" r:embed="rId48"/>
            <a:stretch>
              <a:fillRect/>
            </a:stretch>
          </xdr:blipFill>
          <xdr:spPr>
            <a:xfrm>
              <a:off x="4773866" y="6946163"/>
              <a:ext cx="2340706" cy="790413"/>
            </a:xfrm>
            <a:prstGeom prst="rect">
              <a:avLst/>
            </a:prstGeom>
          </xdr:spPr>
        </xdr:pic>
      </mc:Fallback>
    </mc:AlternateContent>
    <xdr:clientData/>
  </xdr:twoCellAnchor>
  <xdr:twoCellAnchor editAs="oneCell">
    <xdr:from>
      <xdr:col>7</xdr:col>
      <xdr:colOff>27398</xdr:colOff>
      <xdr:row>42</xdr:row>
      <xdr:rowOff>65456</xdr:rowOff>
    </xdr:from>
    <xdr:to>
      <xdr:col>9</xdr:col>
      <xdr:colOff>331302</xdr:colOff>
      <xdr:row>50</xdr:row>
      <xdr:rowOff>40073</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93" name="Ink 92">
              <a:extLst>
                <a:ext uri="{FF2B5EF4-FFF2-40B4-BE49-F238E27FC236}">
                  <a16:creationId xmlns:a16="http://schemas.microsoft.com/office/drawing/2014/main" id="{C4383A0C-6E5B-46C7-F7DE-C0558BE4B40F}"/>
                </a:ext>
              </a:extLst>
            </xdr14:cNvPr>
            <xdr14:cNvContentPartPr/>
          </xdr14:nvContentPartPr>
          <xdr14:nvPr macro=""/>
          <xdr14:xfrm>
            <a:off x="4517755" y="7949823"/>
            <a:ext cx="1588680" cy="1405311"/>
          </xdr14:xfrm>
        </xdr:contentPart>
      </mc:Choice>
      <mc:Fallback xmlns="">
        <xdr:pic>
          <xdr:nvPicPr>
            <xdr:cNvPr id="93" name="Ink 92">
              <a:extLst>
                <a:ext uri="{FF2B5EF4-FFF2-40B4-BE49-F238E27FC236}">
                  <a16:creationId xmlns:a16="http://schemas.microsoft.com/office/drawing/2014/main" id="{C4383A0C-6E5B-46C7-F7DE-C0558BE4B40F}"/>
                </a:ext>
              </a:extLst>
            </xdr:cNvPr>
            <xdr:cNvPicPr/>
          </xdr:nvPicPr>
          <xdr:blipFill>
            <a:blip xmlns:r="http://schemas.openxmlformats.org/officeDocument/2006/relationships" r:embed="rId50"/>
            <a:stretch>
              <a:fillRect/>
            </a:stretch>
          </xdr:blipFill>
          <xdr:spPr>
            <a:xfrm>
              <a:off x="4508755" y="7940819"/>
              <a:ext cx="1606320" cy="1422958"/>
            </a:xfrm>
            <a:prstGeom prst="rect">
              <a:avLst/>
            </a:prstGeom>
          </xdr:spPr>
        </xdr:pic>
      </mc:Fallback>
    </mc:AlternateContent>
    <xdr:clientData/>
  </xdr:twoCellAnchor>
  <xdr:twoCellAnchor editAs="oneCell">
    <xdr:from>
      <xdr:col>6</xdr:col>
      <xdr:colOff>344042</xdr:colOff>
      <xdr:row>45</xdr:row>
      <xdr:rowOff>70256</xdr:rowOff>
    </xdr:from>
    <xdr:to>
      <xdr:col>6</xdr:col>
      <xdr:colOff>543858</xdr:colOff>
      <xdr:row>45</xdr:row>
      <xdr:rowOff>163872</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94" name="Ink 93">
              <a:extLst>
                <a:ext uri="{FF2B5EF4-FFF2-40B4-BE49-F238E27FC236}">
                  <a16:creationId xmlns:a16="http://schemas.microsoft.com/office/drawing/2014/main" id="{4341A410-4CF7-9EB1-B49C-CB54E9DAACE4}"/>
                </a:ext>
              </a:extLst>
            </xdr14:cNvPr>
            <xdr14:cNvContentPartPr/>
          </xdr14:nvContentPartPr>
          <xdr14:nvPr macro=""/>
          <xdr14:xfrm>
            <a:off x="4192920" y="8491134"/>
            <a:ext cx="198000" cy="91800"/>
          </xdr14:xfrm>
        </xdr:contentPart>
      </mc:Choice>
      <mc:Fallback xmlns="">
        <xdr:pic>
          <xdr:nvPicPr>
            <xdr:cNvPr id="94" name="Ink 93">
              <a:extLst>
                <a:ext uri="{FF2B5EF4-FFF2-40B4-BE49-F238E27FC236}">
                  <a16:creationId xmlns:a16="http://schemas.microsoft.com/office/drawing/2014/main" id="{4341A410-4CF7-9EB1-B49C-CB54E9DAACE4}"/>
                </a:ext>
              </a:extLst>
            </xdr:cNvPr>
            <xdr:cNvPicPr/>
          </xdr:nvPicPr>
          <xdr:blipFill>
            <a:blip xmlns:r="http://schemas.openxmlformats.org/officeDocument/2006/relationships" r:embed="rId52"/>
            <a:stretch>
              <a:fillRect/>
            </a:stretch>
          </xdr:blipFill>
          <xdr:spPr>
            <a:xfrm>
              <a:off x="4184280" y="8482134"/>
              <a:ext cx="215640" cy="109440"/>
            </a:xfrm>
            <a:prstGeom prst="rect">
              <a:avLst/>
            </a:prstGeom>
          </xdr:spPr>
        </xdr:pic>
      </mc:Fallback>
    </mc:AlternateContent>
    <xdr:clientData/>
  </xdr:twoCellAnchor>
  <xdr:twoCellAnchor editAs="oneCell">
    <xdr:from>
      <xdr:col>6</xdr:col>
      <xdr:colOff>309482</xdr:colOff>
      <xdr:row>48</xdr:row>
      <xdr:rowOff>39546</xdr:rowOff>
    </xdr:from>
    <xdr:to>
      <xdr:col>6</xdr:col>
      <xdr:colOff>523306</xdr:colOff>
      <xdr:row>48</xdr:row>
      <xdr:rowOff>164410</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5" name="Ink 94">
              <a:extLst>
                <a:ext uri="{FF2B5EF4-FFF2-40B4-BE49-F238E27FC236}">
                  <a16:creationId xmlns:a16="http://schemas.microsoft.com/office/drawing/2014/main" id="{B47C365F-0F17-2FB3-055B-155A4E17C0D5}"/>
                </a:ext>
              </a:extLst>
            </xdr14:cNvPr>
            <xdr14:cNvContentPartPr/>
          </xdr14:nvContentPartPr>
          <xdr14:nvPr macro=""/>
          <xdr14:xfrm>
            <a:off x="4158360" y="8996934"/>
            <a:ext cx="215640" cy="117000"/>
          </xdr14:xfrm>
        </xdr:contentPart>
      </mc:Choice>
      <mc:Fallback xmlns="">
        <xdr:pic>
          <xdr:nvPicPr>
            <xdr:cNvPr id="95" name="Ink 94">
              <a:extLst>
                <a:ext uri="{FF2B5EF4-FFF2-40B4-BE49-F238E27FC236}">
                  <a16:creationId xmlns:a16="http://schemas.microsoft.com/office/drawing/2014/main" id="{B47C365F-0F17-2FB3-055B-155A4E17C0D5}"/>
                </a:ext>
              </a:extLst>
            </xdr:cNvPr>
            <xdr:cNvPicPr/>
          </xdr:nvPicPr>
          <xdr:blipFill>
            <a:blip xmlns:r="http://schemas.openxmlformats.org/officeDocument/2006/relationships" r:embed="rId54"/>
            <a:stretch>
              <a:fillRect/>
            </a:stretch>
          </xdr:blipFill>
          <xdr:spPr>
            <a:xfrm>
              <a:off x="4149720" y="8987934"/>
              <a:ext cx="233280" cy="134640"/>
            </a:xfrm>
            <a:prstGeom prst="rect">
              <a:avLst/>
            </a:prstGeom>
          </xdr:spPr>
        </xdr:pic>
      </mc:Fallback>
    </mc:AlternateContent>
    <xdr:clientData/>
  </xdr:twoCellAnchor>
  <xdr:twoCellAnchor editAs="oneCell">
    <xdr:from>
      <xdr:col>6</xdr:col>
      <xdr:colOff>411002</xdr:colOff>
      <xdr:row>43</xdr:row>
      <xdr:rowOff>122290</xdr:rowOff>
    </xdr:from>
    <xdr:to>
      <xdr:col>7</xdr:col>
      <xdr:colOff>25740</xdr:colOff>
      <xdr:row>44</xdr:row>
      <xdr:rowOff>85828</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6" name="Ink 95">
              <a:extLst>
                <a:ext uri="{FF2B5EF4-FFF2-40B4-BE49-F238E27FC236}">
                  <a16:creationId xmlns:a16="http://schemas.microsoft.com/office/drawing/2014/main" id="{22B4E7CF-FA57-70FD-5004-8DA60735BDF7}"/>
                </a:ext>
              </a:extLst>
            </xdr14:cNvPr>
            <xdr14:cNvContentPartPr/>
          </xdr14:nvContentPartPr>
          <xdr14:nvPr macro=""/>
          <xdr14:xfrm>
            <a:off x="4259880" y="8185494"/>
            <a:ext cx="253800" cy="135720"/>
          </xdr14:xfrm>
        </xdr:contentPart>
      </mc:Choice>
      <mc:Fallback xmlns="">
        <xdr:pic>
          <xdr:nvPicPr>
            <xdr:cNvPr id="96" name="Ink 95">
              <a:extLst>
                <a:ext uri="{FF2B5EF4-FFF2-40B4-BE49-F238E27FC236}">
                  <a16:creationId xmlns:a16="http://schemas.microsoft.com/office/drawing/2014/main" id="{22B4E7CF-FA57-70FD-5004-8DA60735BDF7}"/>
                </a:ext>
              </a:extLst>
            </xdr:cNvPr>
            <xdr:cNvPicPr/>
          </xdr:nvPicPr>
          <xdr:blipFill>
            <a:blip xmlns:r="http://schemas.openxmlformats.org/officeDocument/2006/relationships" r:embed="rId56"/>
            <a:stretch>
              <a:fillRect/>
            </a:stretch>
          </xdr:blipFill>
          <xdr:spPr>
            <a:xfrm>
              <a:off x="4250880" y="8176854"/>
              <a:ext cx="271440" cy="153360"/>
            </a:xfrm>
            <a:prstGeom prst="rect">
              <a:avLst/>
            </a:prstGeom>
          </xdr:spPr>
        </xdr:pic>
      </mc:Fallback>
    </mc:AlternateContent>
    <xdr:clientData/>
  </xdr:twoCellAnchor>
  <xdr:twoCellAnchor editAs="oneCell">
    <xdr:from>
      <xdr:col>6</xdr:col>
      <xdr:colOff>409562</xdr:colOff>
      <xdr:row>49</xdr:row>
      <xdr:rowOff>61230</xdr:rowOff>
    </xdr:from>
    <xdr:to>
      <xdr:col>6</xdr:col>
      <xdr:colOff>598459</xdr:colOff>
      <xdr:row>49</xdr:row>
      <xdr:rowOff>163933</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7" name="Ink 96">
              <a:extLst>
                <a:ext uri="{FF2B5EF4-FFF2-40B4-BE49-F238E27FC236}">
                  <a16:creationId xmlns:a16="http://schemas.microsoft.com/office/drawing/2014/main" id="{67525934-54E0-4A63-5F62-E43E0CE77E35}"/>
                </a:ext>
              </a:extLst>
            </xdr14:cNvPr>
            <xdr14:cNvContentPartPr/>
          </xdr14:nvContentPartPr>
          <xdr14:nvPr macro=""/>
          <xdr14:xfrm>
            <a:off x="4258440" y="9197454"/>
            <a:ext cx="186480" cy="105120"/>
          </xdr14:xfrm>
        </xdr:contentPart>
      </mc:Choice>
      <mc:Fallback xmlns="">
        <xdr:pic>
          <xdr:nvPicPr>
            <xdr:cNvPr id="97" name="Ink 96">
              <a:extLst>
                <a:ext uri="{FF2B5EF4-FFF2-40B4-BE49-F238E27FC236}">
                  <a16:creationId xmlns:a16="http://schemas.microsoft.com/office/drawing/2014/main" id="{67525934-54E0-4A63-5F62-E43E0CE77E35}"/>
                </a:ext>
              </a:extLst>
            </xdr:cNvPr>
            <xdr:cNvPicPr/>
          </xdr:nvPicPr>
          <xdr:blipFill>
            <a:blip xmlns:r="http://schemas.openxmlformats.org/officeDocument/2006/relationships" r:embed="rId58"/>
            <a:stretch>
              <a:fillRect/>
            </a:stretch>
          </xdr:blipFill>
          <xdr:spPr>
            <a:xfrm>
              <a:off x="4249440" y="9188814"/>
              <a:ext cx="204120" cy="122760"/>
            </a:xfrm>
            <a:prstGeom prst="rect">
              <a:avLst/>
            </a:prstGeom>
          </xdr:spPr>
        </xdr:pic>
      </mc:Fallback>
    </mc:AlternateContent>
    <xdr:clientData/>
  </xdr:twoCellAnchor>
  <xdr:twoCellAnchor editAs="oneCell">
    <xdr:from>
      <xdr:col>8</xdr:col>
      <xdr:colOff>430950</xdr:colOff>
      <xdr:row>64</xdr:row>
      <xdr:rowOff>164506</xdr:rowOff>
    </xdr:from>
    <xdr:to>
      <xdr:col>9</xdr:col>
      <xdr:colOff>217265</xdr:colOff>
      <xdr:row>66</xdr:row>
      <xdr:rowOff>124266</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22" name="Ink 121">
              <a:extLst>
                <a:ext uri="{FF2B5EF4-FFF2-40B4-BE49-F238E27FC236}">
                  <a16:creationId xmlns:a16="http://schemas.microsoft.com/office/drawing/2014/main" id="{6E72738C-A4DF-906F-64D3-51F39313FF46}"/>
                </a:ext>
              </a:extLst>
            </xdr14:cNvPr>
            <xdr14:cNvContentPartPr/>
          </xdr14:nvContentPartPr>
          <xdr14:nvPr macro=""/>
          <xdr14:xfrm>
            <a:off x="5939899" y="11983282"/>
            <a:ext cx="427795" cy="317433"/>
          </xdr14:xfrm>
        </xdr:contentPart>
      </mc:Choice>
      <mc:Fallback xmlns="">
        <xdr:pic>
          <xdr:nvPicPr>
            <xdr:cNvPr id="122" name="Ink 121">
              <a:extLst>
                <a:ext uri="{FF2B5EF4-FFF2-40B4-BE49-F238E27FC236}">
                  <a16:creationId xmlns:a16="http://schemas.microsoft.com/office/drawing/2014/main" id="{6E72738C-A4DF-906F-64D3-51F39313FF46}"/>
                </a:ext>
              </a:extLst>
            </xdr:cNvPr>
            <xdr:cNvPicPr/>
          </xdr:nvPicPr>
          <xdr:blipFill>
            <a:blip xmlns:r="http://schemas.openxmlformats.org/officeDocument/2006/relationships" r:embed="rId60"/>
            <a:stretch>
              <a:fillRect/>
            </a:stretch>
          </xdr:blipFill>
          <xdr:spPr>
            <a:xfrm>
              <a:off x="5931271" y="11974525"/>
              <a:ext cx="445410" cy="335311"/>
            </a:xfrm>
            <a:prstGeom prst="rect">
              <a:avLst/>
            </a:prstGeom>
          </xdr:spPr>
        </xdr:pic>
      </mc:Fallback>
    </mc:AlternateContent>
    <xdr:clientData/>
  </xdr:twoCellAnchor>
  <xdr:twoCellAnchor editAs="oneCell">
    <xdr:from>
      <xdr:col>6</xdr:col>
      <xdr:colOff>614340</xdr:colOff>
      <xdr:row>64</xdr:row>
      <xdr:rowOff>163066</xdr:rowOff>
    </xdr:from>
    <xdr:to>
      <xdr:col>7</xdr:col>
      <xdr:colOff>529781</xdr:colOff>
      <xdr:row>66</xdr:row>
      <xdr:rowOff>135411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23" name="Ink 122">
              <a:extLst>
                <a:ext uri="{FF2B5EF4-FFF2-40B4-BE49-F238E27FC236}">
                  <a16:creationId xmlns:a16="http://schemas.microsoft.com/office/drawing/2014/main" id="{AD028EF9-DE38-9889-D967-D407B8FD407F}"/>
                </a:ext>
              </a:extLst>
            </xdr14:cNvPr>
            <xdr14:cNvContentPartPr/>
          </xdr14:nvContentPartPr>
          <xdr14:nvPr macro=""/>
          <xdr14:xfrm>
            <a:off x="4840330" y="11981842"/>
            <a:ext cx="556920" cy="330018"/>
          </xdr14:xfrm>
        </xdr:contentPart>
      </mc:Choice>
      <mc:Fallback xmlns="">
        <xdr:pic>
          <xdr:nvPicPr>
            <xdr:cNvPr id="123" name="Ink 122">
              <a:extLst>
                <a:ext uri="{FF2B5EF4-FFF2-40B4-BE49-F238E27FC236}">
                  <a16:creationId xmlns:a16="http://schemas.microsoft.com/office/drawing/2014/main" id="{AD028EF9-DE38-9889-D967-D407B8FD407F}"/>
                </a:ext>
              </a:extLst>
            </xdr:cNvPr>
            <xdr:cNvPicPr/>
          </xdr:nvPicPr>
          <xdr:blipFill>
            <a:blip xmlns:r="http://schemas.openxmlformats.org/officeDocument/2006/relationships" r:embed="rId62"/>
            <a:stretch>
              <a:fillRect/>
            </a:stretch>
          </xdr:blipFill>
          <xdr:spPr>
            <a:xfrm>
              <a:off x="4831330" y="11972864"/>
              <a:ext cx="574560" cy="347614"/>
            </a:xfrm>
            <a:prstGeom prst="rect">
              <a:avLst/>
            </a:prstGeom>
          </xdr:spPr>
        </xdr:pic>
      </mc:Fallback>
    </mc:AlternateContent>
    <xdr:clientData/>
  </xdr:twoCellAnchor>
  <xdr:twoCellAnchor editAs="oneCell">
    <xdr:from>
      <xdr:col>4</xdr:col>
      <xdr:colOff>597411</xdr:colOff>
      <xdr:row>65</xdr:row>
      <xdr:rowOff>20732</xdr:rowOff>
    </xdr:from>
    <xdr:to>
      <xdr:col>5</xdr:col>
      <xdr:colOff>520541</xdr:colOff>
      <xdr:row>67</xdr:row>
      <xdr:rowOff>161760</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24" name="Ink 123">
              <a:extLst>
                <a:ext uri="{FF2B5EF4-FFF2-40B4-BE49-F238E27FC236}">
                  <a16:creationId xmlns:a16="http://schemas.microsoft.com/office/drawing/2014/main" id="{2929322E-4F4D-1EB0-CEB5-C10ABCD88D12}"/>
                </a:ext>
              </a:extLst>
            </xdr14:cNvPr>
            <xdr14:cNvContentPartPr/>
          </xdr14:nvContentPartPr>
          <xdr14:nvPr macro=""/>
          <xdr14:xfrm>
            <a:off x="3540442" y="12018344"/>
            <a:ext cx="564609" cy="498702"/>
          </xdr14:xfrm>
        </xdr:contentPart>
      </mc:Choice>
      <mc:Fallback xmlns="">
        <xdr:pic>
          <xdr:nvPicPr>
            <xdr:cNvPr id="124" name="Ink 123">
              <a:extLst>
                <a:ext uri="{FF2B5EF4-FFF2-40B4-BE49-F238E27FC236}">
                  <a16:creationId xmlns:a16="http://schemas.microsoft.com/office/drawing/2014/main" id="{2929322E-4F4D-1EB0-CEB5-C10ABCD88D12}"/>
                </a:ext>
              </a:extLst>
            </xdr:cNvPr>
            <xdr:cNvPicPr/>
          </xdr:nvPicPr>
          <xdr:blipFill>
            <a:blip xmlns:r="http://schemas.openxmlformats.org/officeDocument/2006/relationships" r:embed="rId64"/>
            <a:stretch>
              <a:fillRect/>
            </a:stretch>
          </xdr:blipFill>
          <xdr:spPr>
            <a:xfrm>
              <a:off x="3531446" y="12009387"/>
              <a:ext cx="582242" cy="516257"/>
            </a:xfrm>
            <a:prstGeom prst="rect">
              <a:avLst/>
            </a:prstGeom>
          </xdr:spPr>
        </xdr:pic>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55989</xdr:colOff>
      <xdr:row>4</xdr:row>
      <xdr:rowOff>178671</xdr:rowOff>
    </xdr:from>
    <xdr:to>
      <xdr:col>18</xdr:col>
      <xdr:colOff>11967</xdr:colOff>
      <xdr:row>17</xdr:row>
      <xdr:rowOff>9957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4" name="Ink 13">
              <a:extLst>
                <a:ext uri="{FF2B5EF4-FFF2-40B4-BE49-F238E27FC236}">
                  <a16:creationId xmlns:a16="http://schemas.microsoft.com/office/drawing/2014/main" id="{44EF7DC1-B397-034D-5FC8-890A430C29E0}"/>
                </a:ext>
              </a:extLst>
            </xdr14:cNvPr>
            <xdr14:cNvContentPartPr/>
          </xdr14:nvContentPartPr>
          <xdr14:nvPr macro=""/>
          <xdr14:xfrm>
            <a:off x="8013446" y="918900"/>
            <a:ext cx="4739040" cy="2240640"/>
          </xdr14:xfrm>
        </xdr:contentPart>
      </mc:Choice>
      <mc:Fallback xmlns="">
        <xdr:pic>
          <xdr:nvPicPr>
            <xdr:cNvPr id="14" name="Ink 13">
              <a:extLst>
                <a:ext uri="{FF2B5EF4-FFF2-40B4-BE49-F238E27FC236}">
                  <a16:creationId xmlns:a16="http://schemas.microsoft.com/office/drawing/2014/main" id="{44EF7DC1-B397-034D-5FC8-890A430C29E0}"/>
                </a:ext>
              </a:extLst>
            </xdr:cNvPr>
            <xdr:cNvPicPr/>
          </xdr:nvPicPr>
          <xdr:blipFill>
            <a:blip xmlns:r="http://schemas.openxmlformats.org/officeDocument/2006/relationships" r:embed="rId2"/>
            <a:stretch>
              <a:fillRect/>
            </a:stretch>
          </xdr:blipFill>
          <xdr:spPr>
            <a:xfrm>
              <a:off x="8004445" y="910260"/>
              <a:ext cx="4756681" cy="2258280"/>
            </a:xfrm>
            <a:prstGeom prst="rect">
              <a:avLst/>
            </a:prstGeom>
          </xdr:spPr>
        </xdr:pic>
      </mc:Fallback>
    </mc:AlternateContent>
    <xdr:clientData/>
  </xdr:twoCellAnchor>
  <xdr:twoCellAnchor editAs="oneCell">
    <xdr:from>
      <xdr:col>11</xdr:col>
      <xdr:colOff>19269</xdr:colOff>
      <xdr:row>4</xdr:row>
      <xdr:rowOff>132591</xdr:rowOff>
    </xdr:from>
    <xdr:to>
      <xdr:col>18</xdr:col>
      <xdr:colOff>227526</xdr:colOff>
      <xdr:row>15</xdr:row>
      <xdr:rowOff>66478</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28" name="Ink 27">
              <a:extLst>
                <a:ext uri="{FF2B5EF4-FFF2-40B4-BE49-F238E27FC236}">
                  <a16:creationId xmlns:a16="http://schemas.microsoft.com/office/drawing/2014/main" id="{A4C339E6-873E-2095-8EEA-88EC9C770660}"/>
                </a:ext>
              </a:extLst>
            </xdr14:cNvPr>
            <xdr14:cNvContentPartPr/>
          </xdr14:nvContentPartPr>
          <xdr14:nvPr macro=""/>
          <xdr14:xfrm>
            <a:off x="7976726" y="872820"/>
            <a:ext cx="4983480" cy="1973160"/>
          </xdr14:xfrm>
        </xdr:contentPart>
      </mc:Choice>
      <mc:Fallback xmlns="">
        <xdr:pic>
          <xdr:nvPicPr>
            <xdr:cNvPr id="28" name="Ink 27">
              <a:extLst>
                <a:ext uri="{FF2B5EF4-FFF2-40B4-BE49-F238E27FC236}">
                  <a16:creationId xmlns:a16="http://schemas.microsoft.com/office/drawing/2014/main" id="{A4C339E6-873E-2095-8EEA-88EC9C770660}"/>
                </a:ext>
              </a:extLst>
            </xdr:cNvPr>
            <xdr:cNvPicPr/>
          </xdr:nvPicPr>
          <xdr:blipFill>
            <a:blip xmlns:r="http://schemas.openxmlformats.org/officeDocument/2006/relationships" r:embed="rId4"/>
            <a:stretch>
              <a:fillRect/>
            </a:stretch>
          </xdr:blipFill>
          <xdr:spPr>
            <a:xfrm>
              <a:off x="7967727" y="863820"/>
              <a:ext cx="5001119" cy="1990800"/>
            </a:xfrm>
            <a:prstGeom prst="rect">
              <a:avLst/>
            </a:prstGeom>
          </xdr:spPr>
        </xdr:pic>
      </mc:Fallback>
    </mc:AlternateContent>
    <xdr:clientData/>
  </xdr:twoCellAnchor>
  <xdr:twoCellAnchor editAs="oneCell">
    <xdr:from>
      <xdr:col>16</xdr:col>
      <xdr:colOff>27035</xdr:colOff>
      <xdr:row>11</xdr:row>
      <xdr:rowOff>49671</xdr:rowOff>
    </xdr:from>
    <xdr:to>
      <xdr:col>18</xdr:col>
      <xdr:colOff>244680</xdr:colOff>
      <xdr:row>16</xdr:row>
      <xdr:rowOff>66878</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8" name="Ink 37">
              <a:extLst>
                <a:ext uri="{FF2B5EF4-FFF2-40B4-BE49-F238E27FC236}">
                  <a16:creationId xmlns:a16="http://schemas.microsoft.com/office/drawing/2014/main" id="{3CDDBBA7-5650-EFB8-87A7-D95CB7D62490}"/>
                </a:ext>
              </a:extLst>
            </xdr14:cNvPr>
            <xdr14:cNvContentPartPr/>
          </xdr14:nvContentPartPr>
          <xdr14:nvPr macro=""/>
          <xdr14:xfrm>
            <a:off x="11250206" y="2085300"/>
            <a:ext cx="1728360" cy="938880"/>
          </xdr14:xfrm>
        </xdr:contentPart>
      </mc:Choice>
      <mc:Fallback xmlns="">
        <xdr:pic>
          <xdr:nvPicPr>
            <xdr:cNvPr id="38" name="Ink 37">
              <a:extLst>
                <a:ext uri="{FF2B5EF4-FFF2-40B4-BE49-F238E27FC236}">
                  <a16:creationId xmlns:a16="http://schemas.microsoft.com/office/drawing/2014/main" id="{3CDDBBA7-5650-EFB8-87A7-D95CB7D62490}"/>
                </a:ext>
              </a:extLst>
            </xdr:cNvPr>
            <xdr:cNvPicPr/>
          </xdr:nvPicPr>
          <xdr:blipFill>
            <a:blip xmlns:r="http://schemas.openxmlformats.org/officeDocument/2006/relationships" r:embed="rId6"/>
            <a:stretch>
              <a:fillRect/>
            </a:stretch>
          </xdr:blipFill>
          <xdr:spPr>
            <a:xfrm>
              <a:off x="11241566" y="2076660"/>
              <a:ext cx="1746000" cy="956520"/>
            </a:xfrm>
            <a:prstGeom prst="rect">
              <a:avLst/>
            </a:prstGeom>
          </xdr:spPr>
        </xdr:pic>
      </mc:Fallback>
    </mc:AlternateContent>
    <xdr:clientData/>
  </xdr:twoCellAnchor>
  <xdr:twoCellAnchor editAs="oneCell">
    <xdr:from>
      <xdr:col>10</xdr:col>
      <xdr:colOff>641057</xdr:colOff>
      <xdr:row>4</xdr:row>
      <xdr:rowOff>120711</xdr:rowOff>
    </xdr:from>
    <xdr:to>
      <xdr:col>16</xdr:col>
      <xdr:colOff>98016</xdr:colOff>
      <xdr:row>15</xdr:row>
      <xdr:rowOff>2083</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9" name="Ink 38">
              <a:extLst>
                <a:ext uri="{FF2B5EF4-FFF2-40B4-BE49-F238E27FC236}">
                  <a16:creationId xmlns:a16="http://schemas.microsoft.com/office/drawing/2014/main" id="{B3DE15BE-0BB6-FD94-27C4-F250A822D7CF}"/>
                </a:ext>
              </a:extLst>
            </xdr14:cNvPr>
            <xdr14:cNvContentPartPr/>
          </xdr14:nvContentPartPr>
          <xdr14:nvPr macro=""/>
          <xdr14:xfrm>
            <a:off x="7858286" y="860940"/>
            <a:ext cx="3457440" cy="1917000"/>
          </xdr14:xfrm>
        </xdr:contentPart>
      </mc:Choice>
      <mc:Fallback xmlns="">
        <xdr:pic>
          <xdr:nvPicPr>
            <xdr:cNvPr id="39" name="Ink 38">
              <a:extLst>
                <a:ext uri="{FF2B5EF4-FFF2-40B4-BE49-F238E27FC236}">
                  <a16:creationId xmlns:a16="http://schemas.microsoft.com/office/drawing/2014/main" id="{B3DE15BE-0BB6-FD94-27C4-F250A822D7CF}"/>
                </a:ext>
              </a:extLst>
            </xdr:cNvPr>
            <xdr:cNvPicPr/>
          </xdr:nvPicPr>
          <xdr:blipFill>
            <a:blip xmlns:r="http://schemas.openxmlformats.org/officeDocument/2006/relationships" r:embed="rId8"/>
            <a:stretch>
              <a:fillRect/>
            </a:stretch>
          </xdr:blipFill>
          <xdr:spPr>
            <a:xfrm>
              <a:off x="7849646" y="852300"/>
              <a:ext cx="3475080" cy="1934640"/>
            </a:xfrm>
            <a:prstGeom prst="rect">
              <a:avLst/>
            </a:prstGeom>
          </xdr:spPr>
        </xdr:pic>
      </mc:Fallback>
    </mc:AlternateContent>
    <xdr:clientData/>
  </xdr:twoCellAnchor>
  <xdr:twoCellAnchor editAs="oneCell">
    <xdr:from>
      <xdr:col>0</xdr:col>
      <xdr:colOff>759600</xdr:colOff>
      <xdr:row>9</xdr:row>
      <xdr:rowOff>154106</xdr:rowOff>
    </xdr:from>
    <xdr:to>
      <xdr:col>3</xdr:col>
      <xdr:colOff>338449</xdr:colOff>
      <xdr:row>16</xdr:row>
      <xdr:rowOff>64241</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55" name="Ink 54">
              <a:extLst>
                <a:ext uri="{FF2B5EF4-FFF2-40B4-BE49-F238E27FC236}">
                  <a16:creationId xmlns:a16="http://schemas.microsoft.com/office/drawing/2014/main" id="{A0919AAA-9235-7BA8-8FBA-6C8523B7BF02}"/>
                </a:ext>
              </a:extLst>
            </xdr14:cNvPr>
            <xdr14:cNvContentPartPr/>
          </xdr14:nvContentPartPr>
          <xdr14:nvPr macro=""/>
          <xdr14:xfrm>
            <a:off x="759600" y="1819620"/>
            <a:ext cx="1524960" cy="1201320"/>
          </xdr14:xfrm>
        </xdr:contentPart>
      </mc:Choice>
      <mc:Fallback xmlns="">
        <xdr:pic>
          <xdr:nvPicPr>
            <xdr:cNvPr id="55" name="Ink 54">
              <a:extLst>
                <a:ext uri="{FF2B5EF4-FFF2-40B4-BE49-F238E27FC236}">
                  <a16:creationId xmlns:a16="http://schemas.microsoft.com/office/drawing/2014/main" id="{A0919AAA-9235-7BA8-8FBA-6C8523B7BF02}"/>
                </a:ext>
              </a:extLst>
            </xdr:cNvPr>
            <xdr:cNvPicPr/>
          </xdr:nvPicPr>
          <xdr:blipFill>
            <a:blip xmlns:r="http://schemas.openxmlformats.org/officeDocument/2006/relationships" r:embed="rId10"/>
            <a:stretch>
              <a:fillRect/>
            </a:stretch>
          </xdr:blipFill>
          <xdr:spPr>
            <a:xfrm>
              <a:off x="750600" y="1810980"/>
              <a:ext cx="1542600" cy="1218960"/>
            </a:xfrm>
            <a:prstGeom prst="rect">
              <a:avLst/>
            </a:prstGeom>
          </xdr:spPr>
        </xdr:pic>
      </mc:Fallback>
    </mc:AlternateContent>
    <xdr:clientData/>
  </xdr:twoCellAnchor>
  <xdr:twoCellAnchor editAs="oneCell">
    <xdr:from>
      <xdr:col>5</xdr:col>
      <xdr:colOff>200083</xdr:colOff>
      <xdr:row>9</xdr:row>
      <xdr:rowOff>114866</xdr:rowOff>
    </xdr:from>
    <xdr:to>
      <xdr:col>7</xdr:col>
      <xdr:colOff>502543</xdr:colOff>
      <xdr:row>14</xdr:row>
      <xdr:rowOff>126114</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63" name="Ink 62">
              <a:extLst>
                <a:ext uri="{FF2B5EF4-FFF2-40B4-BE49-F238E27FC236}">
                  <a16:creationId xmlns:a16="http://schemas.microsoft.com/office/drawing/2014/main" id="{902013DB-D9FC-91CB-AB90-83E2AF1A404B}"/>
                </a:ext>
              </a:extLst>
            </xdr14:cNvPr>
            <xdr14:cNvContentPartPr/>
          </xdr14:nvContentPartPr>
          <xdr14:nvPr macro=""/>
          <xdr14:xfrm>
            <a:off x="3547440" y="1780380"/>
            <a:ext cx="1880280" cy="931680"/>
          </xdr14:xfrm>
        </xdr:contentPart>
      </mc:Choice>
      <mc:Fallback xmlns="">
        <xdr:pic>
          <xdr:nvPicPr>
            <xdr:cNvPr id="63" name="Ink 62">
              <a:extLst>
                <a:ext uri="{FF2B5EF4-FFF2-40B4-BE49-F238E27FC236}">
                  <a16:creationId xmlns:a16="http://schemas.microsoft.com/office/drawing/2014/main" id="{902013DB-D9FC-91CB-AB90-83E2AF1A404B}"/>
                </a:ext>
              </a:extLst>
            </xdr:cNvPr>
            <xdr:cNvPicPr/>
          </xdr:nvPicPr>
          <xdr:blipFill>
            <a:blip xmlns:r="http://schemas.openxmlformats.org/officeDocument/2006/relationships" r:embed="rId12"/>
            <a:stretch>
              <a:fillRect/>
            </a:stretch>
          </xdr:blipFill>
          <xdr:spPr>
            <a:xfrm>
              <a:off x="3538440" y="1771380"/>
              <a:ext cx="1897920" cy="949320"/>
            </a:xfrm>
            <a:prstGeom prst="rect">
              <a:avLst/>
            </a:prstGeom>
          </xdr:spPr>
        </xdr:pic>
      </mc:Fallback>
    </mc:AlternateContent>
    <xdr:clientData/>
  </xdr:twoCellAnchor>
  <xdr:twoCellAnchor editAs="oneCell">
    <xdr:from>
      <xdr:col>20</xdr:col>
      <xdr:colOff>730474</xdr:colOff>
      <xdr:row>14</xdr:row>
      <xdr:rowOff>98451</xdr:rowOff>
    </xdr:from>
    <xdr:to>
      <xdr:col>24</xdr:col>
      <xdr:colOff>118433</xdr:colOff>
      <xdr:row>16</xdr:row>
      <xdr:rowOff>49549</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65" name="Ink 64">
              <a:extLst>
                <a:ext uri="{FF2B5EF4-FFF2-40B4-BE49-F238E27FC236}">
                  <a16:creationId xmlns:a16="http://schemas.microsoft.com/office/drawing/2014/main" id="{58715F69-14E5-7DF4-FD0D-978FC959B663}"/>
                </a:ext>
              </a:extLst>
            </xdr14:cNvPr>
            <xdr14:cNvContentPartPr/>
          </xdr14:nvContentPartPr>
          <xdr14:nvPr macro=""/>
          <xdr14:xfrm>
            <a:off x="15012531" y="2689251"/>
            <a:ext cx="2302920" cy="327240"/>
          </xdr14:xfrm>
        </xdr:contentPart>
      </mc:Choice>
      <mc:Fallback xmlns="">
        <xdr:pic>
          <xdr:nvPicPr>
            <xdr:cNvPr id="65" name="Ink 64">
              <a:extLst>
                <a:ext uri="{FF2B5EF4-FFF2-40B4-BE49-F238E27FC236}">
                  <a16:creationId xmlns:a16="http://schemas.microsoft.com/office/drawing/2014/main" id="{58715F69-14E5-7DF4-FD0D-978FC959B663}"/>
                </a:ext>
              </a:extLst>
            </xdr:cNvPr>
            <xdr:cNvPicPr/>
          </xdr:nvPicPr>
          <xdr:blipFill>
            <a:blip xmlns:r="http://schemas.openxmlformats.org/officeDocument/2006/relationships" r:embed="rId14"/>
            <a:stretch>
              <a:fillRect/>
            </a:stretch>
          </xdr:blipFill>
          <xdr:spPr>
            <a:xfrm>
              <a:off x="15003531" y="2680611"/>
              <a:ext cx="2320560" cy="344880"/>
            </a:xfrm>
            <a:prstGeom prst="rect">
              <a:avLst/>
            </a:prstGeom>
          </xdr:spPr>
        </xdr:pic>
      </mc:Fallback>
    </mc:AlternateContent>
    <xdr:clientData/>
  </xdr:twoCellAnchor>
  <xdr:twoCellAnchor editAs="oneCell">
    <xdr:from>
      <xdr:col>24</xdr:col>
      <xdr:colOff>178071</xdr:colOff>
      <xdr:row>11</xdr:row>
      <xdr:rowOff>100662</xdr:rowOff>
    </xdr:from>
    <xdr:to>
      <xdr:col>25</xdr:col>
      <xdr:colOff>597519</xdr:colOff>
      <xdr:row>15</xdr:row>
      <xdr:rowOff>63253</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70" name="Ink 69">
              <a:extLst>
                <a:ext uri="{FF2B5EF4-FFF2-40B4-BE49-F238E27FC236}">
                  <a16:creationId xmlns:a16="http://schemas.microsoft.com/office/drawing/2014/main" id="{B019FE71-F90D-93F9-633F-23EAEAB59365}"/>
                </a:ext>
              </a:extLst>
            </xdr14:cNvPr>
            <xdr14:cNvContentPartPr/>
          </xdr14:nvContentPartPr>
          <xdr14:nvPr macro=""/>
          <xdr14:xfrm>
            <a:off x="17361171" y="2136291"/>
            <a:ext cx="1203840" cy="703440"/>
          </xdr14:xfrm>
        </xdr:contentPart>
      </mc:Choice>
      <mc:Fallback xmlns="">
        <xdr:pic>
          <xdr:nvPicPr>
            <xdr:cNvPr id="70" name="Ink 69">
              <a:extLst>
                <a:ext uri="{FF2B5EF4-FFF2-40B4-BE49-F238E27FC236}">
                  <a16:creationId xmlns:a16="http://schemas.microsoft.com/office/drawing/2014/main" id="{B019FE71-F90D-93F9-633F-23EAEAB59365}"/>
                </a:ext>
              </a:extLst>
            </xdr:cNvPr>
            <xdr:cNvPicPr/>
          </xdr:nvPicPr>
          <xdr:blipFill>
            <a:blip xmlns:r="http://schemas.openxmlformats.org/officeDocument/2006/relationships" r:embed="rId16"/>
            <a:stretch>
              <a:fillRect/>
            </a:stretch>
          </xdr:blipFill>
          <xdr:spPr>
            <a:xfrm>
              <a:off x="17352531" y="2127651"/>
              <a:ext cx="1221480" cy="721080"/>
            </a:xfrm>
            <a:prstGeom prst="rect">
              <a:avLst/>
            </a:prstGeom>
          </xdr:spPr>
        </xdr:pic>
      </mc:Fallback>
    </mc:AlternateContent>
    <xdr:clientData/>
  </xdr:twoCellAnchor>
  <xdr:twoCellAnchor editAs="oneCell">
    <xdr:from>
      <xdr:col>25</xdr:col>
      <xdr:colOff>680940</xdr:colOff>
      <xdr:row>10</xdr:row>
      <xdr:rowOff>146040</xdr:rowOff>
    </xdr:from>
    <xdr:to>
      <xdr:col>27</xdr:col>
      <xdr:colOff>27089</xdr:colOff>
      <xdr:row>14</xdr:row>
      <xdr:rowOff>10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78" name="Ink 77">
              <a:extLst>
                <a:ext uri="{FF2B5EF4-FFF2-40B4-BE49-F238E27FC236}">
                  <a16:creationId xmlns:a16="http://schemas.microsoft.com/office/drawing/2014/main" id="{462F8F8B-CDDB-CD65-CE62-918D1726F09D}"/>
                </a:ext>
              </a:extLst>
            </xdr14:cNvPr>
            <xdr14:cNvContentPartPr/>
          </xdr14:nvContentPartPr>
          <xdr14:nvPr macro=""/>
          <xdr14:xfrm>
            <a:off x="18647811" y="1996611"/>
            <a:ext cx="910080" cy="583920"/>
          </xdr14:xfrm>
        </xdr:contentPart>
      </mc:Choice>
      <mc:Fallback xmlns="">
        <xdr:pic>
          <xdr:nvPicPr>
            <xdr:cNvPr id="78" name="Ink 77">
              <a:extLst>
                <a:ext uri="{FF2B5EF4-FFF2-40B4-BE49-F238E27FC236}">
                  <a16:creationId xmlns:a16="http://schemas.microsoft.com/office/drawing/2014/main" id="{462F8F8B-CDDB-CD65-CE62-918D1726F09D}"/>
                </a:ext>
              </a:extLst>
            </xdr:cNvPr>
            <xdr:cNvPicPr/>
          </xdr:nvPicPr>
          <xdr:blipFill>
            <a:blip xmlns:r="http://schemas.openxmlformats.org/officeDocument/2006/relationships" r:embed="rId18"/>
            <a:stretch>
              <a:fillRect/>
            </a:stretch>
          </xdr:blipFill>
          <xdr:spPr>
            <a:xfrm>
              <a:off x="18638811" y="1987971"/>
              <a:ext cx="927720" cy="601560"/>
            </a:xfrm>
            <a:prstGeom prst="rect">
              <a:avLst/>
            </a:prstGeom>
          </xdr:spPr>
        </xdr:pic>
      </mc:Fallback>
    </mc:AlternateContent>
    <xdr:clientData/>
  </xdr:twoCellAnchor>
  <xdr:twoCellAnchor editAs="oneCell">
    <xdr:from>
      <xdr:col>20</xdr:col>
      <xdr:colOff>755314</xdr:colOff>
      <xdr:row>57</xdr:row>
      <xdr:rowOff>63557</xdr:rowOff>
    </xdr:from>
    <xdr:to>
      <xdr:col>25</xdr:col>
      <xdr:colOff>422454</xdr:colOff>
      <xdr:row>61</xdr:row>
      <xdr:rowOff>39728</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0" name="Ink 89">
              <a:extLst>
                <a:ext uri="{FF2B5EF4-FFF2-40B4-BE49-F238E27FC236}">
                  <a16:creationId xmlns:a16="http://schemas.microsoft.com/office/drawing/2014/main" id="{8B38E9F3-EF7E-44A5-592F-2FF9267E22A0}"/>
                </a:ext>
              </a:extLst>
            </xdr14:cNvPr>
            <xdr14:cNvContentPartPr/>
          </xdr14:nvContentPartPr>
          <xdr14:nvPr macro=""/>
          <xdr14:xfrm>
            <a:off x="15037371" y="10611814"/>
            <a:ext cx="3367080" cy="716400"/>
          </xdr14:xfrm>
        </xdr:contentPart>
      </mc:Choice>
      <mc:Fallback xmlns="">
        <xdr:pic>
          <xdr:nvPicPr>
            <xdr:cNvPr id="90" name="Ink 89">
              <a:extLst>
                <a:ext uri="{FF2B5EF4-FFF2-40B4-BE49-F238E27FC236}">
                  <a16:creationId xmlns:a16="http://schemas.microsoft.com/office/drawing/2014/main" id="{8B38E9F3-EF7E-44A5-592F-2FF9267E22A0}"/>
                </a:ext>
              </a:extLst>
            </xdr:cNvPr>
            <xdr:cNvPicPr/>
          </xdr:nvPicPr>
          <xdr:blipFill>
            <a:blip xmlns:r="http://schemas.openxmlformats.org/officeDocument/2006/relationships" r:embed="rId20"/>
            <a:stretch>
              <a:fillRect/>
            </a:stretch>
          </xdr:blipFill>
          <xdr:spPr>
            <a:xfrm>
              <a:off x="15028731" y="10603174"/>
              <a:ext cx="3384720" cy="734040"/>
            </a:xfrm>
            <a:prstGeom prst="rect">
              <a:avLst/>
            </a:prstGeom>
          </xdr:spPr>
        </xdr:pic>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47180</xdr:colOff>
      <xdr:row>2</xdr:row>
      <xdr:rowOff>104155</xdr:rowOff>
    </xdr:from>
    <xdr:to>
      <xdr:col>7</xdr:col>
      <xdr:colOff>1028720</xdr:colOff>
      <xdr:row>3</xdr:row>
      <xdr:rowOff>125384</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38" name="Ink 37">
              <a:extLst>
                <a:ext uri="{FF2B5EF4-FFF2-40B4-BE49-F238E27FC236}">
                  <a16:creationId xmlns:a16="http://schemas.microsoft.com/office/drawing/2014/main" id="{4349EF58-88DB-4A32-C7CE-CFCBCB134BF0}"/>
                </a:ext>
              </a:extLst>
            </xdr14:cNvPr>
            <xdr14:cNvContentPartPr/>
          </xdr14:nvContentPartPr>
          <xdr14:nvPr macro=""/>
          <xdr14:xfrm>
            <a:off x="5129972" y="464221"/>
            <a:ext cx="2047348" cy="200650"/>
          </xdr14:xfrm>
        </xdr:contentPart>
      </mc:Choice>
      <mc:Fallback xmlns="">
        <xdr:pic>
          <xdr:nvPicPr>
            <xdr:cNvPr id="38" name="Ink 37">
              <a:extLst>
                <a:ext uri="{FF2B5EF4-FFF2-40B4-BE49-F238E27FC236}">
                  <a16:creationId xmlns:a16="http://schemas.microsoft.com/office/drawing/2014/main" id="{4349EF58-88DB-4A32-C7CE-CFCBCB134BF0}"/>
                </a:ext>
              </a:extLst>
            </xdr:cNvPr>
            <xdr:cNvPicPr/>
          </xdr:nvPicPr>
          <xdr:blipFill>
            <a:blip xmlns:r="http://schemas.openxmlformats.org/officeDocument/2006/relationships" r:embed="rId2"/>
            <a:stretch>
              <a:fillRect/>
            </a:stretch>
          </xdr:blipFill>
          <xdr:spPr>
            <a:xfrm>
              <a:off x="5120972" y="455374"/>
              <a:ext cx="2064988" cy="217990"/>
            </a:xfrm>
            <a:prstGeom prst="rect">
              <a:avLst/>
            </a:prstGeom>
          </xdr:spPr>
        </xdr:pic>
      </mc:Fallback>
    </mc:AlternateContent>
    <xdr:clientData/>
  </xdr:twoCellAnchor>
  <xdr:twoCellAnchor>
    <xdr:from>
      <xdr:col>4</xdr:col>
      <xdr:colOff>1186089</xdr:colOff>
      <xdr:row>17</xdr:row>
      <xdr:rowOff>22678</xdr:rowOff>
    </xdr:from>
    <xdr:to>
      <xdr:col>8</xdr:col>
      <xdr:colOff>1120322</xdr:colOff>
      <xdr:row>29</xdr:row>
      <xdr:rowOff>139705</xdr:rowOff>
    </xdr:to>
    <xdr:graphicFrame macro="">
      <xdr:nvGraphicFramePr>
        <xdr:cNvPr id="2" name="Chart 1">
          <a:extLst>
            <a:ext uri="{FF2B5EF4-FFF2-40B4-BE49-F238E27FC236}">
              <a16:creationId xmlns:a16="http://schemas.microsoft.com/office/drawing/2014/main" id="{CBFAE428-C489-CBD2-5713-ABDF45F2B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251297</xdr:colOff>
      <xdr:row>3</xdr:row>
      <xdr:rowOff>87169</xdr:rowOff>
    </xdr:from>
    <xdr:to>
      <xdr:col>6</xdr:col>
      <xdr:colOff>444600</xdr:colOff>
      <xdr:row>8</xdr:row>
      <xdr:rowOff>28592</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7" name="Ink 16">
              <a:extLst>
                <a:ext uri="{FF2B5EF4-FFF2-40B4-BE49-F238E27FC236}">
                  <a16:creationId xmlns:a16="http://schemas.microsoft.com/office/drawing/2014/main" id="{C739F3D5-69C9-401C-B939-3947A8A7E233}"/>
                </a:ext>
              </a:extLst>
            </xdr14:cNvPr>
            <xdr14:cNvContentPartPr/>
          </xdr14:nvContentPartPr>
          <xdr14:nvPr macro=""/>
          <xdr14:xfrm>
            <a:off x="3054368" y="626012"/>
            <a:ext cx="1473596" cy="846762"/>
          </xdr14:xfrm>
        </xdr:contentPart>
      </mc:Choice>
      <mc:Fallback xmlns="">
        <xdr:pic>
          <xdr:nvPicPr>
            <xdr:cNvPr id="17" name="Ink 16">
              <a:extLst>
                <a:ext uri="{FF2B5EF4-FFF2-40B4-BE49-F238E27FC236}">
                  <a16:creationId xmlns:a16="http://schemas.microsoft.com/office/drawing/2014/main" id="{C739F3D5-69C9-401C-B939-3947A8A7E233}"/>
                </a:ext>
              </a:extLst>
            </xdr:cNvPr>
            <xdr:cNvPicPr/>
          </xdr:nvPicPr>
          <xdr:blipFill>
            <a:blip xmlns:r="http://schemas.openxmlformats.org/officeDocument/2006/relationships" r:embed="rId2"/>
            <a:stretch>
              <a:fillRect/>
            </a:stretch>
          </xdr:blipFill>
          <xdr:spPr>
            <a:xfrm>
              <a:off x="3045363" y="617012"/>
              <a:ext cx="1491246" cy="864403"/>
            </a:xfrm>
            <a:prstGeom prst="rect">
              <a:avLst/>
            </a:prstGeom>
          </xdr:spPr>
        </xdr:pic>
      </mc:Fallback>
    </mc:AlternateContent>
    <xdr:clientData/>
  </xdr:twoCellAnchor>
  <xdr:twoCellAnchor editAs="oneCell">
    <xdr:from>
      <xdr:col>4</xdr:col>
      <xdr:colOff>260759</xdr:colOff>
      <xdr:row>1</xdr:row>
      <xdr:rowOff>1466</xdr:rowOff>
    </xdr:from>
    <xdr:to>
      <xdr:col>7</xdr:col>
      <xdr:colOff>409459</xdr:colOff>
      <xdr:row>5</xdr:row>
      <xdr:rowOff>165033</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24" name="Ink 23">
              <a:extLst>
                <a:ext uri="{FF2B5EF4-FFF2-40B4-BE49-F238E27FC236}">
                  <a16:creationId xmlns:a16="http://schemas.microsoft.com/office/drawing/2014/main" id="{37353E75-AE9C-1656-E2EC-1EEEE98274B5}"/>
                </a:ext>
              </a:extLst>
            </xdr14:cNvPr>
            <xdr14:cNvContentPartPr/>
          </xdr14:nvContentPartPr>
          <xdr14:nvPr macro=""/>
          <xdr14:xfrm>
            <a:off x="3063830" y="181080"/>
            <a:ext cx="2066414" cy="878386"/>
          </xdr14:xfrm>
        </xdr:contentPart>
      </mc:Choice>
      <mc:Fallback xmlns="">
        <xdr:pic>
          <xdr:nvPicPr>
            <xdr:cNvPr id="24" name="Ink 23">
              <a:extLst>
                <a:ext uri="{FF2B5EF4-FFF2-40B4-BE49-F238E27FC236}">
                  <a16:creationId xmlns:a16="http://schemas.microsoft.com/office/drawing/2014/main" id="{37353E75-AE9C-1656-E2EC-1EEEE98274B5}"/>
                </a:ext>
              </a:extLst>
            </xdr:cNvPr>
            <xdr:cNvPicPr/>
          </xdr:nvPicPr>
          <xdr:blipFill>
            <a:blip xmlns:r="http://schemas.openxmlformats.org/officeDocument/2006/relationships" r:embed="rId4"/>
            <a:stretch>
              <a:fillRect/>
            </a:stretch>
          </xdr:blipFill>
          <xdr:spPr>
            <a:xfrm>
              <a:off x="3054830" y="172437"/>
              <a:ext cx="2084054" cy="896033"/>
            </a:xfrm>
            <a:prstGeom prst="rect">
              <a:avLst/>
            </a:prstGeom>
          </xdr:spPr>
        </xdr:pic>
      </mc:Fallback>
    </mc:AlternateContent>
    <xdr:clientData/>
  </xdr:twoCellAnchor>
  <xdr:twoCellAnchor editAs="oneCell">
    <xdr:from>
      <xdr:col>6</xdr:col>
      <xdr:colOff>12972</xdr:colOff>
      <xdr:row>7</xdr:row>
      <xdr:rowOff>47729</xdr:rowOff>
    </xdr:from>
    <xdr:to>
      <xdr:col>9</xdr:col>
      <xdr:colOff>64881</xdr:colOff>
      <xdr:row>9</xdr:row>
      <xdr:rowOff>124384</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4" name="Ink 33">
              <a:extLst>
                <a:ext uri="{FF2B5EF4-FFF2-40B4-BE49-F238E27FC236}">
                  <a16:creationId xmlns:a16="http://schemas.microsoft.com/office/drawing/2014/main" id="{D028E2CE-052F-44A9-E79C-1EC7E3B79CEA}"/>
                </a:ext>
              </a:extLst>
            </xdr14:cNvPr>
            <xdr14:cNvContentPartPr/>
          </xdr14:nvContentPartPr>
          <xdr14:nvPr macro=""/>
          <xdr14:xfrm>
            <a:off x="4100558" y="1305029"/>
            <a:ext cx="1987158" cy="430431"/>
          </xdr14:xfrm>
        </xdr:contentPart>
      </mc:Choice>
      <mc:Fallback xmlns="">
        <xdr:pic>
          <xdr:nvPicPr>
            <xdr:cNvPr id="34" name="Ink 33">
              <a:extLst>
                <a:ext uri="{FF2B5EF4-FFF2-40B4-BE49-F238E27FC236}">
                  <a16:creationId xmlns:a16="http://schemas.microsoft.com/office/drawing/2014/main" id="{D028E2CE-052F-44A9-E79C-1EC7E3B79CEA}"/>
                </a:ext>
              </a:extLst>
            </xdr:cNvPr>
            <xdr:cNvPicPr/>
          </xdr:nvPicPr>
          <xdr:blipFill>
            <a:blip xmlns:r="http://schemas.openxmlformats.org/officeDocument/2006/relationships" r:embed="rId6"/>
            <a:stretch>
              <a:fillRect/>
            </a:stretch>
          </xdr:blipFill>
          <xdr:spPr>
            <a:xfrm>
              <a:off x="4091918" y="1296024"/>
              <a:ext cx="2004798" cy="448080"/>
            </a:xfrm>
            <a:prstGeom prst="rect">
              <a:avLst/>
            </a:prstGeom>
          </xdr:spPr>
        </xdr:pic>
      </mc:Fallback>
    </mc:AlternateContent>
    <xdr:clientData/>
  </xdr:twoCellAnchor>
  <xdr:twoCellAnchor editAs="oneCell">
    <xdr:from>
      <xdr:col>6</xdr:col>
      <xdr:colOff>419614</xdr:colOff>
      <xdr:row>2</xdr:row>
      <xdr:rowOff>46491</xdr:rowOff>
    </xdr:from>
    <xdr:to>
      <xdr:col>7</xdr:col>
      <xdr:colOff>483495</xdr:colOff>
      <xdr:row>3</xdr:row>
      <xdr:rowOff>1803</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5" name="Ink 34">
              <a:extLst>
                <a:ext uri="{FF2B5EF4-FFF2-40B4-BE49-F238E27FC236}">
                  <a16:creationId xmlns:a16="http://schemas.microsoft.com/office/drawing/2014/main" id="{32FA4A68-A800-C346-213A-052B3FC4E282}"/>
                </a:ext>
              </a:extLst>
            </xdr14:cNvPr>
            <xdr14:cNvContentPartPr/>
          </xdr14:nvContentPartPr>
          <xdr14:nvPr macro=""/>
          <xdr14:xfrm>
            <a:off x="4507200" y="405720"/>
            <a:ext cx="712800" cy="128880"/>
          </xdr14:xfrm>
        </xdr:contentPart>
      </mc:Choice>
      <mc:Fallback xmlns="">
        <xdr:pic>
          <xdr:nvPicPr>
            <xdr:cNvPr id="35" name="Ink 34">
              <a:extLst>
                <a:ext uri="{FF2B5EF4-FFF2-40B4-BE49-F238E27FC236}">
                  <a16:creationId xmlns:a16="http://schemas.microsoft.com/office/drawing/2014/main" id="{32FA4A68-A800-C346-213A-052B3FC4E282}"/>
                </a:ext>
              </a:extLst>
            </xdr:cNvPr>
            <xdr:cNvPicPr/>
          </xdr:nvPicPr>
          <xdr:blipFill>
            <a:blip xmlns:r="http://schemas.openxmlformats.org/officeDocument/2006/relationships" r:embed="rId8"/>
            <a:stretch>
              <a:fillRect/>
            </a:stretch>
          </xdr:blipFill>
          <xdr:spPr>
            <a:xfrm>
              <a:off x="4498560" y="396720"/>
              <a:ext cx="730440" cy="146520"/>
            </a:xfrm>
            <a:prstGeom prst="rect">
              <a:avLst/>
            </a:prstGeom>
          </xdr:spPr>
        </xdr:pic>
      </mc:Fallback>
    </mc:AlternateContent>
    <xdr:clientData/>
  </xdr:twoCellAnchor>
  <xdr:twoCellAnchor editAs="oneCell">
    <xdr:from>
      <xdr:col>5</xdr:col>
      <xdr:colOff>620770</xdr:colOff>
      <xdr:row>13</xdr:row>
      <xdr:rowOff>65466</xdr:rowOff>
    </xdr:from>
    <xdr:to>
      <xdr:col>9</xdr:col>
      <xdr:colOff>354726</xdr:colOff>
      <xdr:row>18</xdr:row>
      <xdr:rowOff>88871</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47" name="Ink 46">
              <a:extLst>
                <a:ext uri="{FF2B5EF4-FFF2-40B4-BE49-F238E27FC236}">
                  <a16:creationId xmlns:a16="http://schemas.microsoft.com/office/drawing/2014/main" id="{2E8646EF-08DE-5344-2BA6-8410A5F8D39B}"/>
                </a:ext>
              </a:extLst>
            </xdr14:cNvPr>
            <xdr14:cNvContentPartPr/>
          </xdr14:nvContentPartPr>
          <xdr14:nvPr macro=""/>
          <xdr14:xfrm>
            <a:off x="3837499" y="2400452"/>
            <a:ext cx="2307817" cy="924495"/>
          </xdr14:xfrm>
        </xdr:contentPart>
      </mc:Choice>
      <mc:Fallback xmlns="">
        <xdr:pic>
          <xdr:nvPicPr>
            <xdr:cNvPr id="47" name="Ink 46">
              <a:extLst>
                <a:ext uri="{FF2B5EF4-FFF2-40B4-BE49-F238E27FC236}">
                  <a16:creationId xmlns:a16="http://schemas.microsoft.com/office/drawing/2014/main" id="{2E8646EF-08DE-5344-2BA6-8410A5F8D39B}"/>
                </a:ext>
              </a:extLst>
            </xdr:cNvPr>
            <xdr:cNvPicPr/>
          </xdr:nvPicPr>
          <xdr:blipFill>
            <a:blip xmlns:r="http://schemas.openxmlformats.org/officeDocument/2006/relationships" r:embed="rId10"/>
            <a:stretch>
              <a:fillRect/>
            </a:stretch>
          </xdr:blipFill>
          <xdr:spPr>
            <a:xfrm>
              <a:off x="3828495" y="2391812"/>
              <a:ext cx="2325464" cy="942135"/>
            </a:xfrm>
            <a:prstGeom prst="rect">
              <a:avLst/>
            </a:prstGeom>
          </xdr:spPr>
        </xdr:pic>
      </mc:Fallback>
    </mc:AlternateContent>
    <xdr:clientData/>
  </xdr:twoCellAnchor>
  <xdr:twoCellAnchor editAs="oneCell">
    <xdr:from>
      <xdr:col>10</xdr:col>
      <xdr:colOff>159526</xdr:colOff>
      <xdr:row>13</xdr:row>
      <xdr:rowOff>66099</xdr:rowOff>
    </xdr:from>
    <xdr:to>
      <xdr:col>12</xdr:col>
      <xdr:colOff>420606</xdr:colOff>
      <xdr:row>15</xdr:row>
      <xdr:rowOff>102335</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54" name="Ink 53">
              <a:extLst>
                <a:ext uri="{FF2B5EF4-FFF2-40B4-BE49-F238E27FC236}">
                  <a16:creationId xmlns:a16="http://schemas.microsoft.com/office/drawing/2014/main" id="{A9518882-C997-8AC1-D590-0629ED192609}"/>
                </a:ext>
              </a:extLst>
            </xdr14:cNvPr>
            <xdr14:cNvContentPartPr/>
          </xdr14:nvContentPartPr>
          <xdr14:nvPr macro=""/>
          <xdr14:xfrm>
            <a:off x="6587540" y="2401085"/>
            <a:ext cx="1545594" cy="398491"/>
          </xdr14:xfrm>
        </xdr:contentPart>
      </mc:Choice>
      <mc:Fallback xmlns="">
        <xdr:pic>
          <xdr:nvPicPr>
            <xdr:cNvPr id="54" name="Ink 53">
              <a:extLst>
                <a:ext uri="{FF2B5EF4-FFF2-40B4-BE49-F238E27FC236}">
                  <a16:creationId xmlns:a16="http://schemas.microsoft.com/office/drawing/2014/main" id="{A9518882-C997-8AC1-D590-0629ED192609}"/>
                </a:ext>
              </a:extLst>
            </xdr:cNvPr>
            <xdr:cNvPicPr/>
          </xdr:nvPicPr>
          <xdr:blipFill>
            <a:blip xmlns:r="http://schemas.openxmlformats.org/officeDocument/2006/relationships" r:embed="rId12"/>
            <a:stretch>
              <a:fillRect/>
            </a:stretch>
          </xdr:blipFill>
          <xdr:spPr>
            <a:xfrm>
              <a:off x="6578899" y="2392158"/>
              <a:ext cx="1563235" cy="415987"/>
            </a:xfrm>
            <a:prstGeom prst="rect">
              <a:avLst/>
            </a:prstGeom>
          </xdr:spPr>
        </xdr:pic>
      </mc:Fallback>
    </mc:AlternateContent>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566635</xdr:colOff>
      <xdr:row>6</xdr:row>
      <xdr:rowOff>70921</xdr:rowOff>
    </xdr:from>
    <xdr:to>
      <xdr:col>6</xdr:col>
      <xdr:colOff>143790</xdr:colOff>
      <xdr:row>12</xdr:row>
      <xdr:rowOff>7801</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17" name="Ink 16">
              <a:extLst>
                <a:ext uri="{FF2B5EF4-FFF2-40B4-BE49-F238E27FC236}">
                  <a16:creationId xmlns:a16="http://schemas.microsoft.com/office/drawing/2014/main" id="{509DC9CA-1DF4-7B49-6EED-D8BB9EB9D803}"/>
                </a:ext>
              </a:extLst>
            </xdr14:cNvPr>
            <xdr14:cNvContentPartPr/>
          </xdr14:nvContentPartPr>
          <xdr14:nvPr macro=""/>
          <xdr14:xfrm>
            <a:off x="3384360" y="1176239"/>
            <a:ext cx="883440" cy="1042200"/>
          </xdr14:xfrm>
        </xdr:contentPart>
      </mc:Choice>
      <mc:Fallback>
        <xdr:pic>
          <xdr:nvPicPr>
            <xdr:cNvPr id="17" name="Ink 16">
              <a:extLst>
                <a:ext uri="{FF2B5EF4-FFF2-40B4-BE49-F238E27FC236}">
                  <a16:creationId xmlns:a16="http://schemas.microsoft.com/office/drawing/2014/main" id="{509DC9CA-1DF4-7B49-6EED-D8BB9EB9D803}"/>
                </a:ext>
              </a:extLst>
            </xdr:cNvPr>
            <xdr:cNvPicPr/>
          </xdr:nvPicPr>
          <xdr:blipFill>
            <a:blip xmlns:r="http://schemas.openxmlformats.org/officeDocument/2006/relationships" r:embed="rId2"/>
            <a:stretch>
              <a:fillRect/>
            </a:stretch>
          </xdr:blipFill>
          <xdr:spPr>
            <a:xfrm>
              <a:off x="3375360" y="1167599"/>
              <a:ext cx="901080" cy="1059840"/>
            </a:xfrm>
            <a:prstGeom prst="rect">
              <a:avLst/>
            </a:prstGeom>
          </xdr:spPr>
        </xdr:pic>
      </mc:Fallback>
    </mc:AlternateContent>
    <xdr:clientData/>
  </xdr:twoCellAnchor>
  <xdr:twoCellAnchor editAs="oneCell">
    <xdr:from>
      <xdr:col>5</xdr:col>
      <xdr:colOff>157572</xdr:colOff>
      <xdr:row>12</xdr:row>
      <xdr:rowOff>121201</xdr:rowOff>
    </xdr:from>
    <xdr:to>
      <xdr:col>5</xdr:col>
      <xdr:colOff>466812</xdr:colOff>
      <xdr:row>13</xdr:row>
      <xdr:rowOff>98262</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23" name="Ink 22">
              <a:extLst>
                <a:ext uri="{FF2B5EF4-FFF2-40B4-BE49-F238E27FC236}">
                  <a16:creationId xmlns:a16="http://schemas.microsoft.com/office/drawing/2014/main" id="{2E5AAEC7-347D-567C-A24C-068111F26439}"/>
                </a:ext>
              </a:extLst>
            </xdr14:cNvPr>
            <xdr14:cNvContentPartPr/>
          </xdr14:nvContentPartPr>
          <xdr14:nvPr macro=""/>
          <xdr14:xfrm>
            <a:off x="3628440" y="2331839"/>
            <a:ext cx="309240" cy="161280"/>
          </xdr14:xfrm>
        </xdr:contentPart>
      </mc:Choice>
      <mc:Fallback>
        <xdr:pic>
          <xdr:nvPicPr>
            <xdr:cNvPr id="23" name="Ink 22">
              <a:extLst>
                <a:ext uri="{FF2B5EF4-FFF2-40B4-BE49-F238E27FC236}">
                  <a16:creationId xmlns:a16="http://schemas.microsoft.com/office/drawing/2014/main" id="{2E5AAEC7-347D-567C-A24C-068111F26439}"/>
                </a:ext>
              </a:extLst>
            </xdr:cNvPr>
            <xdr:cNvPicPr/>
          </xdr:nvPicPr>
          <xdr:blipFill>
            <a:blip xmlns:r="http://schemas.openxmlformats.org/officeDocument/2006/relationships" r:embed="rId4"/>
            <a:stretch>
              <a:fillRect/>
            </a:stretch>
          </xdr:blipFill>
          <xdr:spPr>
            <a:xfrm>
              <a:off x="3619440" y="2322859"/>
              <a:ext cx="326880" cy="178881"/>
            </a:xfrm>
            <a:prstGeom prst="rect">
              <a:avLst/>
            </a:prstGeom>
          </xdr:spPr>
        </xdr:pic>
      </mc:Fallback>
    </mc:AlternateContent>
    <xdr:clientData/>
  </xdr:twoCellAnchor>
  <xdr:twoCellAnchor editAs="oneCell">
    <xdr:from>
      <xdr:col>5</xdr:col>
      <xdr:colOff>125532</xdr:colOff>
      <xdr:row>13</xdr:row>
      <xdr:rowOff>133902</xdr:rowOff>
    </xdr:from>
    <xdr:to>
      <xdr:col>5</xdr:col>
      <xdr:colOff>425412</xdr:colOff>
      <xdr:row>14</xdr:row>
      <xdr:rowOff>1162</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45" name="Ink 44">
              <a:extLst>
                <a:ext uri="{FF2B5EF4-FFF2-40B4-BE49-F238E27FC236}">
                  <a16:creationId xmlns:a16="http://schemas.microsoft.com/office/drawing/2014/main" id="{E5D40CD3-E2BC-B4B1-C028-85C0F388482F}"/>
                </a:ext>
              </a:extLst>
            </xdr14:cNvPr>
            <xdr14:cNvContentPartPr/>
          </xdr14:nvContentPartPr>
          <xdr14:nvPr macro=""/>
          <xdr14:xfrm>
            <a:off x="3596400" y="2528759"/>
            <a:ext cx="299880" cy="51480"/>
          </xdr14:xfrm>
        </xdr:contentPart>
      </mc:Choice>
      <mc:Fallback>
        <xdr:pic>
          <xdr:nvPicPr>
            <xdr:cNvPr id="45" name="Ink 44">
              <a:extLst>
                <a:ext uri="{FF2B5EF4-FFF2-40B4-BE49-F238E27FC236}">
                  <a16:creationId xmlns:a16="http://schemas.microsoft.com/office/drawing/2014/main" id="{E5D40CD3-E2BC-B4B1-C028-85C0F388482F}"/>
                </a:ext>
              </a:extLst>
            </xdr:cNvPr>
            <xdr:cNvPicPr/>
          </xdr:nvPicPr>
          <xdr:blipFill>
            <a:blip xmlns:r="http://schemas.openxmlformats.org/officeDocument/2006/relationships" r:embed="rId6"/>
            <a:stretch>
              <a:fillRect/>
            </a:stretch>
          </xdr:blipFill>
          <xdr:spPr>
            <a:xfrm>
              <a:off x="3587760" y="2519759"/>
              <a:ext cx="317520" cy="69120"/>
            </a:xfrm>
            <a:prstGeom prst="rect">
              <a:avLst/>
            </a:prstGeom>
          </xdr:spPr>
        </xdr:pic>
      </mc:Fallback>
    </mc:AlternateContent>
    <xdr:clientData/>
  </xdr:twoCellAnchor>
  <xdr:twoCellAnchor editAs="oneCell">
    <xdr:from>
      <xdr:col>7</xdr:col>
      <xdr:colOff>65206</xdr:colOff>
      <xdr:row>8</xdr:row>
      <xdr:rowOff>156801</xdr:rowOff>
    </xdr:from>
    <xdr:to>
      <xdr:col>10</xdr:col>
      <xdr:colOff>240937</xdr:colOff>
      <xdr:row>15</xdr:row>
      <xdr:rowOff>14222</xdr:rowOff>
    </xdr:to>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53" name="Ink 52">
              <a:extLst>
                <a:ext uri="{FF2B5EF4-FFF2-40B4-BE49-F238E27FC236}">
                  <a16:creationId xmlns:a16="http://schemas.microsoft.com/office/drawing/2014/main" id="{F8B44E4A-33E0-9926-6D7A-41331BE1B6E9}"/>
                </a:ext>
              </a:extLst>
            </xdr14:cNvPr>
            <xdr14:cNvContentPartPr/>
          </xdr14:nvContentPartPr>
          <xdr14:nvPr macro=""/>
          <xdr14:xfrm>
            <a:off x="4842360" y="1630559"/>
            <a:ext cx="2135160" cy="1146960"/>
          </xdr14:xfrm>
        </xdr:contentPart>
      </mc:Choice>
      <mc:Fallback>
        <xdr:pic>
          <xdr:nvPicPr>
            <xdr:cNvPr id="53" name="Ink 52">
              <a:extLst>
                <a:ext uri="{FF2B5EF4-FFF2-40B4-BE49-F238E27FC236}">
                  <a16:creationId xmlns:a16="http://schemas.microsoft.com/office/drawing/2014/main" id="{F8B44E4A-33E0-9926-6D7A-41331BE1B6E9}"/>
                </a:ext>
              </a:extLst>
            </xdr:cNvPr>
            <xdr:cNvPicPr/>
          </xdr:nvPicPr>
          <xdr:blipFill>
            <a:blip xmlns:r="http://schemas.openxmlformats.org/officeDocument/2006/relationships" r:embed="rId8"/>
            <a:stretch>
              <a:fillRect/>
            </a:stretch>
          </xdr:blipFill>
          <xdr:spPr>
            <a:xfrm>
              <a:off x="4833720" y="1621919"/>
              <a:ext cx="2152800" cy="1164600"/>
            </a:xfrm>
            <a:prstGeom prst="rect">
              <a:avLst/>
            </a:prstGeom>
          </xdr:spPr>
        </xdr:pic>
      </mc:Fallback>
    </mc:AlternateContent>
    <xdr:clientData/>
  </xdr:twoCellAnchor>
  <xdr:twoCellAnchor editAs="oneCell">
    <xdr:from>
      <xdr:col>9</xdr:col>
      <xdr:colOff>638841</xdr:colOff>
      <xdr:row>11</xdr:row>
      <xdr:rowOff>173301</xdr:rowOff>
    </xdr:from>
    <xdr:to>
      <xdr:col>11</xdr:col>
      <xdr:colOff>155154</xdr:colOff>
      <xdr:row>13</xdr:row>
      <xdr:rowOff>107622</xdr:rowOff>
    </xdr:to>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62" name="Ink 61">
              <a:extLst>
                <a:ext uri="{FF2B5EF4-FFF2-40B4-BE49-F238E27FC236}">
                  <a16:creationId xmlns:a16="http://schemas.microsoft.com/office/drawing/2014/main" id="{E6F5DBFE-A1D9-2712-53DD-397EF4CA7E0E}"/>
                </a:ext>
              </a:extLst>
            </xdr14:cNvPr>
            <xdr14:cNvContentPartPr/>
          </xdr14:nvContentPartPr>
          <xdr14:nvPr macro=""/>
          <xdr14:xfrm>
            <a:off x="6722280" y="2199719"/>
            <a:ext cx="822600" cy="302760"/>
          </xdr14:xfrm>
        </xdr:contentPart>
      </mc:Choice>
      <mc:Fallback>
        <xdr:pic>
          <xdr:nvPicPr>
            <xdr:cNvPr id="62" name="Ink 61">
              <a:extLst>
                <a:ext uri="{FF2B5EF4-FFF2-40B4-BE49-F238E27FC236}">
                  <a16:creationId xmlns:a16="http://schemas.microsoft.com/office/drawing/2014/main" id="{E6F5DBFE-A1D9-2712-53DD-397EF4CA7E0E}"/>
                </a:ext>
              </a:extLst>
            </xdr:cNvPr>
            <xdr:cNvPicPr/>
          </xdr:nvPicPr>
          <xdr:blipFill>
            <a:blip xmlns:r="http://schemas.openxmlformats.org/officeDocument/2006/relationships" r:embed="rId10"/>
            <a:stretch>
              <a:fillRect/>
            </a:stretch>
          </xdr:blipFill>
          <xdr:spPr>
            <a:xfrm>
              <a:off x="6713280" y="2190719"/>
              <a:ext cx="840240" cy="320400"/>
            </a:xfrm>
            <a:prstGeom prst="rect">
              <a:avLst/>
            </a:prstGeom>
          </xdr:spPr>
        </xdr:pic>
      </mc:Fallback>
    </mc:AlternateContent>
    <xdr:clientData/>
  </xdr:twoCellAnchor>
  <xdr:twoCellAnchor editAs="oneCell">
    <xdr:from>
      <xdr:col>4</xdr:col>
      <xdr:colOff>156235</xdr:colOff>
      <xdr:row>7</xdr:row>
      <xdr:rowOff>88661</xdr:rowOff>
    </xdr:from>
    <xdr:to>
      <xdr:col>5</xdr:col>
      <xdr:colOff>3133</xdr:colOff>
      <xdr:row>7</xdr:row>
      <xdr:rowOff>102701</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63" name="Ink 62">
              <a:extLst>
                <a:ext uri="{FF2B5EF4-FFF2-40B4-BE49-F238E27FC236}">
                  <a16:creationId xmlns:a16="http://schemas.microsoft.com/office/drawing/2014/main" id="{6F2A7CDC-D285-D378-A321-573DCD78E114}"/>
                </a:ext>
              </a:extLst>
            </xdr14:cNvPr>
            <xdr14:cNvContentPartPr/>
          </xdr14:nvContentPartPr>
          <xdr14:nvPr macro=""/>
          <xdr14:xfrm>
            <a:off x="2973960" y="1378199"/>
            <a:ext cx="500040" cy="14040"/>
          </xdr14:xfrm>
        </xdr:contentPart>
      </mc:Choice>
      <mc:Fallback>
        <xdr:pic>
          <xdr:nvPicPr>
            <xdr:cNvPr id="63" name="Ink 62">
              <a:extLst>
                <a:ext uri="{FF2B5EF4-FFF2-40B4-BE49-F238E27FC236}">
                  <a16:creationId xmlns:a16="http://schemas.microsoft.com/office/drawing/2014/main" id="{6F2A7CDC-D285-D378-A321-573DCD78E114}"/>
                </a:ext>
              </a:extLst>
            </xdr:cNvPr>
            <xdr:cNvPicPr/>
          </xdr:nvPicPr>
          <xdr:blipFill>
            <a:blip xmlns:r="http://schemas.openxmlformats.org/officeDocument/2006/relationships" r:embed="rId12"/>
            <a:stretch>
              <a:fillRect/>
            </a:stretch>
          </xdr:blipFill>
          <xdr:spPr>
            <a:xfrm>
              <a:off x="2964960" y="1369559"/>
              <a:ext cx="517680" cy="31680"/>
            </a:xfrm>
            <a:prstGeom prst="rect">
              <a:avLst/>
            </a:prstGeom>
          </xdr:spPr>
        </xdr:pic>
      </mc:Fallback>
    </mc:AlternateContent>
    <xdr:clientData/>
  </xdr:twoCellAnchor>
  <xdr:twoCellAnchor editAs="oneCell">
    <xdr:from>
      <xdr:col>4</xdr:col>
      <xdr:colOff>193315</xdr:colOff>
      <xdr:row>9</xdr:row>
      <xdr:rowOff>4261</xdr:rowOff>
    </xdr:from>
    <xdr:to>
      <xdr:col>5</xdr:col>
      <xdr:colOff>30853</xdr:colOff>
      <xdr:row>9</xdr:row>
      <xdr:rowOff>20101</xdr:rowOff>
    </xdr:to>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64" name="Ink 63">
              <a:extLst>
                <a:ext uri="{FF2B5EF4-FFF2-40B4-BE49-F238E27FC236}">
                  <a16:creationId xmlns:a16="http://schemas.microsoft.com/office/drawing/2014/main" id="{728B8DC2-FCA7-E599-9D56-D300669ABD11}"/>
                </a:ext>
              </a:extLst>
            </xdr14:cNvPr>
            <xdr14:cNvContentPartPr/>
          </xdr14:nvContentPartPr>
          <xdr14:nvPr macro=""/>
          <xdr14:xfrm>
            <a:off x="3011040" y="1662239"/>
            <a:ext cx="490680" cy="15840"/>
          </xdr14:xfrm>
        </xdr:contentPart>
      </mc:Choice>
      <mc:Fallback>
        <xdr:pic>
          <xdr:nvPicPr>
            <xdr:cNvPr id="64" name="Ink 63">
              <a:extLst>
                <a:ext uri="{FF2B5EF4-FFF2-40B4-BE49-F238E27FC236}">
                  <a16:creationId xmlns:a16="http://schemas.microsoft.com/office/drawing/2014/main" id="{728B8DC2-FCA7-E599-9D56-D300669ABD11}"/>
                </a:ext>
              </a:extLst>
            </xdr:cNvPr>
            <xdr:cNvPicPr/>
          </xdr:nvPicPr>
          <xdr:blipFill>
            <a:blip xmlns:r="http://schemas.openxmlformats.org/officeDocument/2006/relationships" r:embed="rId14"/>
            <a:stretch>
              <a:fillRect/>
            </a:stretch>
          </xdr:blipFill>
          <xdr:spPr>
            <a:xfrm>
              <a:off x="3002400" y="1653239"/>
              <a:ext cx="508320" cy="33480"/>
            </a:xfrm>
            <a:prstGeom prst="rect">
              <a:avLst/>
            </a:prstGeom>
          </xdr:spPr>
        </xdr:pic>
      </mc:Fallback>
    </mc:AlternateContent>
    <xdr:clientData/>
  </xdr:twoCellAnchor>
  <xdr:twoCellAnchor editAs="oneCell">
    <xdr:from>
      <xdr:col>4</xdr:col>
      <xdr:colOff>268915</xdr:colOff>
      <xdr:row>10</xdr:row>
      <xdr:rowOff>141521</xdr:rowOff>
    </xdr:from>
    <xdr:to>
      <xdr:col>5</xdr:col>
      <xdr:colOff>17173</xdr:colOff>
      <xdr:row>10</xdr:row>
      <xdr:rowOff>159521</xdr:rowOff>
    </xdr:to>
    <mc:AlternateContent xmlns:mc="http://schemas.openxmlformats.org/markup-compatibility/2006">
      <mc:Choice xmlns:xdr14="http://schemas.microsoft.com/office/excel/2010/spreadsheetDrawing" Requires="xdr14">
        <xdr:contentPart xmlns:r="http://schemas.openxmlformats.org/officeDocument/2006/relationships" r:id="rId15">
          <xdr14:nvContentPartPr>
            <xdr14:cNvPr id="65" name="Ink 64">
              <a:extLst>
                <a:ext uri="{FF2B5EF4-FFF2-40B4-BE49-F238E27FC236}">
                  <a16:creationId xmlns:a16="http://schemas.microsoft.com/office/drawing/2014/main" id="{A916E482-C88B-C44C-44B0-623479BA90FC}"/>
                </a:ext>
              </a:extLst>
            </xdr14:cNvPr>
            <xdr14:cNvContentPartPr/>
          </xdr14:nvContentPartPr>
          <xdr14:nvPr macro=""/>
          <xdr14:xfrm>
            <a:off x="3086640" y="1983719"/>
            <a:ext cx="401400" cy="18000"/>
          </xdr14:xfrm>
        </xdr:contentPart>
      </mc:Choice>
      <mc:Fallback>
        <xdr:pic>
          <xdr:nvPicPr>
            <xdr:cNvPr id="65" name="Ink 64">
              <a:extLst>
                <a:ext uri="{FF2B5EF4-FFF2-40B4-BE49-F238E27FC236}">
                  <a16:creationId xmlns:a16="http://schemas.microsoft.com/office/drawing/2014/main" id="{A916E482-C88B-C44C-44B0-623479BA90FC}"/>
                </a:ext>
              </a:extLst>
            </xdr:cNvPr>
            <xdr:cNvPicPr/>
          </xdr:nvPicPr>
          <xdr:blipFill>
            <a:blip xmlns:r="http://schemas.openxmlformats.org/officeDocument/2006/relationships" r:embed="rId16"/>
            <a:stretch>
              <a:fillRect/>
            </a:stretch>
          </xdr:blipFill>
          <xdr:spPr>
            <a:xfrm>
              <a:off x="3077640" y="1975079"/>
              <a:ext cx="419040" cy="35640"/>
            </a:xfrm>
            <a:prstGeom prst="rect">
              <a:avLst/>
            </a:prstGeom>
          </xdr:spPr>
        </xdr:pic>
      </mc:Fallback>
    </mc:AlternateContent>
    <xdr:clientData/>
  </xdr:twoCellAnchor>
  <xdr:twoCellAnchor editAs="oneCell">
    <xdr:from>
      <xdr:col>5</xdr:col>
      <xdr:colOff>129852</xdr:colOff>
      <xdr:row>15</xdr:row>
      <xdr:rowOff>53853</xdr:rowOff>
    </xdr:from>
    <xdr:to>
      <xdr:col>7</xdr:col>
      <xdr:colOff>276166</xdr:colOff>
      <xdr:row>20</xdr:row>
      <xdr:rowOff>17995</xdr:rowOff>
    </xdr:to>
    <mc:AlternateContent xmlns:mc="http://schemas.openxmlformats.org/markup-compatibility/2006">
      <mc:Choice xmlns:xdr14="http://schemas.microsoft.com/office/excel/2010/spreadsheetDrawing" Requires="xdr14">
        <xdr:contentPart xmlns:r="http://schemas.openxmlformats.org/officeDocument/2006/relationships" r:id="rId17">
          <xdr14:nvContentPartPr>
            <xdr14:cNvPr id="89" name="Ink 88">
              <a:extLst>
                <a:ext uri="{FF2B5EF4-FFF2-40B4-BE49-F238E27FC236}">
                  <a16:creationId xmlns:a16="http://schemas.microsoft.com/office/drawing/2014/main" id="{13C54033-8E31-F8EC-6ECA-F249057265A7}"/>
                </a:ext>
              </a:extLst>
            </xdr14:cNvPr>
            <xdr14:cNvContentPartPr/>
          </xdr14:nvContentPartPr>
          <xdr14:nvPr macro=""/>
          <xdr14:xfrm>
            <a:off x="3600720" y="2817150"/>
            <a:ext cx="1452600" cy="885240"/>
          </xdr14:xfrm>
        </xdr:contentPart>
      </mc:Choice>
      <mc:Fallback>
        <xdr:pic>
          <xdr:nvPicPr>
            <xdr:cNvPr id="89" name="Ink 88">
              <a:extLst>
                <a:ext uri="{FF2B5EF4-FFF2-40B4-BE49-F238E27FC236}">
                  <a16:creationId xmlns:a16="http://schemas.microsoft.com/office/drawing/2014/main" id="{13C54033-8E31-F8EC-6ECA-F249057265A7}"/>
                </a:ext>
              </a:extLst>
            </xdr:cNvPr>
            <xdr:cNvPicPr/>
          </xdr:nvPicPr>
          <xdr:blipFill>
            <a:blip xmlns:r="http://schemas.openxmlformats.org/officeDocument/2006/relationships" r:embed="rId18"/>
            <a:stretch>
              <a:fillRect/>
            </a:stretch>
          </xdr:blipFill>
          <xdr:spPr>
            <a:xfrm>
              <a:off x="3591720" y="2808510"/>
              <a:ext cx="1470240" cy="902880"/>
            </a:xfrm>
            <a:prstGeom prst="rect">
              <a:avLst/>
            </a:prstGeom>
          </xdr:spPr>
        </xdr:pic>
      </mc:Fallback>
    </mc:AlternateContent>
    <xdr:clientData/>
  </xdr:twoCellAnchor>
  <xdr:twoCellAnchor editAs="oneCell">
    <xdr:from>
      <xdr:col>8</xdr:col>
      <xdr:colOff>603663</xdr:colOff>
      <xdr:row>15</xdr:row>
      <xdr:rowOff>92861</xdr:rowOff>
    </xdr:from>
    <xdr:to>
      <xdr:col>10</xdr:col>
      <xdr:colOff>212137</xdr:colOff>
      <xdr:row>17</xdr:row>
      <xdr:rowOff>95222</xdr:rowOff>
    </xdr:to>
    <mc:AlternateContent xmlns:mc="http://schemas.openxmlformats.org/markup-compatibility/2006">
      <mc:Choice xmlns:xdr14="http://schemas.microsoft.com/office/excel/2010/spreadsheetDrawing" Requires="xdr14">
        <xdr:contentPart xmlns:r="http://schemas.openxmlformats.org/officeDocument/2006/relationships" r:id="rId19">
          <xdr14:nvContentPartPr>
            <xdr14:cNvPr id="93" name="Ink 92">
              <a:extLst>
                <a:ext uri="{FF2B5EF4-FFF2-40B4-BE49-F238E27FC236}">
                  <a16:creationId xmlns:a16="http://schemas.microsoft.com/office/drawing/2014/main" id="{2CBF8ED2-96DC-8B1D-FB32-BAB751C73A22}"/>
                </a:ext>
              </a:extLst>
            </xdr14:cNvPr>
            <xdr14:cNvContentPartPr/>
          </xdr14:nvContentPartPr>
          <xdr14:nvPr macro=""/>
          <xdr14:xfrm>
            <a:off x="6033960" y="2856158"/>
            <a:ext cx="914760" cy="370800"/>
          </xdr14:xfrm>
        </xdr:contentPart>
      </mc:Choice>
      <mc:Fallback>
        <xdr:pic>
          <xdr:nvPicPr>
            <xdr:cNvPr id="93" name="Ink 92">
              <a:extLst>
                <a:ext uri="{FF2B5EF4-FFF2-40B4-BE49-F238E27FC236}">
                  <a16:creationId xmlns:a16="http://schemas.microsoft.com/office/drawing/2014/main" id="{2CBF8ED2-96DC-8B1D-FB32-BAB751C73A22}"/>
                </a:ext>
              </a:extLst>
            </xdr:cNvPr>
            <xdr:cNvPicPr/>
          </xdr:nvPicPr>
          <xdr:blipFill>
            <a:blip xmlns:r="http://schemas.openxmlformats.org/officeDocument/2006/relationships" r:embed="rId20"/>
            <a:stretch>
              <a:fillRect/>
            </a:stretch>
          </xdr:blipFill>
          <xdr:spPr>
            <a:xfrm>
              <a:off x="6024960" y="2847167"/>
              <a:ext cx="932400" cy="388423"/>
            </a:xfrm>
            <a:prstGeom prst="rect">
              <a:avLst/>
            </a:prstGeom>
          </xdr:spPr>
        </xdr:pic>
      </mc:Fallback>
    </mc:AlternateContent>
    <xdr:clientData/>
  </xdr:twoCellAnchor>
  <xdr:twoCellAnchor editAs="oneCell">
    <xdr:from>
      <xdr:col>8</xdr:col>
      <xdr:colOff>628143</xdr:colOff>
      <xdr:row>16</xdr:row>
      <xdr:rowOff>111122</xdr:rowOff>
    </xdr:from>
    <xdr:to>
      <xdr:col>10</xdr:col>
      <xdr:colOff>131497</xdr:colOff>
      <xdr:row>18</xdr:row>
      <xdr:rowOff>125982</xdr:rowOff>
    </xdr:to>
    <mc:AlternateContent xmlns:mc="http://schemas.openxmlformats.org/markup-compatibility/2006">
      <mc:Choice xmlns:xdr14="http://schemas.microsoft.com/office/excel/2010/spreadsheetDrawing" Requires="xdr14">
        <xdr:contentPart xmlns:r="http://schemas.openxmlformats.org/officeDocument/2006/relationships" r:id="rId21">
          <xdr14:nvContentPartPr>
            <xdr14:cNvPr id="98" name="Ink 97">
              <a:extLst>
                <a:ext uri="{FF2B5EF4-FFF2-40B4-BE49-F238E27FC236}">
                  <a16:creationId xmlns:a16="http://schemas.microsoft.com/office/drawing/2014/main" id="{3E16B801-C274-11B2-01C7-E44CF1E95CE5}"/>
                </a:ext>
              </a:extLst>
            </xdr14:cNvPr>
            <xdr14:cNvContentPartPr/>
          </xdr14:nvContentPartPr>
          <xdr14:nvPr macro=""/>
          <xdr14:xfrm>
            <a:off x="6058440" y="3058638"/>
            <a:ext cx="809640" cy="383300"/>
          </xdr14:xfrm>
        </xdr:contentPart>
      </mc:Choice>
      <mc:Fallback>
        <xdr:pic>
          <xdr:nvPicPr>
            <xdr:cNvPr id="98" name="Ink 97">
              <a:extLst>
                <a:ext uri="{FF2B5EF4-FFF2-40B4-BE49-F238E27FC236}">
                  <a16:creationId xmlns:a16="http://schemas.microsoft.com/office/drawing/2014/main" id="{3E16B801-C274-11B2-01C7-E44CF1E95CE5}"/>
                </a:ext>
              </a:extLst>
            </xdr:cNvPr>
            <xdr:cNvPicPr/>
          </xdr:nvPicPr>
          <xdr:blipFill>
            <a:blip xmlns:r="http://schemas.openxmlformats.org/officeDocument/2006/relationships" r:embed="rId22"/>
            <a:stretch>
              <a:fillRect/>
            </a:stretch>
          </xdr:blipFill>
          <xdr:spPr>
            <a:xfrm>
              <a:off x="6049444" y="3049640"/>
              <a:ext cx="827272" cy="400935"/>
            </a:xfrm>
            <a:prstGeom prst="rect">
              <a:avLst/>
            </a:prstGeom>
          </xdr:spPr>
        </xdr:pic>
      </mc:Fallback>
    </mc:AlternateContent>
    <xdr:clientData/>
  </xdr:twoCellAnchor>
  <xdr:twoCellAnchor editAs="oneCell">
    <xdr:from>
      <xdr:col>17</xdr:col>
      <xdr:colOff>288412</xdr:colOff>
      <xdr:row>18</xdr:row>
      <xdr:rowOff>6202</xdr:rowOff>
    </xdr:from>
    <xdr:to>
      <xdr:col>17</xdr:col>
      <xdr:colOff>407212</xdr:colOff>
      <xdr:row>18</xdr:row>
      <xdr:rowOff>120682</xdr:rowOff>
    </xdr:to>
    <mc:AlternateContent xmlns:mc="http://schemas.openxmlformats.org/markup-compatibility/2006">
      <mc:Choice xmlns:xdr14="http://schemas.microsoft.com/office/excel/2010/spreadsheetDrawing" Requires="xdr14">
        <xdr:contentPart xmlns:r="http://schemas.openxmlformats.org/officeDocument/2006/relationships" r:id="rId23">
          <xdr14:nvContentPartPr>
            <xdr14:cNvPr id="99" name="Ink 98">
              <a:extLst>
                <a:ext uri="{FF2B5EF4-FFF2-40B4-BE49-F238E27FC236}">
                  <a16:creationId xmlns:a16="http://schemas.microsoft.com/office/drawing/2014/main" id="{4B0AA0F3-AD6C-F34E-BC80-B35E993F9BCC}"/>
                </a:ext>
              </a:extLst>
            </xdr14:cNvPr>
            <xdr14:cNvContentPartPr/>
          </xdr14:nvContentPartPr>
          <xdr14:nvPr macro=""/>
          <xdr14:xfrm>
            <a:off x="11596994" y="3322158"/>
            <a:ext cx="118800" cy="114480"/>
          </xdr14:xfrm>
        </xdr:contentPart>
      </mc:Choice>
      <mc:Fallback>
        <xdr:pic>
          <xdr:nvPicPr>
            <xdr:cNvPr id="99" name="Ink 98">
              <a:extLst>
                <a:ext uri="{FF2B5EF4-FFF2-40B4-BE49-F238E27FC236}">
                  <a16:creationId xmlns:a16="http://schemas.microsoft.com/office/drawing/2014/main" id="{4B0AA0F3-AD6C-F34E-BC80-B35E993F9BCC}"/>
                </a:ext>
              </a:extLst>
            </xdr:cNvPr>
            <xdr:cNvPicPr/>
          </xdr:nvPicPr>
          <xdr:blipFill>
            <a:blip xmlns:r="http://schemas.openxmlformats.org/officeDocument/2006/relationships" r:embed="rId24"/>
            <a:stretch>
              <a:fillRect/>
            </a:stretch>
          </xdr:blipFill>
          <xdr:spPr>
            <a:xfrm>
              <a:off x="11588354" y="3313518"/>
              <a:ext cx="136440" cy="132120"/>
            </a:xfrm>
            <a:prstGeom prst="rect">
              <a:avLst/>
            </a:prstGeom>
          </xdr:spPr>
        </xdr:pic>
      </mc:Fallback>
    </mc:AlternateContent>
    <xdr:clientData/>
  </xdr:twoCellAnchor>
  <xdr:twoCellAnchor editAs="oneCell">
    <xdr:from>
      <xdr:col>8</xdr:col>
      <xdr:colOff>283577</xdr:colOff>
      <xdr:row>16</xdr:row>
      <xdr:rowOff>41642</xdr:rowOff>
    </xdr:from>
    <xdr:to>
      <xdr:col>11</xdr:col>
      <xdr:colOff>273188</xdr:colOff>
      <xdr:row>19</xdr:row>
      <xdr:rowOff>4502</xdr:rowOff>
    </xdr:to>
    <mc:AlternateContent xmlns:mc="http://schemas.openxmlformats.org/markup-compatibility/2006">
      <mc:Choice xmlns:xdr14="http://schemas.microsoft.com/office/excel/2010/spreadsheetDrawing" Requires="xdr14">
        <xdr:contentPart xmlns:r="http://schemas.openxmlformats.org/officeDocument/2006/relationships" r:id="rId25">
          <xdr14:nvContentPartPr>
            <xdr14:cNvPr id="111" name="Ink 110">
              <a:extLst>
                <a:ext uri="{FF2B5EF4-FFF2-40B4-BE49-F238E27FC236}">
                  <a16:creationId xmlns:a16="http://schemas.microsoft.com/office/drawing/2014/main" id="{4E383765-BC44-8CE7-2502-6632DCFF7358}"/>
                </a:ext>
              </a:extLst>
            </xdr14:cNvPr>
            <xdr14:cNvContentPartPr/>
          </xdr14:nvContentPartPr>
          <xdr14:nvPr macro=""/>
          <xdr14:xfrm>
            <a:off x="5713874" y="2989158"/>
            <a:ext cx="1949040" cy="515520"/>
          </xdr14:xfrm>
        </xdr:contentPart>
      </mc:Choice>
      <mc:Fallback>
        <xdr:pic>
          <xdr:nvPicPr>
            <xdr:cNvPr id="111" name="Ink 110">
              <a:extLst>
                <a:ext uri="{FF2B5EF4-FFF2-40B4-BE49-F238E27FC236}">
                  <a16:creationId xmlns:a16="http://schemas.microsoft.com/office/drawing/2014/main" id="{4E383765-BC44-8CE7-2502-6632DCFF7358}"/>
                </a:ext>
              </a:extLst>
            </xdr:cNvPr>
            <xdr:cNvPicPr/>
          </xdr:nvPicPr>
          <xdr:blipFill>
            <a:blip xmlns:r="http://schemas.openxmlformats.org/officeDocument/2006/relationships" r:embed="rId26"/>
            <a:stretch>
              <a:fillRect/>
            </a:stretch>
          </xdr:blipFill>
          <xdr:spPr>
            <a:xfrm>
              <a:off x="5705232" y="2980158"/>
              <a:ext cx="1966683" cy="533160"/>
            </a:xfrm>
            <a:prstGeom prst="rect">
              <a:avLst/>
            </a:prstGeom>
          </xdr:spPr>
        </xdr:pic>
      </mc:Fallback>
    </mc:AlternateContent>
    <xdr:clientData/>
  </xdr:twoCellAnchor>
  <xdr:twoCellAnchor editAs="oneCell">
    <xdr:from>
      <xdr:col>6</xdr:col>
      <xdr:colOff>188069</xdr:colOff>
      <xdr:row>24</xdr:row>
      <xdr:rowOff>87616</xdr:rowOff>
    </xdr:from>
    <xdr:to>
      <xdr:col>6</xdr:col>
      <xdr:colOff>198869</xdr:colOff>
      <xdr:row>24</xdr:row>
      <xdr:rowOff>94816</xdr:rowOff>
    </xdr:to>
    <mc:AlternateContent xmlns:mc="http://schemas.openxmlformats.org/markup-compatibility/2006">
      <mc:Choice xmlns:xdr14="http://schemas.microsoft.com/office/excel/2010/spreadsheetDrawing" Requires="xdr14">
        <xdr:contentPart xmlns:r="http://schemas.openxmlformats.org/officeDocument/2006/relationships" r:id="rId27">
          <xdr14:nvContentPartPr>
            <xdr14:cNvPr id="125" name="Ink 124">
              <a:extLst>
                <a:ext uri="{FF2B5EF4-FFF2-40B4-BE49-F238E27FC236}">
                  <a16:creationId xmlns:a16="http://schemas.microsoft.com/office/drawing/2014/main" id="{5DB73C18-6504-B5AB-AB09-69417BEAD9CD}"/>
                </a:ext>
              </a:extLst>
            </xdr14:cNvPr>
            <xdr14:cNvContentPartPr/>
          </xdr14:nvContentPartPr>
          <xdr14:nvPr macro=""/>
          <xdr14:xfrm>
            <a:off x="4312080" y="4508891"/>
            <a:ext cx="10800" cy="7200"/>
          </xdr14:xfrm>
        </xdr:contentPart>
      </mc:Choice>
      <mc:Fallback>
        <xdr:pic>
          <xdr:nvPicPr>
            <xdr:cNvPr id="125" name="Ink 124">
              <a:extLst>
                <a:ext uri="{FF2B5EF4-FFF2-40B4-BE49-F238E27FC236}">
                  <a16:creationId xmlns:a16="http://schemas.microsoft.com/office/drawing/2014/main" id="{5DB73C18-6504-B5AB-AB09-69417BEAD9CD}"/>
                </a:ext>
              </a:extLst>
            </xdr:cNvPr>
            <xdr:cNvPicPr/>
          </xdr:nvPicPr>
          <xdr:blipFill>
            <a:blip xmlns:r="http://schemas.openxmlformats.org/officeDocument/2006/relationships" r:embed="rId28"/>
            <a:stretch>
              <a:fillRect/>
            </a:stretch>
          </xdr:blipFill>
          <xdr:spPr>
            <a:xfrm>
              <a:off x="4303080" y="4499891"/>
              <a:ext cx="28440" cy="24840"/>
            </a:xfrm>
            <a:prstGeom prst="rect">
              <a:avLst/>
            </a:prstGeom>
          </xdr:spPr>
        </xdr:pic>
      </mc:Fallback>
    </mc:AlternateContent>
    <xdr:clientData/>
  </xdr:twoCellAnchor>
  <xdr:twoCellAnchor editAs="oneCell">
    <xdr:from>
      <xdr:col>4</xdr:col>
      <xdr:colOff>625315</xdr:colOff>
      <xdr:row>21</xdr:row>
      <xdr:rowOff>39436</xdr:rowOff>
    </xdr:from>
    <xdr:to>
      <xdr:col>8</xdr:col>
      <xdr:colOff>23704</xdr:colOff>
      <xdr:row>27</xdr:row>
      <xdr:rowOff>105557</xdr:rowOff>
    </xdr:to>
    <mc:AlternateContent xmlns:mc="http://schemas.openxmlformats.org/markup-compatibility/2006">
      <mc:Choice xmlns:xdr14="http://schemas.microsoft.com/office/excel/2010/spreadsheetDrawing" Requires="xdr14">
        <xdr:contentPart xmlns:r="http://schemas.openxmlformats.org/officeDocument/2006/relationships" r:id="rId29">
          <xdr14:nvContentPartPr>
            <xdr14:cNvPr id="139" name="Ink 138">
              <a:extLst>
                <a:ext uri="{FF2B5EF4-FFF2-40B4-BE49-F238E27FC236}">
                  <a16:creationId xmlns:a16="http://schemas.microsoft.com/office/drawing/2014/main" id="{6B817264-C80F-6DD9-9375-AD99E0254B76}"/>
                </a:ext>
              </a:extLst>
            </xdr14:cNvPr>
            <xdr14:cNvContentPartPr/>
          </xdr14:nvContentPartPr>
          <xdr14:nvPr macro=""/>
          <xdr14:xfrm>
            <a:off x="3443040" y="3908051"/>
            <a:ext cx="2010960" cy="1171440"/>
          </xdr14:xfrm>
        </xdr:contentPart>
      </mc:Choice>
      <mc:Fallback>
        <xdr:pic>
          <xdr:nvPicPr>
            <xdr:cNvPr id="139" name="Ink 138">
              <a:extLst>
                <a:ext uri="{FF2B5EF4-FFF2-40B4-BE49-F238E27FC236}">
                  <a16:creationId xmlns:a16="http://schemas.microsoft.com/office/drawing/2014/main" id="{6B817264-C80F-6DD9-9375-AD99E0254B76}"/>
                </a:ext>
              </a:extLst>
            </xdr:cNvPr>
            <xdr:cNvPicPr/>
          </xdr:nvPicPr>
          <xdr:blipFill>
            <a:blip xmlns:r="http://schemas.openxmlformats.org/officeDocument/2006/relationships" r:embed="rId30"/>
            <a:stretch>
              <a:fillRect/>
            </a:stretch>
          </xdr:blipFill>
          <xdr:spPr>
            <a:xfrm>
              <a:off x="3434042" y="3899054"/>
              <a:ext cx="2028597" cy="1189075"/>
            </a:xfrm>
            <a:prstGeom prst="rect">
              <a:avLst/>
            </a:prstGeom>
          </xdr:spPr>
        </xdr:pic>
      </mc:Fallback>
    </mc:AlternateContent>
    <xdr:clientData/>
  </xdr:twoCellAnchor>
  <xdr:twoCellAnchor editAs="oneCell">
    <xdr:from>
      <xdr:col>6</xdr:col>
      <xdr:colOff>412709</xdr:colOff>
      <xdr:row>27</xdr:row>
      <xdr:rowOff>154517</xdr:rowOff>
    </xdr:from>
    <xdr:to>
      <xdr:col>7</xdr:col>
      <xdr:colOff>482446</xdr:colOff>
      <xdr:row>29</xdr:row>
      <xdr:rowOff>17197</xdr:rowOff>
    </xdr:to>
    <mc:AlternateContent xmlns:mc="http://schemas.openxmlformats.org/markup-compatibility/2006">
      <mc:Choice xmlns:xdr14="http://schemas.microsoft.com/office/excel/2010/spreadsheetDrawing" Requires="xdr14">
        <xdr:contentPart xmlns:r="http://schemas.openxmlformats.org/officeDocument/2006/relationships" r:id="rId31">
          <xdr14:nvContentPartPr>
            <xdr14:cNvPr id="144" name="Ink 143">
              <a:extLst>
                <a:ext uri="{FF2B5EF4-FFF2-40B4-BE49-F238E27FC236}">
                  <a16:creationId xmlns:a16="http://schemas.microsoft.com/office/drawing/2014/main" id="{BD0F22DA-7B69-B936-FAB0-A36F01A6F371}"/>
                </a:ext>
              </a:extLst>
            </xdr14:cNvPr>
            <xdr14:cNvContentPartPr/>
          </xdr14:nvContentPartPr>
          <xdr14:nvPr macro=""/>
          <xdr14:xfrm>
            <a:off x="4536720" y="5128451"/>
            <a:ext cx="722880" cy="231120"/>
          </xdr14:xfrm>
        </xdr:contentPart>
      </mc:Choice>
      <mc:Fallback>
        <xdr:pic>
          <xdr:nvPicPr>
            <xdr:cNvPr id="144" name="Ink 143">
              <a:extLst>
                <a:ext uri="{FF2B5EF4-FFF2-40B4-BE49-F238E27FC236}">
                  <a16:creationId xmlns:a16="http://schemas.microsoft.com/office/drawing/2014/main" id="{BD0F22DA-7B69-B936-FAB0-A36F01A6F371}"/>
                </a:ext>
              </a:extLst>
            </xdr:cNvPr>
            <xdr:cNvPicPr/>
          </xdr:nvPicPr>
          <xdr:blipFill>
            <a:blip xmlns:r="http://schemas.openxmlformats.org/officeDocument/2006/relationships" r:embed="rId32"/>
            <a:stretch>
              <a:fillRect/>
            </a:stretch>
          </xdr:blipFill>
          <xdr:spPr>
            <a:xfrm>
              <a:off x="4528076" y="5119811"/>
              <a:ext cx="740529" cy="248760"/>
            </a:xfrm>
            <a:prstGeom prst="rect">
              <a:avLst/>
            </a:prstGeom>
          </xdr:spPr>
        </xdr:pic>
      </mc:Fallback>
    </mc:AlternateContent>
    <xdr:clientData/>
  </xdr:twoCellAnchor>
  <xdr:twoCellAnchor editAs="oneCell">
    <xdr:from>
      <xdr:col>6</xdr:col>
      <xdr:colOff>91949</xdr:colOff>
      <xdr:row>21</xdr:row>
      <xdr:rowOff>147901</xdr:rowOff>
    </xdr:from>
    <xdr:to>
      <xdr:col>7</xdr:col>
      <xdr:colOff>624646</xdr:colOff>
      <xdr:row>25</xdr:row>
      <xdr:rowOff>95381</xdr:rowOff>
    </xdr:to>
    <mc:AlternateContent xmlns:mc="http://schemas.openxmlformats.org/markup-compatibility/2006">
      <mc:Choice xmlns:xdr14="http://schemas.microsoft.com/office/excel/2010/spreadsheetDrawing" Requires="xdr14">
        <xdr:contentPart xmlns:r="http://schemas.openxmlformats.org/officeDocument/2006/relationships" r:id="rId33">
          <xdr14:nvContentPartPr>
            <xdr14:cNvPr id="145" name="Ink 144">
              <a:extLst>
                <a:ext uri="{FF2B5EF4-FFF2-40B4-BE49-F238E27FC236}">
                  <a16:creationId xmlns:a16="http://schemas.microsoft.com/office/drawing/2014/main" id="{D7ED049A-A9F2-D21C-E1B3-90070E8D9F5C}"/>
                </a:ext>
              </a:extLst>
            </xdr14:cNvPr>
            <xdr14:cNvContentPartPr/>
          </xdr14:nvContentPartPr>
          <xdr14:nvPr macro=""/>
          <xdr14:xfrm>
            <a:off x="4215960" y="4016516"/>
            <a:ext cx="1185840" cy="684360"/>
          </xdr14:xfrm>
        </xdr:contentPart>
      </mc:Choice>
      <mc:Fallback>
        <xdr:pic>
          <xdr:nvPicPr>
            <xdr:cNvPr id="145" name="Ink 144">
              <a:extLst>
                <a:ext uri="{FF2B5EF4-FFF2-40B4-BE49-F238E27FC236}">
                  <a16:creationId xmlns:a16="http://schemas.microsoft.com/office/drawing/2014/main" id="{D7ED049A-A9F2-D21C-E1B3-90070E8D9F5C}"/>
                </a:ext>
              </a:extLst>
            </xdr:cNvPr>
            <xdr:cNvPicPr/>
          </xdr:nvPicPr>
          <xdr:blipFill>
            <a:blip xmlns:r="http://schemas.openxmlformats.org/officeDocument/2006/relationships" r:embed="rId34"/>
            <a:stretch>
              <a:fillRect/>
            </a:stretch>
          </xdr:blipFill>
          <xdr:spPr>
            <a:xfrm>
              <a:off x="4206960" y="4007876"/>
              <a:ext cx="1203480" cy="702000"/>
            </a:xfrm>
            <a:prstGeom prst="rect">
              <a:avLst/>
            </a:prstGeom>
          </xdr:spPr>
        </xdr:pic>
      </mc:Fallback>
    </mc:AlternateContent>
    <xdr:clientData/>
  </xdr:twoCellAnchor>
  <xdr:twoCellAnchor editAs="oneCell">
    <xdr:from>
      <xdr:col>7</xdr:col>
      <xdr:colOff>575686</xdr:colOff>
      <xdr:row>21</xdr:row>
      <xdr:rowOff>88501</xdr:rowOff>
    </xdr:from>
    <xdr:to>
      <xdr:col>9</xdr:col>
      <xdr:colOff>104241</xdr:colOff>
      <xdr:row>23</xdr:row>
      <xdr:rowOff>161781</xdr:rowOff>
    </xdr:to>
    <mc:AlternateContent xmlns:mc="http://schemas.openxmlformats.org/markup-compatibility/2006">
      <mc:Choice xmlns:xdr14="http://schemas.microsoft.com/office/excel/2010/spreadsheetDrawing" Requires="xdr14">
        <xdr:contentPart xmlns:r="http://schemas.openxmlformats.org/officeDocument/2006/relationships" r:id="rId35">
          <xdr14:nvContentPartPr>
            <xdr14:cNvPr id="153" name="Ink 152">
              <a:extLst>
                <a:ext uri="{FF2B5EF4-FFF2-40B4-BE49-F238E27FC236}">
                  <a16:creationId xmlns:a16="http://schemas.microsoft.com/office/drawing/2014/main" id="{89AAACF5-74A4-436F-FE30-A37FD8787FA8}"/>
                </a:ext>
              </a:extLst>
            </xdr14:cNvPr>
            <xdr14:cNvContentPartPr/>
          </xdr14:nvContentPartPr>
          <xdr14:nvPr macro=""/>
          <xdr14:xfrm>
            <a:off x="5352840" y="3957116"/>
            <a:ext cx="834840" cy="441720"/>
          </xdr14:xfrm>
        </xdr:contentPart>
      </mc:Choice>
      <mc:Fallback>
        <xdr:pic>
          <xdr:nvPicPr>
            <xdr:cNvPr id="153" name="Ink 152">
              <a:extLst>
                <a:ext uri="{FF2B5EF4-FFF2-40B4-BE49-F238E27FC236}">
                  <a16:creationId xmlns:a16="http://schemas.microsoft.com/office/drawing/2014/main" id="{89AAACF5-74A4-436F-FE30-A37FD8787FA8}"/>
                </a:ext>
              </a:extLst>
            </xdr:cNvPr>
            <xdr:cNvPicPr/>
          </xdr:nvPicPr>
          <xdr:blipFill>
            <a:blip xmlns:r="http://schemas.openxmlformats.org/officeDocument/2006/relationships" r:embed="rId36"/>
            <a:stretch>
              <a:fillRect/>
            </a:stretch>
          </xdr:blipFill>
          <xdr:spPr>
            <a:xfrm>
              <a:off x="5343844" y="3948476"/>
              <a:ext cx="852472" cy="459360"/>
            </a:xfrm>
            <a:prstGeom prst="rect">
              <a:avLst/>
            </a:prstGeom>
          </xdr:spPr>
        </xdr:pic>
      </mc:Fallback>
    </mc:AlternateContent>
    <xdr:clientData/>
  </xdr:twoCellAnchor>
  <xdr:twoCellAnchor editAs="oneCell">
    <xdr:from>
      <xdr:col>9</xdr:col>
      <xdr:colOff>332841</xdr:colOff>
      <xdr:row>20</xdr:row>
      <xdr:rowOff>112521</xdr:rowOff>
    </xdr:from>
    <xdr:to>
      <xdr:col>11</xdr:col>
      <xdr:colOff>222114</xdr:colOff>
      <xdr:row>24</xdr:row>
      <xdr:rowOff>65041</xdr:rowOff>
    </xdr:to>
    <mc:AlternateContent xmlns:mc="http://schemas.openxmlformats.org/markup-compatibility/2006">
      <mc:Choice xmlns:xdr14="http://schemas.microsoft.com/office/excel/2010/spreadsheetDrawing" Requires="xdr14">
        <xdr:contentPart xmlns:r="http://schemas.openxmlformats.org/officeDocument/2006/relationships" r:id="rId37">
          <xdr14:nvContentPartPr>
            <xdr14:cNvPr id="165" name="Ink 164">
              <a:extLst>
                <a:ext uri="{FF2B5EF4-FFF2-40B4-BE49-F238E27FC236}">
                  <a16:creationId xmlns:a16="http://schemas.microsoft.com/office/drawing/2014/main" id="{E3FD038E-2BCB-1395-0D20-F341B2E5CF75}"/>
                </a:ext>
              </a:extLst>
            </xdr14:cNvPr>
            <xdr14:cNvContentPartPr/>
          </xdr14:nvContentPartPr>
          <xdr14:nvPr macro=""/>
          <xdr14:xfrm>
            <a:off x="6416280" y="3796916"/>
            <a:ext cx="1195560" cy="689400"/>
          </xdr14:xfrm>
        </xdr:contentPart>
      </mc:Choice>
      <mc:Fallback>
        <xdr:pic>
          <xdr:nvPicPr>
            <xdr:cNvPr id="165" name="Ink 164">
              <a:extLst>
                <a:ext uri="{FF2B5EF4-FFF2-40B4-BE49-F238E27FC236}">
                  <a16:creationId xmlns:a16="http://schemas.microsoft.com/office/drawing/2014/main" id="{E3FD038E-2BCB-1395-0D20-F341B2E5CF75}"/>
                </a:ext>
              </a:extLst>
            </xdr:cNvPr>
            <xdr:cNvPicPr/>
          </xdr:nvPicPr>
          <xdr:blipFill>
            <a:blip xmlns:r="http://schemas.openxmlformats.org/officeDocument/2006/relationships" r:embed="rId38"/>
            <a:stretch>
              <a:fillRect/>
            </a:stretch>
          </xdr:blipFill>
          <xdr:spPr>
            <a:xfrm>
              <a:off x="6407640" y="3787921"/>
              <a:ext cx="1213200" cy="707031"/>
            </a:xfrm>
            <a:prstGeom prst="rect">
              <a:avLst/>
            </a:prstGeom>
          </xdr:spPr>
        </xdr:pic>
      </mc:Fallback>
    </mc:AlternateContent>
    <xdr:clientData/>
  </xdr:twoCellAnchor>
  <xdr:twoCellAnchor editAs="oneCell">
    <xdr:from>
      <xdr:col>9</xdr:col>
      <xdr:colOff>315561</xdr:colOff>
      <xdr:row>25</xdr:row>
      <xdr:rowOff>23741</xdr:rowOff>
    </xdr:from>
    <xdr:to>
      <xdr:col>11</xdr:col>
      <xdr:colOff>196914</xdr:colOff>
      <xdr:row>28</xdr:row>
      <xdr:rowOff>46362</xdr:rowOff>
    </xdr:to>
    <mc:AlternateContent xmlns:mc="http://schemas.openxmlformats.org/markup-compatibility/2006">
      <mc:Choice xmlns:xdr14="http://schemas.microsoft.com/office/excel/2010/spreadsheetDrawing" Requires="xdr14">
        <xdr:contentPart xmlns:r="http://schemas.openxmlformats.org/officeDocument/2006/relationships" r:id="rId39">
          <xdr14:nvContentPartPr>
            <xdr14:cNvPr id="178" name="Ink 177">
              <a:extLst>
                <a:ext uri="{FF2B5EF4-FFF2-40B4-BE49-F238E27FC236}">
                  <a16:creationId xmlns:a16="http://schemas.microsoft.com/office/drawing/2014/main" id="{D4B9DB77-ADA1-105D-8FDC-4721559BF08F}"/>
                </a:ext>
              </a:extLst>
            </xdr14:cNvPr>
            <xdr14:cNvContentPartPr/>
          </xdr14:nvContentPartPr>
          <xdr14:nvPr macro=""/>
          <xdr14:xfrm>
            <a:off x="6399000" y="4629236"/>
            <a:ext cx="1187640" cy="575280"/>
          </xdr14:xfrm>
        </xdr:contentPart>
      </mc:Choice>
      <mc:Fallback>
        <xdr:pic>
          <xdr:nvPicPr>
            <xdr:cNvPr id="178" name="Ink 177">
              <a:extLst>
                <a:ext uri="{FF2B5EF4-FFF2-40B4-BE49-F238E27FC236}">
                  <a16:creationId xmlns:a16="http://schemas.microsoft.com/office/drawing/2014/main" id="{D4B9DB77-ADA1-105D-8FDC-4721559BF08F}"/>
                </a:ext>
              </a:extLst>
            </xdr:cNvPr>
            <xdr:cNvPicPr/>
          </xdr:nvPicPr>
          <xdr:blipFill>
            <a:blip xmlns:r="http://schemas.openxmlformats.org/officeDocument/2006/relationships" r:embed="rId40"/>
            <a:stretch>
              <a:fillRect/>
            </a:stretch>
          </xdr:blipFill>
          <xdr:spPr>
            <a:xfrm>
              <a:off x="6390360" y="4620596"/>
              <a:ext cx="1205280" cy="592920"/>
            </a:xfrm>
            <a:prstGeom prst="rect">
              <a:avLst/>
            </a:prstGeom>
          </xdr:spPr>
        </xdr:pic>
      </mc:Fallback>
    </mc:AlternateContent>
    <xdr:clientData/>
  </xdr:twoCellAnchor>
  <xdr:twoCellAnchor editAs="oneCell">
    <xdr:from>
      <xdr:col>9</xdr:col>
      <xdr:colOff>233481</xdr:colOff>
      <xdr:row>28</xdr:row>
      <xdr:rowOff>133122</xdr:rowOff>
    </xdr:from>
    <xdr:to>
      <xdr:col>11</xdr:col>
      <xdr:colOff>229674</xdr:colOff>
      <xdr:row>31</xdr:row>
      <xdr:rowOff>134143</xdr:rowOff>
    </xdr:to>
    <mc:AlternateContent xmlns:mc="http://schemas.openxmlformats.org/markup-compatibility/2006">
      <mc:Choice xmlns:xdr14="http://schemas.microsoft.com/office/excel/2010/spreadsheetDrawing" Requires="xdr14">
        <xdr:contentPart xmlns:r="http://schemas.openxmlformats.org/officeDocument/2006/relationships" r:id="rId41">
          <xdr14:nvContentPartPr>
            <xdr14:cNvPr id="189" name="Ink 188">
              <a:extLst>
                <a:ext uri="{FF2B5EF4-FFF2-40B4-BE49-F238E27FC236}">
                  <a16:creationId xmlns:a16="http://schemas.microsoft.com/office/drawing/2014/main" id="{1D92EAE9-7BC1-F545-7246-D25350C7E5A8}"/>
                </a:ext>
              </a:extLst>
            </xdr14:cNvPr>
            <xdr14:cNvContentPartPr/>
          </xdr14:nvContentPartPr>
          <xdr14:nvPr macro=""/>
          <xdr14:xfrm>
            <a:off x="6316920" y="5291276"/>
            <a:ext cx="1302480" cy="553680"/>
          </xdr14:xfrm>
        </xdr:contentPart>
      </mc:Choice>
      <mc:Fallback>
        <xdr:pic>
          <xdr:nvPicPr>
            <xdr:cNvPr id="189" name="Ink 188">
              <a:extLst>
                <a:ext uri="{FF2B5EF4-FFF2-40B4-BE49-F238E27FC236}">
                  <a16:creationId xmlns:a16="http://schemas.microsoft.com/office/drawing/2014/main" id="{1D92EAE9-7BC1-F545-7246-D25350C7E5A8}"/>
                </a:ext>
              </a:extLst>
            </xdr:cNvPr>
            <xdr:cNvPicPr/>
          </xdr:nvPicPr>
          <xdr:blipFill>
            <a:blip xmlns:r="http://schemas.openxmlformats.org/officeDocument/2006/relationships" r:embed="rId42"/>
            <a:stretch>
              <a:fillRect/>
            </a:stretch>
          </xdr:blipFill>
          <xdr:spPr>
            <a:xfrm>
              <a:off x="6308280" y="5282276"/>
              <a:ext cx="1320120" cy="571320"/>
            </a:xfrm>
            <a:prstGeom prst="rect">
              <a:avLst/>
            </a:prstGeom>
          </xdr:spPr>
        </xdr:pic>
      </mc:Fallback>
    </mc:AlternateContent>
    <xdr:clientData/>
  </xdr:twoCellAnchor>
  <xdr:twoCellAnchor editAs="oneCell">
    <xdr:from>
      <xdr:col>5</xdr:col>
      <xdr:colOff>275652</xdr:colOff>
      <xdr:row>29</xdr:row>
      <xdr:rowOff>53261</xdr:rowOff>
    </xdr:from>
    <xdr:to>
      <xdr:col>9</xdr:col>
      <xdr:colOff>192081</xdr:colOff>
      <xdr:row>36</xdr:row>
      <xdr:rowOff>142902</xdr:rowOff>
    </xdr:to>
    <mc:AlternateContent xmlns:mc="http://schemas.openxmlformats.org/markup-compatibility/2006">
      <mc:Choice xmlns:xdr14="http://schemas.microsoft.com/office/excel/2010/spreadsheetDrawing" Requires="xdr14">
        <xdr:contentPart xmlns:r="http://schemas.openxmlformats.org/officeDocument/2006/relationships" r:id="rId43">
          <xdr14:nvContentPartPr>
            <xdr14:cNvPr id="231" name="Ink 230">
              <a:extLst>
                <a:ext uri="{FF2B5EF4-FFF2-40B4-BE49-F238E27FC236}">
                  <a16:creationId xmlns:a16="http://schemas.microsoft.com/office/drawing/2014/main" id="{CF2B6DE2-9730-C879-F54A-561F01EF6E9C}"/>
                </a:ext>
              </a:extLst>
            </xdr14:cNvPr>
            <xdr14:cNvContentPartPr/>
          </xdr14:nvContentPartPr>
          <xdr14:nvPr macro=""/>
          <xdr14:xfrm>
            <a:off x="3746520" y="5395635"/>
            <a:ext cx="2529000" cy="1379179"/>
          </xdr14:xfrm>
        </xdr:contentPart>
      </mc:Choice>
      <mc:Fallback>
        <xdr:pic>
          <xdr:nvPicPr>
            <xdr:cNvPr id="231" name="Ink 230">
              <a:extLst>
                <a:ext uri="{FF2B5EF4-FFF2-40B4-BE49-F238E27FC236}">
                  <a16:creationId xmlns:a16="http://schemas.microsoft.com/office/drawing/2014/main" id="{CF2B6DE2-9730-C879-F54A-561F01EF6E9C}"/>
                </a:ext>
              </a:extLst>
            </xdr:cNvPr>
            <xdr:cNvPicPr/>
          </xdr:nvPicPr>
          <xdr:blipFill>
            <a:blip xmlns:r="http://schemas.openxmlformats.org/officeDocument/2006/relationships" r:embed="rId44"/>
            <a:stretch>
              <a:fillRect/>
            </a:stretch>
          </xdr:blipFill>
          <xdr:spPr>
            <a:xfrm>
              <a:off x="3737879" y="5386635"/>
              <a:ext cx="2546643" cy="1396819"/>
            </a:xfrm>
            <a:prstGeom prst="rect">
              <a:avLst/>
            </a:prstGeom>
          </xdr:spPr>
        </xdr:pic>
      </mc:Fallback>
    </mc:AlternateContent>
    <xdr:clientData/>
  </xdr:twoCellAnchor>
  <xdr:twoCellAnchor editAs="oneCell">
    <xdr:from>
      <xdr:col>1</xdr:col>
      <xdr:colOff>443823</xdr:colOff>
      <xdr:row>32</xdr:row>
      <xdr:rowOff>54351</xdr:rowOff>
    </xdr:from>
    <xdr:to>
      <xdr:col>3</xdr:col>
      <xdr:colOff>844567</xdr:colOff>
      <xdr:row>37</xdr:row>
      <xdr:rowOff>852</xdr:rowOff>
    </xdr:to>
    <mc:AlternateContent xmlns:mc="http://schemas.openxmlformats.org/markup-compatibility/2006">
      <mc:Choice xmlns:xdr14="http://schemas.microsoft.com/office/excel/2010/spreadsheetDrawing" Requires="xdr14">
        <xdr:contentPart xmlns:r="http://schemas.openxmlformats.org/officeDocument/2006/relationships" r:id="rId45">
          <xdr14:nvContentPartPr>
            <xdr14:cNvPr id="239" name="Ink 238">
              <a:extLst>
                <a:ext uri="{FF2B5EF4-FFF2-40B4-BE49-F238E27FC236}">
                  <a16:creationId xmlns:a16="http://schemas.microsoft.com/office/drawing/2014/main" id="{8D92901A-4B85-9AA4-5DAD-8617CDC0AF72}"/>
                </a:ext>
              </a:extLst>
            </xdr14:cNvPr>
            <xdr14:cNvContentPartPr/>
          </xdr14:nvContentPartPr>
          <xdr14:nvPr macro=""/>
          <xdr14:xfrm>
            <a:off x="1302120" y="5949384"/>
            <a:ext cx="2021040" cy="867600"/>
          </xdr14:xfrm>
        </xdr:contentPart>
      </mc:Choice>
      <mc:Fallback>
        <xdr:pic>
          <xdr:nvPicPr>
            <xdr:cNvPr id="239" name="Ink 238">
              <a:extLst>
                <a:ext uri="{FF2B5EF4-FFF2-40B4-BE49-F238E27FC236}">
                  <a16:creationId xmlns:a16="http://schemas.microsoft.com/office/drawing/2014/main" id="{8D92901A-4B85-9AA4-5DAD-8617CDC0AF72}"/>
                </a:ext>
              </a:extLst>
            </xdr:cNvPr>
            <xdr:cNvPicPr/>
          </xdr:nvPicPr>
          <xdr:blipFill>
            <a:blip xmlns:r="http://schemas.openxmlformats.org/officeDocument/2006/relationships" r:embed="rId46"/>
            <a:stretch>
              <a:fillRect/>
            </a:stretch>
          </xdr:blipFill>
          <xdr:spPr>
            <a:xfrm>
              <a:off x="1293120" y="5940748"/>
              <a:ext cx="2038680" cy="885233"/>
            </a:xfrm>
            <a:prstGeom prst="rect">
              <a:avLst/>
            </a:prstGeom>
          </xdr:spPr>
        </xdr:pic>
      </mc:Fallback>
    </mc:AlternateContent>
    <xdr:clientData/>
  </xdr:twoCellAnchor>
  <xdr:twoCellAnchor editAs="oneCell">
    <xdr:from>
      <xdr:col>3</xdr:col>
      <xdr:colOff>28898</xdr:colOff>
      <xdr:row>37</xdr:row>
      <xdr:rowOff>114612</xdr:rowOff>
    </xdr:from>
    <xdr:to>
      <xdr:col>3</xdr:col>
      <xdr:colOff>1008458</xdr:colOff>
      <xdr:row>38</xdr:row>
      <xdr:rowOff>155032</xdr:rowOff>
    </xdr:to>
    <mc:AlternateContent xmlns:mc="http://schemas.openxmlformats.org/markup-compatibility/2006">
      <mc:Choice xmlns:xdr14="http://schemas.microsoft.com/office/excel/2010/spreadsheetDrawing" Requires="xdr14">
        <xdr:contentPart xmlns:r="http://schemas.openxmlformats.org/officeDocument/2006/relationships" r:id="rId47">
          <xdr14:nvContentPartPr>
            <xdr14:cNvPr id="248" name="Ink 247">
              <a:extLst>
                <a:ext uri="{FF2B5EF4-FFF2-40B4-BE49-F238E27FC236}">
                  <a16:creationId xmlns:a16="http://schemas.microsoft.com/office/drawing/2014/main" id="{809BB2BB-86E9-2F71-84EF-B206D36AD934}"/>
                </a:ext>
              </a:extLst>
            </xdr14:cNvPr>
            <xdr14:cNvContentPartPr/>
          </xdr14:nvContentPartPr>
          <xdr14:nvPr macro=""/>
          <xdr14:xfrm>
            <a:off x="2193480" y="6930744"/>
            <a:ext cx="979560" cy="224640"/>
          </xdr14:xfrm>
        </xdr:contentPart>
      </mc:Choice>
      <mc:Fallback>
        <xdr:pic>
          <xdr:nvPicPr>
            <xdr:cNvPr id="248" name="Ink 247">
              <a:extLst>
                <a:ext uri="{FF2B5EF4-FFF2-40B4-BE49-F238E27FC236}">
                  <a16:creationId xmlns:a16="http://schemas.microsoft.com/office/drawing/2014/main" id="{809BB2BB-86E9-2F71-84EF-B206D36AD934}"/>
                </a:ext>
              </a:extLst>
            </xdr:cNvPr>
            <xdr:cNvPicPr/>
          </xdr:nvPicPr>
          <xdr:blipFill>
            <a:blip xmlns:r="http://schemas.openxmlformats.org/officeDocument/2006/relationships" r:embed="rId48"/>
            <a:stretch>
              <a:fillRect/>
            </a:stretch>
          </xdr:blipFill>
          <xdr:spPr>
            <a:xfrm>
              <a:off x="2184840" y="6921758"/>
              <a:ext cx="997200" cy="242252"/>
            </a:xfrm>
            <a:prstGeom prst="rect">
              <a:avLst/>
            </a:prstGeom>
          </xdr:spPr>
        </xdr:pic>
      </mc:Fallback>
    </mc:AlternateContent>
    <xdr:clientData/>
  </xdr:twoCellAnchor>
  <xdr:twoCellAnchor editAs="oneCell">
    <xdr:from>
      <xdr:col>0</xdr:col>
      <xdr:colOff>-9077</xdr:colOff>
      <xdr:row>11</xdr:row>
      <xdr:rowOff>8986</xdr:rowOff>
    </xdr:from>
    <xdr:to>
      <xdr:col>1</xdr:col>
      <xdr:colOff>50574</xdr:colOff>
      <xdr:row>13</xdr:row>
      <xdr:rowOff>21427</xdr:rowOff>
    </xdr:to>
    <mc:AlternateContent xmlns:mc="http://schemas.openxmlformats.org/markup-compatibility/2006">
      <mc:Choice xmlns:xdr14="http://schemas.microsoft.com/office/excel/2010/spreadsheetDrawing" Requires="xdr14">
        <xdr:contentPart xmlns:r="http://schemas.openxmlformats.org/officeDocument/2006/relationships" r:id="rId49">
          <xdr14:nvContentPartPr>
            <xdr14:cNvPr id="249" name="Ink 248">
              <a:extLst>
                <a:ext uri="{FF2B5EF4-FFF2-40B4-BE49-F238E27FC236}">
                  <a16:creationId xmlns:a16="http://schemas.microsoft.com/office/drawing/2014/main" id="{8BBEDE71-BDDE-A016-479F-C2EA639D3833}"/>
                </a:ext>
              </a:extLst>
            </xdr14:cNvPr>
            <xdr14:cNvContentPartPr/>
          </xdr14:nvContentPartPr>
          <xdr14:nvPr macro=""/>
          <xdr14:xfrm>
            <a:off x="-9077" y="2035404"/>
            <a:ext cx="800717" cy="380880"/>
          </xdr14:xfrm>
        </xdr:contentPart>
      </mc:Choice>
      <mc:Fallback>
        <xdr:pic>
          <xdr:nvPicPr>
            <xdr:cNvPr id="249" name="Ink 248">
              <a:extLst>
                <a:ext uri="{FF2B5EF4-FFF2-40B4-BE49-F238E27FC236}">
                  <a16:creationId xmlns:a16="http://schemas.microsoft.com/office/drawing/2014/main" id="{8BBEDE71-BDDE-A016-479F-C2EA639D3833}"/>
                </a:ext>
              </a:extLst>
            </xdr:cNvPr>
            <xdr:cNvPicPr/>
          </xdr:nvPicPr>
          <xdr:blipFill>
            <a:blip xmlns:r="http://schemas.openxmlformats.org/officeDocument/2006/relationships" r:embed="rId50"/>
            <a:stretch>
              <a:fillRect/>
            </a:stretch>
          </xdr:blipFill>
          <xdr:spPr>
            <a:xfrm>
              <a:off x="-17718" y="2026764"/>
              <a:ext cx="818359" cy="398520"/>
            </a:xfrm>
            <a:prstGeom prst="rect">
              <a:avLst/>
            </a:prstGeom>
          </xdr:spPr>
        </xdr:pic>
      </mc:Fallback>
    </mc:AlternateContent>
    <xdr:clientData/>
  </xdr:twoCellAnchor>
  <xdr:twoCellAnchor>
    <xdr:from>
      <xdr:col>4</xdr:col>
      <xdr:colOff>464735</xdr:colOff>
      <xdr:row>43</xdr:row>
      <xdr:rowOff>83735</xdr:rowOff>
    </xdr:from>
    <xdr:to>
      <xdr:col>11</xdr:col>
      <xdr:colOff>50241</xdr:colOff>
      <xdr:row>58</xdr:row>
      <xdr:rowOff>87922</xdr:rowOff>
    </xdr:to>
    <xdr:graphicFrame macro="">
      <xdr:nvGraphicFramePr>
        <xdr:cNvPr id="251" name="Chart 250">
          <a:extLst>
            <a:ext uri="{FF2B5EF4-FFF2-40B4-BE49-F238E27FC236}">
              <a16:creationId xmlns:a16="http://schemas.microsoft.com/office/drawing/2014/main" id="{A831F7DE-9616-06EB-3424-0D4CD8304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45889</xdr:colOff>
      <xdr:row>7</xdr:row>
      <xdr:rowOff>178546</xdr:rowOff>
    </xdr:from>
    <xdr:to>
      <xdr:col>11</xdr:col>
      <xdr:colOff>60830</xdr:colOff>
      <xdr:row>22</xdr:row>
      <xdr:rowOff>120275</xdr:rowOff>
    </xdr:to>
    <xdr:graphicFrame macro="">
      <xdr:nvGraphicFramePr>
        <xdr:cNvPr id="2" name="Chart 1">
          <a:extLst>
            <a:ext uri="{FF2B5EF4-FFF2-40B4-BE49-F238E27FC236}">
              <a16:creationId xmlns:a16="http://schemas.microsoft.com/office/drawing/2014/main" id="{F7043CB4-1DDD-7297-32E7-B40A8C8B0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531479</xdr:colOff>
      <xdr:row>29</xdr:row>
      <xdr:rowOff>98505</xdr:rowOff>
    </xdr:from>
    <xdr:to>
      <xdr:col>11</xdr:col>
      <xdr:colOff>130202</xdr:colOff>
      <xdr:row>44</xdr:row>
      <xdr:rowOff>40234</xdr:rowOff>
    </xdr:to>
    <xdr:graphicFrame macro="">
      <xdr:nvGraphicFramePr>
        <xdr:cNvPr id="3" name="Chart 2">
          <a:extLst>
            <a:ext uri="{FF2B5EF4-FFF2-40B4-BE49-F238E27FC236}">
              <a16:creationId xmlns:a16="http://schemas.microsoft.com/office/drawing/2014/main" id="{0D4D060D-3930-F5CE-2E47-CA6C2E1CC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733505</xdr:colOff>
      <xdr:row>48</xdr:row>
      <xdr:rowOff>29134</xdr:rowOff>
    </xdr:from>
    <xdr:to>
      <xdr:col>11</xdr:col>
      <xdr:colOff>533079</xdr:colOff>
      <xdr:row>62</xdr:row>
      <xdr:rowOff>157628</xdr:rowOff>
    </xdr:to>
    <xdr:graphicFrame macro="">
      <xdr:nvGraphicFramePr>
        <xdr:cNvPr id="4" name="Chart 3">
          <a:extLst>
            <a:ext uri="{FF2B5EF4-FFF2-40B4-BE49-F238E27FC236}">
              <a16:creationId xmlns:a16="http://schemas.microsoft.com/office/drawing/2014/main" id="{F8534E30-6700-D67F-606B-3C81A15A5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315365</xdr:colOff>
      <xdr:row>60</xdr:row>
      <xdr:rowOff>114513</xdr:rowOff>
    </xdr:from>
    <xdr:to>
      <xdr:col>12</xdr:col>
      <xdr:colOff>272143</xdr:colOff>
      <xdr:row>75</xdr:row>
      <xdr:rowOff>37353</xdr:rowOff>
    </xdr:to>
    <xdr:graphicFrame macro="">
      <xdr:nvGraphicFramePr>
        <xdr:cNvPr id="5" name="Chart 4">
          <a:extLst>
            <a:ext uri="{FF2B5EF4-FFF2-40B4-BE49-F238E27FC236}">
              <a16:creationId xmlns:a16="http://schemas.microsoft.com/office/drawing/2014/main" id="{C987F36E-8E1E-8FCF-2AE3-72A22923C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7-18T09:03:35.521"/>
    </inkml:context>
    <inkml:brush xml:id="br0">
      <inkml:brushProperty name="width" value="0.03024" units="cm"/>
      <inkml:brushProperty name="height" value="0.03024" units="cm"/>
    </inkml:brush>
  </inkml:definitions>
  <inkml:trace contextRef="#ctx0" brushRef="#br0">1 122 96 0 0,'0'0'217'0'0,"2"0"-145"0"0,-1 0-41 0 0,0 0 0 0 0,0 0 0 0 0,0 0-1 0 0,0 0 1 0 0,-1-1 0 0 0,1 1 0 0 0,0 0 0 0 0,0-1-1 0 0,0 1 1 0 0,0-1 0 0 0,0 1 0 0 0,-1-1-1 0 0,1 1 1 0 0,0-1 0 0 0,0 1 0 0 0,-1-1 0 0 0,1 0-1 0 0,0 1 1 0 0,-1-1 0 0 0,1 0 0 0 0,-1 0-1 0 0,1 1 1 0 0,-1-1 0 0 0,1 0 0 0 0,-1 0 0 0 0,0 0-1 0 0,1 0 1 0 0,-1 0 0 0 0,0 0 0 0 0,1 0-1 0 0,11-40 1349 0 0,-9 27-785 0 0,-2 11-343 0 0,0 0 0 0 0,0 1 0 0 0,-1-1 0 0 0,1 0 0 0 0,-1 0 0 0 0,0 0 0 0 0,1 0 0 0 0,-1 0 0 0 0,-1 0 0 0 0,1 0 0 0 0,0 0 0 0 0,-1 1 0 0 0,1-1 0 0 0,-3-4 2013 0 0,3 7-2236 0 0,0 0 0 0 0,0 0 0 0 0,0 0 0 0 0,0 0-1 0 0,0-1 1 0 0,0 1 0 0 0,0 0 0 0 0,0 0 0 0 0,0 0-1 0 0,-1 0 1 0 0,1 0 0 0 0,0 0 0 0 0,0 0 0 0 0,0 0-1 0 0,0 0 1 0 0,0 0 0 0 0,0 0 0 0 0,0-1 0 0 0,-1 1-1 0 0,1 0 1 0 0,0 0 0 0 0,0 0 0 0 0,0 0 0 0 0,0 0-1 0 0,0 0 1 0 0,-1 0 0 0 0,1 0 0 0 0,0 0 0 0 0,0 0-1 0 0,0 0 1 0 0,0 0 0 0 0,0 1 0 0 0,0-1 0 0 0,-1 0-1 0 0,1 0 1 0 0,0 0 0 0 0,0 0 0 0 0,0 0 0 0 0,0 0-1 0 0,0 0 1 0 0,0 0 0 0 0,0 0 0 0 0,0 0 0 0 0,-1 0-1 0 0,1 0 1 0 0,0 1 0 0 0,0-1 0 0 0,0 0 0 0 0,0 0-1 0 0,-6 6 526 0 0,2 12-212 0 0,0 1 1 0 0,2-1-1 0 0,0 1 1 0 0,2 37-1 0 0,-1-5 239 0 0,7 126 632 0 0,-1-99-770 0 0,-5-75-430 0 0,25 419 966 0 0,-16-295-821 0 0,6 64 31 0 0,-7-123-133 0 0,21 119 86 0 0,-2-26-25 0 0,-6-30-28 0 0,-7-60-38 0 0,5 111 0 0 0,-25-107 83 0 0,6-75-131 0 0,0 0-1 0 0,0 1 1 0 0,0-1-1 0 0,0 0 0 0 0,0 0 1 0 0,0 0-1 0 0,0 0 1 0 0,0 0-1 0 0,0 1 1 0 0,0-1-1 0 0,0 0 1 0 0,0 0-1 0 0,0 0 1 0 0,0 0-1 0 0,0 0 1 0 0,0 1-1 0 0,0-1 1 0 0,0 0-1 0 0,0 0 0 0 0,0 0 1 0 0,0 0-1 0 0,0 0 1 0 0,0 1-1 0 0,0-1 1 0 0,0 0-1 0 0,-1 0 1 0 0,1 0-1 0 0,0 0 1 0 0,0 0-1 0 0,0 0 1 0 0,0 0-1 0 0,0 0 1 0 0,0 0-1 0 0,-1 0 0 0 0,1 1 1 0 0,0-1-1 0 0,0 0 1 0 0,0 0-1 0 0,0 0 1 0 0,0 0-1 0 0,-1 0 1 0 0,1 0-1 0 0,0 0 1 0 0,0 0-1 0 0,0 0 1 0 0,0 0-1 0 0,0 0 1 0 0,-1 0-1 0 0,1 0 0 0 0,0 0 1 0 0,0 0-1 0 0,0 0 1 0 0,0 0-1 0 0,0-1 1 0 0,-1 1-1 0 0,1 0 1 0 0,0 0-1 0 0,0 0 1 0 0,0 0-1 0 0,0 0 1 0 0,0 0-1 0 0,0 0 1 0 0,-1 0-1 0 0,1 0 0 0 0,0-1 1 0 0,0 1-1 0 0,0 0 1 0 0,0 0-1 0 0,0 0 1 0 0,-8-9 56 0 0,4 3-34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7-18T09:03:36.035"/>
    </inkml:context>
    <inkml:brush xml:id="br0">
      <inkml:brushProperty name="width" value="0.05" units="cm"/>
      <inkml:brushProperty name="height" value="0.05" units="cm"/>
      <inkml:brushProperty name="color" value="#004F8B"/>
    </inkml:brush>
  </inkml:definitions>
  <inkml:trace contextRef="#ctx0" brushRef="#br0">81 382 9440 0 0,'0'0'0'0'0,"5"-11"168"0"0,-4 6 8 0 0,0-1-8 0 0,1-3 8 0 0,1 1-80 0 0,-2-2-8 0 0,0 2 0 0 0</inkml:trace>
  <inkml:trace contextRef="#ctx0" brushRef="#br0" timeOffset="963">50 152 6728 0 0,'-5'-3'14'0'0,"1"2"-6"0"0,2 3 0 0 0,0-2 72 0 0,-19-21 266 0 0,21 20-274 0 0,-15-11 902 0 0,213 3-194 0 0,-81 3-349 0 0,366-10 2109 0 0,-62-1-1143 0 0,235 6 174 0 0,-414 8-975 0 0,-79-6-262 0 0,-23 1 25 0 0,-89 5-141 0 0,61-12 1 0 0,-2-1 193 0 0,-102 15-367 0 0,-4 1-17 0 0,1-1 1 0 0,-1 1 0 0 0,0 0 0 0 0,0 0 0 0 0,0 0 0 0 0,0 1 0 0 0,0-1 0 0 0,5 2-1 0 0,-8-2-11 0 0,1 1 0 0 0,-1-1 0 0 0,1 1 0 0 0,-1-1 0 0 0,1 1-1 0 0,-1-1 1 0 0,0 1 0 0 0,1 0 0 0 0,-1 0 0 0 0,0 0 0 0 0,0 0-1 0 0,0 0 1 0 0,1 0 0 0 0,-1 0 0 0 0,1 1 0 0 0,-1 0-12 0 0,-1 0 0 0 0,1-1 0 0 0,-1 1 0 0 0,1 0 0 0 0,-1 0 1 0 0,0-1-1 0 0,0 1 0 0 0,1 0 0 0 0,-1 0 0 0 0,0 0 0 0 0,-1-1 0 0 0,1 5 0 0 0,-17 267 51 0 0,17-248-56 0 0,11 443-4 0 0,28-100-128 0 0,-5-61-140 0 0,-24-87-609 0 0,-29 93-1207 0 0,18-303 1965 0 0,-1 0-1 0 0,0 0 0 0 0,-1-1 1 0 0,0 1-1 0 0,0-1 0 0 0,-1 1 1 0 0,-9 15-1 0 0,11-22 89 0 0,0-1 1 0 0,0 0-1 0 0,-1 0 1 0 0,1 0-1 0 0,-1 0 0 0 0,0 0 1 0 0,1 0-1 0 0,-1 0 1 0 0,0-1-1 0 0,0 0 1 0 0,0 1-1 0 0,0-1 0 0 0,-5 1 1 0 0,-2 0 2 0 0,1 0 1 0 0,0-1-1 0 0,-14 1 0 0 0,-14 0-12 0 0,5-1 47 0 0,-40-2 1 0 0,-152-1 203 0 0,6 0 115 0 0,19-13-87 0 0,32 5-50 0 0,61 6-89 0 0,-149 2 107 0 0,128 3-111 0 0,-133-1 69 0 0,-14 1-1 0 0,174 0-104 0 0,-259 11 150 0 0,310-6-178 0 0,28-1-12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7-18T09:03:40.481"/>
    </inkml:context>
    <inkml:brush xml:id="br0">
      <inkml:brushProperty name="width" value="0.05" units="cm"/>
      <inkml:brushProperty name="height" value="0.05" units="cm"/>
      <inkml:brushProperty name="color" value="#004F8B"/>
    </inkml:brush>
  </inkml:definitions>
  <inkml:trace contextRef="#ctx0" brushRef="#br0">2465 2957 96 0 0,'0'0'11225'0'0,"2"3"-11076"0"0,0 4-36 0 0,0 1-1 0 0,-1 0 0 0 0,0 0 0 0 0,0 0 0 0 0,-1 0 0 0 0,0 0 1 0 0,0 0-1 0 0,-2 12 0 0 0,0 28 344 0 0,2-6-66 0 0,-1-31-260 0 0,0 1 0 0 0,2-1 0 0 0,1 16 0 0 0,9 76 476 0 0,-8-63-401 0 0,17 181 842 0 0,3-1-301 0 0,-4-37-214 0 0,-15-142-410 0 0,6 125 559 0 0,-9-75-121 0 0,-1-91-315 0 0,-1-17-141 0 0,-1-29-78 0 0,2 30-6 0 0,-1-1 0 0 0,0 1 0 0 0,-4-17 0 0 0,4 29-17 0 0,0 0 0 0 0,-1-1 0 0 0,1 1 0 0 0,-1 0 0 0 0,0 0 0 0 0,0 0 0 0 0,0 0 0 0 0,0 0 0 0 0,-1 1 0 0 0,0-1 0 0 0,1 1 0 0 0,-1-1 0 0 0,-1 1 0 0 0,1 0-1 0 0,-6-4 1 0 0,0 0-66 0 0,8 5 42 0 0,-1 0 1 0 0,0 1-1 0 0,1 0 0 0 0,-1-1 0 0 0,0 1 0 0 0,0 0 0 0 0,1 0 0 0 0,-1 0 1 0 0,0 0-1 0 0,0 0 0 0 0,-4-1 0 0 0,6 3 16 0 0,-1-1 0 0 0,1 0 0 0 0,-1 0-1 0 0,1 0 1 0 0,-1 0 0 0 0,1 1 0 0 0,-1-1 0 0 0,1 0-1 0 0,0 0 1 0 0,-1 1 0 0 0,1-1 0 0 0,-1 0 0 0 0,1 1 0 0 0,0-1-1 0 0,-1 0 1 0 0,1 1 0 0 0,0-1 0 0 0,-1 1 0 0 0,1-1-1 0 0,0 1 1 0 0,0-1 0 0 0,-1 1 0 0 0,1-1 0 0 0,0 1 0 0 0,0-1-1 0 0,0 1 1 0 0,0-1 0 0 0,0 1 0 0 0,0-1 0 0 0,-1 1-1 0 0,1-1 1 0 0,0 1 0 0 0,1-1 0 0 0,-1 1 0 0 0,0 0-1 0 0,2 24-36 0 0,-1-19 31 0 0,-1-5 10 0 0,12 92-54 0 0,-9-79 49 0 0,0 1-1 0 0,1-2 1 0 0,0 1 0 0 0,10 19 0 0 0,-13-31 6 0 0,0 0 0 0 0,0 0 0 0 0,1 0 0 0 0,-1 0 0 0 0,1 0 0 0 0,-1 0 0 0 0,1-1 0 0 0,0 1 0 0 0,0-1 0 0 0,0 1 0 0 0,0-1 0 0 0,0 0 0 0 0,0 1 0 0 0,0-1 0 0 0,4 1 0 0 0,-5-1 0 0 0,1-1 0 0 0,-1 0 1 0 0,0 1-1 0 0,0-1 0 0 0,1 0 0 0 0,-1 0 0 0 0,0 0 0 0 0,1 0 0 0 0,-1 0 0 0 0,0 0 0 0 0,1 0 0 0 0,-1-1 0 0 0,0 1 1 0 0,0 0-1 0 0,1-1 0 0 0,-1 1 0 0 0,0-1 0 0 0,0 1 0 0 0,0-1 0 0 0,0 0 0 0 0,0 1 0 0 0,0-1 0 0 0,0 0 1 0 0,0 0-1 0 0,0 0 0 0 0,0 0 0 0 0,0 0 0 0 0,0 0 0 0 0,1-1 0 0 0,7-15 10 0 0,0 0-1 0 0,12-35 1 0 0,-13 31 11 0 0,17-33 1 0 0,-10 31 43 0 0,24-29 0 0 0,-23 31-7 0 0,-8 7-34 0 0,-3 7-15 0 0</inkml:trace>
  <inkml:trace contextRef="#ctx0" brushRef="#br0" timeOffset="1242.58">4325 1953 2304 0 0,'0'0'6461'0'0,"3"-1"-6352"0"0,11-1 117 0 0,0 1 0 0 0,0 0 1 0 0,24 2-1 0 0,10 0 125 0 0,182-7 1068 0 0,82-4 524 0 0,-220 6-1102 0 0,35-3 6 0 0,-4 0 326 0 0,-70 8 1587 0 0,-72-5-2521 0 0,-2 1 22 0 0,-25-9 0 0 0,-19-8 295 0 0,56 17-489 0 0,-1-1 0 0 0,1-1-1 0 0,0 0 1 0 0,0 0 0 0 0,1 0 0 0 0,0-1 0 0 0,0-1-1 0 0,0 1 1 0 0,0-1 0 0 0,-7-10 0 0 0,15 17-61 0 0,-1 0 1 0 0,1-1-1 0 0,-1 1 1 0 0,1-1-1 0 0,0 1 1 0 0,-1 0-1 0 0,1-1 1 0 0,-1 1-1 0 0,1-1 1 0 0,0 1-1 0 0,0-1 1 0 0,-1 1-1 0 0,1-1 1 0 0,0 0-1 0 0,0 1 1 0 0,-1-1-1 0 0,1 1 1 0 0,0-1-1 0 0,0 1 1 0 0,0-1-1 0 0,0 0 1 0 0,0 1-1 0 0,0-1 1 0 0,0 1-1 0 0,0-1 1 0 0,0 0-1 0 0,0 1 1 0 0,1-1-1 0 0,-1 1 1 0 0,0-1-1 0 0,0 0 1 0 0,0 1-1 0 0,1-1 1 0 0,-1 1-1 0 0,0-1 1 0 0,1 1-1 0 0,-1-1 1 0 0,0 1-1 0 0,1-1 1 0 0,-1 1-1 0 0,1 0 1 0 0,-1-1-1 0 0,1 0 1 0 0,1 0 2 0 0,0 1 1 0 0,0-1 0 0 0,0 0 0 0 0,0 1-1 0 0,-1-1 1 0 0,1 1 0 0 0,0 0-1 0 0,0 0 1 0 0,0-1 0 0 0,0 1 0 0 0,3 1-1 0 0,11 0 19 0 0,-8-1-16 0 0,0 1-1 0 0,-1 0 0 0 0,1 0 0 0 0,0 0 1 0 0,-1 1-1 0 0,1 0 0 0 0,-1 1 0 0 0,0 0 0 0 0,1 0 1 0 0,-1 0-1 0 0,7 6 0 0 0,2 2 33 0 0,35 29 106 0 0,-47-36-131 0 0,1 0 0 0 0,-2 0 1 0 0,1 0-1 0 0,0 1 0 0 0,-1 0 1 0 0,0-1-1 0 0,0 1 1 0 0,4 10-1 0 0,-6-13-9 0 0,-1 1-1 0 0,0-1 1 0 0,1 0 0 0 0,-1 0 0 0 0,0 0-1 0 0,0 1 1 0 0,-1-1 0 0 0,1 0-1 0 0,0 0 1 0 0,-1 0 0 0 0,1 1 0 0 0,-1-1-1 0 0,1 0 1 0 0,-1 0 0 0 0,0 0-1 0 0,0 0 1 0 0,0 0 0 0 0,0 0-1 0 0,-1-1 1 0 0,1 1 0 0 0,0 0 0 0 0,-1 0-1 0 0,1-1 1 0 0,-1 1 0 0 0,0-1-1 0 0,1 0 1 0 0,-4 3 0 0 0,-4 2 32 0 0,-1 1 0 0 0,0-1 0 0 0,-19 8 0 0 0,-43 15 155 0 0,21-8-125 0 0,38-15-64 0 0</inkml:trace>
  <inkml:trace contextRef="#ctx0" brushRef="#br0" timeOffset="2129.81">2351 8 6328 0 0,'2'0'726'0'0,"1"-1"-402"0"0,9-1 1667 0 0,-11 2-1711 0 0,-2 6-16 0 0,0-1 0 0 0,0 0 1 0 0,-1 0-1 0 0,0 0 0 0 0,0 0 0 0 0,0-1 1 0 0,-3 6-1 0 0,-1 2-99 0 0,-68 124 1360 0 0,48-92-1164 0 0,9 1 353 0 0,16-44-569 0 0,28-42 206 0 0,-19 22-237 0 0,-1 0 1 0 0,8-29-1 0 0,-11 33-21 0 0,1-1 0 0 0,0 1 0 0 0,1-1 0 0 0,14-24 0 0 0,-19 39-79 0 0,0 0 1 0 0,-1 0 0 0 0,1 0 0 0 0,0 0 0 0 0,-1 1 0 0 0,1-1 0 0 0,0 0 0 0 0,0 0 0 0 0,0 1 0 0 0,0-1 0 0 0,-1 1 0 0 0,1-1 0 0 0,0 0 0 0 0,0 1-1 0 0,0 0 1 0 0,0-1 0 0 0,0 1 0 0 0,1 0 0 0 0,-1-1 0 0 0,0 1 0 0 0,0 0 0 0 0,0 0 0 0 0,0 0 0 0 0,0 0 0 0 0,0 0 0 0 0,0 0 0 0 0,0 0 0 0 0,0 1-1 0 0,0-1 1 0 0,1 0 0 0 0,-1 0 0 0 0,0 1 0 0 0,0-1 0 0 0,1 2 0 0 0,5 1 38 0 0,-1 1-1 0 0,0 0 1 0 0,0 0-1 0 0,8 8 1 0 0,2 1 35 0 0,9 4 26 0 0,22 16 469 0 0,63 32 0 0 0,-106-64-520 0 0,-3 0-13 0 0,1 0 0 0 0,0 0 0 0 0,-1 0 0 0 0,1 0 0 0 0,-1 0 0 0 0,1 0-1 0 0,-1 0 1 0 0,0 0 0 0 0,1 0 0 0 0,1 3 0 0 0,0 0 0 0 0</inkml:trace>
  <inkml:trace contextRef="#ctx0" brushRef="#br0" timeOffset="2562.8">2493 156 9536 0 0,'-11'-11'342'0'0,"1"0"-1"0"0,-10-15 1 0 0,15 18-43 0 0,0 0 0 0 0,0-1 0 0 0,0 0-1 0 0,2 0 1 0 0,-1 0 0 0 0,1 0 0 0 0,-3-15 0 0 0,6 11 244 0 0,0 13-520 0 0,0-1 0 0 0,0 1-1 0 0,0-1 1 0 0,0 1 0 0 0,0 0-1 0 0,0-1 1 0 0,0 1 0 0 0,0-1 0 0 0,1 1-1 0 0,-1 0 1 0 0,0-1 0 0 0,0 1 0 0 0,0-1-1 0 0,0 1 1 0 0,1 0 0 0 0,-1-1 0 0 0,0 1-1 0 0,0 0 1 0 0,1-1 0 0 0,-1 1-1 0 0,0 0 1 0 0,1-1 0 0 0,-1 1 0 0 0,0 0-1 0 0,1 0 1 0 0,0-1 0 0 0,0 14 62 0 0,8 58 349 0 0,-1 113 0 0 0,-7-149-183 0 0,1 0 0 0 0,1-1-1 0 0,16 68 1 0 0,16 1 1266 0 0,-34-98-1412 0 0</inkml:trace>
  <inkml:trace contextRef="#ctx0" brushRef="#br0" timeOffset="3123.47">1064 1950 7736 0 0,'0'0'665'0'0,"2"-2"6"0"0,-2 2-607 0 0,1 0 0 0 0,-1 0 0 0 0,1-1-1 0 0,-1 1 1 0 0,0 0 0 0 0,0 0 0 0 0,1 0 0 0 0,-1-1 0 0 0,0 1 0 0 0,1 0 0 0 0,-1-1 0 0 0,0 1 0 0 0,0 0 0 0 0,1-1 0 0 0,-1 1 0 0 0,0 0 0 0 0,0-1 0 0 0,0 1 0 0 0,0 0-1 0 0,1-1 1 0 0,-1 1 0 0 0,0-1 0 0 0,0 1 0 0 0,0 0 0 0 0,0-1 0 0 0,0 1 0 0 0,0 0 0 0 0,0-1 0 0 0,0 1 0 0 0,0-1 0 0 0,0 1 0 0 0,0 0 0 0 0,0-1 0 0 0,-1 1 0 0 0,1-1 0 0 0,-1 0 5 0 0,1 1 0 0 0,-1-1 0 0 0,0 1 0 0 0,0 0 1 0 0,1-1-1 0 0,-1 1 0 0 0,0 0 0 0 0,0 0 1 0 0,0-1-1 0 0,1 1 0 0 0,-1 0 0 0 0,0 0 1 0 0,0 0-1 0 0,0 0 0 0 0,0 0 0 0 0,1 0 1 0 0,-1 0-1 0 0,0 1 0 0 0,0-1 0 0 0,0 0 1 0 0,-1 1-1 0 0,-496 143 2351 0 0,337-94-1929 0 0,105-35-136 0 0,-76 12 0 0 0,110-25-165 0 0,0 0 0 0 0,-37-3-1 0 0,53 1-133 0 0</inkml:trace>
  <inkml:trace contextRef="#ctx0" brushRef="#br0" timeOffset="3586.06">224 1921 10040 0 0,'8'-29'1206'0'0,"-8"28"-974"0"0,-1-1 584 0 0,1 2-792 0 0,0 0-1 0 0,0 0 0 0 0,0 0 0 0 0,0-1 0 0 0,0 1 1 0 0,0 0-1 0 0,0 0 0 0 0,0 0 0 0 0,0 0 0 0 0,0 0 0 0 0,0 0 1 0 0,0-1-1 0 0,0 1 0 0 0,0 0 0 0 0,0 0 0 0 0,-1 0 1 0 0,1 0-1 0 0,0 0 0 0 0,0 0 0 0 0,0 0 0 0 0,0 0 1 0 0,0 0-1 0 0,0 0 0 0 0,0 0 0 0 0,-1-1 0 0 0,1 1 1 0 0,0 0-1 0 0,0 0 0 0 0,0 0 0 0 0,0 0 0 0 0,0 0 1 0 0,-1 0-1 0 0,1 0 0 0 0,0 0 0 0 0,0 0 0 0 0,0 0 1 0 0,0 0-1 0 0,0 0 0 0 0,0 0 0 0 0,-1 0 0 0 0,1 1 1 0 0,0-1-1 0 0,0 0 0 0 0,0 0 0 0 0,0 0 0 0 0,0 0 1 0 0,0 0-1 0 0,-1 0 0 0 0,1 0 0 0 0,0 0 0 0 0,0 0 1 0 0,0 0-1 0 0,0 0 0 0 0,0 1 0 0 0,0-1 0 0 0,0 0 1 0 0,0 0-1 0 0,0 0 0 0 0,0 0 0 0 0,0 0 0 0 0,-1 0 1 0 0,1 1-1 0 0,0-1 0 0 0,0 0 0 0 0,-47 38 1052 0 0,-70 71 0 0 0,117-109-1074 0 0,-9 9 83 0 0,0 0 1 0 0,1 1 0 0 0,0 0-1 0 0,-9 15 1 0 0,16-23-61 0 0,0 0 0 0 0,0 0 0 0 0,0 1-1 0 0,0-1 1 0 0,0 0 0 0 0,0 1 0 0 0,0-1 0 0 0,1 1-1 0 0,-1-1 1 0 0,1 0 0 0 0,0 1 0 0 0,0-1 0 0 0,0 1-1 0 0,0-1 1 0 0,0 1 0 0 0,0-1 0 0 0,1 1 0 0 0,-1-1-1 0 0,1 1 1 0 0,0-1 0 0 0,-1 0 0 0 0,1 1 0 0 0,0-1-1 0 0,0 0 1 0 0,1 0 0 0 0,-1 0 0 0 0,0 1 0 0 0,1-1-1 0 0,1 1 1 0 0,12 11 123 0 0,0 0 1 0 0,1-2-1 0 0,26 17 0 0 0,55 26 360 0 0,-59-35-362 0 0,89 51 453 0 0,-119-67-536 0 0,-2 0 2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7-18T09:03:52.265"/>
    </inkml:context>
    <inkml:brush xml:id="br0">
      <inkml:brushProperty name="width" value="0.05" units="cm"/>
      <inkml:brushProperty name="height" value="0.05" units="cm"/>
      <inkml:brushProperty name="color" value="#004F8B"/>
    </inkml:brush>
  </inkml:definitions>
  <inkml:trace contextRef="#ctx0" brushRef="#br0">3 432 4816 0 0,'0'0'1973'0'0,"-3"-12"47"0"0,15-3-1496 0 0,1 1 1 0 0,1 1-1 0 0,0 0 0 0 0,1 1 0 0 0,0 1 1 0 0,1 0-1 0 0,0 1 0 0 0,33-15 1 0 0,-23 10 318 0 0,-20 12-695 0 0,-1 0 0 0 0,0 0 0 0 0,1 0 0 0 0,0 0 0 0 0,-1 1 1 0 0,8-2-1 0 0,-5 5 692 0 0,-13 3-561 0 0,-16 4-173 0 0,-29 1 36 0 0,48-9-136 0 0,1 0-4 0 0,1 0-1 0 0,-1-1 0 0 0,0 1 0 0 0,1 0 0 0 0,-1 0 0 0 0,1 0 1 0 0,-1 0-1 0 0,1 0 0 0 0,-1 0 0 0 0,0 0 0 0 0,1 0 0 0 0,-1 1 1 0 0,1-1-1 0 0,-1 0 0 0 0,1 0 0 0 0,-1 0 0 0 0,1 1 1 0 0,-1-1-1 0 0,1 0 0 0 0,-1 0 0 0 0,1 1 0 0 0,-1-1 0 0 0,1 1 1 0 0,-1-1-1 0 0,1 0 0 0 0,0 1 0 0 0,-1-1 0 0 0,0 2 0 0 0,1-2-1 0 0,0 1 0 0 0,0-1 0 0 0,0 1 0 0 0,-1-1 0 0 0,1 1 0 0 0,0-1 0 0 0,0 1 0 0 0,0-1 0 0 0,0 1 0 0 0,0-1 0 0 0,0 1 0 0 0,0-1 0 0 0,1 1 0 0 0,-1 0 0 0 0,0-1 0 0 0,0 1 0 0 0,0-1 0 0 0,0 1 0 0 0,1-1 0 0 0,-1 1 0 0 0,0-1 0 0 0,1 1 0 0 0,0 1 0 0 0,53 211 6 0 0,-14-66 3 0 0,-36-134 0 0 0,0 0-1 0 0,12 23 0 0 0,-10-25 0 0 0</inkml:trace>
  <inkml:trace contextRef="#ctx0" brushRef="#br0" timeOffset="1451.48">511 397 10752 0 0,'2'-14'141'0'0,"-1"11"55"0"0,0 0 1 0 0,-1 0-1 0 0,1 0 0 0 0,-1 0 1 0 0,1 0-1 0 0,-1-1 1 0 0,0 1-1 0 0,0 0 1 0 0,-1 0-1 0 0,1 0 0 0 0,-1 0 1 0 0,-1-6-1 0 0,0 7-96 0 0,0 0 1 0 0,1 0-1 0 0,-2-1 0 0 0,1 1 0 0 0,0 1 0 0 0,0-1 0 0 0,0 0 0 0 0,-1 1 1 0 0,1-1-1 0 0,-1 1 0 0 0,0-1 0 0 0,1 1 0 0 0,-1 0 0 0 0,0 0 0 0 0,0 1 1 0 0,1-1-1 0 0,-1 0 0 0 0,0 1 0 0 0,0 0 0 0 0,-6 0 0 0 0,4-1-30 0 0,0 1 1 0 0,0 1-1 0 0,0-1 0 0 0,0 1 0 0 0,0 0 0 0 0,1 0 1 0 0,-1 0-1 0 0,0 1 0 0 0,0-1 0 0 0,1 1 0 0 0,-9 5 1 0 0,11-5-54 0 0,0 0 1 0 0,0 0-1 0 0,0 0 1 0 0,1 1 0 0 0,-1-1-1 0 0,1 0 1 0 0,-1 1 0 0 0,1-1-1 0 0,0 1 1 0 0,0 0 0 0 0,0-1-1 0 0,0 4 1 0 0,-8 34 156 0 0,9-35-166 0 0,-2 7 49 0 0,1-1 1 0 0,1 1-1 0 0,0 14 0 0 0,1-23-34 0 0,-1 1 0 0 0,1-1 0 0 0,0 0 0 0 0,0 1 0 0 0,0-1 0 0 0,0 0 0 0 0,0 0 0 0 0,1 0 0 0 0,-1 0 0 0 0,1 0 0 0 0,0 0 1 0 0,0 0-1 0 0,0 0 0 0 0,0-1 0 0 0,4 4 0 0 0,-3-4 12 0 0,-1 0 0 0 0,1 0 1 0 0,0 0-1 0 0,0 0 0 0 0,0 0 0 0 0,0-1 1 0 0,0 0-1 0 0,0 1 0 0 0,0-1 0 0 0,0 0 0 0 0,1 0 1 0 0,-1-1-1 0 0,0 1 0 0 0,1-1 0 0 0,-1 0 1 0 0,0 0-1 0 0,1 0 0 0 0,-1 0 0 0 0,0 0 1 0 0,1-1-1 0 0,-1 1 0 0 0,0-1 0 0 0,0 0 1 0 0,1 0-1 0 0,-1 0 0 0 0,0-1 0 0 0,0 1 1 0 0,0-1-1 0 0,5-3 0 0 0,-6 3-8 0 0,0 0 0 0 0,0 0-1 0 0,0 0 1 0 0,-1 0 0 0 0,1-1 0 0 0,-1 1 0 0 0,1 0-1 0 0,-1-1 1 0 0,0 1 0 0 0,0-1 0 0 0,0 1 0 0 0,0-1-1 0 0,0 1 1 0 0,0-1 0 0 0,-1 0 0 0 0,1-4 0 0 0,-1-5 112 0 0,1 1 0 0 0,-3-20 0 0 0,0 2 465 0 0,10 47-396 0 0,-5-9-167 0 0,0 1-1 0 0,1-1 0 0 0,0 0 1 0 0,0 0-1 0 0,1-1 1 0 0,0 1-1 0 0,1-1 0 0 0,6 8 1 0 0,-9-13-23 0 0,0 0 0 0 0,0-1 0 0 0,0 1 0 0 0,0-1 1 0 0,0 1-1 0 0,1-1 0 0 0,-1 0 0 0 0,1 0 0 0 0,-1-1 1 0 0,1 1-1 0 0,0-1 0 0 0,0 0 0 0 0,-1 0 0 0 0,1 0 1 0 0,0 0-1 0 0,0-1 0 0 0,0 1 0 0 0,0-1 0 0 0,0 0 1 0 0,0 0-1 0 0,0-1 0 0 0,0 1 0 0 0,4-2 0 0 0,-4 1-4 0 0,-1 0 0 0 0,0 0 0 0 0,1 0 0 0 0,-1 0 0 0 0,0-1 0 0 0,0 1 0 0 0,0-1 0 0 0,0 0 0 0 0,0 0 0 0 0,0 0 0 0 0,0 0 0 0 0,-1-1 0 0 0,1 1 0 0 0,3-5 0 0 0,-3 2 1 0 0,0 0 1 0 0,0 0-1 0 0,0 0 0 0 0,-1 0 0 0 0,0-1 0 0 0,0 1 0 0 0,0-1 0 0 0,1-6 0 0 0,0-10 26 0 0,-1 1 0 0 0,-1 0 0 0 0,-3-39 0 0 0,2 53-32 0 0,-1-14 52 0 0,-1 1 0 0 0,0-1 0 0 0,-1 0 0 0 0,-1 1-1 0 0,-10-27 1 0 0,14 46-17 0 0,-4 3 59 0 0,4 29-47 0 0,1 0 1 0 0,2 0-1 0 0,2 0 1 0 0,0-1-1 0 0,17 51 1 0 0,-22-80-51 0 0,1 1 1 0 0,-1-1-1 0 0,1 1 1 0 0,0 0 0 0 0,0-1-1 0 0,0 1 1 0 0,0-1-1 0 0,0 0 1 0 0,0 1 0 0 0,0-1-1 0 0,0 0 1 0 0,0 0-1 0 0,1 1 1 0 0,-1-1 0 0 0,0 0-1 0 0,1 0 1 0 0,2 1-1 0 0,-4-3-4 0 0,1 0 0 0 0,-1 0 0 0 0,1 0-1 0 0,-1 1 1 0 0,1-1 0 0 0,-1 0 0 0 0,1 0-1 0 0,-1 0 1 0 0,0 0 0 0 0,1 0 0 0 0,-1 0-1 0 0,0-2 1 0 0,0 3-1 0 0,6-33 27 0 0,-3 17-21 0 0,0-1 1 0 0,6-17-1 0 0,-8 31-4 0 0,0-1 1 0 0,1 1-1 0 0,-1-1 0 0 0,1 1 1 0 0,0 0-1 0 0,-1 0 0 0 0,2 0 1 0 0,-1 0-1 0 0,0 0 0 0 0,0 0 0 0 0,1 1 1 0 0,0-1-1 0 0,-1 1 0 0 0,1 0 1 0 0,4-3-1 0 0,-6 5-1 0 0,1-1-1 0 0,0 1 1 0 0,-1-1 0 0 0,1 1-1 0 0,-1 0 1 0 0,1-1 0 0 0,-1 1 0 0 0,1 0-1 0 0,0 0 1 0 0,-1 0 0 0 0,1 1-1 0 0,0-1 1 0 0,-1 0 0 0 0,1 1 0 0 0,-1-1-1 0 0,1 0 1 0 0,-1 1 0 0 0,1 0-1 0 0,-1-1 1 0 0,1 1 0 0 0,-1 0-1 0 0,0 0 1 0 0,1 0 0 0 0,-1 0 0 0 0,0 0-1 0 0,0 0 1 0 0,0 0 0 0 0,2 2-1 0 0,0 1 4 0 0,0-1 0 0 0,0 0 0 0 0,-1 1 0 0 0,0-1-1 0 0,1 1 1 0 0,-1 0 0 0 0,0 0 0 0 0,-1 0 0 0 0,3 6-1 0 0,-3-2 2 0 0,1-1-1 0 0,-1 0 1 0 0,-1 1-1 0 0,0-1 1 0 0,0 1-1 0 0,0-1 1 0 0,-1 1-1 0 0,0-1 1 0 0,-3 11-1 0 0,3-14-1 0 0,0 0-1 0 0,-1 0 0 0 0,1 0 1 0 0,-1 0-1 0 0,0-1 1 0 0,0 1-1 0 0,-1-1 0 0 0,1 1 1 0 0,-1-1-1 0 0,1 0 0 0 0,-1 0 1 0 0,0 0-1 0 0,0-1 0 0 0,-1 1 1 0 0,1 0-1 0 0,0-1 0 0 0,-1 0 1 0 0,-5 3-1 0 0,8-5-1 0 0,0 0 0 0 0,-1 1-1 0 0,1-1 1 0 0,0 0 0 0 0,-1 0 0 0 0,1 0-1 0 0,0 0 1 0 0,-1 0 0 0 0,1 0 0 0 0,0 0 0 0 0,0 0-1 0 0,-1-1 1 0 0,1 1 0 0 0,0 0 0 0 0,-1-1-1 0 0,1 1 1 0 0,-2-2 0 0 0,-18-11 43 0 0,21 13-42 0 0,-1-1-2 0 0,1 1 0 0 0,0-1 0 0 0,-1 1 0 0 0,1-1 0 0 0,0 1 0 0 0,-1-1 0 0 0,1 1 0 0 0,0-1 0 0 0,-1 1 0 0 0,1-1 0 0 0,0 1 0 0 0,0-1-1 0 0,0 1 1 0 0,0-1 0 0 0,0 0 0 0 0,0 1 0 0 0,-1-1 0 0 0,1 1 0 0 0,0-1 0 0 0,1 0 0 0 0,-1 1 0 0 0,0-1 0 0 0,0 1 0 0 0,0-1 0 0 0,0 1 0 0 0,0-1 0 0 0,1 0 0 0 0,-1 1 0 0 0,0-1 0 0 0,0 1 0 0 0,1-1 0 0 0,-1 0 0 0 0,11-13 16 0 0,51-36 31 0 0,-10 8-14 0 0,-16 13-16 0 0,-21 17-7 0 0,0 0-1 0 0,-1-1 1 0 0,17-21 0 0 0,-27 29-8 0 0,0 0 0 0 0,-1 0 1 0 0,1-1-1 0 0,-1 1 0 0 0,-1-1 1 0 0,1 0-1 0 0,-1 0 0 0 0,0 0 1 0 0,0 0-1 0 0,-1-1 0 0 0,0 1 0 0 0,0 0 1 0 0,0-1-1 0 0,-1-7 0 0 0,0 5 1 0 0,-1 1 0 0 0,0-1 0 0 0,-1 1-1 0 0,1 0 1 0 0,-2 0 0 0 0,1-1 0 0 0,-1 1 0 0 0,0 1-1 0 0,-1-1 1 0 0,0 0 0 0 0,0 1 0 0 0,-8-11 0 0 0,10 16-1 0 0,2 1-2 0 0,-1 0-1 0 0,1 1 1 0 0,-1-1 0 0 0,1 0 0 0 0,-1 1 0 0 0,0-1-1 0 0,1 1 1 0 0,-1-1 0 0 0,0 0 0 0 0,1 1-1 0 0,-1 0 1 0 0,0-1 0 0 0,0 1 0 0 0,0-1 0 0 0,1 1-1 0 0,-1 0 1 0 0,0 0 0 0 0,0 0 0 0 0,0-1-1 0 0,0 1 1 0 0,1 0 0 0 0,-1 0 0 0 0,0 0 0 0 0,-2 0-1 0 0,3 0 1 0 0,-1 1-1 0 0,1-1 1 0 0,-1 0 0 0 0,1 0-1 0 0,-1 0 1 0 0,1 0-1 0 0,-1 1 1 0 0,1-1 0 0 0,-1 0-1 0 0,1 1 1 0 0,-1-1-1 0 0,1 0 1 0 0,-1 1-1 0 0,1-1 1 0 0,0 0 0 0 0,-1 1-1 0 0,1-1 1 0 0,0 1-1 0 0,-1-1 1 0 0,1 1 0 0 0,0-1-1 0 0,0 1 1 0 0,-1-1-1 0 0,1 1 1 0 0,0-1-1 0 0,0 1 1 0 0,0-1 0 0 0,0 1-1 0 0,-5 19 7 0 0,5-17-5 0 0,-3 14 1 0 0,1-1 0 0 0,0 2 1 0 0,2-1-1 0 0,0 0 0 0 0,1 0 1 0 0,0 0-1 0 0,2 0 0 0 0,4 19 0 0 0,-4-25-2 0 0,0-1 0 0 0,1 1-1 0 0,0-1 1 0 0,0 0 0 0 0,1 0-1 0 0,1 0 1 0 0,0 0 0 0 0,0-1-1 0 0,1 0 1 0 0,0-1-1 0 0,0 1 1 0 0,1-1 0 0 0,13 11-1 0 0,-18-17 1 0 0,0 0 0 0 0,0-1 0 0 0,0 1-1 0 0,0-1 1 0 0,0 1 0 0 0,0-1 0 0 0,0 0 0 0 0,1 0-1 0 0,-1 0 1 0 0,0 0 0 0 0,1-1 0 0 0,-1 1 0 0 0,1-1-1 0 0,-1 0 1 0 0,1 0 0 0 0,-1 0 0 0 0,7-2 0 0 0,-5 1 2 0 0,0-1 1 0 0,1 0 0 0 0,-1 0-1 0 0,0 0 1 0 0,0-1 0 0 0,0 0-1 0 0,-1 0 1 0 0,1 0-1 0 0,-1 0 1 0 0,7-7 0 0 0,-6 5 9 0 0,0 0 1 0 0,0 0-1 0 0,0-1 0 0 0,-1 0 1 0 0,1 0-1 0 0,-1-1 1 0 0,-1 1-1 0 0,1-1 1 0 0,-1 1-1 0 0,-1-1 0 0 0,1 0 1 0 0,-1 0-1 0 0,0 0 1 0 0,-1-1-1 0 0,1 1 0 0 0,-1 0 1 0 0,-1-9-1 0 0,0 15-8 0 0,0 0 0 0 0,0 1-1 0 0,0-1 1 0 0,0 0 0 0 0,0 0-1 0 0,0 0 1 0 0,0 0 0 0 0,0 0-1 0 0,-1 0 1 0 0,1 0 0 0 0,0 1-1 0 0,-1-1 1 0 0,1 0 0 0 0,-1 0-1 0 0,1 0 1 0 0,-1 1 0 0 0,1-1-1 0 0,-1 0 1 0 0,1 1 0 0 0,-2-2-1 0 0,1 2 0 0 0,1 0-1 0 0,-1 0 1 0 0,1 0-1 0 0,-1 0 1 0 0,0 0-1 0 0,1 0 1 0 0,-1 0-1 0 0,1 0 0 0 0,-1 0 1 0 0,1 0-1 0 0,-1 0 1 0 0,0 0-1 0 0,1 1 1 0 0,-1-1-1 0 0,1 0 0 0 0,-1 0 1 0 0,1 1-1 0 0,-1-1 1 0 0,1 0-1 0 0,0 1 1 0 0,-1-1-1 0 0,1 1 0 0 0,-1 0 1 0 0,-2 1 11 0 0,1 1-1 0 0,-1 0 1 0 0,1 0-1 0 0,0 0 1 0 0,0 0-1 0 0,0 1 1 0 0,0-1 0 0 0,-2 6-1 0 0,3-6-8 0 0,0 1 0 0 0,0 0-1 0 0,1-1 1 0 0,-1 1 0 0 0,1 0-1 0 0,-1-1 1 0 0,1 1-1 0 0,0 0 1 0 0,0 0 0 0 0,1-1-1 0 0,-1 1 1 0 0,1 0 0 0 0,0-1-1 0 0,0 1 1 0 0,0 0 0 0 0,1-1-1 0 0,-1 1 1 0 0,1-1 0 0 0,0 0-1 0 0,-1 0 1 0 0,2 1 0 0 0,-1-1-1 0 0,0 0 1 0 0,1-1-1 0 0,-1 1 1 0 0,1 0 0 0 0,0-1-1 0 0,0 1 1 0 0,0-1 0 0 0,0 0-1 0 0,0 0 1 0 0,0 0 0 0 0,1-1-1 0 0,-1 1 1 0 0,0-1 0 0 0,1 0-1 0 0,5 2 1 0 0,0-1-5 0 0,1 0 1 0 0,-1-1-1 0 0,1 0 0 0 0,0 0 1 0 0,-1-1-1 0 0,1 0 0 0 0,0-1 1 0 0,12-2-1 0 0,2-2 1 0 0,-1-2-1 0 0,28-10 1 0 0,-36 11-2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7-18T09:04:17.643"/>
    </inkml:context>
    <inkml:brush xml:id="br0">
      <inkml:brushProperty name="width" value="0.05" units="cm"/>
      <inkml:brushProperty name="height" value="0.05" units="cm"/>
      <inkml:brushProperty name="color" value="#004F8B"/>
    </inkml:brush>
  </inkml:definitions>
  <inkml:trace contextRef="#ctx0" brushRef="#br0">1 29 96 0 0,'2'1'7'0'0,"5"2"271"0"0,0-1 0 0 0,0 0 0 0 0,0 0 1 0 0,1 0-1 0 0,10 0 0 0 0,2 1 309 0 0,41 3 1146 0 0,-47-5-1518 0 0,-1 0 0 0 0,1 1 0 0 0,26 6 0 0 0,19 8 552 0 0,0-3 1 0 0,74 6 0 0 0,-101-15-413 0 0,180 12 962 0 0,-121-11-976 0 0,162 12 2176 0 0,-234-17-2198 0 0,-14 0-219 0 0,-1 0-1 0 0,1 0 0 0 0,0 1 0 0 0,0-1 0 0 0,-1 1 0 0 0,1 0 0 0 0,8 3 0 0 0,-1-1 1413 0 0,-7-3-58 0 0,-8-2-982 0 0,-48-29 153 0 0,35 20-433 0 0,-22-10 1 0 0,-13-12 120 0 0,13 10-137 0 0,32 18-118 0 0,-1 0-1 0 0,1 1 1 0 0,-1 0 0 0 0,0 1 0 0 0,-1-1-1 0 0,-13-3 1 0 0,14 5 62 0 0,5 2-90 0 0,1 0 0 0 0,-1 0 0 0 0,1-1 0 0 0,-1 1 1 0 0,1 0-1 0 0,-1-1 0 0 0,1 1 0 0 0,-1-1 0 0 0,1 0 1 0 0,0 1-1 0 0,-1-1 0 0 0,-1-2 0 0 0,2 2 399 0 0,14 7-337 0 0,14 5-6 0 0,-13-5-37 0 0,1-1 0 0 0,22 6-1 0 0,20 8 58 0 0,-23-9-35 0 0,-25-7-50 0 0,-1-1 1 0 0,1 1-1 0 0,11 0 1 0 0,-14-1-1 0 0,0-1-1 0 0,0 1 1 0 0,0 0-1 0 0,0 0 1 0 0,0 1-1 0 0,7 4 1 0 0,-3-2 18 0 0,-8-4-30 0 0,-1 0 1 0 0,1 0-1 0 0,-1 0 0 0 0,0 0 1 0 0,0 0-1 0 0,1 0 1 0 0,-1 0-1 0 0,0 0 1 0 0,0 1-1 0 0,0-1 1 0 0,0 0-1 0 0,1 4 0 0 0,-2-5-1 0 0,0 0-7 0 0,1 1 0 0 0,-1-1 0 0 0,0 0 0 0 0,0 0 0 0 0,0 0 0 0 0,0 0 0 0 0,0 0 0 0 0,0 0 0 0 0,0 0 0 0 0,1 0 0 0 0,-1 1 0 0 0,0-1 0 0 0,0 0 0 0 0,0 0 0 0 0,0 0 0 0 0,0 0 0 0 0,0 0 0 0 0,0 1 0 0 0,0-1 1 0 0,0 0-1 0 0,0 0 0 0 0,0 0 0 0 0,0 0 0 0 0,0 0 0 0 0,0 1 0 0 0,0-1 0 0 0,0 0 0 0 0,0 0 0 0 0,0 0 0 0 0,0 0 0 0 0,0 0 0 0 0,0 1 0 0 0,0-1 0 0 0,0 0 0 0 0,0 0 0 0 0,0 0 0 0 0,0 0 0 0 0,0 0 0 0 0,-1 0 0 0 0,1 1 0 0 0,0-1 0 0 0,0 0 0 0 0,0 0 0 0 0,0 0 0 0 0,0 0 0 0 0,0 0 0 0 0,0 0 0 0 0,-1 0 0 0 0,1 0 0 0 0,0 0 0 0 0,0 0 0 0 0,0 1 0 0 0,0-1 0 0 0,-8 8 34 0 0,-13 10-3 0 0,-42 25 0 0 0,19-14-10 0 0,14-11-1 0 0,-7 5-2 0 0,11-2 2 0 0,-1 1 16 0 0,-28 29 0 0 0,32-34-20 0 0,11-9-9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7-29T08:45:56.891"/>
    </inkml:context>
    <inkml:brush xml:id="br0">
      <inkml:brushProperty name="width" value="0.3" units="cm"/>
      <inkml:brushProperty name="height" value="0.6" units="cm"/>
      <inkml:brushProperty name="color" value="#FFFC00"/>
      <inkml:brushProperty name="tip" value="rectangle"/>
      <inkml:brushProperty name="rasterOp" value="maskPen"/>
    </inkml:brush>
  </inkml:definitions>
  <inkml:trace contextRef="#ctx0" brushRef="#br0">21 133 96 0 0,'0'0'0'0'0,"-15"8"0"0"0</inkml:trace>
  <inkml:trace contextRef="#ctx0" brushRef="#br0" timeOffset="2422.83">1 140 96 0 0,'1'4'0'0'0,"0"-4"0"0"0,-1 1 0 0 0,0 0 0 0 0,1-1 0 0 0,-1 1 0 0 0,1-1 0 0 0,-1 0 0 0 0,1 1 0 0 0,-1-1 0 0 0,1 1 0 0 0,-1-1 0 0 0,1 0 0 0 0,0 1 0 0 0,-1-1 0 0 0,1 0 0 0 0,0 0 0 0 0,-1 1 0 0 0,1-1 0 0 0,0 0 0 0 0,-1 0 0 0 0,1 0 0 0 0,0 0 0 0 0,-1 0 0 0 0,2 0 0 0 0,0 0 0 0 0,31 7 108 0 0,0-1 0 0 0,60 2 0 0 0,-67-7-41 0 0,37 1 234 0 0,36 3 175 0 0,-35 0 56 0 0,14 3-49 0 0,-34 0-123 0 0,145 22 1242 0 0,-67-14-532 0 0,-98-13-933 0 0,-12 0 22 0 0,0-2-1 0 0,1 0 1 0 0,12 0-1 0 0,50 4 432 0 0,-17-4 132 0 0,82-8 1 0 0,14-8 392 0 0,-126 11-896 0 0,158-15 1002 0 0,138 19 268 0 0,-121-2-833 0 0,-32-12-260 0 0,-28 0-39 0 0,-22 4-135 0 0,-93 7-150 0 0,65-7 171 0 0,-21 1 51 0 0,107 1-1 0 0,-155 8-216 0 0,31-5 0 0 0,-4 0 20 0 0,4 2 27 0 0,144 0 237 0 0,-153 3-275 0 0,-24 0-11 0 0,28 3 0 0 0,63 9 100 0 0,-5-5 4 0 0,2-1-47 0 0,27 3 6 0 0,-1-3-11 0 0,-6-2-30 0 0,58 0 7 0 0,-58-4-57 0 0,-55 0 8 0 0,122-16 0 0 0,-144 15-37 0 0,-15 2 6 0 0,30 0 30 0 0,-40 0-18 0 0,40-3 0 0 0,-49 1-16 0 0,-1 1 0 0 0,25 2 0 0 0,-25 0 3 0 0,0-1 0 0 0,28-3-1 0 0,-23 1 8 0 0,25 0 0 0 0,-24 2-10 0 0,118-3 84 0 0,-53 8-46 0 0,171 10 51 0 0,-239-15-105 0 0,-7 0 1 0 0,-1 0 0 0 0,22-2 0 0 0,92-4 17 0 0,0 3-2 0 0,-32 2-8 0 0,-27-4-7 0 0,95-1 13 0 0,222 3-23 0 0,-302-4-11 0 0,-66 3-8 0 0,-16 3 13 0 0,-23 6-100 0 0,-19-1 57 0 0,-1-3 0 0 0,-77-4 0 0 0,88 0 26 0 0,-15 1-18 0 0,1-3 0 0 0,-62-13 0 0 0,90 14 31 0 0,0 0-1 0 0,-22 1 0 0 0,-18-3-17 0 0,-72-5-39 0 0,83 4 37 0 0,-65 2-1 0 0,-16-1-7 0 0,110 4 33 0 0,1 1-1 0 0,-20 2 1 0 0,19-1 2 0 0,0 0 1 0 0,-22-3-1 0 0,-153-7-38 0 0,108 9 34 0 0,-106-4-11 0 0,118 4 15 0 0,-12-1-1 0 0,2-1-7 0 0,4 0 2 0 0,-72 0-18 0 0,-4-9-16 0 0,84 8 33 0 0,-4 0-3 0 0,-75-3-36 0 0,81 3 18 0 0,-6 0 0 0 0,48 1 17 0 0,-26 1 1 0 0,-10 0-18 0 0,-73-2-35 0 0,111 2 54 0 0,-25 1 1 0 0,-15 0-23 0 0,-85-1-33 0 0,88 2 41 0 0,37 0 10 0 0,-42-3 1 0 0,39 0 3 0 0,-40 2 0 0 0,2 1-7 0 0,-7 1 2 0 0,45 0 9 0 0,-34-2 0 0 0,-20 0-11 0 0,-2 0 2 0 0,56-1 11 0 0,-27 3 1 0 0,-23-1-19 0 0,7-2 8 0 0,-20-1-6 0 0,66 1 16 0 0,-29 2 0 0 0,28 0 3 0 0,-28-2 0 0 0,-109-1-26 0 0,8-2-4 0 0,88 1 24 0 0,-19-1-4 0 0,27 1 8 0 0,38 2-1 0 0,-37-4 0 0 0,-22-3-8 0 0,21 4 6 0 0,-71-3-27 0 0,6 4 8 0 0,103 2 26 0 0,-33 3 0 0 0,3 0 2 0 0,10-1-2 0 0,19 0 1 0 0,-26-1 0 0 0,-31-2 5 0 0,27 2 0 0 0,-21 1 0 0 0,-30-3 0 0 0,4 1 0 0 0,78 1 0 0 0,-64 4 6 0 0,47-1 0 0 0,0-2 1 0 0,0-1-1 0 0,-58-9 1 0 0,63 5-2 0 0,0 1 0 0 0,-45 1 1 0 0,46 1-6 0 0,20 0 0 0 0,1 1 0 0 0,-1 0 0 0 0,0 0 0 0 0,0 1 0 0 0,-12 3 0 0 0,-19 0 0 0 0,14-2 0 0 0,24-2 0 0 0,-1 0 0 0 0,0 0 0 0 0,1 0 0 0 0,-1 1 0 0 0,-5 1 0 0 0,-26 6 0 0 0,-7 4 0 0 0,30-6 0 0 0,8-4 0 0 0,1 0 0 0 0,-1 0 0 0 0,1 0 0 0 0,-1 1 0 0 0,1 0 0 0 0,0 0 0 0 0,0 0 0 0 0,0 0 0 0 0,-4 5 0 0 0,-14 16 0 0 0,15-9 0 0 0,1 0 0 0 0,-9 30 0 0 0,13-36 0 0 0,1 1 0 0 0,-2 16 0 0 0,2-5 0 0 0,2 29 0 0 0,0-31 0 0 0,3 16 0 0 0,-3-29 0 0 0,2 1 0 0 0,0-2 0 0 0,-1 1 0 0 0,2-1 0 0 0,1 0 0 0 0,-3-3 0 0 0,1 0 0 0 0,0-1 0 0 0,1 0 0 0 0,-1 1 0 0 0,0-1 0 0 0,0 0 0 0 0,0-1 0 0 0,1 1 0 0 0,-1 0 0 0 0,0-1 0 0 0,1 0 0 0 0,-1 0 0 0 0,1 0 0 0 0,3 0 0 0 0,12 0 0 0 0,35 3 0 0 0,15 2 0 0 0,-1 0 0 0 0,8 3 0 0 0,-9-13 0 0 0,-21 10 0 0 0,81-4 0 0 0,-88-2 0 0 0,20-3 0 0 0,-51 4-1 0 0,1 0 0 0 0,0 0 0 0 0,14 2 1 0 0,12 1-4 0 0,-18-3 3 0 0,0 1 0 0 0,31 5 0 0 0,-34-4-2 0 0,27 0 0 0 0,9 1 1 0 0,-9 4-25 0 0,78 4 0 0 0,-4-3-45 0 0,7-3-16 0 0,23-4-11 0 0,-108-1 62 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7-29T08:46:11.964"/>
    </inkml:context>
    <inkml:brush xml:id="br0">
      <inkml:brushProperty name="width" value="0.05" units="cm"/>
      <inkml:brushProperty name="height" value="0.05" units="cm"/>
      <inkml:brushProperty name="color" value="#004F8B"/>
    </inkml:brush>
  </inkml:definitions>
  <inkml:trace contextRef="#ctx0" brushRef="#br0">1 218 3712 0 0,'0'0'2238'0'0,"0"2"-1564"0"0,0-1-632 0 0,0 0 0 0 0,1-1 1 0 0,-1 1-1 0 0,0 0 0 0 0,0-1 1 0 0,0 1-1 0 0,0-1 0 0 0,1 1 1 0 0,-1-1-1 0 0,0 1 0 0 0,1 0 1 0 0,-1-1-1 0 0,0 1 0 0 0,1-1 1 0 0,-1 1-1 0 0,1-1 0 0 0,-1 0 1 0 0,1 1-1 0 0,-1-1 0 0 0,2 1 1 0 0,17 4 981 0 0,34-1 1547 0 0,105-5 1 0 0,66-1-1033 0 0,-111 4-520 0 0,13-5 558 0 0,-126 3-1555 0 0,0 0-1 0 0,1 0 0 0 0,-1 0 1 0 0,0 0-1 0 0,0 0 1 0 0,1 0-1 0 0,-1 0 0 0 0,0 0 1 0 0,1 0-1 0 0,-1 0 0 0 0,0 0 1 0 0,0 0-1 0 0,1 0 0 0 0,-1 0 1 0 0,0 0-1 0 0,0 0 0 0 0,1 0 1 0 0,-1 0-1 0 0,0 0 0 0 0,0 0 1 0 0,1-1-1 0 0,-1 1 0 0 0,0 0 1 0 0,0 0-1 0 0,1 0 0 0 0,-1 0 1 0 0,0-1-1 0 0,0 1 0 0 0,0 0 1 0 0,1 0-1 0 0,-1 0 0 0 0,0-1 1 0 0,0 1-1 0 0,0 0 1 0 0,0 0-1 0 0,0-1 0 0 0,0 1 1 0 0,1-1-1 0 0,-9-9 298 0 0,-25-13-259 0 0,26 19 48 0 0,-13-11-33 0 0,1-1-1 0 0,1-1 1 0 0,0-1-1 0 0,1 0 1 0 0,-15-23-1 0 0,27 34-71 0 0,-5-10 31 0 0,14 21-27 0 0,14 19-6 0 0,-17-23 2 0 0,9 12 0 0 0,0-1 1 0 0,1 0-1 0 0,0-1 1 0 0,1 0-1 0 0,16 11 1 0 0,70 34 72 0 0,-89-49-53 0 0,0 0 0 0 0,0 0 1 0 0,-1 1-1 0 0,0 0 0 0 0,0 1 0 0 0,8 8 0 0 0,-15-14-12 0 0,0 0 1 0 0,0 0 0 0 0,0 0-1 0 0,0 0 1 0 0,-1 0 0 0 0,1 0-1 0 0,0 0 1 0 0,-1 1 0 0 0,1-1-1 0 0,-1 0 1 0 0,0 0 0 0 0,0 0-1 0 0,0 1 1 0 0,0-1-1 0 0,0 0 1 0 0,0 0 0 0 0,-1 0-1 0 0,1 1 1 0 0,-1-1 0 0 0,0 0-1 0 0,1 0 1 0 0,-1 0 0 0 0,-1 2-1 0 0,-3 8 65 0 0,-1 0-1 0 0,-11 16 0 0 0,16-26-70 0 0,-12 16 94 0 0,-1 0 0 0 0,-1 0 0 0 0,0-2 0 0 0,-31 26 0 0 0,42-38-64 0 0,3-4 3 0 0</inkml:trace>
  <inkml:trace contextRef="#ctx0" brushRef="#br0" timeOffset="580.54">1263 95 10848 0 0,'0'-1'76'0'0,"1"1"0"0"0,-1-1 0 0 0,1 1 0 0 0,0-1 0 0 0,-1 1 0 0 0,1-1 0 0 0,0 1 1 0 0,-1 0-1 0 0,1-1 0 0 0,0 1 0 0 0,0 0 0 0 0,-1-1 0 0 0,1 1 0 0 0,0 0 0 0 0,0 0 1 0 0,0 0-1 0 0,-1 0 0 0 0,1-1 0 0 0,0 1 0 0 0,0 0 0 0 0,0 1 0 0 0,1-1 0 0 0,-1 1-19 0 0,0 0 1 0 0,-1 0-1 0 0,1 0 0 0 0,0 0 0 0 0,0 0 0 0 0,-1 0 0 0 0,1 0 0 0 0,-1 0 0 0 0,1 0 0 0 0,-1 1 0 0 0,1-1 0 0 0,-1 0 0 0 0,0 0 0 0 0,0 0 1 0 0,1 2-1 0 0,1 10 259 0 0,0 0 1 0 0,-1 1 0 0 0,0-1 0 0 0,-1 0-1 0 0,-1 0 1 0 0,-2 18 0 0 0,-22 78 422 0 0,10-49-248 0 0,15-60-481 0 0,0 1 0 0 0,0-1-1 0 0,-1 0 1 0 0,1 1 0 0 0,0-1 0 0 0,0 1-1 0 0,0-1 1 0 0,-1 1 0 0 0,1-1 0 0 0,0 0 0 0 0,0 1-1 0 0,0-1 1 0 0,0 1 0 0 0,0-1 0 0 0,0 1-1 0 0,0-1 1 0 0,0 1 0 0 0,0-1 0 0 0,0 1 0 0 0,0-1-1 0 0,0 1 1 0 0,0-1 0 0 0,1 1 0 0 0,-1-1-1 0 0,0 1 1 0 0,0-1 0 0 0,0 0 0 0 0,1 1 0 0 0,-1-1-1 0 0,0 1 1 0 0,0-1 0 0 0,1 0 0 0 0,-1 1 0 0 0,0-1-1 0 0,1 0 1 0 0,-1 1 0 0 0,1-1 0 0 0,-1 0-1 0 0,1 1 1 0 0,8-22 147 0 0,6-30 3 0 0,-2-1 0 0 0,8-69 0 0 0,-7 33 12 0 0,-13 83-153 0 0,0-1-1 0 0,0 1 1 0 0,0 0-1 0 0,1 0 0 0 0,0 0 1 0 0,0 0-1 0 0,0 0 0 0 0,1 0 1 0 0,0 1-1 0 0,-1-1 0 0 0,2 1 1 0 0,3-5-1 0 0,-7 9-15 0 0,1-1-1 0 0,-1 1 1 0 0,0 0-1 0 0,1-1 1 0 0,-1 1-1 0 0,1 0 0 0 0,0 0 1 0 0,-1 0-1 0 0,1 0 1 0 0,-1-1-1 0 0,1 1 1 0 0,-1 0-1 0 0,1 0 1 0 0,-1 0-1 0 0,1 0 1 0 0,-1 0-1 0 0,1 0 1 0 0,0 0-1 0 0,-1 0 1 0 0,1 0-1 0 0,-1 1 1 0 0,1-1-1 0 0,-1 0 1 0 0,1 0-1 0 0,-1 0 1 0 0,1 1-1 0 0,-1-1 1 0 0,1 0-1 0 0,-1 1 1 0 0,1-1-1 0 0,-1 0 0 0 0,0 1 1 0 0,1-1-1 0 0,0 1 1 0 0,11 15 29 0 0,8 24-7 0 0,-1 1 1 0 0,-2 0-1 0 0,13 50 1 0 0,-22-66-6 0 0,-3-7 60 0 0,-2-1 0 0 0,1 1 0 0 0,-2 0 0 0 0,0 0 0 0 0,-2 35 0 0 0,-1-45-16 0 0</inkml:trace>
  <inkml:trace contextRef="#ctx0" brushRef="#br0" timeOffset="1135.2">1265 325 10248 0 0,'0'0'1176'0'0,"2"-2"-827"0"0,4-3-149 0 0,0 1 1 0 0,0 1-1 0 0,1-1 1 0 0,-1 1-1 0 0,1 0 0 0 0,11-3 1 0 0,49-11 655 0 0,-43 13-580 0 0,23-9 0 0 0,-7 1 102 0 0,-27 9-283 0 0,0 0 0 0 0,16-8-1 0 0,-20 8-84 0 0</inkml:trace>
  <inkml:trace contextRef="#ctx0" brushRef="#br0" timeOffset="1136.2">1649 144 9536 0 0,'0'-7'2012'0'0,"5"17"-1462"0"0,8 18-402 0 0,-2 12 505 0 0,-2 0 0 0 0,6 67 0 0 0,-15-104-621 0 0,0-2 15 0 0,0 0 1 0 0,0 1-1 0 0,0-1 1 0 0,0 0 0 0 0,0 0-1 0 0,0 1 1 0 0,0-1-1 0 0,1 0 1 0 0,-1 0-1 0 0,0 0 1 0 0,2 2 72 0 0</inkml:trace>
  <inkml:trace contextRef="#ctx0" brushRef="#br0" timeOffset="1577.47">1701 281 8240 0 0,'-3'-22'230'0'0,"0"7"286"0"0,2 12-389 0 0,-2-11 390 0 0,0 0-1 0 0,1 0 1 0 0,0-1-1 0 0,1-28 1 0 0,1 43-483 0 0,0 0 0 0 0,0 0 0 0 0,0-1 0 0 0,0 1 0 0 0,0 0 0 0 0,0-1 0 0 0,0 1 0 0 0,0 0 1 0 0,0 0-1 0 0,0-1 0 0 0,1 1 0 0 0,-1 0 0 0 0,0 0 0 0 0,0-1 0 0 0,0 1 0 0 0,0 0 0 0 0,0 0 0 0 0,0-1 1 0 0,1 1-1 0 0,-1 0 0 0 0,0 0 0 0 0,0-1 0 0 0,0 1 0 0 0,1 0 0 0 0,-1 0 0 0 0,0 0 0 0 0,0 0 0 0 0,1-1 1 0 0,-1 1-1 0 0,0 0 0 0 0,0 0 0 0 0,1 0 0 0 0,-1 0 0 0 0,0 0 0 0 0,1 0 0 0 0,-1 0 0 0 0,0 0 0 0 0,0 0 1 0 0,1 0-1 0 0,11 8 434 0 0,9 18-278 0 0,-21-25-148 0 0,126 201 1358 0 0,-121-195-1302 0 0,0 1 1 0 0,0-1 0 0 0,10 10-1 0 0,-14-15-52 0 0,0-1-1 0 0,1 1 0 0 0,-1-1 1 0 0,1 1-1 0 0,0-1 0 0 0,-1 0 1 0 0,1 0-1 0 0,0 0 0 0 0,0 0 1 0 0,0 0-1 0 0,0 0 0 0 0,0 0 1 0 0,0-1-1 0 0,0 1 0 0 0,0-1 1 0 0,0 1-1 0 0,0-1 0 0 0,0 0 1 0 0,0 0-1 0 0,4 0 0 0 0,-4 0-5 0 0,-1-1-1 0 0,1 0 0 0 0,-1 0 1 0 0,1 0-1 0 0,-1 0 1 0 0,0 0-1 0 0,1 0 1 0 0,-1 0-1 0 0,0-1 1 0 0,0 1-1 0 0,0 0 0 0 0,0-1 1 0 0,0 1-1 0 0,0-1 1 0 0,0 1-1 0 0,0-1 1 0 0,-1 1-1 0 0,1-1 1 0 0,-1 1-1 0 0,1-1 0 0 0,0-2 1 0 0,6-41 237 0 0,-6 40-231 0 0,2-27 251 0 0,-2 1 0 0 0,-1 0 0 0 0,-1-1 0 0 0,-2 1 0 0 0,-1 0 0 0 0,-2 0 0 0 0,-16-52 0 0 0,13 55 445 0 0</inkml:trace>
  <inkml:trace contextRef="#ctx0" brushRef="#br0" timeOffset="1578.47">2031 83 12864 0 0,'0'0'2248'0'0,"2"16"-1463"0"0,-2 178 2331 0 0,0-179-2976 0 0,1 0 1 0 0,0 0 0 0 0,8 26-1 0 0,-7-33-99 0 0,0 0 0 0 0,1 0 0 0 0,0 0 0 0 0,1 0 1 0 0,-1-1-1 0 0,2 1 0 0 0,-1-1 0 0 0,6 7 0 0 0,-8-12-19 0 0,5 2 2 0 0</inkml:trace>
  <inkml:trace contextRef="#ctx0" brushRef="#br0" timeOffset="2042.28">2021 111 10248 0 0,'-4'-13'26'0'0,"0"-7"402"0"0,1-33 927 0 0,3 52-1284 0 0,0 0 1 0 0,0 1-1 0 0,0-1 0 0 0,0 0 1 0 0,0 0-1 0 0,0 0 0 0 0,0 0 1 0 0,0 0-1 0 0,1 1 0 0 0,-1-1 1 0 0,0 0-1 0 0,1 0 0 0 0,-1 0 1 0 0,1 1-1 0 0,-1-1 0 0 0,1 0 1 0 0,-1 0-1 0 0,1 1 0 0 0,-1-1 1 0 0,1 1-1 0 0,0-1 1 0 0,-1 0-1 0 0,1 1 0 0 0,0-1 1 0 0,1 0-1 0 0,0 0-5 0 0,0 1 0 0 0,0-1-1 0 0,0 1 1 0 0,1-1 0 0 0,-1 1 0 0 0,0 0 0 0 0,0 0-1 0 0,0 0 1 0 0,0 0 0 0 0,4 0 0 0 0,1 2 5 0 0,0-1 0 0 0,1 1 0 0 0,-1 0 0 0 0,0 1 0 0 0,9 4 0 0 0,-3 0-10 0 0,-1 1-1 0 0,-1 0 1 0 0,1 1 0 0 0,-1 0-1 0 0,-1 1 1 0 0,11 12 0 0 0,-4-1 30 0 0,0 0 0 0 0,18 32 0 0 0,-32-48-64 0 0,0 1 1 0 0,0 0 0 0 0,-1 0 0 0 0,0 0 0 0 0,0 0-1 0 0,0 0 1 0 0,0 1 0 0 0,-1-1 0 0 0,0 1 0 0 0,-1-1-1 0 0,0 0 1 0 0,0 11 0 0 0,-1-7 28 0 0,-1 1 0 0 0,0-1-1 0 0,-1 0 1 0 0,0-1 0 0 0,-1 1 0 0 0,0-1 0 0 0,-6 12-1 0 0,1-5 58 0 0,-1 0 0 0 0,-1 0-1 0 0,-1-1 1 0 0,0 0 0 0 0,-17 16-1 0 0,19-22 3 0 0,0 0-1 0 0,-1 0 0 0 0,0-1 1 0 0,-1-1-1 0 0,1 0 0 0 0,-1 0 1 0 0,-26 9-1 0 0,24-12 47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7-29T08:46:19.256"/>
    </inkml:context>
    <inkml:brush xml:id="br0">
      <inkml:brushProperty name="width" value="0.3" units="cm"/>
      <inkml:brushProperty name="height" value="0.6" units="cm"/>
      <inkml:brushProperty name="color" value="#00F900"/>
      <inkml:brushProperty name="tip" value="rectangle"/>
      <inkml:brushProperty name="rasterOp" value="maskPen"/>
    </inkml:brush>
  </inkml:definitions>
  <inkml:trace contextRef="#ctx0" brushRef="#br0">0 6 10848 0 0,'0'0'617'0'0,"2"-1"-540"0"0,8-4 270 0 0,6 5 1124 0 0,-11 0-1415 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7-29T08:46:22.350"/>
    </inkml:context>
    <inkml:brush xml:id="br0">
      <inkml:brushProperty name="width" value="0.3" units="cm"/>
      <inkml:brushProperty name="height" value="0.6" units="cm"/>
      <inkml:brushProperty name="color" value="#00F900"/>
      <inkml:brushProperty name="tip" value="rectangle"/>
      <inkml:brushProperty name="rasterOp" value="maskPen"/>
    </inkml:brush>
  </inkml:definitions>
  <inkml:trace contextRef="#ctx0" brushRef="#br0">0 0 96 0 0,'5'0'6'0'0,"3"0"-5"0"0,4 1 2 0 0,-11-1 8 0 0,1 0 0 0 0,0 0 1 0 0,-1 1-1 0 0,1-1 0 0 0,-1 0 0 0 0,1 1 0 0 0,-1-1 1 0 0,1 1-1 0 0,-1 0 0 0 0,1-1 0 0 0,-1 1 1 0 0,1 0-1 0 0,-1 0 0 0 0,4 3 654 0 0,-13 19 882 0 0,-6 46 139 0 0,-7 98 1 0 0,14 98 268 0 0,7-248-1850 0 0,7 83 569 0 0,1-16 41 0 0,-6-38-68 0 0,14 74 1 0 0,-11-98-509 0 0,-2-11 111 0 0,0 0 0 0 0,0 21 0 0 0,-3-31-189 0 0,0 6 379 0 0,0-6-363 0 0,0-9-58 0 0,-1-410 477 0 0,1 387-478 0 0,0-7 26 0 0,8-66 0 0 0,19-97 189 0 0,-6 122-16 0 0,-20 78-189 0 0,-2-6 167 0 0,1 5-39 0 0,2 7-121 0 0,1 6-11 0 0,-1 0 1 0 0,0 0-1 0 0,0 1 1 0 0,-1-1 0 0 0,-1 14-1 0 0,2 17 33 0 0,24 371 301 0 0,-16-209-223 0 0,-8-174-71 0 0,11 52 0 0 0,4-35 29 0 0,-13-37-56 0 0,0 0 0 0 0,-1 0 0 0 0,4 16 0 0 0,-7-26-34 0 0,0 0 0 0 0,0 0 0 0 0,0 1 0 0 0,0-1 0 0 0,0 0 0 0 0,0 1 0 0 0,0-1 0 0 0,0 0 0 0 0,0 1-1 0 0,0-1 1 0 0,0 0 0 0 0,0 0 0 0 0,0 1 0 0 0,1-1 0 0 0,-1 0 0 0 0,0 1 0 0 0,0-1 0 0 0,0 0 0 0 0,0 0 0 0 0,1 1 0 0 0,-1-1 0 0 0,0 0-1 0 0,0 0 1 0 0,1 0 0 0 0,-1 1 0 0 0,0-1 0 0 0,0 0 0 0 0,1 0 0 0 0,-1 0 0 0 0,0 0 0 0 0,0 0 0 0 0,1 1 0 0 0,-1-1 0 0 0,0 0 0 0 0,1 0-1 0 0,-1 0 1 0 0,0 0 0 0 0,1 0 0 0 0,-1 0 0 0 0,1 0 0 0 0,-1-1 0 0 0,1 1 0 0 0,-1 0 0 0 0,1 0 0 0 0,-1-1 1 0 0,1 1-1 0 0,-1 0 0 0 0,0-1 0 0 0,1 1 0 0 0,-1-1 0 0 0,1 1 0 0 0,-1 0 0 0 0,0-1 0 0 0,1 1 0 0 0,-1-1 0 0 0,0 1 0 0 0,0-1 0 0 0,1 1 0 0 0,-1-1 0 0 0,0 0 1 0 0,7-29 3 0 0,-1-1 1 0 0,-2 1 0 0 0,-1-1 0 0 0,-1-35 0 0 0,1-2-7 0 0,-1 34-12 0 0,2-39-50 0 0,3 0 1 0 0,25-113 0 0 0,-11 98-125 0 0,-13 47 82 0 0,3 0 0 0 0,16-42 0 0 0,-14 46 19 0 0,3-9-105 0 0,-16 45 187 0 0,0 1-1 0 0,0 0 1 0 0,0 0 0 0 0,0 0-1 0 0,0 0 1 0 0,0-1 0 0 0,1 1 0 0 0,-1 0-1 0 0,0 0 1 0 0,0 0 0 0 0,0-1-1 0 0,0 1 1 0 0,0 0 0 0 0,0 0-1 0 0,0 0 1 0 0,0 0 0 0 0,0 0 0 0 0,0-1-1 0 0,0 1 1 0 0,1 0 0 0 0,-1 0-1 0 0,0 0 1 0 0,0 0 0 0 0,0 0-1 0 0,0-1 1 0 0,0 1 0 0 0,1 0 0 0 0,-1 0-1 0 0,0 0 1 0 0,0 0 0 0 0,0 0-1 0 0,0 0 1 0 0,1 0 0 0 0,-1 0-1 0 0,0 0 1 0 0,0 0 0 0 0,0 0 0 0 0,1 0-1 0 0,-1 0 1 0 0,0 0 0 0 0,0 0-1 0 0,0 0 1 0 0,0 0 0 0 0,1 0 0 0 0,-1 0-1 0 0,0 0 1 0 0,0 0 0 0 0,3 11-30 0 0,-1 19 33 0 0,-3-28-7 0 0,0 159-8 0 0,1 126 14 0 0,1-186 0 0 0,-2-44 3 0 0,10 94 0 0 0,-6-130-4 0 0,-2-10 5 0 0,0 0 1 0 0,1 0 0 0 0,0 0-1 0 0,1-1 1 0 0,0 1-1 0 0,1-1 1 0 0,0 0 0 0 0,9 15-1 0 0,-13-24-2 0 0,0-1 0 0 0,1 1-1 0 0,-1 0 1 0 0,0-1 0 0 0,1 1-1 0 0,-1-1 1 0 0,1 1 0 0 0,-1-1-1 0 0,1 1 1 0 0,-1-1-1 0 0,1 1 1 0 0,0-1 0 0 0,-1 0-1 0 0,1 1 1 0 0,-1-1 0 0 0,1 0-1 0 0,0 1 1 0 0,-1-1 0 0 0,1 0-1 0 0,0 0 1 0 0,-1 0 0 0 0,1 1-1 0 0,0-1 1 0 0,0 0 0 0 0,-1 0-1 0 0,2 0 1 0 0,0-1 1 0 0,-1 1-1 0 0,1-1 1 0 0,-1 1-1 0 0,0-1 1 0 0,1 0-1 0 0,-1 0 1 0 0,0 0-1 0 0,0 1 1 0 0,0-1-1 0 0,0 0 1 0 0,0 0-1 0 0,2-2 1 0 0,2-4 9 0 0,0 1 1 0 0,0-1 0 0 0,5-11-1 0 0,-10 17-10 0 0,15-32 28 0 0,-2 0 1 0 0,-1-1-1 0 0,14-63 1 0 0,-15 52-13 0 0,5-35 120 0 0,-3-1 0 0 0,4-115 0 0 0,-18 31 170 0 0,-2 58 84 0 0,3 106-359 0 0,0 0 0 0 0,0-1 0 0 0,0 1 0 0 0,0-1 1 0 0,1 1-1 0 0,-1-1 0 0 0,0 1 0 0 0,1 0 0 0 0,-1-1 0 0 0,1 1 0 0 0,1-3 0 0 0,3 3 345 0 0,4 10-266 0 0,-3 0-71 0 0,-1 1 1 0 0,-1-1-1 0 0,0 1 0 0 0,0 1 1 0 0,-1-1-1 0 0,5 21 0 0 0,-1-2 10 0 0,-5-21-29 0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7-29T08:46:26.908"/>
    </inkml:context>
    <inkml:brush xml:id="br0">
      <inkml:brushProperty name="width" value="0.05" units="cm"/>
      <inkml:brushProperty name="height" value="0.05" units="cm"/>
      <inkml:brushProperty name="color" value="#004F8B"/>
    </inkml:brush>
  </inkml:definitions>
  <inkml:trace contextRef="#ctx0" brushRef="#br0">179 41 7232 0 0,'0'0'25'0'0,"-2"-2"-4"0"0,-20-26 2058 0 0,22 27-1555 0 0,-2-6 1583 0 0,1 5-1592 0 0,3 6-370 0 0,6 23 225 0 0,-2 1 1 0 0,0 0-1 0 0,-2 0 1 0 0,2 42-1 0 0,-5-53-152 0 0,3 292 1689 0 0,-4-307-1897 0 0,-5 97 973 0 0,5-99-972 0 0,0 0 0 0 0,0 0 0 0 0,0 0 0 0 0,0 1 0 0 0,0-1-1 0 0,0 0 1 0 0,0 0 0 0 0,0 0 0 0 0,0 0 0 0 0,0 0 0 0 0,0 0 0 0 0,0 0 0 0 0,0 1 0 0 0,0-1 0 0 0,0 0-1 0 0,0 0 1 0 0,0 0 0 0 0,0 0 0 0 0,0 0 0 0 0,0 0 0 0 0,0 0 0 0 0,0 0 0 0 0,0 0 0 0 0,0 1-1 0 0,0-1 1 0 0,0 0 0 0 0,-1 0 0 0 0,1 0 0 0 0,0 0 0 0 0,0 0 0 0 0,0 0 0 0 0,0 0 0 0 0,0 0 0 0 0,0 0-1 0 0,0 0 1 0 0,0 0 0 0 0,-1 0 0 0 0,1 0 0 0 0,0 0 0 0 0,0 0 0 0 0,0 0 0 0 0,0 0 0 0 0,0 0-1 0 0,0 0 1 0 0,0 0 0 0 0,-1 0 0 0 0,1 0 0 0 0,0 0 0 0 0,0 0 0 0 0,-6-5 177 0 0,-6-12-165 0 0,11 16 12 0 0,-12-21 86 0 0,-13-27 1 0 0,18 31-35 0 0,-1 0 0 0 0,-1 1 0 0 0,-18-24 1 0 0,9 18 85 0 0,18 22-146 0 0,-9-5 195 0 0,46 99-64 0 0,-27-73-137 0 0,1 4 28 0 0,25 39 0 0 0,-31-56-37 0 0,1 0-1 0 0,0 0 1 0 0,0-1 0 0 0,0 0-1 0 0,1 0 1 0 0,0-1 0 0 0,0 1-1 0 0,0-1 1 0 0,14 8 0 0 0,-16-12-6 0 0,1 1 1 0 0,-1-1-1 0 0,1 0 1 0 0,-1 0-1 0 0,1-1 1 0 0,-1 1-1 0 0,1-1 1 0 0,-1 0-1 0 0,1 0 1 0 0,-1-1-1 0 0,1 1 1 0 0,-1-1-1 0 0,1 0 1 0 0,-1 0-1 0 0,0-1 1 0 0,1 1 0 0 0,-1-1-1 0 0,7-4 1 0 0,2-1 11 0 0,0 0 0 0 0,-1-1 0 0 0,0-1 0 0 0,16-14 0 0 0,-16 10 7 0 0,0 0 0 0 0,-1-1 0 0 0,-1-1 0 0 0,14-24 0 0 0,-15 24 7 0 0,-1 1 1 0 0,2 0-1 0 0,0 0 1 0 0,1 1 0 0 0,13-13-1 0 0,-18 22-9 0 0,-1 0-6 0 0</inkml:trace>
  <inkml:trace contextRef="#ctx0" brushRef="#br0" timeOffset="559.41">5 1189 8336 0 0,'-1'-13'669'0'0,"1"7"2443"0"0,-2 13-1841 0 0,1 2-1150 0 0,1 0 1 0 0,0 0-1 0 0,0 0 1 0 0,1-1 0 0 0,0 1-1 0 0,1 0 1 0 0,0 0 0 0 0,0-1-1 0 0,4 11 1 0 0,2 0 188 0 0,1 1 1 0 0,18 30 0 0 0,-25-48-285 0 0,-1 1 1 0 0,1 0-1 0 0,0-1 1 0 0,0 1-1 0 0,0-1 1 0 0,0 1-1 0 0,1-1 1 0 0,-1 0 0 0 0,0 0-1 0 0,1 0 1 0 0,0 0-1 0 0,-1-1 1 0 0,1 1-1 0 0,0-1 1 0 0,0 1 0 0 0,4 0-1 0 0,-4-2-16 0 0,-1 1 0 0 0,1-1-1 0 0,-1 0 1 0 0,1 0 0 0 0,0-1 0 0 0,-1 1 0 0 0,1 0-1 0 0,-1-1 1 0 0,1 0 0 0 0,-1 1 0 0 0,0-1-1 0 0,1 0 1 0 0,-1 0 0 0 0,0-1 0 0 0,0 1 0 0 0,1 0-1 0 0,-1-1 1 0 0,0 1 0 0 0,0-1 0 0 0,-1 0-1 0 0,3-2 1 0 0,17-16 48 0 0,-3 4-15 0 0,0-1 0 0 0,-1-1 0 0 0,17-25 0 0 0,-29 35-29 0 0,-1 1 0 0 0,0-1 1 0 0,-1 1-1 0 0,1-1 0 0 0,-2 0 1 0 0,1 0-1 0 0,-1-1 1 0 0,0 1-1 0 0,-1 0 0 0 0,0-1 1 0 0,0 1-1 0 0,-1-14 1 0 0,0 15 4 0 0,-1 1 0 0 0,0 0 0 0 0,0 0 0 0 0,-1 0 0 0 0,1 1 0 0 0,-1-1 1 0 0,0 0-1 0 0,-1 1 0 0 0,0-1 0 0 0,1 1 0 0 0,-2-1 0 0 0,1 1 0 0 0,-1 0 0 0 0,1 1 1 0 0,-1-1-1 0 0,-1 1 0 0 0,1-1 0 0 0,-7-4 0 0 0,8 7 3 0 0,-1 0 0 0 0,0 0 0 0 0,0 0 0 0 0,0 1 0 0 0,0-1 0 0 0,0 1 0 0 0,0 0 0 0 0,0 0 0 0 0,0 0 0 0 0,0 1 0 0 0,0-1 0 0 0,-1 1 0 0 0,1 0 1 0 0,0 0-1 0 0,0 1 0 0 0,0-1 0 0 0,-1 1 0 0 0,1 0 0 0 0,0 0 0 0 0,-7 3 0 0 0,4-1 12 0 0,1-1 0 0 0,0 1 0 0 0,-1 1 0 0 0,1-1 0 0 0,1 1 0 0 0,-1 0 1 0 0,0 1-1 0 0,1-1 0 0 0,0 1 0 0 0,0 0 0 0 0,-7 10 0 0 0,7-7-4 0 0,0 0 0 0 0,1 0 0 0 0,0 1 1 0 0,0-1-1 0 0,1 1 0 0 0,-4 14 0 0 0,5-9 8 0 0</inkml:trace>
  <inkml:trace contextRef="#ctx0" brushRef="#br0" timeOffset="1328.97">387 1183 3112 0 0,'0'0'2215'0'0,"1"-3"-1109"0"0,7-20 3749 0 0,-5 28-4583 0 0,3 6 80 0 0,-2 1 0 0 0,0 0 0 0 0,3 13 0 0 0,-3-11-99 0 0,0-1-1 0 0,8 18 1 0 0,-2-8 137 0 0,-1 0 0 0 0,-1 1 0 0 0,10 47 0 0 0,-28-114 326 0 0,-2-3-578 0 0,3 0 0 0 0,-4-50 0 0 0,11 71-91 0 0,2 0 1 0 0,1 0-1 0 0,7-39 1 0 0,-7 57-23 0 0,1 0-1 0 0,0-1 1 0 0,0 1 0 0 0,0 0 0 0 0,1 0-1 0 0,0 0 1 0 0,1 0 0 0 0,-1 1-1 0 0,1-1 1 0 0,0 1 0 0 0,1 0 0 0 0,0 0-1 0 0,0 0 1 0 0,0 1 0 0 0,1 0-1 0 0,7-6 1 0 0,-10 9-10 0 0,-1 1 0 0 0,0 0 0 0 0,1 0 1 0 0,-1 1-1 0 0,1-1 0 0 0,0 0 0 0 0,-1 1 0 0 0,1-1 0 0 0,0 1 0 0 0,-1 0 0 0 0,1 0 0 0 0,0 0 0 0 0,-1 0 0 0 0,1 1 0 0 0,-1-1 1 0 0,1 1-1 0 0,0-1 0 0 0,-1 1 0 0 0,1 0 0 0 0,-1 0 0 0 0,0 0 0 0 0,1 1 0 0 0,-1-1 0 0 0,0 0 0 0 0,4 3 0 0 0,0 0 37 0 0,0 1 0 0 0,-1 0 0 0 0,1 0 0 0 0,-1 0-1 0 0,0 1 1 0 0,-1-1 0 0 0,9 13 0 0 0,-11-13-17 0 0,0 0 0 0 0,0 1 0 0 0,0-1 0 0 0,-1 1 0 0 0,0-1 0 0 0,0 1 0 0 0,0-1 0 0 0,-1 1 0 0 0,0 0 0 0 0,0 0-1 0 0,-1 7 1 0 0,-1 2 26 0 0,0 0-1 0 0,-1-1 0 0 0,-6 18 0 0 0,7-25-34 0 0,-1 0 0 0 0,-1 0 0 0 0,1 0 0 0 0,-1 0 1 0 0,0-1-1 0 0,0 1 0 0 0,-1-1 0 0 0,0 0 0 0 0,0-1 0 0 0,-1 1 1 0 0,1-1-1 0 0,-1 0 0 0 0,0 0 0 0 0,-1 0 0 0 0,1-1 1 0 0,-1 0-1 0 0,0-1 0 0 0,0 1 0 0 0,0-1 0 0 0,0-1 0 0 0,0 1 1 0 0,-1-1-1 0 0,1-1 0 0 0,-1 1 0 0 0,0-1 0 0 0,-8 0 0 0 0,15-1 1 0 0,-2 1 5 0 0,3-1-20 0 0,0-1-12 0 0,1 0 1 0 0,-1 0-1 0 0,1 0 0 0 0,-1 1 1 0 0,1-1-1 0 0,0 0 0 0 0,0 1 0 0 0,-1-1 1 0 0,1 0-1 0 0,0 1 0 0 0,0-1 1 0 0,0 1-1 0 0,-1-1 0 0 0,1 1 1 0 0,0 0-1 0 0,0-1 0 0 0,0 1 0 0 0,0 0 1 0 0,0 0-1 0 0,0-1 0 0 0,0 1 1 0 0,0 0-1 0 0,0 0 0 0 0,0 0 1 0 0,0 0-1 0 0,0 0 0 0 0,0 1 1 0 0,0-1-1 0 0,1 0 0 0 0,1 1 0 0 0,9 0-3 0 0,-1 0-1 0 0,1 2 0 0 0,-1-1 0 0 0,1 1 0 0 0,-1 1 1 0 0,0 0-1 0 0,16 9 0 0 0,-4-1-7 0 0,0 2 1 0 0,27 22-1 0 0,-35-23 0 0 0,-1 0-1 0 0,21 26 1 0 0,16 16-25 0 0,-45-50 28 0 0,0 0 1 0 0,0-1 0 0 0,0 1 0 0 0,1-1-1 0 0,0-1 1 0 0,-1 1 0 0 0,12 3 0 0 0,-17-6-3 0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7-31T08:49:03.135"/>
    </inkml:context>
    <inkml:brush xml:id="br0">
      <inkml:brushProperty name="width" value="0.05" units="cm"/>
      <inkml:brushProperty name="height" value="0.05" units="cm"/>
      <inkml:brushProperty name="color" value="#004F8B"/>
    </inkml:brush>
  </inkml:definitions>
  <inkml:trace contextRef="#ctx0" brushRef="#br0">0 1570 96 0 0,'0'0'5465'0'0,"3"-1"-5064"0"0,7-5-206 0 0,71-38 888 0 0,-12 4-146 0 0,1 7-389 0 0,-28 14-124 0 0,0-3 0 0 0,58-38 0 0 0,-79 47-319 0 0,0 2 1 0 0,1 0-1 0 0,0 1 0 0 0,1 1 1 0 0,27-7-1 0 0,-2 0 106 0 0,242-67 1159 0 0,-276 80-1283 0 0,216-49 1042 0 0,-186 46-911 0 0,0 2 0 0 0,0 2 0 0 0,67 4 0 0 0,-78 2-137 0 0,1 1-1 0 0,-1 2 1 0 0,-1 1-1 0 0,44 16 1 0 0,128 48 179 0 0,-190-67-241 0 0,0 0 1 0 0,0 0 0 0 0,0 2-1 0 0,-1-1 1 0 0,19 13-1 0 0,7 8 42 0 0,-26-18-19 0 0,0-1 1 0 0,13 13-1 0 0,-16-13 15 0 0,0 0 0 0 0,1-1 1 0 0,0 0-1 0 0,0-1 0 0 0,21 9 0 0 0,-10-5 47 0 0,31 10 276 0 0,-45-16-325 0 0,0 0 0 0 0,0-1 0 0 0,0 0 0 0 0,1 0 0 0 0,-1-1 0 0 0,1 0 0 0 0,-1-1 0 0 0,18 1 0 0 0,5-2 84 0 0,35-4 0 0 0,-58 3-116 0 0,15-2 51 0 0,0-2 0 0 0,29-9 0 0 0,5-1 56 0 0,-30 8-54 0 0,-1-2 0 0 0,38-17 0 0 0,-1 0 42 0 0,-42 18-101 0 0,11-4 18 0 0,52-12-1 0 0,41-5 6 0 0,49 0-26 0 0,-13-2-30 0 0,193-23-126 0 0,-324 49 130 0 0,-15 3-5 0 0,-1-1 0 0 0,1 2 0 0 0,20 0 0 0 0,-34 1 31 0 0,-1-2-9 0 0,1 1 0 0 0,0-1 0 0 0,-1 0 0 0 0,1 0-1 0 0,-1 0 1 0 0,1 1 0 0 0,-1-1 0 0 0,0 0-1 0 0,0 0 1 0 0,0 0 0 0 0,0 0 0 0 0,0 0-1 0 0,-1-2 1 0 0,1-1 0 0 0,1-10 40 0 0,1 0 0 0 0,1-1-1 0 0,0 1 1 0 0,1 1 0 0 0,8-23-1 0 0,38-71 242 0 0,-31 67-185 0 0,2 2 63 0 0,44-61-1 0 0,3-6 21 0 0,-48 74-73 0 0,43-55 0 0 0,-39 57-44 0 0,-3 1 3 0 0,20-41 0 0 0,8-9 39 0 0,-10 28 7 0 0,3 2 0 0 0,49-44 0 0 0,-78 80-96 0 0,27-20 60 0 0,-36 31-69 0 0,-1-1-1 0 0,1 1 0 0 0,-1 0 1 0 0,1 1-1 0 0,0-1 1 0 0,0 0-1 0 0,0 1 0 0 0,6-1 1 0 0,37-5 48 0 0,-28 5-29 0 0,-4-1-16 0 0,-1 1 0 0 0,1 1 0 0 0,0 0 0 0 0,-1 1 0 0 0,1 1 0 0 0,0 0 0 0 0,24 5 0 0 0,18 7 3 0 0,-4 5-17 0 0,-36-10 5 0 0,0 0 0 0 0,0 0-1 0 0,-1 2 1 0 0,0 0 0 0 0,0 1 0 0 0,19 18-1 0 0,31 20 10 0 0,-35-28 0 0 0,0 2-1 0 0,-2 1 1 0 0,-1 1-1 0 0,0 2 1 0 0,26 34-1 0 0,-29-34 5 0 0,2 0 1 0 0,42 32-1 0 0,-35-32 2 0 0,38 41 0 0 0,-45-41-14 0 0,1-1 1 0 0,1-1-1 0 0,33 22 0 0 0,103 55-28 0 0,-148-91 3 0 0,26 21 1 0 0,5 4-5 0 0,14-1-16 0 0,-44-24-105 0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7-31T08:49:44.828"/>
    </inkml:context>
    <inkml:brush xml:id="br0">
      <inkml:brushProperty name="width" value="0.05" units="cm"/>
      <inkml:brushProperty name="height" value="0.05" units="cm"/>
      <inkml:brushProperty name="color" value="#004F8B"/>
    </inkml:brush>
  </inkml:definitions>
  <inkml:trace contextRef="#ctx0" brushRef="#br0">1299 331 1600 0 0,'0'-7'80'0'0,"-1"0"0"0"0,0 0-1 0 0,0 0 1 0 0,-1 0 0 0 0,1 0 0 0 0,-2 1 0 0 0,-4-13-1 0 0,-4-2 458 0 0,-13-20-1 0 0,1 4-207 0 0,18 28-179 0 0,-1 1 1 0 0,-1-1 0 0 0,1 1-1 0 0,-1 0 1 0 0,-1 0-1 0 0,1 1 1 0 0,-1 0 0 0 0,-1 1-1 0 0,1 0 1 0 0,-1 0-1 0 0,0 0 1 0 0,-13-4-1 0 0,-11-4 452 0 0,0 1 0 0 0,-45-10-1 0 0,52 18-392 0 0,0 0 0 0 0,-1 2 0 0 0,1 0 0 0 0,-1 2 0 0 0,-35 3 0 0 0,-133 22 684 0 0,171-20-802 0 0,-10 1 89 0 0,0 3 0 0 0,0 0 1 0 0,1 2-1 0 0,0 2 0 0 0,1 1 1 0 0,0 1-1 0 0,-30 20 0 0 0,31-13-6 0 0,1 3-1 0 0,-31 31 1 0 0,23-20 79 0 0,29-27-202 0 0,0 0 1 0 0,1 1 0 0 0,0 0-1 0 0,1 1 1 0 0,-1 0 0 0 0,2 0-1 0 0,0 0 1 0 0,0 1 0 0 0,0 0 0 0 0,2 0-1 0 0,-1 0 1 0 0,-4 21 0 0 0,5-16-16 0 0,1 0 1 0 0,1 0-1 0 0,0 0 0 0 0,2 0 1 0 0,-1 0-1 0 0,2 0 1 0 0,0 0-1 0 0,1 0 1 0 0,1 0-1 0 0,0-1 1 0 0,1 1-1 0 0,0-1 1 0 0,2 1-1 0 0,0-2 1 0 0,0 1-1 0 0,2-1 0 0 0,-1 0 1 0 0,2 0-1 0 0,0-1 1 0 0,1 0-1 0 0,0 0 1 0 0,1-1-1 0 0,0-1 1 0 0,0 0-1 0 0,18 12 1 0 0,0-4-1 0 0,2-2 0 0 0,0-1 0 0 0,1-2 0 0 0,35 11 0 0 0,4 2 12 0 0,-47-18-32 0 0,1-1 0 0 0,0-1 1 0 0,0-2-1 0 0,1 0 1 0 0,-1-2-1 0 0,1 0 0 0 0,0-2 1 0 0,0-1-1 0 0,0-1 1 0 0,0-2-1 0 0,-1 0 1 0 0,1-1-1 0 0,-1-2 0 0 0,0-1 1 0 0,31-12-1 0 0,89-42 211 0 0,-120 48-149 0 0,0-1 0 0 0,-1 0 0 0 0,34-28 0 0 0,-45 30-6 0 0,0 0 0 0 0,-2-1-1 0 0,19-25 1 0 0,24-47 225 0 0,-30 43-80 0 0,-2 0 1 0 0,-2-2 0 0 0,-3 0-1 0 0,18-64 1 0 0,-33 101-174 0 0,-1 0 0 0 0,0 0 0 0 0,-1 0 0 0 0,0 0 0 0 0,0 0 0 0 0,0 0 1 0 0,-1 0-1 0 0,0 0 0 0 0,-1 0 0 0 0,1 0 0 0 0,-1 0 0 0 0,0 1 0 0 0,-1-1 0 0 0,0 1 0 0 0,0-1 1 0 0,0 1-1 0 0,-1 0 0 0 0,0 0 0 0 0,0 1 0 0 0,-6-7 0 0 0,2 3 14 0 0,0 0 0 0 0,-1 1 0 0 0,0 0 1 0 0,-1 0-1 0 0,1 1 0 0 0,-1 0 0 0 0,-1 1 0 0 0,1 0 0 0 0,-1 0 0 0 0,0 2 1 0 0,-12-5-1 0 0,-30-4 137 0 0,-1 2 1 0 0,0 3-1 0 0,-1 1 1 0 0,1 4 0 0 0,-103 5-1 0 0,125 1-154 0 0</inkml:trace>
  <inkml:trace contextRef="#ctx0" brushRef="#br0" timeOffset="1049.46">7921 476 8744 0 0,'-16'-44'78'0'0,"15"37"-57"0"0,-1 0-1 0 0,0 1 1 0 0,-1-1-1 0 0,1 1 0 0 0,-1 0 1 0 0,-1 0-1 0 0,1 0 0 0 0,-1 0 1 0 0,0 0-1 0 0,-6-6 0 0 0,-3 0 106 0 0,0 0-1 0 0,-2 0 1 0 0,1 2-1 0 0,-30-18 1 0 0,35 24-63 0 0,0-1 0 0 0,-1 1 0 0 0,1 1 0 0 0,-1 0 0 0 0,1 0 0 0 0,-1 1 0 0 0,0 0 0 0 0,0 1 0 0 0,0 0 1 0 0,-13 0-1 0 0,13 2-41 0 0,1 1-1 0 0,0 0 1 0 0,0 0 0 0 0,0 1 0 0 0,-14 6 0 0 0,-42 23 63 0 0,57-28-77 0 0,-3 3-2 0 0,0 0 0 0 0,1 0 0 0 0,0 1 0 0 0,0 0 1 0 0,-13 15-1 0 0,-37 51 23 0 0,40-47-18 0 0,-29 30 1 0 0,43-51-9 0 0,0 1 0 0 0,1 0-1 0 0,-1 0 1 0 0,1 0 0 0 0,1 1 0 0 0,-1-1 0 0 0,1 1-1 0 0,1 0 1 0 0,-1 0 0 0 0,1 1 0 0 0,1-1 0 0 0,0 1 0 0 0,-2 13-1 0 0,3-14 1 0 0,1 0 0 0 0,0-1 0 0 0,0 1 1 0 0,1-1-1 0 0,0 1 0 0 0,0-1 0 0 0,1 1 0 0 0,0-1 0 0 0,0 0 0 0 0,1 0 0 0 0,0 0 0 0 0,0 0 0 0 0,0 0 0 0 0,1 0 0 0 0,9 11 0 0 0,3-1 13 0 0,1-1 1 0 0,0 0-1 0 0,39 26 1 0 0,-48-36-11 0 0,20 15 20 0 0,0-3 0 0 0,1 0 0 0 0,1-2 0 0 0,1-1 0 0 0,0-1 1 0 0,41 12-1 0 0,-27-14 44 0 0,1-2 1 0 0,0-1-1 0 0,1-3 1 0 0,-1-1-1 0 0,1-3 1 0 0,85-6-1 0 0,-115 2-34 0 0,0 0-1 0 0,0 0 1 0 0,-1-2-1 0 0,1 0 1 0 0,-1-1-1 0 0,0 0 1 0 0,0-1 0 0 0,0-1-1 0 0,-1-1 1 0 0,0 0-1 0 0,-1-1 1 0 0,0 0 0 0 0,0-2-1 0 0,-1 1 1 0 0,17-18-1 0 0,-18 15 31 0 0,0-1 0 0 0,0 0 0 0 0,-1-1 0 0 0,-1-1 0 0 0,-1 1 0 0 0,0-1 0 0 0,12-31 0 0 0,-18 37-13 0 0,0-1-1 0 0,0 0 1 0 0,-1 0-1 0 0,0 0 1 0 0,-1 0 0 0 0,0 0-1 0 0,-1 0 1 0 0,0 0-1 0 0,-1-1 1 0 0,0 1-1 0 0,-1 0 1 0 0,0 0 0 0 0,-8-21-1 0 0,3 12 22 0 0,-1 1 0 0 0,-1-1 1 0 0,0 2-1 0 0,-2-1 0 0 0,0 1 0 0 0,-1 1 0 0 0,-1 0 0 0 0,0 0 0 0 0,-2 2 0 0 0,1 0 0 0 0,-19-15 1 0 0,11 14 17 0 0,-1 1 1 0 0,-47-25-1 0 0,-54-15 196 0 0,26 13-132 0 0,43 17-87 0 0,-7 1-3 0 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7-31T08:48:55.091"/>
    </inkml:context>
    <inkml:brush xml:id="br0">
      <inkml:brushProperty name="width" value="0.05" units="cm"/>
      <inkml:brushProperty name="height" value="0.05" units="cm"/>
      <inkml:brushProperty name="color" value="#004F8B"/>
    </inkml:brush>
  </inkml:definitions>
  <inkml:trace contextRef="#ctx0" brushRef="#br0">5060 551 11152 0 0,'0'0'409'0'0,"2"1"4"0"0,13-1 705 0 0,0 0-1 0 0,1-1 1 0 0,25-4-1 0 0,-26 2-671 0 0,1 1 1 0 0,-1 1-1 0 0,1 0 0 0 0,16 2 0 0 0,-32-1-429 0 0,1 0-1 0 0,0 0 1 0 0,0 0-1 0 0,-1 0 1 0 0,1 1-1 0 0,0-1 1 0 0,-1 0-1 0 0,1 1 1 0 0,0-1-1 0 0,-1 0 1 0 0,1 1-1 0 0,0-1 1 0 0,-1 1-1 0 0,1-1 1 0 0,-1 1-1 0 0,1-1 1 0 0,-1 1-1 0 0,1-1 1 0 0,-1 1-1 0 0,1-1 1 0 0,-1 1-1 0 0,0 0 1 0 0,1-1-1 0 0,-1 1 1 0 0,0 0-1 0 0,1-1 1 0 0,-1 1-1 0 0,0 0 1 0 0,0 0-1 0 0,0-1 1 0 0,0 1-1 0 0,0 0 1 0 0,0 1-1 0 0,0-1-10 0 0,0 0 1 0 0,-1 1-1 0 0,1-1 0 0 0,0 0 0 0 0,-1 0 0 0 0,0 0 0 0 0,1 0 0 0 0,-1 0 0 0 0,0 0 0 0 0,1 0 0 0 0,-1 0 0 0 0,0 0 0 0 0,0 0 0 0 0,0 0 0 0 0,0 0 0 0 0,0 0 0 0 0,0-1 0 0 0,0 1 1 0 0,0 0-1 0 0,0-1 0 0 0,0 1 0 0 0,0-1 0 0 0,-1 1 0 0 0,1-1 0 0 0,0 0 0 0 0,0 1 0 0 0,-2-1 0 0 0,2 0-29 0 0,0 1-1 0 0,0-1 1 0 0,0 1 0 0 0,0-1-1 0 0,0 1 1 0 0,0 0 0 0 0,1-1-1 0 0,-1 1 1 0 0,0 0 0 0 0,0 0-1 0 0,1 0 1 0 0,-1-1 0 0 0,0 1-1 0 0,1 0 1 0 0,-1 0 0 0 0,1 0-1 0 0,-1 0 1 0 0,1 0 0 0 0,0 0-1 0 0,-1 0 1 0 0,1 0 0 0 0,0 0-1 0 0,0 0 1 0 0,0 0 0 0 0,-1 0-1 0 0,1 0 1 0 0,0 0 0 0 0,0 1-1 0 0,1 1 1 0 0,5 37-329 0 0,-4-31 197 0 0,3 12-149 0 0,8 23-1 0 0,-9-32 238 0 0,0 0-1 0 0,0 1 1 0 0,-1 0 0 0 0,-1-1 0 0 0,0 1 0 0 0,0 22-1 0 0,-2-27 61 0 0,-1 0-1 0 0,0 0 1 0 0,0-1-1 0 0,-1 1 1 0 0,0-1-1 0 0,0 1 1 0 0,-6 12-1 0 0,6-18 12 0 0,1 1-1 0 0,-1 0 0 0 0,0-1 1 0 0,0 1-1 0 0,0-1 1 0 0,0 0-1 0 0,0 1 0 0 0,0-1 1 0 0,0 0-1 0 0,-1 0 0 0 0,1 0 1 0 0,-1-1-1 0 0,0 1 0 0 0,1-1 1 0 0,-1 1-1 0 0,0-1 1 0 0,0 0-1 0 0,0 0 0 0 0,0 0 1 0 0,0 0-1 0 0,0-1 0 0 0,-4 1 1 0 0,1-1 24 0 0,0 0 0 0 0,0-1 1 0 0,0 1-1 0 0,0-1 0 0 0,-1-1 0 0 0,1 1 1 0 0,1-1-1 0 0,-1 0 0 0 0,0 0 0 0 0,-9-6 1 0 0,-4-2 204 0 0,-29-23 0 0 0,46 31-209 0 0,0 1 1 0 0,0 0-1 0 0,1 0 0 0 0,-1-1 0 0 0,1 1 1 0 0,-1-1-1 0 0,1 1 0 0 0,0-1 0 0 0,-1 0 1 0 0,1 1-1 0 0,0-1 0 0 0,0 0 0 0 0,0 0 1 0 0,0 0-1 0 0,0 0 0 0 0,1 0 0 0 0,-1 0 1 0 0,1 0-1 0 0,-1 0 0 0 0,1-3 0 0 0,1-4 48 0 0</inkml:trace>
  <inkml:trace contextRef="#ctx0" brushRef="#br0" timeOffset="-3167.68">4746 169 10752 0 0,'8'0'0'0'0,"2"0"0"0"0,7-1 0 0 0,421 8 1347 0 0,-375-4-890 0 0,676 20 1176 0 0,-604-21-1510 0 0,155-1 102 0 0,-219-2-163 0 0,338-10 187 0 0,-177 3-161 0 0,226-4 113 0 0,-371 11-156 0 0,254 4 83 0 0,-144 5-69 0 0,-68-1-28 0 0,-103-6-25 0 0,3 0 7 0 0,45-4 0 0 0,-55 1-13 0 0</inkml:trace>
  <inkml:trace contextRef="#ctx0" brushRef="#br0" timeOffset="-1575.88">8506 138 96 0 0,'-9'5'24'0'0,"-4"-11"1672"0"0,12 6-1296 0 0,-4 16 1177 0 0,5-14-1436 0 0,0 1 0 0 0,0-1 0 0 0,1 1 0 0 0,-1-1 0 0 0,1 1 0 0 0,-1-1 0 0 0,1 1 0 0 0,0-1 1 0 0,0 0-1 0 0,0 0 0 0 0,0 1 0 0 0,0-1 0 0 0,1 0 0 0 0,-1 0 0 0 0,1 0 0 0 0,3 3 0 0 0,-2-2-37 0 0,1 0 1 0 0,-1 0-1 0 0,1-1 0 0 0,0 1 1 0 0,0-1-1 0 0,0 0 1 0 0,1 0-1 0 0,6 2 0 0 0,3 0 35 0 0,1-1 0 0 0,0-1 0 0 0,0 0 0 0 0,24 0 0 0 0,725-19 3895 0 0,-580 9-3528 0 0,223 8 876 0 0,-182 2-609 0 0,-61 3-340 0 0,-51 0-209 0 0,316 14 951 0 0,-172-5-462 0 0,-252-14-698 0 0,8 1 49 0 0,1 0 0 0 0,-1-1 0 0 0,0-1 0 0 0,0 0 0 0 0,22-5-1 0 0,-22 0 1 0 0</inkml:trace>
  <inkml:trace contextRef="#ctx0" brushRef="#br0" timeOffset="-560.81">5151 11 7736 0 0,'0'0'1346'0'0,"-1"-2"-1220"0"0,-5-5 0 0 0,5 5 500 0 0,-7 8 1326 0 0,5 2-1624 0 0,1-1 1 0 0,-1 1 0 0 0,1 0 0 0 0,1 0 0 0 0,-1 0-1 0 0,1 1 1 0 0,1 12 0 0 0,-2 0-207 0 0,-5 94 1342 0 0,7-95-1252 0 0,1 0-1 0 0,0 0 1 0 0,8 34-1 0 0,-5-40-154 0 0</inkml:trace>
  <inkml:trace contextRef="#ctx0" brushRef="#br0" timeOffset="768.63">10429 136 9848 0 0,'0'2'88'0'0,"-23"152"2399"0"0,21-131-2124 0 0,1 0 1 0 0,1 0 0 0 0,2 1-1 0 0,6 39 1 0 0,-6-52-381 0 0</inkml:trace>
  <inkml:trace contextRef="#ctx0" brushRef="#br0" timeOffset="1372.33">10420 576 11152 0 0,'0'0'361'0'0,"1"2"-178"0"0,2 9 39 0 0,0 1 1 0 0,0-1 0 0 0,-1 1 0 0 0,0 0 0 0 0,-1-1-1 0 0,-1 18 1 0 0,1 3 218 0 0,1-17-152 0 0,-2 0 0 0 0,0-1 1 0 0,0 1-1 0 0,-6 26 0 0 0,5-36-247 0 0</inkml:trace>
  <inkml:trace contextRef="#ctx0" brushRef="#br0" timeOffset="1373.33">10420 641 9144 0 0,'-1'-3'52'0'0,"0"0"0"0"0,1 0 1 0 0,0 0-1 0 0,-1 0 0 0 0,1 0 1 0 0,1 0-1 0 0,-1 0 1 0 0,0 0-1 0 0,1 0 0 0 0,-1 0 1 0 0,1 0-1 0 0,1-4 0 0 0,-1 6 21 0 0,0-1 0 0 0,0 1 0 0 0,0-1-1 0 0,0 1 1 0 0,0 0 0 0 0,1-1 0 0 0,-1 1-1 0 0,0 0 1 0 0,1 0 0 0 0,-1 0 0 0 0,1 0-1 0 0,-1 0 1 0 0,1 1 0 0 0,-1-1 0 0 0,1 0-1 0 0,0 1 1 0 0,-1-1 0 0 0,1 1 0 0 0,0-1-1 0 0,0 1 1 0 0,3 0 0 0 0,-1-1-32 0 0,1 1 0 0 0,-1 0 0 0 0,0 1 0 0 0,1-1 0 0 0,-1 1 0 0 0,0 0 0 0 0,1 0 0 0 0,-1 0 0 0 0,0 1 0 0 0,0-1 0 0 0,0 1 0 0 0,0 0 0 0 0,0 0 0 0 0,0 0 0 0 0,-1 1 0 0 0,1-1 0 0 0,-1 1 0 0 0,0 0 0 0 0,1 0 0 0 0,-1 0 0 0 0,3 5 0 0 0,1 1-11 0 0,-1 0 0 0 0,0 0 0 0 0,-1 0 0 0 0,0 1 0 0 0,0-1 0 0 0,-1 1-1 0 0,5 18 1 0 0,-8-23 9 0 0,-1 1-1 0 0,1 0 1 0 0,-1-1-1 0 0,0 1 1 0 0,0 0-1 0 0,-1 0 1 0 0,1-1-1 0 0,-1 1 0 0 0,-1 0 1 0 0,1-1-1 0 0,-1 1 1 0 0,0-1-1 0 0,0 0 1 0 0,-1 1-1 0 0,1-1 1 0 0,-1 0-1 0 0,0 0 1 0 0,-1-1-1 0 0,-6 9 1 0 0,1-3 103 0 0,-1 0 1 0 0,0 0 0 0 0,0-1 0 0 0,-1 0 0 0 0,0 0 0 0 0,-1-1-1 0 0,-13 6 1 0 0,19-11-71 0 0,0 0 0 0 0,-1 0 0 0 0,1-1 0 0 0,0 0-1 0 0,-1 0 1 0 0,-12 2 0 0 0,17-4-48 0 0,-1 0 1 0 0,1 0-1 0 0,0 0 1 0 0,0 0-1 0 0,0 0 1 0 0,-1 0-1 0 0,1-1 0 0 0,0 1 1 0 0,0-1-1 0 0,0 0 1 0 0,0 1-1 0 0,0-1 0 0 0,0 0 1 0 0,0 0-1 0 0,0 0 1 0 0,0-1-1 0 0,1 1 0 0 0,-1 0 1 0 0,0-1-1 0 0,1 1 1 0 0,-1-1-1 0 0,1 1 0 0 0,-1-1 1 0 0,1 0-1 0 0,-2-2 1 0 0,-2-7 63 0 0</inkml:trace>
  <inkml:trace contextRef="#ctx0" brushRef="#br0" timeOffset="2118.95">10700 865 10448 0 0,'22'-9'1725'0'0,"11"-10"-12"0"0,-24 13-1347 0 0,-1 0 0 0 0,1 0 0 0 0,-2-1 0 0 0,1 0 0 0 0,-1-1 0 0 0,0 1 0 0 0,7-13 0 0 0,-13 20-322 0 0,-1-1 0 0 0,1 1 0 0 0,-1-1 1 0 0,1 1-1 0 0,-1-1 0 0 0,0 0 0 0 0,1 1 0 0 0,-1-1 0 0 0,0 0 0 0 0,0 0 0 0 0,1 1 1 0 0,-1-1-1 0 0,0 0 0 0 0,0 1 0 0 0,0-1 0 0 0,0 0 0 0 0,0 0 0 0 0,0 1 0 0 0,0-1 0 0 0,0 0 1 0 0,0 0-1 0 0,0 1 0 0 0,-1-1 0 0 0,1-1 0 0 0,-1 2-17 0 0,1-1 1 0 0,-1 1-1 0 0,0-1 1 0 0,1 1-1 0 0,-1-1 0 0 0,0 1 1 0 0,0-1-1 0 0,1 1 1 0 0,-1 0-1 0 0,0-1 0 0 0,0 1 1 0 0,1 0-1 0 0,-1 0 1 0 0,0 0-1 0 0,0-1 0 0 0,0 1 1 0 0,-1 0-1 0 0,-4 1 30 0 0,0-1-1 0 0,0 1 1 0 0,0-1-1 0 0,-9 4 1 0 0,9-2-19 0 0,0 0-1 0 0,-1 1 1 0 0,2 0 0 0 0,-1 0 0 0 0,0 0 0 0 0,0 1-1 0 0,1 0 1 0 0,0 0 0 0 0,0 0 0 0 0,0 1 0 0 0,-8 9-1 0 0,12-12-24 0 0,-1-1 0 0 0,1 1 0 0 0,0 0 0 0 0,-1 0 0 0 0,1 1-1 0 0,0-1 1 0 0,0 0 0 0 0,0 0 0 0 0,1 0 0 0 0,-1 1 0 0 0,1-1 0 0 0,-1 0-1 0 0,1 1 1 0 0,0-1 0 0 0,0 0 0 0 0,-1 1 0 0 0,2-1 0 0 0,-1 1-1 0 0,0-1 1 0 0,0 0 0 0 0,1 1 0 0 0,0-1 0 0 0,-1 0 0 0 0,1 0-1 0 0,0 1 1 0 0,0-1 0 0 0,0 0 0 0 0,0 0 0 0 0,0 0 0 0 0,1 0 0 0 0,-1 0-1 0 0,1 0 1 0 0,-1-1 0 0 0,1 1 0 0 0,3 2 0 0 0,-3-2-2 0 0,1 0 0 0 0,-1 0 0 0 0,1-1 1 0 0,-1 1-1 0 0,1-1 0 0 0,-1 0 0 0 0,1 0 0 0 0,0 0 1 0 0,0 0-1 0 0,0 0 0 0 0,0 0 0 0 0,0-1 1 0 0,0 0-1 0 0,0 1 0 0 0,0-1 0 0 0,0 0 0 0 0,0 0 1 0 0,-1-1-1 0 0,1 1 0 0 0,0-1 0 0 0,0 1 1 0 0,0-1-1 0 0,3-1 0 0 0,7-3 23 0 0,0-1-1 0 0,0 0 1 0 0,19-13 0 0 0,-9 5 3 0 0,-13 8 4 0 0,1-1 0 0 0,-1 0 0 0 0,-1-1 0 0 0,1 0 0 0 0,9-12-1 0 0,-18 19-25 0 0,-1 1-11 0 0,0 0 1 0 0,0 0-1 0 0,0 0 1 0 0,0 0-1 0 0,0 0 0 0 0,0-1 1 0 0,-1 1-1 0 0,1 0 1 0 0,0 0-1 0 0,0 0 0 0 0,0 0 1 0 0,0 0-1 0 0,0 0 1 0 0,-1 0-1 0 0,1 0 1 0 0,0 0-1 0 0,0 0 0 0 0,0 0 1 0 0,0-1-1 0 0,-1 1 1 0 0,1 0-1 0 0,0 0 0 0 0,0 0 1 0 0,0 0-1 0 0,-1 0 1 0 0,1 0-1 0 0,0 0 0 0 0,0 1 1 0 0,0-1-1 0 0,0 0 1 0 0,-1 0-1 0 0,1 0 0 0 0,-4 3 10 0 0,-1 1 0 0 0,1 0 0 0 0,0 0 0 0 0,0 0 0 0 0,0 1 0 0 0,1-1 0 0 0,0 1 0 0 0,0 0 0 0 0,0 0 0 0 0,0 0 0 0 0,1 0 0 0 0,-1 0-1 0 0,0 7 1 0 0,2-10-5 0 0,0 1 1 0 0,1-1-1 0 0,-1 1 0 0 0,1-1 0 0 0,0 1 0 0 0,-1-1 0 0 0,1 1 0 0 0,1-1 0 0 0,-1 1 0 0 0,0-1 0 0 0,0 1 0 0 0,1-1 0 0 0,0 1 1 0 0,-1-1-1 0 0,1 1 0 0 0,0-1 0 0 0,0 0 0 0 0,0 0 0 0 0,1 1 0 0 0,-1-1 0 0 0,1 0 0 0 0,-1 0 0 0 0,1 0 0 0 0,-1 0 0 0 0,1-1 0 0 0,0 1 1 0 0,0 0-1 0 0,0-1 0 0 0,0 1 0 0 0,0-1 0 0 0,0 0 0 0 0,5 3 0 0 0,0-2 15 0 0,0 1 1 0 0,0-1-1 0 0,0 0 1 0 0,0-1-1 0 0,1 1 1 0 0,-1-2-1 0 0,1 1 1 0 0,-1-1-1 0 0,0 0 0 0 0,1 0 1 0 0,-1-1-1 0 0,1 0 1 0 0,-1 0-1 0 0,0-1 1 0 0,14-5-1 0 0,6-4 96 0 0,0-1 0 0 0,44-27 1 0 0,-28 14-29 0 0,-22 14-39 0 0,0 0 3 0 0</inkml:trace>
  <inkml:trace contextRef="#ctx0" brushRef="#br0" timeOffset="3476.22">5609 823 8136 0 0,'0'0'3456'0'0,"0"-28"-1920"0"0,0 25-1461 0 0,0 1 1 0 0,-1 0-1 0 0,1 0 1 0 0,0-1-1 0 0,-1 1 1 0 0,1 0-1 0 0,-1 0 1 0 0,0 0-1 0 0,1 0 1 0 0,-1 0-1 0 0,0 0 1 0 0,0 0-1 0 0,-1 0 1 0 0,1 0-1 0 0,0 0 1 0 0,-1 0-1 0 0,1 0 1 0 0,-1 1-1 0 0,1-1 1 0 0,-1 1-1 0 0,0-1 1 0 0,0 1-1 0 0,1 0 1 0 0,-1 0-1 0 0,0 0 1 0 0,0 0-1 0 0,0 0 1 0 0,-1 0-1 0 0,1 0 1 0 0,0 0-1 0 0,0 1 1 0 0,0 0-1 0 0,0-1 1 0 0,-1 1-1 0 0,1 0 1 0 0,0 0-1 0 0,0 0 1 0 0,-1 0-1 0 0,-2 1 1 0 0,-2 0-17 0 0,0 0 0 0 0,0 0 0 0 0,0 1 0 0 0,1 0 1 0 0,-1 1-1 0 0,1-1 0 0 0,0 1 0 0 0,-1 1 1 0 0,1-1-1 0 0,1 1 0 0 0,-12 8 0 0 0,12-6-28 0 0,-1 1 0 0 0,1-1 0 0 0,-1 1-1 0 0,2 0 1 0 0,-1 0 0 0 0,1 0 0 0 0,0 1 0 0 0,1 0 0 0 0,0 0-1 0 0,-3 8 1 0 0,3-3 6 0 0,0 1-1 0 0,0 0 0 0 0,1 0 1 0 0,1-1-1 0 0,0 20 0 0 0,1-31-31 0 0,0-1 0 0 0,0 0 0 0 0,0 0 0 0 0,0 0 0 0 0,0 1 0 0 0,0-1 0 0 0,0 0-1 0 0,1 0 1 0 0,-1 1 0 0 0,0-1 0 0 0,1 0 0 0 0,-1 0 0 0 0,0 0 0 0 0,1 0 0 0 0,0 0-1 0 0,-1 1 1 0 0,1-1 0 0 0,0 0 0 0 0,-1 0 0 0 0,1-1 0 0 0,0 1 0 0 0,0 0 0 0 0,0 0-1 0 0,0 0 1 0 0,0 0 0 0 0,0-1 0 0 0,0 1 0 0 0,0 0 0 0 0,0-1 0 0 0,0 1 0 0 0,0-1-1 0 0,0 1 1 0 0,1-1 0 0 0,-1 0 0 0 0,0 0 0 0 0,0 1 0 0 0,1-1 0 0 0,-1 0 0 0 0,0 0-1 0 0,0 0 1 0 0,0 0 0 0 0,1 0 0 0 0,-1 0 0 0 0,2-1 0 0 0,1 0 8 0 0,1 0 0 0 0,-1-1 1 0 0,0 1-1 0 0,0-1 0 0 0,0 0 1 0 0,0 0-1 0 0,-1-1 0 0 0,1 1 0 0 0,-1-1 1 0 0,1 1-1 0 0,-1-1 0 0 0,3-3 0 0 0,5-9 30 0 0,-1 0 0 0 0,-1-1 0 0 0,0 0 0 0 0,10-25 0 0 0,-16 34-27 0 0,-2 4 1 0 0,0-1 0 0 0,0 1 1 0 0,0-1-1 0 0,0 1 0 0 0,0-1 0 0 0,-1 0 0 0 0,0-5 0 0 0,0 8-1 0 0,0 1-8 0 0,0 0 0 0 0,-1 0-1 0 0,1 0 1 0 0,0 1 0 0 0,0-1-1 0 0,-1 0 1 0 0,1 0 0 0 0,0 0-1 0 0,0 1 1 0 0,-1-1-1 0 0,1 0 1 0 0,0 0 0 0 0,0 1-1 0 0,0-1 1 0 0,0 0 0 0 0,-1 1-1 0 0,1-1 1 0 0,0 0 0 0 0,0 0-1 0 0,0 1 1 0 0,0-1 0 0 0,0 0-1 0 0,0 1 1 0 0,0-1-1 0 0,0 0 1 0 0,0 1 0 0 0,0-1-1 0 0,0 0 1 0 0,0 1 0 0 0,0 19 56 0 0,5 18-30 0 0,-2-25 9 0 0,0 0-1 0 0,0 0 0 0 0,10 22 0 0 0,-11-31-22 0 0,0-1-1 0 0,0 1 1 0 0,0 0-1 0 0,1-1 0 0 0,-1 0 1 0 0,1 0-1 0 0,0 1 1 0 0,0-2-1 0 0,0 1 0 0 0,0 0 1 0 0,0-1-1 0 0,1 1 1 0 0,-1-1-1 0 0,1 0 0 0 0,-1 0 1 0 0,6 2-1 0 0,-7-4-8 0 0,0 1 1 0 0,0-1-1 0 0,0 1 0 0 0,0-1 0 0 0,0 0 0 0 0,0 0 1 0 0,0 0-1 0 0,0 0 0 0 0,0 0 0 0 0,1-1 0 0 0,-1 1 1 0 0,0 0-1 0 0,0-1 0 0 0,0 0 0 0 0,0 1 0 0 0,0-1 1 0 0,-1 0-1 0 0,1 0 0 0 0,0 0 0 0 0,0 0 0 0 0,0-1 1 0 0,-1 1-1 0 0,1 0 0 0 0,-1-1 0 0 0,1 1 0 0 0,-1-1 1 0 0,1 1-1 0 0,-1-1 0 0 0,0 0 0 0 0,2-3 1 0 0,1-2 18 0 0,0 0-1 0 0,0 0 1 0 0,-1-1 0 0 0,0 1 0 0 0,-1-1 0 0 0,4-14 0 0 0,-6 19 4 0 0,1-1 0 0 0,0 0 0 0 0,0 0 0 0 0,1 1 0 0 0,-1-1 0 0 0,1 0 0 0 0,-1 1 0 0 0,5-6 0 0 0,-5 8 3 0 0,9 17 139 0 0,4 33 12 0 0,-5-11 4 0 0,-8-36-180 0 0,-1-1 1 0 0,0-1-1 0 0,0 1 0 0 0,1 0 1 0 0,-1 0-1 0 0,1 0 0 0 0,-1 0 1 0 0,1 0-1 0 0,-1 0 1 0 0,1 0-1 0 0,0 0 0 0 0,-1-1 1 0 0,1 1-1 0 0,0 0 0 0 0,-1-1 1 0 0,1 1-1 0 0,0 0 0 0 0,0-1 1 0 0,0 1-1 0 0,0-1 0 0 0,0 1 1 0 0,0-1-1 0 0,0 1 0 0 0,1-1 1 0 0,-1 0-3 0 0,1 0 0 0 0,-1 0 0 0 0,1 0-1 0 0,-1 0 1 0 0,1 0 0 0 0,0-1 0 0 0,-1 1 0 0 0,1-1 0 0 0,-1 1 0 0 0,0-1 0 0 0,1 0 0 0 0,-1 1 0 0 0,0-1 0 0 0,2-1 0 0 0,3-2 12 0 0,-1-1 1 0 0,1 1 0 0 0,-2-1 0 0 0,1 0 0 0 0,0 0 0 0 0,3-7-1 0 0,-3 5-5 0 0,-1 1 7 0 0,-1 0 1 0 0,1 1-1 0 0,0 0 1 0 0,1 0-1 0 0,8-8 0 0 0,-13 12-19 0 0,1 1 0 0 0,0-1-1 0 0,0 0 1 0 0,0 1-1 0 0,0-1 1 0 0,0 1-1 0 0,1 0 1 0 0,-1-1 0 0 0,0 1-1 0 0,0 0 1 0 0,0-1-1 0 0,0 1 1 0 0,0 0-1 0 0,1 0 1 0 0,-1 0 0 0 0,0 0-1 0 0,0 0 1 0 0,0 0-1 0 0,0 0 1 0 0,1 1-1 0 0,-1-1 1 0 0,0 0 0 0 0,0 1-1 0 0,0-1 1 0 0,0 0-1 0 0,0 1 1 0 0,0 0-1 0 0,0-1 1 0 0,0 1 0 0 0,0 0-1 0 0,0-1 1 0 0,0 1-1 0 0,0 0 1 0 0,-1 0-1 0 0,1 0 1 0 0,0-1 0 0 0,0 1-1 0 0,0 2 1 0 0,8 8 21 0 0,-4-4 6 0 0,1 1 0 0 0,0-1 0 0 0,0-1 1 0 0,1 1-1 0 0,13 9 0 0 0,-18-14-25 0 0,0-1 0 0 0,0 0 0 0 0,0 0 0 0 0,0 0 0 0 0,0-1 0 0 0,0 1 0 0 0,1-1 0 0 0,-1 1 0 0 0,0-1 0 0 0,0 1 0 0 0,1-1 0 0 0,-1 0 0 0 0,0 0 0 0 0,0 0 0 0 0,1-1-1 0 0,-1 1 1 0 0,0 0 0 0 0,0-1 0 0 0,0 1 0 0 0,1-1 0 0 0,-1 0 0 0 0,0 0 0 0 0,0 0 0 0 0,0 0 0 0 0,0 0 0 0 0,0 0 0 0 0,0-1 0 0 0,-1 1 0 0 0,3-2 0 0 0,16-16 25 0 0,-9 6-22 0 0</inkml:trace>
  <inkml:trace contextRef="#ctx0" brushRef="#br0" timeOffset="30683.37">5077 3083 5320 0 0,'97'-17'1415'0'0,"-72"11"-1140"0"0,0 1 0 0 0,0 1 0 0 0,1 2 0 0 0,26 0 0 0 0,72 12 198 0 0,65 2-18 0 0,36-11-106 0 0,63-2-36 0 0,-22-2-112 0 0,-116 3-105 0 0,137 0 59 0 0,-17-4 40 0 0,48-2 2 0 0,625-10 413 0 0,-87 11-163 0 0,68 2-66 0 0,-713 1-311 0 0,156 2 46 0 0,-254 3-63 0 0,450 17 436 0 0,-516-18-397 0 0,24 3 143 0 0,106-7 1 0 0,-150-2-133 0 0</inkml:trace>
  <inkml:trace contextRef="#ctx0" brushRef="#br0" timeOffset="31663.1">5720 2877 6520 0 0,'0'0'1242'0'0,"1"-1"-868"0"0,10-11 1930 0 0,-13 23-1304 0 0,1 46 58 0 0,8 78 1 0 0,-1-62-1002 0 0,-4-47-87 0 0</inkml:trace>
  <inkml:trace contextRef="#ctx0" brushRef="#br0" timeOffset="32118.56">5612 3391 9536 0 0,'2'0'338'0'0,"7"0"95"0"0,16-2 148 0 0,-19 0-372 0 0,0 1 1 0 0,1 0-1 0 0,0 0 0 0 0,-1 0 1 0 0,1 1-1 0 0,0 0 1 0 0,-1 0-1 0 0,1 1 1 0 0,-1 0-1 0 0,8 1 1 0 0,-12-1-163 0 0,0 0 1 0 0,-1 0-1 0 0,1 1 1 0 0,0-1 0 0 0,-1 0-1 0 0,0 1 1 0 0,1-1-1 0 0,-1 1 1 0 0,0-1 0 0 0,0 1-1 0 0,1 0 1 0 0,-1-1-1 0 0,0 1 1 0 0,-1 0 0 0 0,2 3-1 0 0,0 0 16 0 0,0 1-1 0 0,0-1 0 0 0,0 1 1 0 0,0 6-1 0 0,-1 1 40 0 0,0 1-1 0 0,-2 24 1 0 0,0-32-73 0 0,1-1-1 0 0,-1 1 1 0 0,-1-1-1 0 0,1 0 1 0 0,-1 1-1 0 0,1-1 1 0 0,-1 0-1 0 0,-1 0 1 0 0,-4 8 0 0 0,4-9-8 0 0,-1 0 0 0 0,1-1 0 0 0,-1 1 1 0 0,0-1-1 0 0,0 0 0 0 0,0 0 1 0 0,0-1-1 0 0,0 1 0 0 0,-1-1 0 0 0,1 0 1 0 0,-1 0-1 0 0,1 0 0 0 0,-1-1 0 0 0,0 1 1 0 0,0-1-1 0 0,0 0 0 0 0,0-1 1 0 0,0 1-1 0 0,0-1 0 0 0,-9-1 0 0 0,-4 0 50 0 0,0-2-1 0 0,0 0 0 0 0,0-1 1 0 0,-23-8-1 0 0,33 10-44 0 0</inkml:trace>
  <inkml:trace contextRef="#ctx0" brushRef="#br0" timeOffset="33009.74">5743 3402 96 0 0,'-2'-2'1123'0'0,"-11"-4"8406"0"0,13 7-9365 0 0,-1 20 158 0 0,-1 34 849 0 0,-14 83 1 0 0,13-116-849 0 0,-1 25 0 0 0,2-8 14 0 0,0-30-257 0 0</inkml:trace>
  <inkml:trace contextRef="#ctx0" brushRef="#br0" timeOffset="33443.1">5684 3408 11256 0 0,'0'0'1154'0'0,"3"-1"-1010"0"0,32-17 981 0 0,-26 13-972 0 0,-1 1 0 0 0,1 0 0 0 0,0 0 0 0 0,1 0 0 0 0,-1 1 0 0 0,11-2 0 0 0,-11 4 65 0 0</inkml:trace>
  <inkml:trace contextRef="#ctx0" brushRef="#br0" timeOffset="33953.57">5770 3630 9440 0 0,'0'0'494'0'0,"25"-4"342"0"0,-14 3-622 0 0,0 0 0 0 0,0-1 0 0 0,0-1 1 0 0,0 0-1 0 0,-1 0 0 0 0,1-1 0 0 0,-1 0 0 0 0,0-1 0 0 0,0 0 0 0 0,0 0 0 0 0,-1-1 0 0 0,10-8 0 0 0,-17 12-172 0 0,0 0 0 0 0,0 0 1 0 0,0-1-1 0 0,-1 1 0 0 0,1 0 0 0 0,-1-1 0 0 0,0 1 1 0 0,1-1-1 0 0,-1 0 0 0 0,0 1 0 0 0,-1-1 1 0 0,1 0-1 0 0,0 0 0 0 0,-1 1 0 0 0,1-1 0 0 0,-1 0 1 0 0,0 0-1 0 0,0 0 0 0 0,0 1 0 0 0,0-1 1 0 0,-1 0-1 0 0,1 0 0 0 0,-1 0 0 0 0,0 1 0 0 0,0-1 1 0 0,-1-4-1 0 0,1 6-26 0 0,0 0 1 0 0,1 1-1 0 0,-1-1 0 0 0,0 0 1 0 0,0 1-1 0 0,1-1 0 0 0,-1 1 1 0 0,0-1-1 0 0,0 1 1 0 0,0-1-1 0 0,0 1 0 0 0,1 0 1 0 0,-1-1-1 0 0,0 1 0 0 0,0 0 1 0 0,0 0-1 0 0,0 0 0 0 0,0 0 1 0 0,0 0-1 0 0,0 0 1 0 0,0 0-1 0 0,0 0 0 0 0,0 0 1 0 0,0 0-1 0 0,0 0 0 0 0,0 0 1 0 0,0 1-1 0 0,1-1 0 0 0,-1 0 1 0 0,0 1-1 0 0,0-1 1 0 0,0 1-1 0 0,0-1 0 0 0,-1 2 1 0 0,-2 0 58 0 0,0 1 1 0 0,-1-1 0 0 0,1 1 0 0 0,-6 7 0 0 0,1-1 37 0 0,1 0-1 0 0,0 1 1 0 0,-13 21 0 0 0,19-28-66 0 0,0 0-1 0 0,0 1 0 0 0,0-1 1 0 0,1 1-1 0 0,0 0 0 0 0,0 0 1 0 0,0-1-1 0 0,0 1 1 0 0,0 0-1 0 0,1 0 0 0 0,-1 0 1 0 0,1 0-1 0 0,0 0 1 0 0,1 0-1 0 0,-1 0 0 0 0,2 6 1 0 0,-1-9-28 0 0,-1 1 0 0 0,1-1 0 0 0,0 0 0 0 0,-1 0 0 0 0,1 0 0 0 0,0 1 0 0 0,0-1 0 0 0,0 0-1 0 0,0 0 1 0 0,0 0 0 0 0,0 0 0 0 0,1-1 0 0 0,-1 1 0 0 0,0 0 0 0 0,0 0 0 0 0,1-1 0 0 0,-1 1 0 0 0,0-1 0 0 0,1 1 0 0 0,-1-1 0 0 0,0 1 0 0 0,1-1 0 0 0,-1 0 0 0 0,1 0 0 0 0,-1 0 0 0 0,1 0 0 0 0,1 0 0 0 0,4 0 29 0 0,0 0 0 0 0,0-1 0 0 0,0 0 1 0 0,8-3-1 0 0,-4 1 25 0 0,1-1-1 0 0,-1-1 1 0 0,0 1 0 0 0,16-11 0 0 0,39-30 143 0 0,-55 37-188 0 0,-4 3-15 0 0,0-1 1 0 0,0 0-1 0 0,-1-1 1 0 0,1 1-1 0 0,-1-1 1 0 0,-1-1 0 0 0,0 1-1 0 0,0-1 1 0 0,0 0-1 0 0,-1 0 1 0 0,0 0-1 0 0,0 0 1 0 0,-1-1-1 0 0,0 1 1 0 0,-1-1-1 0 0,0 0 1 0 0,0 0-1 0 0,-1 0 1 0 0,0-10-1 0 0,-1 18 19 0 0,-8 21-9 0 0,2 3 1 0 0,-1 0 10 0 0,1-1 1 0 0,1 2-1 0 0,1-1 1 0 0,0 24-1 0 0,4-46-28 0 0,0 0 1 0 0,0 0-1 0 0,0 0 0 0 0,1 1 1 0 0,-1-1-1 0 0,0 0 0 0 0,1 0 1 0 0,-1 0-1 0 0,1 0 0 0 0,-1 0 1 0 0,1 0-1 0 0,-1 0 0 0 0,2 1 1 0 0,-2-2-3 0 0,0 0 0 0 0,0 1 1 0 0,1-1-1 0 0,-1 0 0 0 0,0 1 0 0 0,1-1 1 0 0,-1 0-1 0 0,0 1 0 0 0,1-1 1 0 0,-1 0-1 0 0,1 0 0 0 0,-1 0 1 0 0,0 1-1 0 0,1-1 0 0 0,-1 0 1 0 0,1 0-1 0 0,-1 0 0 0 0,1 0 0 0 0,-1 0 1 0 0,0 0-1 0 0,1 0 0 0 0,-1 0 1 0 0,1 0-1 0 0,-1 0 0 0 0,1 0 1 0 0,-1 0-1 0 0,0 0 0 0 0,1 0 1 0 0,-1 0-1 0 0,1 0 0 0 0,-1 0 0 0 0,1-1 1 0 0,13-6 56 0 0,-1-1 0 0 0,0-1 1 0 0,16-14-1 0 0,-28 22-58 0 0,11-10 36 0 0,0 0-1 0 0,1 1 1 0 0,0 0 0 0 0,27-14 0 0 0,-37 22-32 0 0,0 1 0 0 0,1 0 0 0 0,0-1 1 0 0,-1 1-1 0 0,1 1 0 0 0,0-1 0 0 0,-1 0 0 0 0,1 1 1 0 0,0 0-1 0 0,0 0 0 0 0,6 0 0 0 0,-7 1-2 0 0,0 0-1 0 0,-1 0 0 0 0,1 0 1 0 0,0 0-1 0 0,0 0 0 0 0,-1 1 1 0 0,1-1-1 0 0,-1 1 0 0 0,1 0 1 0 0,-1 0-1 0 0,0-1 0 0 0,0 1 1 0 0,1 1-1 0 0,-2-1 0 0 0,1 0 1 0 0,0 1-1 0 0,1 2 0 0 0,-1-4-1 0 0,-1 1-1 0 0,0 0 1 0 0,1 0-1 0 0,-1 0 1 0 0,0 0-1 0 0,-1 0 1 0 0,1 0-1 0 0,0 1 1 0 0,0-1-1 0 0,-1 0 1 0 0,0 0-1 0 0,1 0 1 0 0,-1 1-1 0 0,0-1 1 0 0,0 0-1 0 0,0 1 1 0 0,0-1-1 0 0,0 0 1 0 0,-1 0-1 0 0,1 1 1 0 0,-1-1-1 0 0,0 0 1 0 0,1 0-1 0 0,-1 0 1 0 0,0 0-1 0 0,0 0 1 0 0,0 0-1 0 0,0 0 1 0 0,-1 0-1 0 0,1 0 1 0 0,-1-1-1 0 0,1 1 1 0 0,-1 0-1 0 0,1-1 1 0 0,-1 1-1 0 0,-3 1 1 0 0,-3 3 5 0 0,0-1 0 0 0,0 0 1 0 0,-1-1-1 0 0,1 0 0 0 0,-1 0 0 0 0,0-1 1 0 0,-13 3-1 0 0,21-6-7 0 0,-9 3 10 0 0,1-1-1 0 0,-1 0 1 0 0,-17 1 0 0 0,23-3-7 0 0,1-1 0 0 0,-1 1 0 0 0,0-1 1 0 0,1 1-1 0 0,-1-1 0 0 0,1 0 0 0 0,-1 0 0 0 0,1-1 1 0 0,0 1-1 0 0,-1-1 0 0 0,1 1 0 0 0,0-1 0 0 0,0 0 1 0 0,-3-3-1 0 0,-5-4 18 0 0</inkml:trace>
  <inkml:trace contextRef="#ctx0" brushRef="#br0" timeOffset="34470.68">7437 2950 12456 0 0,'2'0'89'0'0,"-1"1"0"0"0,1 0 1 0 0,-1 0-1 0 0,1 0 0 0 0,-1 0 0 0 0,1 0 1 0 0,-1 0-1 0 0,0 1 0 0 0,1-1 1 0 0,-1 0-1 0 0,0 1 0 0 0,0-1 1 0 0,0 1-1 0 0,0 0 0 0 0,0-1 0 0 0,0 1 1 0 0,-1-1-1 0 0,1 1 0 0 0,-1 0 1 0 0,1 0-1 0 0,-1-1 0 0 0,1 1 1 0 0,-1 0-1 0 0,0 0 0 0 0,0 2 0 0 0,0 6 229 0 0,0 0 0 0 0,0 0-1 0 0,-4 16 1 0 0,0 1-57 0 0,3 0-44 0 0,-3 33 379 0 0,5 60 0 0 0,1-94-491 0 0</inkml:trace>
  <inkml:trace contextRef="#ctx0" brushRef="#br0" timeOffset="35048.11">7463 3494 12864 0 0,'2'48'565'0'0,"-2"-42"-401"0"0,-1 0-1 0 0,0 0 1 0 0,0 0-1 0 0,-1 0 0 0 0,1 0 1 0 0,-1 0-1 0 0,0 0 1 0 0,-1 0-1 0 0,-4 7 1 0 0,-18 31 912 0 0,24-43-991 0 0,0 0-38 0 0,-1 1-7 0 0,2-6-32 0 0,42-157-183 0 0,-42 159 167 0 0,0 1 0 0 0,1-1 0 0 0,-1 1 1 0 0,0-1-1 0 0,1 1 0 0 0,-1-1 0 0 0,1 1 1 0 0,0-1-1 0 0,-1 1 0 0 0,1-1 0 0 0,0 1 0 0 0,0 0 1 0 0,0 0-1 0 0,0-1 0 0 0,0 1 0 0 0,0 0 0 0 0,0 0 1 0 0,0 0-1 0 0,0 0 0 0 0,2-1 0 0 0,-3 2 4 0 0,1 0 0 0 0,-1 0 0 0 0,1 0 0 0 0,-1 0 1 0 0,1 0-1 0 0,-1 0 0 0 0,1 0 0 0 0,-1 0 0 0 0,1 0 0 0 0,-1 0 0 0 0,1 0 0 0 0,-1 1 0 0 0,1-1 0 0 0,-1 0 0 0 0,0 0 0 0 0,1 0 0 0 0,-1 1 0 0 0,1-1 0 0 0,-1 0 0 0 0,1 0 0 0 0,-1 1 0 0 0,1 0 0 0 0,10 17-45 0 0,43 136-16 0 0,-50-145 65 0 0</inkml:trace>
  <inkml:trace contextRef="#ctx0" brushRef="#br0" timeOffset="35548.01">7435 3622 12160 0 0,'14'-3'212'0'0,"0"-1"0"0"0,1 0 0 0 0,-2-1 0 0 0,1 0 0 0 0,-1-1 0 0 0,21-12 0 0 0,0 0 624 0 0,-33 17-818 0 0,6-3 127 0 0,0 1 1 0 0,0 0-1 0 0,1 0 0 0 0,-1 0 1 0 0,15-2-1 0 0,-20 5-113 0 0,0 0 0 0 0,0-1 0 0 0,1 2 1 0 0,-1-1-1 0 0,0 0 0 0 0,0 0 0 0 0,0 1 0 0 0,1-1 0 0 0,-1 1 0 0 0,0 0 0 0 0,0-1 0 0 0,0 1 0 0 0,0 0 1 0 0,0 0-1 0 0,0 0 0 0 0,0 1 0 0 0,-1-1 0 0 0,1 0 0 0 0,0 1 0 0 0,-1-1 0 0 0,1 1 0 0 0,0 0 0 0 0,-1-1 1 0 0,0 1-1 0 0,0 0 0 0 0,2 2 0 0 0,1 4 9 0 0,0 1 1 0 0,0-1-1 0 0,-1 1 1 0 0,0-1-1 0 0,-1 1 0 0 0,0 0 1 0 0,0 0-1 0 0,-1 0 1 0 0,0 9-1 0 0,0 0-1 0 0,-1-1 0 0 0,-1 0-1 0 0,-6 31 1 0 0,6-41-26 0 0,-1-1 0 0 0,0 1-1 0 0,-1-1 1 0 0,0 1 0 0 0,0-1 0 0 0,-6 10-1 0 0,8-14-6 0 0,-1 1-1 0 0,0-1 0 0 0,0 1 1 0 0,0-1-1 0 0,0 0 0 0 0,0 0 1 0 0,-1 1-1 0 0,1-2 0 0 0,-1 1 1 0 0,1 0-1 0 0,-1 0 0 0 0,0-1 1 0 0,1 1-1 0 0,-1-1 0 0 0,0 0 1 0 0,-5 1-1 0 0,7-2-5 0 0,-1 0 0 0 0,1 0 0 0 0,0 0 0 0 0,-1-1 0 0 0,1 1 0 0 0,0 0 0 0 0,0-1 0 0 0,-1 1 0 0 0,1-1 0 0 0,0 1 0 0 0,0-1 0 0 0,0 0 0 0 0,0 0 0 0 0,0 1 0 0 0,0-1 0 0 0,0 0 1 0 0,0 0-1 0 0,0 0 0 0 0,0 0 0 0 0,0 0 0 0 0,1 0 0 0 0,-1 0 0 0 0,0 0 0 0 0,1 0 0 0 0,-1-1 0 0 0,1 1 0 0 0,-1 0 0 0 0,1 0 0 0 0,0-1 0 0 0,-1-1 0 0 0,-1-4 5 0 0,0 0 1 0 0,0-1-1 0 0,0-12 0 0 0,1 6-34 0 0,1 0 0 0 0,0 0 0 0 0,1 1 0 0 0,1-1 0 0 0,0 0 0 0 0,0 1 0 0 0,2-1 0 0 0,0 1 0 0 0,0 0 0 0 0,1 0 0 0 0,1 1-1 0 0,0-1 1 0 0,1 1 0 0 0,8-12 0 0 0,-13 22 17 0 0,0-1-1 0 0,1 1 1 0 0,-1 0 0 0 0,0-1-1 0 0,1 1 1 0 0,0 0 0 0 0,-1 1-1 0 0,1-1 1 0 0,0 0 0 0 0,0 1-1 0 0,0 0 1 0 0,0-1 0 0 0,0 1-1 0 0,0 0 1 0 0,0 1 0 0 0,0-1-1 0 0,0 0 1 0 0,1 1 0 0 0,-1 0-1 0 0,0 0 1 0 0,0 0 0 0 0,1 0-1 0 0,-1 0 1 0 0,0 1 0 0 0,0-1-1 0 0,0 1 1 0 0,1 0 0 0 0,-1 0-1 0 0,0 0 1 0 0,0 1 0 0 0,0-1-1 0 0,-1 1 1 0 0,1-1 0 0 0,0 1-1 0 0,-1 0 1 0 0,1 0 0 0 0,-1 0-1 0 0,1 0 1 0 0,-1 1 0 0 0,0-1-1 0 0,0 1 1 0 0,0-1 0 0 0,2 4 0 0 0,14 24 43 0 0,-17-28-25 0 0,-1-1 1 0 0,1 1-1 0 0,0 0 1 0 0,0 0 0 0 0,-1 0-1 0 0,1 0 1 0 0,-1 0-1 0 0,0 0 1 0 0,0 0-1 0 0,0 0 1 0 0,0 0-1 0 0,0 0 1 0 0,0 0-1 0 0,0 3 1 0 0,-1-4 281 0 0,-2 0-180 0 0,2 0-53 0 0</inkml:trace>
  <inkml:trace contextRef="#ctx0" brushRef="#br0" timeOffset="35549.01">7890 3485 11856 0 0,'1'-1'49'0'0,"0"0"0"0"0,0 1 0 0 0,0-1 0 0 0,1 0 0 0 0,-1 0 0 0 0,0 1 1 0 0,0-1-1 0 0,1 1 0 0 0,-1-1 0 0 0,0 1 0 0 0,1 0 0 0 0,-1 0 0 0 0,1-1 1 0 0,-1 1-1 0 0,0 0 0 0 0,1 0 0 0 0,-1 0 0 0 0,1 0 0 0 0,-1 0 0 0 0,3 1 1 0 0,-2 0 60 0 0,0 0 1 0 0,0 0 0 0 0,0 1-1 0 0,0-1 1 0 0,-1 0 0 0 0,1 1-1 0 0,0-1 1 0 0,-1 1 0 0 0,1 0-1 0 0,-1-1 1 0 0,1 1 0 0 0,1 4-1 0 0,1 0 103 0 0,-1 0-1 0 0,0 0 0 0 0,0 0 1 0 0,-1 0-1 0 0,1 1 1 0 0,-1 0-1 0 0,-1-1 0 0 0,1 1 1 0 0,-1 0-1 0 0,-1 0 1 0 0,1 0-1 0 0,-1 9 0 0 0,0-4 620 0 0,4-24-268 0 0,1-2-600 0 0,35-120 311 0 0,-38 130-262 0 0,1-7 38 0 0,1-1 0 0 0,0 0 1 0 0,1 1-1 0 0,11-18 0 0 0,-7 17-3 0 0</inkml:trace>
  <inkml:trace contextRef="#ctx0" brushRef="#br0" timeOffset="36068.53">8982 3056 96 0 0,'-5'-2'1031'0'0,"-9"-6"9816"0"0,12 23-9763 0 0,-1 34-510 0 0,2-32-446 0 0</inkml:trace>
  <inkml:trace contextRef="#ctx0" brushRef="#br0" timeOffset="36628.42">8737 3516 12360 0 0,'0'0'248'0'0,"0"-2"-120"0"0,0 1-94 0 0,0 1 0 0 0,0-1 1 0 0,0 0-1 0 0,0 1 1 0 0,0-1-1 0 0,0 0 1 0 0,0 1-1 0 0,0-1 1 0 0,0 0-1 0 0,0 1 0 0 0,1-1 1 0 0,-1 0-1 0 0,0 1 1 0 0,0-1-1 0 0,1 1 1 0 0,-1-1-1 0 0,0 1 0 0 0,1-1 1 0 0,-1 0-1 0 0,1 1 1 0 0,-1-1-1 0 0,0 1 1 0 0,1 0-1 0 0,-1-1 0 0 0,1 1 1 0 0,-1-1-1 0 0,1 1 1 0 0,0 0-1 0 0,0-1 1 0 0,0 1-4 0 0,0 1 0 0 0,0 0 1 0 0,0-1-1 0 0,0 1 0 0 0,-1 0 1 0 0,1-1-1 0 0,0 1 0 0 0,0 0 0 0 0,-1 0 1 0 0,1 0-1 0 0,0 0 0 0 0,-1-1 1 0 0,1 1-1 0 0,-1 0 0 0 0,1 0 1 0 0,-1 0-1 0 0,0 0 0 0 0,1 0 1 0 0,-1 0-1 0 0,0 2 0 0 0,3 7 95 0 0,-1 0-1 0 0,0 0 0 0 0,0 15 1 0 0,-2-15 17 0 0,1 1 1 0 0,5 17-1 0 0,-6-28-137 0 0,0 1-1 0 0,0-1 1 0 0,0 0-1 0 0,0 0 1 0 0,0 1 0 0 0,0-1-1 0 0,0 0 1 0 0,0 0-1 0 0,0 1 1 0 0,0-1 0 0 0,0 0-1 0 0,0 0 1 0 0,0 1-1 0 0,0-1 1 0 0,1 0-1 0 0,-1 0 1 0 0,0 0 0 0 0,0 1-1 0 0,0-1 1 0 0,0 0-1 0 0,1 0 1 0 0,-1 0-1 0 0,0 0 1 0 0,0 1 0 0 0,0-1-1 0 0,1 0 1 0 0,-1 0-1 0 0,0 0 1 0 0,0 0-1 0 0,0 0 1 0 0,1 0 0 0 0,-1 0-1 0 0,0 0 1 0 0,0 1-1 0 0,1-1 1 0 0,5-8 165 0 0,2-13-67 0 0,6-75 118 0 0,1-4 40 0 0,-15 100-258 0 0,0-1 0 0 0,0 1-1 0 0,0-1 1 0 0,0 1 0 0 0,0-1 0 0 0,0 1-1 0 0,0-1 1 0 0,0 1 0 0 0,0-1 0 0 0,0 1-1 0 0,1-1 1 0 0,-1 1 0 0 0,0-1 0 0 0,0 1-1 0 0,0-1 1 0 0,1 1 0 0 0,-1-1 0 0 0,0 1-1 0 0,1 0 1 0 0,-1-1 0 0 0,0 1-1 0 0,1 0 1 0 0,-1-1 0 0 0,1 1 0 0 0,-1 0-1 0 0,0-1 1 0 0,1 1 0 0 0,-1 0 0 0 0,1 0-1 0 0,-1-1 1 0 0,1 1 0 0 0,-1 0 0 0 0,1 0-1 0 0,-1 0 1 0 0,1 0 0 0 0,-1 0 0 0 0,1 0-1 0 0,-1 0 1 0 0,1 0 0 0 0,-1 0 0 0 0,1 0-1 0 0,-1 0 1 0 0,2 0 0 0 0,-1 1 7 0 0,0-1 0 0 0,0 1 1 0 0,0 0-1 0 0,0 0 0 0 0,0 0 1 0 0,0 0-1 0 0,0 0 0 0 0,0 0 1 0 0,0 0-1 0 0,-1 0 0 0 0,1 0 1 0 0,0 1-1 0 0,-1-1 0 0 0,1 0 1 0 0,0 0-1 0 0,-1 2 0 0 0,6 19 65 0 0,-1 1-1 0 0,2 26 0 0 0,-1-9 70 0 0,-6-38-129 0 0,1 1-1 0 0,-1-1 0 0 0,1 1 1 0 0,0-1-1 0 0,0 0 1 0 0,0 0-1 0 0,0 1 0 0 0,0-1 1 0 0,1 0-1 0 0,-1 0 1 0 0,1 0-1 0 0,-1 0 1 0 0,1 0-1 0 0,0-1 0 0 0,3 4 1 0 0,-5-5 12 0 0,2 0-16 0 0,-1-1 0 0 0,0 0 0 0 0,1 0 0 0 0,-1 0 0 0 0,0 1 0 0 0,0-1 0 0 0,0 0 0 0 0,0-1 0 0 0,0 1 0 0 0,0 0 0 0 0,0 0 1 0 0,0 0-1 0 0,1-3 0 0 0,11-21 21 0 0,-8 16-15 0 0,1-1-12 0 0,-2 2 3 0 0,0 0-1 0 0,0 1 1 0 0,1-1-1 0 0,0 1 1 0 0,7-7-1 0 0,-12 14-8 0 0,0-1 0 0 0,0 1 0 0 0,1 0 0 0 0,-1 0 0 0 0,0 0 0 0 0,0 0 0 0 0,0-1 0 0 0,0 1 0 0 0,0 0 0 0 0,1 0 0 0 0,-1 0 0 0 0,0 0 1 0 0,0 0-1 0 0,0-1 0 0 0,1 1 0 0 0,-1 0 0 0 0,0 0 0 0 0,0 0 0 0 0,0 0 0 0 0,1 0 0 0 0,-1 0 0 0 0,0 0 0 0 0,0 0 0 0 0,1 0 0 0 0,-1 0 0 0 0,0 0 0 0 0,0 0 0 0 0,0 0 0 0 0,1 0 0 0 0,-1 0 0 0 0,0 0 0 0 0,0 0 0 0 0,1 0 0 0 0,-1 0 0 0 0,0 0 0 0 0,0 0 0 0 0,0 0 0 0 0,1 1 0 0 0,-1-1 0 0 0,0 0 0 0 0,0 0 0 0 0,0 0 0 0 0,0 0 0 0 0,1 0 0 0 0,-1 1 0 0 0,0-1 1 0 0,0 0-1 0 0,0 0 0 0 0,0 0 0 0 0,0 1 0 0 0,1-1 0 0 0,-1 0 0 0 0,0 0 0 0 0,0 0 0 0 0,0 1 0 0 0,0-1 0 0 0,0 0 0 0 0,2 12-1 0 0,-2-11 1 0 0,1 9 6 0 0,-1 0 0 0 0,0 0-1 0 0,0 0 1 0 0,-4 19 0 0 0,-1 17 13 0 0,6-45-11 0 0,2 1 0 0 0</inkml:trace>
  <inkml:trace contextRef="#ctx0" brushRef="#br0" timeOffset="37033.9">9197 3456 12456 0 0,'0'0'814'0'0,"-2"0"-694"0"0,-8 2 49 0 0,1 1 0 0 0,0 0 0 0 0,0 0-1 0 0,0 1 1 0 0,0 0 0 0 0,1 1 0 0 0,-1 0 0 0 0,1 0-1 0 0,0 0 1 0 0,0 1 0 0 0,1 1 0 0 0,0-1 0 0 0,0 1-1 0 0,-9 13 1 0 0,15-20-153 0 0,1 0 0 0 0,0 1 0 0 0,-1-1-1 0 0,1 0 1 0 0,-1 1 0 0 0,1-1 0 0 0,0 0-1 0 0,-1 1 1 0 0,1-1 0 0 0,0 1 0 0 0,0-1 0 0 0,-1 1-1 0 0,1-1 1 0 0,0 1 0 0 0,0-1 0 0 0,0 1 0 0 0,0-1-1 0 0,0 1 1 0 0,-1-1 0 0 0,1 1 0 0 0,0-1 0 0 0,0 1-1 0 0,0-1 1 0 0,0 1 0 0 0,0-1 0 0 0,1 1-1 0 0,-1-1 1 0 0,0 1 0 0 0,0-1 0 0 0,0 1 0 0 0,0-1-1 0 0,0 1 1 0 0,1-1 0 0 0,-1 1 0 0 0,0-1 0 0 0,1 1-1 0 0,-1 0 1 0 0,1-1 45 0 0,0 1-46 0 0,0-1-1 0 0,-1 0 0 0 0,1 1 0 0 0,0-1 0 0 0,0 0 1 0 0,0 0-1 0 0,0 1 0 0 0,-1-1 0 0 0,1 0 0 0 0,0 0 0 0 0,0 0 1 0 0,0 0-1 0 0,0 0 0 0 0,0 0 0 0 0,-1 0 0 0 0,1-1 1 0 0,0 1-1 0 0,1-1 0 0 0,19-5 83 0 0,-17 5-72 0 0,23-14 52 0 0,-24 13-59 0 0,0-1 1 0 0,0 2-1 0 0,0-1 0 0 0,1 0 1 0 0,-1 1-1 0 0,7-3 1 0 0,-8 4-16 0 0,0 0 1 0 0,0 0-1 0 0,0 0 1 0 0,0 0-1 0 0,-1 0 1 0 0,1 0-1 0 0,0 1 1 0 0,0-1-1 0 0,-1 0 1 0 0,1 1-1 0 0,0 0 1 0 0,0-1-1 0 0,-1 1 1 0 0,1 0-1 0 0,-1 0 1 0 0,1 0-1 0 0,-1 0 1 0 0,3 2-1 0 0,55 48 37 0 0,-52-46-40 0 0</inkml:trace>
  <inkml:trace contextRef="#ctx0" brushRef="#br0" timeOffset="37502.39">9303 3402 12360 0 0,'16'34'489'0'0,"1"3"6"0"0,27 46 1 0 0,-5-27 80 0 0,-20-34 6 0 0,-18-21-451 0 0,5-16-71 0 0,0 0-1 0 0,-1 0 1 0 0,-1 0 0 0 0,0-1 0 0 0,3-23 0 0 0,-3 9-12 0 0</inkml:trace>
  <inkml:trace contextRef="#ctx0" brushRef="#br0" timeOffset="37964.11">10386 2915 8640 0 0,'1'2'326'0'0,"31"35"1021"0"0,-23-20-1028 0 0,-2 0-1 0 0,0 1 0 0 0,0-1 1 0 0,-2 1-1 0 0,0 1 1 0 0,-1-1-1 0 0,2 25 1 0 0,-5-28-188 0 0</inkml:trace>
  <inkml:trace contextRef="#ctx0" brushRef="#br0" timeOffset="38571.47">10290 3420 11256 0 0,'0'0'321'0'0,"-3"18"-105"0"0,1-1-15 0 0,-1 5-81 0 0,-1 0 0 0 0,0 0 0 0 0,-2-1-1 0 0,-9 26 1 0 0,5-29-39 0 0,9-17-28 0 0,7-14-43 0 0,44-100 1 0 0,-39 83-2 0 0,1 1 0 0 0,2 1 0 0 0,24-39 0 0 0,-37 66-9 0 0,0-1 1 0 0,0 1-1 0 0,0 0 1 0 0,0-1-1 0 0,0 1 0 0 0,1 0 1 0 0,-1 0-1 0 0,0 0 1 0 0,1 0-1 0 0,-1 0 1 0 0,1 0-1 0 0,-1 0 1 0 0,1 0-1 0 0,2 0 1 0 0,-3 1 0 0 0,0-1 0 0 0,0 1 0 0 0,0 0 0 0 0,0 0-1 0 0,0 0 1 0 0,0 0 0 0 0,0 0 0 0 0,1 1 0 0 0,-1-1 0 0 0,0 0 0 0 0,0 0 0 0 0,0 1 0 0 0,0-1 0 0 0,0 1 0 0 0,0-1 0 0 0,0 1 0 0 0,1 0-1 0 0,1 1 3 0 0,0 1 0 0 0,0 0 0 0 0,-1 0 0 0 0,1 0 0 0 0,-1 0 0 0 0,1 0 0 0 0,-1 0 0 0 0,0 0 0 0 0,-1 1-1 0 0,1-1 1 0 0,2 6 0 0 0,3 18 26 0 0,0 1 0 0 0,-2-1 0 0 0,0 1 1 0 0,0 29-1 0 0,0-4 48 0 0,-3-37-38 0 0</inkml:trace>
  <inkml:trace contextRef="#ctx0" brushRef="#br0" timeOffset="39434.08">10230 3568 12160 0 0,'2'3'24'0'0,"0"0"0"0"0,0-1 0 0 0,1 1 0 0 0,-1-1 0 0 0,1 0-1 0 0,-1 0 1 0 0,1 0 0 0 0,0 0 0 0 0,0 0 0 0 0,0 0 0 0 0,0-1 0 0 0,0 0 0 0 0,0 1 0 0 0,1-1 0 0 0,-1 0 0 0 0,0-1 0 0 0,0 1 0 0 0,1 0 0 0 0,-1-1 0 0 0,1 0 0 0 0,-1 0 0 0 0,0 0 0 0 0,1 0 0 0 0,-1-1 0 0 0,5 0 0 0 0,8-3 103 0 0,0 0-1 0 0,0-2 1 0 0,-1 0 0 0 0,17-8-1 0 0,-2 0 58 0 0,55-30 185 0 0,-64 32-274 0 0,-10 5-68 0 0,-1 1 0 0 0,1-1 0 0 0,-2-1 0 0 0,13-11 1 0 0,-13-2-20 0 0,-9 20 0 0 0,-1-2 0 0 0,1 3-6 0 0,0-1 1 0 0,-1 1 0 0 0,1 0 0 0 0,0-1 0 0 0,-1 1 0 0 0,1 0 0 0 0,0-1 0 0 0,-1 1 0 0 0,1 0-1 0 0,0 0 1 0 0,-1-1 0 0 0,1 1 0 0 0,-1 0 0 0 0,1 0 0 0 0,0 0 0 0 0,-1 0 0 0 0,1-1-1 0 0,-1 1 1 0 0,1 0 0 0 0,0 0 0 0 0,-1 0 0 0 0,1 0 0 0 0,-1 0 0 0 0,1 0 0 0 0,-1 0 0 0 0,1 0-1 0 0,-1 0 1 0 0,1 0 0 0 0,0 1 0 0 0,-1-1 0 0 0,1 0 0 0 0,-1 0 0 0 0,1 0 0 0 0,0 0-1 0 0,-1 1 1 0 0,1-1 0 0 0,-1 0 0 0 0,1 0 0 0 0,-1 1 0 0 0,-13 10 40 0 0,11-7-11 0 0,0 0-1 0 0,0 0 0 0 0,1 1 0 0 0,0-1 1 0 0,0 1-1 0 0,0 0 0 0 0,0-1 1 0 0,1 1-1 0 0,0 0 0 0 0,0 0 1 0 0,0 0-1 0 0,1 0 0 0 0,0 0 0 0 0,0 0 1 0 0,0 0-1 0 0,0 0 0 0 0,1 0 1 0 0,2 9-1 0 0,-3-13-9 0 0,1 0-1 0 0,-1 0 1 0 0,1 0 0 0 0,0 0 0 0 0,0 0-1 0 0,-1 0 1 0 0,1-1 0 0 0,0 1-1 0 0,0 0 1 0 0,0-1 0 0 0,0 1 0 0 0,0-1-1 0 0,0 1 1 0 0,0-1 0 0 0,0 1 0 0 0,0-1-1 0 0,0 1 1 0 0,0-1 0 0 0,0 0 0 0 0,0 0-1 0 0,0 0 1 0 0,0 1 0 0 0,0-1-1 0 0,0 0 1 0 0,1 0 0 0 0,-1-1 0 0 0,0 1-1 0 0,2 0 1 0 0,31-7 412 0 0,-21 1-270 0 0,-1 0 1 0 0,1 0-1 0 0,-1-1 1 0 0,19-15-1 0 0,-12 6 82 0 0,-16 13-194 0 0,0 0 1 0 0,0 1 0 0 0,0-1 0 0 0,0 1-1 0 0,1 0 1 0 0,-1 0 0 0 0,1 0 0 0 0,0 0-1 0 0,-1 0 1 0 0,7-1 0 0 0,-9 4-44 0 0,-1 0 1 0 0,1 0-1 0 0,0 1 1 0 0,-1-1-1 0 0,1 0 1 0 0,-1 0-1 0 0,1 1 1 0 0,-1-1-1 0 0,0 0 1 0 0,1 0-1 0 0,-1 1 0 0 0,0-1 1 0 0,0 0-1 0 0,0 3 1 0 0,0-3 1 0 0,1 22 81 0 0,0 14 9 0 0,0-36-95 0 0,-1 1-1 0 0,0 0 0 0 0,1-1 0 0 0,-1 1 0 0 0,1 0 1 0 0,0-1-1 0 0,-1 1 0 0 0,1-1 0 0 0,0 1 0 0 0,0-1 0 0 0,0 1 1 0 0,0-1-1 0 0,0 0 0 0 0,0 1 0 0 0,0-1 0 0 0,1 0 1 0 0,0 1-1 0 0,0-1-1 0 0,0 0-1 0 0,0-1 1 0 0,-1 1 0 0 0,1-1 0 0 0,0 1-1 0 0,0-1 1 0 0,0 0 0 0 0,-1 0 0 0 0,1 0-1 0 0,0 0 1 0 0,0 0 0 0 0,0 0 0 0 0,0 0-1 0 0,-1 0 1 0 0,1-1 0 0 0,0 1 0 0 0,0-1-1 0 0,-1 0 1 0 0,1 1 0 0 0,0-1 0 0 0,1-1-1 0 0,1 0 2 0 0,1-1-1 0 0,-1 1 0 0 0,0-1 0 0 0,0 0 0 0 0,-1 0 1 0 0,7-6-1 0 0,-8 6-1 0 0,0 0 1 0 0,0 0-1 0 0,0 0 1 0 0,0-1-1 0 0,-1 1 1 0 0,1-1-1 0 0,-1 1 1 0 0,0-1-1 0 0,0 0 1 0 0,0 1-1 0 0,0-1 1 0 0,0 0-1 0 0,-1 0 1 0 0,0 0-1 0 0,0-6 1 0 0,-1 8-3 0 0,1 1 0 0 0,0 0 0 0 0,-1 0 0 0 0,1 0 0 0 0,-1 0 0 0 0,0 0 0 0 0,1 0-1 0 0,-1 1 1 0 0,0-1 0 0 0,1 0 0 0 0,-1 0 0 0 0,0 0 0 0 0,0 1 0 0 0,0-1 0 0 0,0 0 0 0 0,1 1 0 0 0,-1-1 0 0 0,0 0 0 0 0,0 1 0 0 0,0 0 0 0 0,0-1 0 0 0,-1 1 0 0 0,1-1 0 0 0,-2 1 0 0 0,-2-1 5 0 0,4 2-5 0 0,0-1 0 0 0,0 0 0 0 0,0 1 0 0 0,0-1-1 0 0,0 1 1 0 0,0-1 0 0 0,0 1 0 0 0,0-1-1 0 0,0 1 1 0 0,0 0 0 0 0,0 0 0 0 0,0-1 0 0 0,1 1-1 0 0,-1 0 1 0 0,0 0 0 0 0,0 0 0 0 0,1 0 0 0 0,-1 0-1 0 0,1 0 1 0 0,-1 0 0 0 0,1 0 0 0 0,0 0-1 0 0,-1 0 1 0 0,1 0 0 0 0,0 0 0 0 0,-1 0 0 0 0,1 0-1 0 0,0 1 1 0 0,0-1 0 0 0,0 0 0 0 0,0 1-1 0 0,0 0 2 0 0,-1 17 24 0 0,1 1 0 0 0,1-1 0 0 0,1 1 0 0 0,6 33 0 0 0,4 35 94 0 0,-11-78-103 0 0,-1-1 0 0 0,-1 1 0 0 0,1 0 0 0 0,-2 0 0 0 0,1-1 0 0 0,-7 20 0 0 0,6-24 1 0 0,0 0-1 0 0,0-1 1 0 0,-1 1-1 0 0,0 0 1 0 0,0-1-1 0 0,0 0 1 0 0,0 0-1 0 0,-1 0 1 0 0,0 0-1 0 0,0 0 1 0 0,0-1-1 0 0,0 1 0 0 0,-5 2 1 0 0,7-5-10 0 0,0 1 0 0 0,-1-1 1 0 0,1 0-1 0 0,-1 0 0 0 0,1 0 0 0 0,-1 0 0 0 0,1 0 1 0 0,-1-1-1 0 0,1 1 0 0 0,-1-1 0 0 0,0 1 1 0 0,1-1-1 0 0,-1 0 0 0 0,1 0 0 0 0,-1 0 0 0 0,0-1 1 0 0,1 1-1 0 0,-1-1 0 0 0,0 1 0 0 0,1-1 1 0 0,-1 0-1 0 0,1 0 0 0 0,0 0 0 0 0,-1 0 0 0 0,1 0 1 0 0,0-1-1 0 0,-4-2 0 0 0,-5-6 9 0 0</inkml:trace>
  <inkml:trace contextRef="#ctx0" brushRef="#br0" timeOffset="40057.67">11664 3073 5824 0 0,'16'6'2313'0'0,"11"-5"-810"0"0,20-7-1334 0 0,-17 2 710 0 0,28-2 98 0 0,127-7 604 0 0,-51 10-859 0 0,42 3 137 0 0,-103-1-582 0 0,-66 1-257 0 0,169-9 537 0 0,-128 6-427 0 0,-27 2-35 0 0,23-5 0 0 0,45-11 240 0 0,-77 13-279 0 0</inkml:trace>
  <inkml:trace contextRef="#ctx0" brushRef="#br0" timeOffset="40708.71">12560 3036 8136 0 0,'-1'-3'336'0'0,"-1"0"0"0"0,1 0 0 0 0,0 0 0 0 0,0 0 0 0 0,1 0 0 0 0,-1-1 0 0 0,0-3 0 0 0,1 6-144 0 0,1 2-70 0 0,-1-1 1 0 0,1 1-1 0 0,-1-1 1 0 0,1 0-1 0 0,-1 1 1 0 0,0-1-1 0 0,1 1 1 0 0,-1-1 0 0 0,0 1-1 0 0,1-1 1 0 0,-1 1-1 0 0,0 0 1 0 0,1-1-1 0 0,-1 1 1 0 0,0-1-1 0 0,0 1 1 0 0,0-1-1 0 0,0 1 1 0 0,0 0-1 0 0,0-1 1 0 0,0 1 0 0 0,0 0-1 0 0,0-1 1 0 0,0 1-1 0 0,0 0 1 0 0,0 27-290 0 0,0-18 410 0 0,0 45 189 0 0,9 70 0 0 0,-6-105-374 0 0</inkml:trace>
  <inkml:trace contextRef="#ctx0" brushRef="#br0" timeOffset="41719.88">12312 3525 10544 0 0,'34'-6'177'0'0,"152"-23"2528"0"0,-183 28-2789 0 0,13 2 1078 0 0,-16-1-973 0 0,1 0 0 0 0,-1 0-1 0 0,0 0 1 0 0,0 1 0 0 0,0-1 0 0 0,0 0 0 0 0,1 1 0 0 0,-1-1-1 0 0,0 0 1 0 0,0 0 0 0 0,0 1 0 0 0,0-1 0 0 0,0 0 0 0 0,0 1 0 0 0,0-1-1 0 0,0 0 1 0 0,0 1 0 0 0,0-1 0 0 0,0 0 0 0 0,0 1 0 0 0,0-1 0 0 0,0 0-1 0 0,0 0 1 0 0,0 1 0 0 0,0-1 0 0 0,-1 0 0 0 0,1 1 0 0 0,0-1-1 0 0,0 0 1 0 0,0 0 0 0 0,0 1 0 0 0,0-1 0 0 0,-1 0 0 0 0,1 0 0 0 0,0 1-1 0 0,0-1 1 0 0,-1 0 0 0 0,1 0 0 0 0,0 0 0 0 0,0 1 0 0 0,-1-1 0 0 0,-11 17 100 0 0,1 1 1 0 0,1 0 0 0 0,-15 34-1 0 0,22-43-53 0 0,0 0 0 0 0,-1-1 0 0 0,0 0-1 0 0,-1 0 1 0 0,0-1 0 0 0,-6 8 0 0 0,9-13-41 0 0,1 0 0 0 0,-1-1 1 0 0,0 1-1 0 0,1-1 0 0 0,-1 0 0 0 0,0 1 1 0 0,0-1-1 0 0,0 0 0 0 0,0 0 1 0 0,0 0-1 0 0,0-1 0 0 0,0 1 0 0 0,-1 0 1 0 0,1-1-1 0 0,0 0 0 0 0,0 1 1 0 0,-1-1-1 0 0,1 0 0 0 0,0 0 1 0 0,0 0-1 0 0,-1 0 0 0 0,1-1 0 0 0,0 1 1 0 0,0 0-1 0 0,0-1 0 0 0,-1 0 1 0 0,1 1-1 0 0,0-1 0 0 0,-3-2 0 0 0,-1 0 28 0 0,2 1-6 0 0</inkml:trace>
  <inkml:trace contextRef="#ctx0" brushRef="#br0" timeOffset="42559.63">12768 3676 11856 0 0,'1'1'41'0'0,"0"-1"-1"0"0,1 1 1 0 0,-1-1 0 0 0,1 0 0 0 0,-1 1 0 0 0,1-1 0 0 0,-1 0 0 0 0,1 0 0 0 0,-1 0-1 0 0,1-1 1 0 0,-1 1 0 0 0,1 0 0 0 0,-1 0 0 0 0,0-1 0 0 0,1 1 0 0 0,-1-1 0 0 0,1 1 0 0 0,1-2-1 0 0,0 1 97 0 0,-1 0 9 0 0,0-1 0 0 0,-1 1 0 0 0,1 0 1 0 0,0 0-1 0 0,-1-1 0 0 0,1 1 0 0 0,-1-1 0 0 0,0 0 0 0 0,1 1 0 0 0,-1-1 1 0 0,0 0-1 0 0,0 0 0 0 0,0 1 0 0 0,0-1 0 0 0,0 0 0 0 0,-1 0 0 0 0,2-4 1 0 0,-2 5-11 0 0,0-16 1329 0 0,-2 14-1434 0 0,1 1 0 0 0,-1 0 0 0 0,1 1-1 0 0,-1-1 1 0 0,0 0 0 0 0,0 0 0 0 0,1 1 0 0 0,-1-1 0 0 0,0 1 0 0 0,-1 0 0 0 0,1-1 0 0 0,0 1 0 0 0,0 0 0 0 0,0 0 0 0 0,-1 0-1 0 0,1 1 1 0 0,0-1 0 0 0,-1 0 0 0 0,1 1 0 0 0,-4-1 0 0 0,-3 0 32 0 0,1 1 1 0 0,-1-1-1 0 0,0 1 1 0 0,-11 1-1 0 0,9 1 38 0 0,1 0 0 0 0,-1 0-1 0 0,-19 8 1 0 0,26-9-54 0 0,0 1 0 0 0,0 0 1 0 0,0 0-1 0 0,1 0 0 0 0,-1 0 0 0 0,1 1 0 0 0,0-1 0 0 0,0 1 0 0 0,0 0 1 0 0,0 0-1 0 0,0 0 0 0 0,0 0 0 0 0,-3 6 0 0 0,6-9-37 0 0,0 1 0 0 0,-1-1 0 0 0,1 1-1 0 0,0 0 1 0 0,0-1 0 0 0,-1 1 0 0 0,1 0 0 0 0,0 0 0 0 0,0-1-1 0 0,0 1 1 0 0,0 0 0 0 0,0-1 0 0 0,0 1 0 0 0,0 0 0 0 0,0 0-1 0 0,0-1 1 0 0,0 1 0 0 0,0 0 0 0 0,0-1 0 0 0,1 1 0 0 0,-1 0-1 0 0,0-1 1 0 0,1 1 0 0 0,-1 0 0 0 0,0-1 0 0 0,1 1 0 0 0,-1-1-1 0 0,1 1 1 0 0,-1-1 0 0 0,1 1 0 0 0,-1-1 0 0 0,1 1 0 0 0,-1-1-1 0 0,1 1 1 0 0,-1-1 0 0 0,1 1 0 0 0,-1-1 0 0 0,1 0 0 0 0,0 0 0 0 0,-1 1-1 0 0,1-1 1 0 0,0 0 0 0 0,-1 0 0 0 0,1 0 0 0 0,0 1 0 0 0,0-1-1 0 0,3 1 10 0 0,0 0-1 0 0,0-1 0 0 0,0 1 0 0 0,0-1 0 0 0,0 0 1 0 0,1 0-1 0 0,4 0 0 0 0,8-2 19 0 0,-11 1-18 0 0,1 0 0 0 0,0 0 0 0 0,0-1 0 0 0,-1 0-1 0 0,1 0 1 0 0,-1 0 0 0 0,11-6 0 0 0,-16 8-7 0 0,-1 1-4 0 0,5 12-8 0 0,-1-2 4 0 0,0 0 0 0 0,1 0-1 0 0,1-1 1 0 0,8 14 0 0 0,-13-23-3 0 0,0 0 1 0 0,-1 0-1 0 0,1-1 1 0 0,0 1-1 0 0,0 0 1 0 0,0 0-1 0 0,0-1 1 0 0,-1 1-1 0 0,1 0 1 0 0,0-1 0 0 0,0 1-1 0 0,0-1 1 0 0,1 1-1 0 0,-1-1 1 0 0,0 0-1 0 0,0 1 1 0 0,0-1-1 0 0,0 0 1 0 0,0 0-1 0 0,0 0 1 0 0,0 0-1 0 0,1 0 1 0 0,-1 0-1 0 0,0 0 1 0 0,0 0-1 0 0,0 0 1 0 0,0 0 0 0 0,0-1-1 0 0,0 1 1 0 0,1 0-1 0 0,-1-1 1 0 0,0 1-1 0 0,0-1 1 0 0,0 0-1 0 0,0 1 1 0 0,0-1-1 0 0,1-1 1 0 0,4-3 10 0 0,0 0-1 0 0,0-1 1 0 0,-1 0 0 0 0,8-9 0 0 0,-6 6 4 0 0,9-9 13 0 0,-11 11-1 0 0,0 0-1 0 0,0 1 1 0 0,1 0-1 0 0,0 0 1 0 0,0 0 0 0 0,0 1-1 0 0,1 0 1 0 0,0 0-1 0 0,0 1 1 0 0,0 0-1 0 0,12-5 1 0 0,-19 9-25 0 0,1 0 0 0 0,-1-1-1 0 0,1 1 1 0 0,0 0 0 0 0,-1 0 0 0 0,1 0 0 0 0,0 0 0 0 0,-1 0-1 0 0,1 0 1 0 0,-1 0 0 0 0,1 1 0 0 0,0-1 0 0 0,-1 0-1 0 0,1 0 1 0 0,0 0 0 0 0,-1 1 0 0 0,1-1 0 0 0,-1 0 0 0 0,1 0-1 0 0,-1 1 1 0 0,1-1 0 0 0,-1 1 0 0 0,1-1 0 0 0,-1 0-1 0 0,1 1 1 0 0,-1-1 0 0 0,1 1 0 0 0,-1-1 0 0 0,0 1-1 0 0,1-1 1 0 0,-1 1 0 0 0,0 0 0 0 0,1-1 0 0 0,-1 1 0 0 0,0-1-1 0 0,0 1 1 0 0,0 0 0 0 0,0-1 0 0 0,1 1 0 0 0,-1 0-1 0 0,0 3 7 0 0,1-1 0 0 0,-1 0 0 0 0,1 1 0 0 0,-1-1 0 0 0,0 0 0 0 0,-1 5-1 0 0,0-3 1 0 0,0 0 0 0 0,-1-1 0 0 0,0 1-1 0 0,0 0 1 0 0,0 0 0 0 0,0-1 0 0 0,-1 1 0 0 0,0-1-1 0 0,-6 7 1 0 0,4-3 2 0 0,4-9 50 0 0,2-5-36 0 0,9-11-11 0 0,-8 15-14 0 0,0 0 0 0 0,0 0 0 0 0,0 0 0 0 0,1 0 0 0 0,-1 1 0 0 0,0-1 0 0 0,1 0 1 0 0,0 1-1 0 0,-1 0 0 0 0,1 0 0 0 0,0 0 0 0 0,0 0 0 0 0,0 0 0 0 0,0 1 0 0 0,-1-1 0 0 0,1 1 0 0 0,0-1 0 0 0,0 1 0 0 0,0 0 0 0 0,0 1 0 0 0,0-1 0 0 0,0 0 0 0 0,0 1 0 0 0,0-1 1 0 0,0 1-1 0 0,0 0 0 0 0,3 2 0 0 0,1 1 0 0 0,0-1 0 0 0,0 1 0 0 0,-1 1 0 0 0,0 0 0 0 0,0-1 0 0 0,0 2-1 0 0,-1-1 1 0 0,0 1 0 0 0,7 9 0 0 0,-4-5 0 0 0,0-1 0 0 0,0 1 0 0 0,0-2 0 0 0,1 1 0 0 0,0-1 0 0 0,16 10 0 0 0,-19-15 0 0 0,0 1 0 0 0,0-1 0 0 0,1 0 0 0 0,-1-1 0 0 0,0 0 0 0 0,1 0 0 0 0,-1 0 0 0 0,1-1 0 0 0,0 0 0 0 0,0 0 0 0 0,-1 0 0 0 0,1-1 0 0 0,8-1 0 0 0,8-2 0 0 0</inkml:trace>
  <inkml:trace contextRef="#ctx0" brushRef="#br0" timeOffset="45266.04">5837 2567 5520 0 0,'0'0'634'0'0,"12"-13"-230"0"0,-6 12-305 0 0,0 0 0 0 0,0 0 0 0 0,1 0 0 0 0,-1 1-1 0 0,0 0 1 0 0,1 0 0 0 0,-1 0 0 0 0,12 3 0 0 0,-8-1-51 0 0,0-1 1 0 0,17 0-1 0 0,13-4 67 0 0,9 0 74 0 0,85-16 0 0 0,22-5 69 0 0,-55 11-8 0 0,89-7 185 0 0,-49 7-96 0 0,1-4 21 0 0,54-9 92 0 0,-41 6-72 0 0,-83 11-231 0 0,47-8 63 0 0,-104 14-181 0 0,-1 1 0 0 0,17 0 0 0 0,16-2 28 0 0,86-12 132 0 0,73-8 97 0 0,-180 22-252 0 0,167-21 220 0 0,122-20 106 0 0,-68 6-30 0 0,-136 17-95 0 0,32-3 118 0 0,-55 11-99 0 0,24-1-17 0 0,-43 5-70 0 0,20 0 13 0 0,3 1 54 0 0,2-1-60 0 0,-58 4-65 0 0,9 0 42 0 0,44-1 59 0 0,-20 0-64 0 0,-53 4-109 0 0,0-1 0 0 0,19-5 1 0 0,-11 2 7 0 0,105-12 167 0 0,-9 0-23 0 0,0 2-29 0 0,48-5 55 0 0,27-3 70 0 0,-136 13-143 0 0,101-30 0 0 0,-145 36-129 0 0,55-26 72 0 0,68-10 26 0 0,84-22 15 0 0,-191 51-104 0 0,1-1-1 0 0,-2-1 0 0 0,45-26 0 0 0,78-63 43 0 0,-113 75-49 0 0,-5 5 3 0 0,38-17-1 0 0,-47 26-8 0 0,-1 0 1 0 0,-1-1-1 0 0,-1-2 1 0 0,31-25-1 0 0,-3-10 20 0 0,-40 40-22 0 0,6-4 6 0 0,5 1-3 0 0,-17 10-5 0 0,1 1 1 0 0,-1 0-1 0 0,0 0 0 0 0,1 0 0 0 0,0 1 1 0 0,6-3-1 0 0,57-18 74 0 0,-18 5 16 0 0,-35 13-32 0 0,0 0-1 0 0,0 1 0 0 0,1 1 1 0 0,16-1-1 0 0,8 0 70 0 0,-30 2-85 0 0,-1 1 1 0 0,1 0-1 0 0,0 1 1 0 0,14 1-1 0 0,-7 0 216 0 0</inkml:trace>
  <inkml:trace contextRef="#ctx0" brushRef="#br0" timeOffset="68931.56">125 2056 96 0 0,'-32'2'67'0'0,"-16"8"191"0"0,5 2 2418 0 0,42-12-2620 0 0,1 0 1 0 0,0 0-1 0 0,0 0 0 0 0,0 0 1 0 0,0 0-1 0 0,0 0 1 0 0,0 0-1 0 0,0 0 0 0 0,0 0 1 0 0,0 0-1 0 0,0 0 1 0 0,0 0 55 0 0,-1 0-55 0 0,11 3 639 0 0,12 1-684 0 0,118-2 1595 0 0,-52-3-1168 0 0,283-6 867 0 0,-269 3-933 0 0,574-5 1635 0 0,-333 14-984 0 0,119 3-127 0 0,-389-6-834 0 0,488 8 977 0 0,-313-3-660 0 0,3-1 33 0 0,-153-5-299 0 0,144-3 209 0 0,253-4 324 0 0,-276 6-340 0 0,-84 2-122 0 0,67-2 166 0 0,-167-1-295 0 0</inkml:trace>
  <inkml:trace contextRef="#ctx0" brushRef="#br0" timeOffset="70168.45">360 1969 9040 0 0,'0'0'1497'0'0,"1"2"-1289"0"0,1 0-24 0 0,-1 1 1 0 0,0 0-1 0 0,0 0 1 0 0,-1 0-1 0 0,1-1 0 0 0,-1 1 1 0 0,1 0-1 0 0,-1 0 0 0 0,0 0 1 0 0,0 0-1 0 0,0 0 1 0 0,-2 5-1 0 0,-8 44 387 0 0,6-32-155 0 0,1-8-76 0 0,-3 19 117 0 0,1-1-1 0 0,-2 48 0 0 0,7-64-462 0 0</inkml:trace>
  <inkml:trace contextRef="#ctx0" brushRef="#br0" timeOffset="70650.88">277 2436 9848 0 0,'0'0'1237'0'0,"-3"10"-522"0"0,-9 34 178 0 0,2 1-1 0 0,-4 48 1 0 0,14-91-875 0 0,-2 38 331 0 0,3-38-320 0 0,-1 1 1 0 0,0-1-1 0 0,1 0 0 0 0,-1 1 1 0 0,1-1-1 0 0,0 0 0 0 0,-1 0 1 0 0,1 0-1 0 0,0 1 0 0 0,1-1 1 0 0,-1 0-1 0 0,0 0 0 0 0,0-1 1 0 0,4 4-1 0 0,-1-1 30 0 0</inkml:trace>
  <inkml:trace contextRef="#ctx0" brushRef="#br0" timeOffset="71144.52">327 2599 8032 0 0,'8'-12'-11'0'0,"-6"9"156"0"0,1-1 0 0 0,-1 0-1 0 0,0 1 1 0 0,0-1 0 0 0,-1 0 0 0 0,1 0 0 0 0,-1 0 0 0 0,0 0 0 0 0,0-1-1 0 0,-1-5 2192 0 0,-3 16-1616 0 0,-3 13-249 0 0,6-15-425 0 0,-1 3 73 0 0,1-1 0 0 0,0 0 0 0 0,0 1 0 0 0,1 11 0 0 0,0-17-100 0 0,-1 0 0 0 0,0 1 0 0 0,0-1 0 0 0,1 0 0 0 0,-1 0 0 0 0,1 1 0 0 0,-1-1 0 0 0,1 0 0 0 0,0 0 0 0 0,-1 0 0 0 0,1 0 0 0 0,0 0 0 0 0,0 0 0 0 0,0 0 0 0 0,0 0 0 0 0,0 0 0 0 0,0 0 0 0 0,0 0 0 0 0,0-1-1 0 0,0 1 1 0 0,0 0 0 0 0,0-1 0 0 0,0 1 0 0 0,1-1 0 0 0,-1 1 0 0 0,0-1 0 0 0,0 0 0 0 0,1 1 0 0 0,-1-1 0 0 0,2 0 0 0 0,5 0 32 0 0,-1 0-1 0 0,1-1 1 0 0,-1 0-1 0 0,1 0 1 0 0,-1-1 0 0 0,0 0-1 0 0,1 0 1 0 0,-1-1 0 0 0,0 0-1 0 0,7-4 1 0 0,-9 5-12 0 0,1-1 0 0 0,-1 0-1 0 0,0-1 1 0 0,0 1 0 0 0,-1-1 0 0 0,1 0 0 0 0,-1 0 0 0 0,0-1 0 0 0,0 1 0 0 0,0-1 0 0 0,0 0-1 0 0,-1 0 1 0 0,4-7 0 0 0,-6 10-16 0 0,0 0-1 0 0,-1 0 1 0 0,1 0 0 0 0,-1 0-1 0 0,1 0 1 0 0,-1 0-1 0 0,0 0 1 0 0,0 0 0 0 0,1 0-1 0 0,-1 0 1 0 0,-1 0-1 0 0,1 0 1 0 0,0 0 0 0 0,-1 0-1 0 0,1 0 1 0 0,-1 0 0 0 0,1 0-1 0 0,-1 0 1 0 0,0 0-1 0 0,0 0 1 0 0,0 0 0 0 0,0 0-1 0 0,0 1 1 0 0,0-1-1 0 0,0 0 1 0 0,-1 1 0 0 0,1-1-1 0 0,-1 1 1 0 0,1-1-1 0 0,-1 1 1 0 0,0 0 0 0 0,1 0-1 0 0,-1 0 1 0 0,0 0-1 0 0,0 0 1 0 0,0 0 0 0 0,0 0-1 0 0,1 0 1 0 0,-1 1 0 0 0,0-1-1 0 0,0 1 1 0 0,-1 0-1 0 0,1-1 1 0 0,0 1 0 0 0,-2 0-1 0 0,-4 0 70 0 0,1 1 0 0 0,0 0 1 0 0,0 0-1 0 0,0 0 0 0 0,0 1 0 0 0,0 0 0 0 0,0 0 0 0 0,0 1 0 0 0,-8 4 0 0 0,6-1 52 0 0</inkml:trace>
  <inkml:trace contextRef="#ctx0" brushRef="#br0" timeOffset="71816.72">741 2548 6224 0 0,'0'0'1097'0'0,"1"-2"4"0"0,1 1-919 0 0,-1 0 0 0 0,0 0-1 0 0,1-1 1 0 0,-1 1 0 0 0,0-1-1 0 0,0 1 1 0 0,0-1 0 0 0,0 1-1 0 0,-1-1 1 0 0,1 0 0 0 0,0 1-1 0 0,-1-1 1 0 0,1 0 0 0 0,-1 0-1 0 0,1 1 1 0 0,-1-1 0 0 0,0 0 0 0 0,0 0-1 0 0,0 0 1 0 0,0 0 0 0 0,0 1-1 0 0,0-1 1 0 0,0 0 0 0 0,-1 0-1 0 0,1 0 1 0 0,-1 1 0 0 0,1-1-1 0 0,-1 0 1 0 0,0 1 0 0 0,1-1-1 0 0,-1 0 1 0 0,0 1 0 0 0,0-1-1 0 0,-2-2 1 0 0,2 3-129 0 0,0 0 0 0 0,-1 0 0 0 0,1-1 0 0 0,0 1 1 0 0,0 0-1 0 0,-1 0 0 0 0,1 0 0 0 0,-1 0 0 0 0,1 0 0 0 0,-1 1 0 0 0,1-1 1 0 0,-1 0-1 0 0,1 1 0 0 0,-1-1 0 0 0,0 1 0 0 0,1 0 0 0 0,-1-1 0 0 0,0 1 0 0 0,1 0 1 0 0,-1 0-1 0 0,0 0 0 0 0,0 0 0 0 0,1 0 0 0 0,-1 0 0 0 0,0 1 0 0 0,-2 0 1 0 0,-2 2-24 0 0,0 0 0 0 0,0 0 0 0 0,0 0 0 0 0,1 1 0 0 0,-1 0 0 0 0,1 0 0 0 0,0 0 0 0 0,0 1 0 0 0,1 0 0 0 0,-1 0 1 0 0,1 0-1 0 0,0 1 0 0 0,0-1 0 0 0,1 1 0 0 0,-1 0 0 0 0,1 0 0 0 0,1 0 0 0 0,-1 0 0 0 0,1 0 0 0 0,-2 11 0 0 0,4-15-25 0 0,-1 0-1 0 0,1 0 0 0 0,1-1 0 0 0,-1 1 0 0 0,0 0 1 0 0,0 0-1 0 0,1-1 0 0 0,-1 1 0 0 0,0 0 0 0 0,1 0 1 0 0,0-1-1 0 0,-1 1 0 0 0,1-1 0 0 0,0 1 0 0 0,0-1 1 0 0,0 1-1 0 0,0-1 0 0 0,0 1 0 0 0,0-1 0 0 0,1 0 1 0 0,-1 1-1 0 0,0-1 0 0 0,1 0 0 0 0,-1 0 0 0 0,1 0 1 0 0,-1 0-1 0 0,1 0 0 0 0,-1-1 0 0 0,1 1 0 0 0,0 0 1 0 0,-1-1-1 0 0,1 1 0 0 0,0-1 0 0 0,0 0 0 0 0,-1 1 1 0 0,4-1-1 0 0,2 1 8 0 0,-1-1 1 0 0,0 0-1 0 0,1 0 0 0 0,-1-1 1 0 0,0 0-1 0 0,1 0 0 0 0,-1 0 0 0 0,0-1 1 0 0,7-2-1 0 0,-9 2 3 0 0,0 1 0 0 0,0-1-1 0 0,-1-1 1 0 0,1 1 0 0 0,0 0 0 0 0,-1-1-1 0 0,1 0 1 0 0,-1 1 0 0 0,0-1 0 0 0,0-1-1 0 0,3-3 1 0 0,-5 5 6 0 0,0 1-1 0 0,0-1 0 0 0,0 0 0 0 0,0 0 1 0 0,0 0-1 0 0,-1 0 0 0 0,1 0 1 0 0,-1 0-1 0 0,1 0 0 0 0,-1 0 1 0 0,0 0-1 0 0,0 0 0 0 0,0 0 1 0 0,0 0-1 0 0,0 0 0 0 0,0-1 1 0 0,-1 1-1 0 0,1 0 0 0 0,-1 0 1 0 0,1 0-1 0 0,-1 0 0 0 0,0 1 1 0 0,0-1-1 0 0,0 0 0 0 0,-1-2 0 0 0,2 3 20 0 0,23 70 1036 0 0,-21-60-997 0 0,-1-5-21 0 0,0 1 0 0 0,1 0-1 0 0,-1-1 1 0 0,1 1 0 0 0,-1-1 0 0 0,2 1 0 0 0,2 5 0 0 0,-4-9-5 0 0,-1-1-47 0 0,0 0-1 0 0,0 0 1 0 0,0 0 0 0 0,0 0-1 0 0,0 0 1 0 0,0 1-1 0 0,0-1 1 0 0,1 0 0 0 0,-1 0-1 0 0,0 0 1 0 0,0 0-1 0 0,0 0 1 0 0,0 0 0 0 0,0 1-1 0 0,0-1 1 0 0,0 0-1 0 0,1 0 1 0 0,-1 0 0 0 0,0 0-1 0 0,0 0 1 0 0,0 0 0 0 0,0 0-1 0 0,0 0 1 0 0,1 0-1 0 0,-1 0 1 0 0,0 0 0 0 0,0 0-1 0 0,0 0 1 0 0,0 0-1 0 0,1 0 1 0 0,-1 0 0 0 0,0 0-1 0 0,0 0 1 0 0,0 0-1 0 0,0 0 1 0 0,1 0 0 0 0,-1 0-1 0 0,0 0 1 0 0,0 0 0 0 0,0 0-1 0 0,7-7 110 0 0,3-12-25 0 0,-10 18-76 0 0,2-4 7 0 0,1 0 0 0 0,-1 0 0 0 0,1 1-1 0 0,0-1 1 0 0,0 1 0 0 0,0 0 0 0 0,5-5-1 0 0,-7 8-11 0 0,1 0-1 0 0,-1 0 0 0 0,0 0 0 0 0,1 0 0 0 0,-1 1 0 0 0,0-1 0 0 0,1 0 1 0 0,-1 1-1 0 0,1-1 0 0 0,-1 1 0 0 0,1-1 0 0 0,0 1 0 0 0,-1 0 1 0 0,1-1-1 0 0,-1 1 0 0 0,1 0 0 0 0,0 0 0 0 0,-1 0 0 0 0,1 1 1 0 0,-1-1-1 0 0,1 0 0 0 0,0 0 0 0 0,-1 1 0 0 0,1-1 0 0 0,-1 1 1 0 0,1 0-1 0 0,-1-1 0 0 0,2 2 0 0 0,1 0 9 0 0,-1 0 1 0 0,1 0-1 0 0,-1 1 0 0 0,0-1 0 0 0,0 1 1 0 0,0 0-1 0 0,0 0 0 0 0,0 0 0 0 0,0 0 1 0 0,-1 1-1 0 0,0-1 0 0 0,3 5 0 0 0,-2-2 18 0 0,0 1-1 0 0,-1 0 1 0 0,1 0-1 0 0,-2 1 0 0 0,3 13 1 0 0,-3-18-29 0 0,1 11 96 0 0,-1-13-43 0 0,0-7-20 0 0,0-5-24 0 0,0 1-1 0 0,1-1 1 0 0,0 1-1 0 0,0 0 1 0 0,1 0 0 0 0,1 0-1 0 0,0 0 1 0 0,0 1-1 0 0,7-11 1 0 0,-9 16-7 0 0,1 1 0 0 0,0-1 0 0 0,0 1 1 0 0,1 0-1 0 0,-1 0 0 0 0,0 0 0 0 0,1 0 1 0 0,0 1-1 0 0,0 0 0 0 0,0-1 0 0 0,0 1 0 0 0,0 1 1 0 0,0-1-1 0 0,0 1 0 0 0,6-2 0 0 0,-8 2-2 0 0,0 1 0 0 0,0 0 0 0 0,0-1 1 0 0,0 1-1 0 0,0 0 0 0 0,0 0 0 0 0,0 0 0 0 0,0 0 0 0 0,0 1 0 0 0,0-1 0 0 0,0 1 0 0 0,0-1 0 0 0,0 1 0 0 0,0-1 0 0 0,0 1 0 0 0,0 0 0 0 0,0 0 0 0 0,-1 0 0 0 0,1 0 0 0 0,0 0 0 0 0,-1 1 0 0 0,1-1 0 0 0,-1 0 0 0 0,1 1 1 0 0,-1-1-1 0 0,1 1 0 0 0,-1-1 0 0 0,0 1 0 0 0,0 0 0 0 0,0 0 0 0 0,0-1 0 0 0,0 1 0 0 0,-1 0 0 0 0,1 0 0 0 0,1 4 0 0 0,-1 0 13 0 0,-1 0 0 0 0,1 0 0 0 0,-1 1 0 0 0,0-1 0 0 0,0 0 0 0 0,-1 1 0 0 0,0-1 0 0 0,-2 11 1 0 0,1-10-2 0 0,0 1 1 0 0,1 0-1 0 0,1-1 1 0 0,-1 1-1 0 0,1 11 1 0 0,1-15-6 0 0,-1-3-4 0 0</inkml:trace>
  <inkml:trace contextRef="#ctx0" brushRef="#br0" timeOffset="72926.28">1094 2609 2104 0 0,'0'0'6336'0'0,"13"-11"-4118"0"0,-7 4-1910 0 0,1-1-1 0 0,-1 1 0 0 0,1 1 0 0 0,1-1 0 0 0,-1 1 0 0 0,1 1 1 0 0,0-1-1 0 0,0 1 0 0 0,17-7 0 0 0,-22 11-251 0 0,0 0 0 0 0,0 0 1 0 0,0 0-1 0 0,0 0 0 0 0,0 1 0 0 0,0 0 0 0 0,0-1 0 0 0,0 1 0 0 0,0 0 0 0 0,0 0 0 0 0,0 1 0 0 0,0-1 1 0 0,0 1-1 0 0,-1-1 0 0 0,1 1 0 0 0,0 0 0 0 0,4 2 0 0 0,-4-1-7 0 0,1 0 1 0 0,-1 0-1 0 0,0 1 0 0 0,0-1 0 0 0,0 1 1 0 0,0 0-1 0 0,0 0 0 0 0,0 0 0 0 0,-1 0 0 0 0,1 1 1 0 0,1 4-1 0 0,2 3 43 0 0,-1 0-1 0 0,0 1 1 0 0,-1 0-1 0 0,-1-1 1 0 0,0 1-1 0 0,0 0 1 0 0,0 17 0 0 0,2 13 116 0 0,-3-28-136 0 0</inkml:trace>
  <inkml:trace contextRef="#ctx0" brushRef="#br0" timeOffset="73577.53">4372 1965 8432 0 0,'0'0'1769'0'0,"-2"2"-1634"0"0,-7 10 270 0 0,0 0 0 0 0,1 1 1 0 0,0 0-1 0 0,1 0 1 0 0,0 0-1 0 0,-7 23 0 0 0,8-19-60 0 0,-5 13 115 0 0,-11 55 1 0 0,6-22-67 0 0,12-48-323 0 0</inkml:trace>
  <inkml:trace contextRef="#ctx0" brushRef="#br0" timeOffset="74000.86">4185 2477 9440 0 0,'0'0'1608'0'0,"0"3"-1480"0"0,-15 32 1580 0 0,9-23-1279 0 0,1 0-1 0 0,0 1 1 0 0,1-1-1 0 0,1 1 1 0 0,-4 23 0 0 0,6-35-391 0 0,1 1 1 0 0,0-1-1 0 0,0 0 1 0 0,0 1-1 0 0,0-1 1 0 0,0 1 0 0 0,0-1-1 0 0,0 0 1 0 0,0 1-1 0 0,1-1 1 0 0,-1 0 0 0 0,0 1-1 0 0,1-1 1 0 0,-1 0-1 0 0,1 1 1 0 0,-1-1 0 0 0,1 0-1 0 0,0 0 1 0 0,0 0-1 0 0,-1 1 1 0 0,1-1 0 0 0,0 0-1 0 0,0 0 1 0 0,0 0-1 0 0,0 0 1 0 0,0-1 0 0 0,0 1-1 0 0,1 0 1 0 0,-1 0-1 0 0,0-1 1 0 0,2 2 0 0 0,1-2 10 0 0,-1 1 0 0 0,0-1 0 0 0,0 0 1 0 0,0 0-1 0 0,0 0 0 0 0,0-1 1 0 0,1 1-1 0 0,-1-1 0 0 0,0 0 1 0 0,0 1-1 0 0,0-1 0 0 0,0-1 1 0 0,3-1-1 0 0,12-5 131 0 0,27-17 0 0 0,-40 22-157 0 0,1-1 1 0 0,-1 0-1 0 0,-1 0 1 0 0,1 0-1 0 0,0-1 1 0 0,-1 1-1 0 0,0-1 0 0 0,0 0 1 0 0,4-6-1 0 0,-8 10-21 0 0,0 1-1 0 0,0 0 1 0 0,1 0-1 0 0,-1-1 1 0 0,0 1-1 0 0,0 0 0 0 0,0-1 1 0 0,1 1-1 0 0,-1 0 1 0 0,0-1-1 0 0,0 1 0 0 0,0 0 1 0 0,0-1-1 0 0,0 1 1 0 0,0 0-1 0 0,0-1 0 0 0,0 1 1 0 0,0 0-1 0 0,0-1 1 0 0,0 1-1 0 0,0 0 1 0 0,0-1-1 0 0,0 1 0 0 0,0 0 1 0 0,0-1-1 0 0,0 1 1 0 0,0 0-1 0 0,0-1 0 0 0,0 1 1 0 0,0 0-1 0 0,-1-1 1 0 0,1 1-1 0 0,0-1 0 0 0,-1 1 1 0 0,1 1 0 0 0,-1-1-1 0 0,1 0 1 0 0,-1 0 0 0 0,1 0-1 0 0,-1 1 1 0 0,1-1 0 0 0,-1 0-1 0 0,1 1 1 0 0,-1-1 0 0 0,1 0-1 0 0,0 1 1 0 0,-1-1 0 0 0,1 0-1 0 0,0 1 1 0 0,-1-1 0 0 0,1 1-1 0 0,0-1 1 0 0,-1 1 0 0 0,1-1-1 0 0,0 1 1 0 0,0-1 0 0 0,-1 2-1 0 0,1-1-1 0 0,-1 0 0 0 0,1 0-1 0 0,-1 0 1 0 0,1 0-1 0 0,0 0 1 0 0,-1 0 0 0 0,1 0-1 0 0,0 0 1 0 0,0 0-1 0 0,0 0 1 0 0,0 0 0 0 0,0 0-1 0 0,0 1 1 0 0,0-1-1 0 0,0 0 1 0 0,0 0 0 0 0,0 0-1 0 0,1 2 1 0 0,0-2-1 0 0,-1-1 1 0 0,1 1 0 0 0,0 0-1 0 0,-1-1 1 0 0,1 1-1 0 0,-1-1 1 0 0,1 1-1 0 0,0-1 1 0 0,0 1 0 0 0,-1-1-1 0 0,1 1 1 0 0,0-1-1 0 0,0 0 1 0 0,-1 1-1 0 0,1-1 1 0 0,0 0 0 0 0,0 0-1 0 0,0 1 1 0 0,0-1-1 0 0,0 0 1 0 0,-1 0 0 0 0,3 0-1 0 0,5-1-2 0 0,0 0 0 0 0,0-1 0 0 0,0 1 0 0 0,0-2 0 0 0,0 1 0 0 0,-1-1 0 0 0,1 0 0 0 0,-1-1 0 0 0,8-4-1 0 0,-14 8 4 0 0,0-1 1 0 0,1 0-1 0 0,-1 0 0 0 0,0 1 0 0 0,0-1 0 0 0,1 0 0 0 0,-1 0 0 0 0,0-1 0 0 0,0 1 0 0 0,0 0 0 0 0,0 0 0 0 0,0 0 1 0 0,0-1-1 0 0,0 1 0 0 0,0-3 0 0 0,2-1 5 0 0,-3 3-3 0 0,0 1 0 0 0,0 0 0 0 0,0 0 0 0 0,0 0 0 0 0,0 0 0 0 0,0 0 0 0 0,0 0 0 0 0,-1 0 0 0 0,1 0-1 0 0,0 0 1 0 0,-1 0 0 0 0,1 0 0 0 0,-1 0 0 0 0,1 0 0 0 0,-1 0 0 0 0,1 0 0 0 0,-1 0 0 0 0,0 0 0 0 0,1 0 0 0 0,-1 1 0 0 0,0-1 0 0 0,0 0 0 0 0,1 1-1 0 0,-1-1 1 0 0,0 0 0 0 0,0 1 0 0 0,-1-1 0 0 0,0-1 9 0 0,-5-2 11 0 0,0 0-1 0 0,0 1 1 0 0,0 0-1 0 0,0 0 0 0 0,-1 1 1 0 0,1-1-1 0 0,-1 2 1 0 0,1-1-1 0 0,-9 0 0 0 0,-22-6 140 0 0,31 6-128 0 0</inkml:trace>
  <inkml:trace contextRef="#ctx0" brushRef="#br0" timeOffset="74001.86">4574 2533 12552 0 0,'-8'42'1873'0'0,"-11"20"214"0"0,0-3-1350 0 0,-14 39 341 0 0,32-93-1054 0 0</inkml:trace>
  <inkml:trace contextRef="#ctx0" brushRef="#br0" timeOffset="74627.89">4540 2613 9040 0 0,'0'-4'128'0'0,"1"-5"10"0"0,9-19 424 0 0,-9 23-477 0 0,0 1 1 0 0,1-1 0 0 0,-1 1-1 0 0,1 0 1 0 0,0 0-1 0 0,0 0 1 0 0,0 0 0 0 0,1 0-1 0 0,-1 0 1 0 0,1 1-1 0 0,0-1 1 0 0,0 1-1 0 0,0 0 1 0 0,7-6 0 0 0,-2 4-7 0 0,0 0-1 0 0,0 0 1 0 0,11-4 0 0 0,-16 8-39 0 0,-1 0 0 0 0,1 0 0 0 0,0 0-1 0 0,-1 1 1 0 0,1-1 0 0 0,0 1 0 0 0,-1 0 0 0 0,1-1-1 0 0,0 1 1 0 0,-1 0 0 0 0,1 1 0 0 0,0-1-1 0 0,0 0 1 0 0,-1 1 0 0 0,1 0 0 0 0,2 0 0 0 0,-4 0-13 0 0,1 0 0 0 0,-1-1 1 0 0,0 1-1 0 0,0-1 1 0 0,0 1-1 0 0,0 0 0 0 0,0 0 1 0 0,0 0-1 0 0,0 0 1 0 0,-1 0-1 0 0,1 0 0 0 0,0 0 1 0 0,0 0-1 0 0,-1 0 1 0 0,1 0-1 0 0,0 0 1 0 0,-1 0-1 0 0,1 0 0 0 0,-1 0 1 0 0,0 1-1 0 0,1-1 1 0 0,-1 0-1 0 0,0 0 0 0 0,0 1 1 0 0,0-1-1 0 0,0 0 1 0 0,0 0-1 0 0,0 1 0 0 0,0-1 1 0 0,0 0-1 0 0,0 0 1 0 0,-1 1-1 0 0,1-1 0 0 0,0 0 1 0 0,-1 0-1 0 0,1 0 1 0 0,-1 1-1 0 0,0 0 0 0 0,-2 3 100 0 0,0 1-1 0 0,0-1 0 0 0,0 0 1 0 0,0 0-1 0 0,-1-1 1 0 0,-7 8-1 0 0,-23 21 1754 0 0,57-53-1106 0 0,-17 16-689 0 0,-1-1-1 0 0,1 1 1 0 0,0 1-1 0 0,1-1 0 0 0,-1 1 1 0 0,13-4-1 0 0,-15 5-13 0 0,0 1 0 0 0,0 0 0 0 0,0 0 0 0 0,0 1 0 0 0,1-1-1 0 0,-1 1 1 0 0,0 0 0 0 0,0 0 0 0 0,1 0 0 0 0,-1 1 0 0 0,0 0 0 0 0,7 1-1 0 0,-11-2-59 0 0,0 0 0 0 0,1 1 0 0 0,-1-1 0 0 0,1 0 0 0 0,-1 0-1 0 0,0 1 1 0 0,1-1 0 0 0,-1 0 0 0 0,0 1 0 0 0,0-1 0 0 0,1 0-1 0 0,-1 1 1 0 0,0-1 0 0 0,0 1 0 0 0,1-1 0 0 0,-1 0 0 0 0,0 1-1 0 0,0-1 1 0 0,0 1 0 0 0,0-1 0 0 0,1 0 0 0 0,-1 1 0 0 0,0-1-1 0 0,0 1 1 0 0,0-1 0 0 0,0 1 0 0 0,0-1 0 0 0,0 1 0 0 0,0-1-1 0 0,0 1 1 0 0,0-1 0 0 0,-1 0 0 0 0,1 1 0 0 0,0-1-1 0 0,0 1 1 0 0,0-1 0 0 0,0 0 0 0 0,-1 1 0 0 0,1-1 0 0 0,0 1-1 0 0,0-1 1 0 0,-1 0 0 0 0,1 1 0 0 0,0-1 0 0 0,-1 1 0 0 0,-13 15 353 0 0,1-4 42 0 0,10-9-53 0 0,9-8-229 0 0,1 0-63 0 0,0-1-1 0 0,0 1 1 0 0,1 0 0 0 0,0 1 0 0 0,15-6 0 0 0,-21 9-47 0 0,1 0 0 0 0,-1 0 1 0 0,0 1-1 0 0,1-1 1 0 0,-1 1-1 0 0,1-1 0 0 0,-1 1 1 0 0,1 0-1 0 0,-1 0 1 0 0,1 1-1 0 0,3-1 0 0 0,-5 1-5 0 0,1-1-1 0 0,-1 1 1 0 0,0 0-1 0 0,0-1 1 0 0,1 1-1 0 0,-1 0 1 0 0,0-1-1 0 0,0 1 1 0 0,0 0-1 0 0,0 0 1 0 0,0 0-1 0 0,0 0 1 0 0,0 0-1 0 0,0 0 1 0 0,-1 0-1 0 0,1 1 1 0 0,0-1-1 0 0,0 0 1 0 0,-1 0 0 0 0,1 1-1 0 0,-1-1 1 0 0,1 2-1 0 0,0 2 16 0 0,0 0 0 0 0,0 0 0 0 0,-1 0 0 0 0,1 0 0 0 0,-1 0 0 0 0,0 0 1 0 0,-1 8-1 0 0,0-10-9 0 0,1 1-1 0 0,-1-1 1 0 0,0 1 0 0 0,0-1 0 0 0,0 0 0 0 0,0 0 0 0 0,0 1 0 0 0,-1-1 0 0 0,0 0 0 0 0,1 0 0 0 0,-1 0 0 0 0,-3 2 0 0 0,1-2 31 0 0</inkml:trace>
  <inkml:trace contextRef="#ctx0" brushRef="#br0" timeOffset="75545.81">416 1701 3408 0 0,'-1'-2'465'0'0,"0"1"-720"0"0,-5-8 2805 0 0,5 9-2489 0 0,1 0 1 0 0,0 0-1 0 0,-1 0 0 0 0,1 0 1 0 0,0 0-1 0 0,-1 1 0 0 0,1-1 0 0 0,0 0 1 0 0,-1 0-1 0 0,1 0 0 0 0,0 1 1 0 0,-1-1-1 0 0,1 0 0 0 0,0 0 0 0 0,0 1 1 0 0,-1-1-1 0 0,1 0 0 0 0,0 0 1 0 0,0 1-1 0 0,0-1 0 0 0,0 0 0 0 0,-1 1 1 0 0,1-1-1 0 0,0 0 0 0 0,0 1 1 0 0,0-1-1 0 0,0 0 0 0 0,0 1 0 0 0,0-1 1 0 0,0 0-1 0 0,0 1 0 0 0,0-1 1 0 0,0 1-1 0 0,0-1 0 0 0,0 1 0 0 0,-10 49 665 0 0,2 1 0 0 0,-1 73 0 0 0,8-106-662 0 0</inkml:trace>
  <inkml:trace contextRef="#ctx0" brushRef="#br0" timeOffset="76424.31">401 1725 5520 0 0,'0'0'590'0'0,"2"-2"-411"0"0,24-18 131 0 0,-11 7 44 0 0,1 0 0 0 0,0 1 0 0 0,1 1 0 0 0,0 1 0 0 0,28-13-1 0 0,-43 22-309 0 0,0 1 0 0 0,1-1 0 0 0,-1 1 0 0 0,0-1-1 0 0,0 1 1 0 0,0 0 0 0 0,1-1 0 0 0,-1 1 0 0 0,0 0-1 0 0,0 1 1 0 0,1-1 0 0 0,-1 0 0 0 0,0 1 0 0 0,0-1-1 0 0,0 1 1 0 0,0-1 0 0 0,0 1 0 0 0,1 0 0 0 0,-1 0-1 0 0,2 2 1 0 0,-1-1 3 0 0,0 1 1 0 0,0 0-1 0 0,-1-1 0 0 0,1 1 0 0 0,-1 0 0 0 0,0 0 0 0 0,0 1 1 0 0,0-1-1 0 0,0 0 0 0 0,-1 1 0 0 0,2 3 0 0 0,2 10 80 0 0,0-1-1 0 0,-2 1 0 0 0,0-1 0 0 0,1 23 1 0 0,1 125 868 0 0,0 6 0 0 0,-4-154-913 0 0</inkml:trace>
  <inkml:trace contextRef="#ctx0" brushRef="#br0" timeOffset="76800.92">577 1336 5120 0 0,'0'0'2944'0'0,"1"3"-2727"0"0,2 2 11 0 0,0 1-1 0 0,-1 0 1 0 0,0 0-1 0 0,0-1 1 0 0,-1 1 0 0 0,0 1-1 0 0,1 5 1 0 0,2 51 623 0 0,-3-42-804 0 0,0 121 1708 0 0,-1-73-1232 0 0,0-57-385 0 0</inkml:trace>
  <inkml:trace contextRef="#ctx0" brushRef="#br0" timeOffset="76801.92">589 1351 6632 0 0,'0'0'2478'0'0,"3"-1"-2355"0"0,57-14 597 0 0,-35 10-369 0 0,30-10-1 0 0,75-39 576 0 0,-99 40-724 0 0,-30 14-167 0 0,0-1 0 0 0,0 1-1 0 0,0-1 1 0 0,1 1 0 0 0,-1-1-1 0 0,0 1 1 0 0,0 0 0 0 0,0 0 0 0 0,1-1-1 0 0,-1 1 1 0 0,0 0 0 0 0,0 0-1 0 0,1 0 1 0 0,-1 0 0 0 0,0 1-1 0 0,0-1 1 0 0,0 0 0 0 0,2 1 0 0 0,-2-1-11 0 0,-1 1 1 0 0,1-1 0 0 0,0 1-1 0 0,-1 0 1 0 0,1-1 0 0 0,0 1-1 0 0,-1 0 1 0 0,1-1 0 0 0,-1 1 0 0 0,1 0-1 0 0,-1 0 1 0 0,1 0 0 0 0,-1-1-1 0 0,0 1 1 0 0,1 0 0 0 0,-1 0 0 0 0,0 0-1 0 0,0 0 1 0 0,0 1 0 0 0,1 6 93 0 0,-1 0 1 0 0,0 0-1 0 0,-1 0 1 0 0,-2 13-1 0 0,0-2 12 0 0,-8 270 1407 0 0,10-235-1446 0 0,6 272 1309 0 0,-4-305-1279 0 0</inkml:trace>
  <inkml:trace contextRef="#ctx0" brushRef="#br0" timeOffset="77385.48">1029 1649 6632 0 0,'1'-3'577'0'0,"3"-12"1094"0"0,-3 15-1167 0 0,-5 16 1232 0 0,2-4-1380 0 0,-1 1 1 0 0,-1-2 0 0 0,0 1 0 0 0,0 0-1 0 0,-1-1 1 0 0,-7 12 0 0 0,-4 0 520 0 0,15-22-650 0 0,1-1-216 0 0,0 0-1 0 0,0 0 1 0 0,0 0 0 0 0,0 0 0 0 0,0 0-1 0 0,0 0 1 0 0,0-1 0 0 0,0 1 0 0 0,0 0-1 0 0,0 0 1 0 0,0 0 0 0 0,0 0-1 0 0,0 0 1 0 0,0 0 0 0 0,0 0 0 0 0,0 0-1 0 0,-1 0 1 0 0,1 0 0 0 0,0 0 0 0 0,0 0-1 0 0,0 0 1 0 0,0 0 0 0 0,0 0 0 0 0,0 0-1 0 0,0 0 1 0 0,0 0 0 0 0,0 0 0 0 0,0 0-1 0 0,0 0 1 0 0,0 0 0 0 0,-1 0 0 0 0,1 0-1 0 0,0 0 1 0 0,0 0 0 0 0,0 0-1 0 0,0 0 1 0 0,0 0 0 0 0,0 0 0 0 0,0 0-1 0 0,0 0 1 0 0,0 0 0 0 0,0 0 0 0 0,0 0-1 0 0,-1 0 1 0 0,1 0 0 0 0,0 0 0 0 0,0 0-1 0 0,0 0 1 0 0,0 0 0 0 0,0 0 0 0 0,0 0-1 0 0,0 0 1 0 0,0 1 0 0 0,0-1 0 0 0,0 0-1 0 0,0 0 1 0 0,0 0 0 0 0,0 0-1 0 0,0 0 1 0 0,0 0 0 0 0,0 0 0 0 0,0 0-1 0 0,-4-7 234 0 0,4-29 3 0 0,0 26-189 0 0,0-1 0 0 0,0 0 0 0 0,-1 1 0 0 0,0-1 0 0 0,-6-19 0 0 0,7 30-54 0 0,0-1 0 0 0,0 0 0 0 0,0 0 1 0 0,0 0-1 0 0,0 0 0 0 0,1 0 1 0 0,-1 1-1 0 0,0-1 0 0 0,0 0 0 0 0,0 0 1 0 0,1 0-1 0 0,-1 1 0 0 0,0-1 1 0 0,1 0-1 0 0,-1 0 0 0 0,1 1 0 0 0,-1-1 1 0 0,1 0-1 0 0,-1 1 0 0 0,1-1 1 0 0,-1 0-1 0 0,1 1 0 0 0,0-1 0 0 0,-1 1 1 0 0,1-1-1 0 0,0 1 0 0 0,-1 0 1 0 0,1-1-1 0 0,0 1 0 0 0,0-1 0 0 0,0 1 1 0 0,-1 0-1 0 0,1 0 0 0 0,1-1 1 0 0,37-8-8 0 0,-32 7 13 0 0,139-18 74 0 0,-124 18-66 0 0,-19 2-11 0 0,1-1 0 0 0,0 1 0 0 0,-1 0-1 0 0,1 1 1 0 0,0-1 0 0 0,-1 1 0 0 0,1-1-1 0 0,-1 1 1 0 0,1 0 0 0 0,-1 0 0 0 0,6 3-1 0 0,-7-3 3 0 0,0 1-1 0 0,0-1 1 0 0,0 0 0 0 0,0 1-1 0 0,0-1 1 0 0,-1 1-1 0 0,1 0 1 0 0,-1 0-1 0 0,1-1 1 0 0,-1 1-1 0 0,0 0 1 0 0,1 0 0 0 0,-1 0-1 0 0,0 0 1 0 0,0 1-1 0 0,-1-1 1 0 0,1 0-1 0 0,0 0 1 0 0,0 3-1 0 0,6 53 226 0 0,-2 0-1 0 0,-3 0 0 0 0,-6 68 1 0 0,1-71-20 0 0,2-40-150 0 0</inkml:trace>
  <inkml:trace contextRef="#ctx0" brushRef="#br0" timeOffset="78011.42">1330 1325 7024 0 0,'5'-16'970'0'0,"-5"16"-921"0"0,1 0 1 0 0,-1 0 0 0 0,0 0 0 0 0,0 0-1 0 0,0 0 1 0 0,1 0 0 0 0,-1 0-1 0 0,0 0 1 0 0,0 0 0 0 0,0 0 0 0 0,0 0-1 0 0,1 0 1 0 0,-1 0 0 0 0,0 0-1 0 0,0 0 1 0 0,0 0 0 0 0,0 1 0 0 0,1-1-1 0 0,-1 0 1 0 0,0 0 0 0 0,0 0-1 0 0,0 0 1 0 0,0 0 0 0 0,0 0 0 0 0,0 1-1 0 0,1-1 1 0 0,-1 0 0 0 0,0 0-1 0 0,0 0 1 0 0,0 0 0 0 0,0 1 0 0 0,0-1-1 0 0,0 0 1 0 0,0 0 0 0 0,0 0 0 0 0,0 0-1 0 0,0 1 1 0 0,0-1 0 0 0,0 0-1 0 0,0 0 1 0 0,0 1 0 0 0,6 31 1770 0 0,-2 85-623 0 0,-13 172 0 0 0,8-282-1141 0 0</inkml:trace>
  <inkml:trace contextRef="#ctx0" brushRef="#br0" timeOffset="78012.42">1335 1226 6728 0 0,'5'-10'459'0'0,"8"1"560"0"0,17 2 463 0 0,-11 3-1498 0 0,8-5 427 0 0,-1-1 0 0 0,35-20 1 0 0,-36 17-69 0 0,1 1 0 0 0,34-11 1 0 0,-57 22-313 0 0,0 0 0 0 0,0 0 0 0 0,0 1-1 0 0,0-1 1 0 0,0 1 0 0 0,0 0 0 0 0,0 0 0 0 0,0 0 0 0 0,0 0 0 0 0,0 0 0 0 0,0 1 0 0 0,0-1 0 0 0,0 1 0 0 0,4 1 0 0 0,-5-1-9 0 0,0 1-1 0 0,0-1 1 0 0,0 0 0 0 0,0 1-1 0 0,0-1 1 0 0,-1 1 0 0 0,1-1-1 0 0,-1 1 1 0 0,1 0-1 0 0,-1 0 1 0 0,1 0 0 0 0,-1 0-1 0 0,0 0 1 0 0,0 0 0 0 0,0 0-1 0 0,0 0 1 0 0,-1 0 0 0 0,1 0-1 0 0,0 4 1 0 0,28 146 778 0 0,-28-139-751 0 0,68 632 2613 0 0,-68-621-2579 0 0,8 67 425 0 0,-6-76-364 0 0</inkml:trace>
  <inkml:trace contextRef="#ctx0" brushRef="#br0" timeOffset="78430.7">1788 1705 9536 0 0,'0'0'344'0'0,"1"-1"-2"0"0,3-10-137 0 0,1 1-1 0 0,0 0 0 0 0,1 1 0 0 0,0-1 0 0 0,1 1 1 0 0,0 1-1 0 0,1-1 0 0 0,-1 1 0 0 0,1 0 0 0 0,1 1 0 0 0,0 0 1 0 0,0 0-1 0 0,0 1 0 0 0,1 0 0 0 0,-1 1 0 0 0,2 0 1 0 0,-1 0-1 0 0,0 1 0 0 0,13-3 0 0 0,-4 3-52 0 0,-1 0 0 0 0,25-1 0 0 0,-36 4-117 0 0,-1 1 1 0 0,0 0-1 0 0,0 1 1 0 0,1-1-1 0 0,-1 1 1 0 0,0 0-1 0 0,0 1 0 0 0,0-1 1 0 0,0 1-1 0 0,10 5 1 0 0,-13-5-17 0 0,0 0 1 0 0,0 1-1 0 0,0 0 1 0 0,-1-1-1 0 0,1 1 1 0 0,-1 0-1 0 0,0 0 1 0 0,0 0 0 0 0,0 0-1 0 0,0 1 1 0 0,0-1-1 0 0,-1 1 1 0 0,0-1-1 0 0,1 1 1 0 0,-1-1 0 0 0,-1 1-1 0 0,2 7 1 0 0,0 4 53 0 0,-1 0 1 0 0,0 0 0 0 0,-2 16-1 0 0,-6 40 383 0 0,-19 79-1 0 0,7-40 117 0 0,16-99-486 0 0,1-1 2 0 0</inkml:trace>
  <inkml:trace contextRef="#ctx0" brushRef="#br0" timeOffset="78984.47">2102 1325 10848 0 0,'3'-15'368'0'0,"5"-6"370"0"0,-8 21-726 0 0,0 0 0 0 0,0 0 0 0 0,0-1-1 0 0,0 1 1 0 0,0 0 0 0 0,0 0 0 0 0,0 0-1 0 0,0 0 1 0 0,0 0 0 0 0,0 0 0 0 0,0-1-1 0 0,1 1 1 0 0,-1 0 0 0 0,0 0 0 0 0,0 0-1 0 0,0 0 1 0 0,0 0 0 0 0,0 0 0 0 0,0 0-1 0 0,0 0 1 0 0,0 0 0 0 0,1 0 0 0 0,-1-1-1 0 0,0 1 1 0 0,0 0 0 0 0,0 0 0 0 0,0 0-1 0 0,0 0 1 0 0,0 0 0 0 0,1 0 0 0 0,-1 0-1 0 0,0 0 1 0 0,0 0 0 0 0,0 0 0 0 0,0 0-1 0 0,0 0 1 0 0,1 0 0 0 0,-1 0 0 0 0,0 0-1 0 0,0 0 1 0 0,0 0 0 0 0,0 0 0 0 0,0 1-1 0 0,0-1 1 0 0,1 0 0 0 0,-1 0 0 0 0,5 7 447 0 0,1 10-52 0 0,5 43 200 0 0,5 107-1 0 0,-12-109-416 0 0,-2 29 11 0 0,-2-86-188 0 0,-2 3-3 0 0</inkml:trace>
  <inkml:trace contextRef="#ctx0" brushRef="#br0" timeOffset="79538.13">2102 1258 7136 0 0,'-2'-9'8'0'0,"-1"-4"180"0"0,0-5 520 0 0,3 18-673 0 0,0-1 0 0 0,0 1 0 0 0,1-1 0 0 0,-1 1-1 0 0,0 0 1 0 0,0-1 0 0 0,1 1 0 0 0,-1 0 0 0 0,0 0 0 0 0,0-1 0 0 0,1 1 0 0 0,-1 0 0 0 0,0 0 0 0 0,1-1 0 0 0,-1 1 0 0 0,0 0 0 0 0,1 0 0 0 0,-1 0 0 0 0,0 0 0 0 0,1-1 0 0 0,-1 1 0 0 0,0 0 0 0 0,1 0 0 0 0,-1 0-1 0 0,1 0 1 0 0,-1 0 0 0 0,0 0 0 0 0,1 0 0 0 0,0 0 0 0 0,15 0 60 0 0,-12 0 10 0 0,17-2 92 0 0,1-1 1 0 0,0-1-1 0 0,-1-1 1 0 0,0 0-1 0 0,40-18 1 0 0,-24 10-69 0 0,-8 2-5 0 0,1 1-1 0 0,0 2 0 0 0,1 2 0 0 0,37-5 0 0 0,-65 11-79 0 0,0 0 0 0 0,1 0 0 0 0,-1 1 0 0 0,1-1 0 0 0,-1 1 0 0 0,0-1 0 0 0,1 1 0 0 0,-1 0-1 0 0,0 0 1 0 0,0 1 0 0 0,0-1 0 0 0,0 1 0 0 0,0-1 0 0 0,0 1 0 0 0,0 0 0 0 0,0 0 0 0 0,-1 0 0 0 0,1 1-1 0 0,-1-1 1 0 0,0 1 0 0 0,1-1 0 0 0,-1 1 0 0 0,0 0 0 0 0,-1 0 0 0 0,3 3 0 0 0,3 9 167 0 0,-1-1 1 0 0,0 1-1 0 0,-1 0 1 0 0,4 19 0 0 0,-4-15-80 0 0,15 77 881 0 0,14 141 0 0 0,-23-142-589 0 0,4 131 453 0 0,-8-75-176 0 0,-5-121-599 0 0,-2-16-18 0 0,1 0 0 0 0,1 0 0 0 0,0 0 0 0 0,0 0 0 0 0,7 19-1 0 0,-3-21 45 0 0</inkml:trace>
  <inkml:trace contextRef="#ctx0" brushRef="#br0" timeOffset="79539.13">2596 936 5016 0 0,'-2'-18'486'0'0,"0"5"184"0"0,1 8-364 0 0,1 0-1 0 0,-1 0 1 0 0,0 1-1 0 0,-1-1 0 0 0,1 0 1 0 0,-1 0-1 0 0,-4-8 1 0 0,5 13 23 0 0,-4 13 588 0 0,5 6-690 0 0,0-1 0 0 0,1 0-1 0 0,4 22 1 0 0,-1-9 30 0 0,3 30-9 0 0,20 259 1912 0 0,-28-299-1986 0 0,0-14-94 0 0</inkml:trace>
  <inkml:trace contextRef="#ctx0" brushRef="#br0" timeOffset="79937.8">2531 860 7736 0 0,'-2'-9'-77'0'0,"-5"-17"559"0"0,7 23-403 0 0,-1 1 1 0 0,1-1 0 0 0,0 1 0 0 0,0-1 0 0 0,0 1 0 0 0,0-1 0 0 0,1 1-1 0 0,-1 0 1 0 0,1-1 0 0 0,-1 1 0 0 0,1-1 0 0 0,0 1 0 0 0,0 0 0 0 0,1-3-1 0 0,-1 4 34 0 0,1 1 0 0 0,0-1-1 0 0,-1 0 1 0 0,1 1-1 0 0,-1-1 1 0 0,1 1 0 0 0,0 0-1 0 0,-1-1 1 0 0,1 1-1 0 0,0 0 1 0 0,-1 0 0 0 0,1 0-1 0 0,0 0 1 0 0,2 1-1 0 0,3 0-19 0 0,275-36 2102 0 0,-173 18-1693 0 0,-101 16-416 0 0,0 0 0 0 0,0 0 0 0 0,0 1 1 0 0,0 0-1 0 0,1 1 0 0 0,-1 0 0 0 0,10 2 0 0 0,-15-2-40 0 0,0 0 0 0 0,0 0 0 0 0,0 0 0 0 0,-1 0 0 0 0,1 1-1 0 0,0-1 1 0 0,-1 1 0 0 0,1-1 0 0 0,-1 1 0 0 0,0 0 0 0 0,0 0 0 0 0,1 0 0 0 0,-1 0 0 0 0,-1 1-1 0 0,1-1 1 0 0,0 0 0 0 0,0 1 0 0 0,-1-1 0 0 0,0 1 0 0 0,1 0 0 0 0,-1 0 0 0 0,0-1 0 0 0,1 5 0 0 0,8 44 474 0 0,-2 0-1 0 0,2 91 1 0 0,-8-92-430 0 0,12 244 1019 0 0,12 204 231 0 0,-7-350-672 0 0,-17-137-595 0 0</inkml:trace>
  <inkml:trace contextRef="#ctx0" brushRef="#br0" timeOffset="80772">2985 565 7936 0 0,'4'-3'596'0'0,"4"-2"444"0"0,3-2 441 0 0,18-6 1491 0 0,-28 13-2944 0 0,-1-1 1 0 0,0 1-1 0 0,1 0 1 0 0,-1 0-1 0 0,1 1 1 0 0,-1-1-1 0 0,1 0 1 0 0,-1 0-1 0 0,0 0 0 0 0,1 0 1 0 0,-1 0-1 0 0,1 0 1 0 0,-1 0-1 0 0,0 1 1 0 0,1-1-1 0 0,-1 0 1 0 0,1 0-1 0 0,-1 1 1 0 0,0-1-1 0 0,1 0 0 0 0,-1 1 1 0 0,0-1-1 0 0,1 0 1 0 0,-1 1-1 0 0,0-1 1 0 0,0 0-1 0 0,0 1 1 0 0,1-1-1 0 0,-1 0 1 0 0,0 1-1 0 0,0-1 0 0 0,0 1 1 0 0,0-1-1 0 0,1 1 1 0 0,2 16 0 0 0,-2-16 47 0 0,13 170 928 0 0,-6-46-645 0 0,-3-47-154 0 0,-16-157-204 0 0,-41-149-1 0 0,34 181-7 0 0,14 37 3 0 0,-1 0 1 0 0,2-1-1 0 0,-1 1 0 0 0,1 0 1 0 0,-2-22-1 0 0,5 30 3 0 0,0 0 0 0 0,0 1 0 0 0,0-1 0 0 0,1 0 0 0 0,-1 1 0 0 0,1-1 0 0 0,-1 0 0 0 0,1 1 0 0 0,0-1 0 0 0,-1 1 0 0 0,1-1 0 0 0,0 1 0 0 0,0 0 0 0 0,0-1 0 0 0,0 1 0 0 0,1 0 0 0 0,-1 0 0 0 0,0-1 0 0 0,0 1 0 0 0,1 0 0 0 0,-1 0 0 0 0,0 0 0 0 0,3 0 0 0 0,4-4 0 0 0,1 1 0 0 0,18-6 0 0 0,-12 4 3 0 0,91-35 129 0 0,163-41 0 0 0,-265 81-124 0 0,19-5 49 0 0,28-3 1 0 0,-44 9-5 0 0,-1-1 0 0 0,0 1-1 0 0,0 0 1 0 0,0 0 0 0 0,0 1-1 0 0,0-1 1 0 0,0 2-1 0 0,1-1 1 0 0,-2 1 0 0 0,8 2-1 0 0,-11-3-24 0 0,-1 0 0 0 0,1 1-1 0 0,-1-1 1 0 0,1 1 0 0 0,-1-1-1 0 0,1 1 1 0 0,-1-1-1 0 0,0 1 1 0 0,0 0 0 0 0,1 0-1 0 0,-1 0 1 0 0,-1 0 0 0 0,1-1-1 0 0,0 1 1 0 0,0 0-1 0 0,-1 1 1 0 0,1-1 0 0 0,-1 3-1 0 0,5 42 250 0 0,-5-40-259 0 0,7 430 1396 0 0,2 56-615 0 0,9-114-331 0 0,-23-2 51 0 0,3-342-458 0 0,0 5 80 0 0,-11 61 1 0 0,11-92-93 0 0</inkml:trace>
  <inkml:trace contextRef="#ctx0" brushRef="#br0" timeOffset="81424.02">3595 963 12760 0 0,'0'0'673'0'0,"8"-20"391"0"0,5 7-693 0 0,2 0 0 0 0,0 0 0 0 0,0 2-1 0 0,1 0 1 0 0,32-16 0 0 0,29-9 347 0 0,-25 13-339 0 0,90-55 0 0 0,-119 63-295 0 0,-23 15-82 0 0,0 0 0 0 0,1 0 0 0 0,-1 0 0 0 0,0 0 1 0 0,0 0-1 0 0,0 0 0 0 0,0 0 0 0 0,0 0 0 0 0,0 0 0 0 0,1 0 0 0 0,-1 0 0 0 0,0 0 0 0 0,0 0 0 0 0,0 0 1 0 0,0 0-1 0 0,0 0 0 0 0,1 0 0 0 0,-1 0 0 0 0,0 0 0 0 0,0 0 0 0 0,0 0 0 0 0,0 0 0 0 0,0 0 0 0 0,1 0 0 0 0,-1 0 1 0 0,0 0-1 0 0,0 0 0 0 0,0 0 0 0 0,0 0 0 0 0,0 0 0 0 0,0 1 0 0 0,0-1 0 0 0,1 0 0 0 0,-1 0 0 0 0,0 0 0 0 0,0 0 1 0 0,0 0-1 0 0,0 0 0 0 0,0 0 0 0 0,0 1 0 0 0,3 8 72 0 0,-1 9 12 0 0,-2-17-83 0 0,0 126 283 0 0,-2-51-108 0 0,-16 487 778 0 0,4-252-452 0 0,10-63 10 0 0,7-210-397 0 0,-1-30-84 0 0</inkml:trace>
  <inkml:trace contextRef="#ctx0" brushRef="#br0" timeOffset="82131.42">4036 586 8336 0 0,'0'0'2502'0'0,"1"2"-2244"0"0,1 2-150 0 0,0 1 0 0 0,0 0 0 0 0,-1 0 0 0 0,1 0 0 0 0,-1 0 0 0 0,0 0 0 0 0,0 6 0 0 0,1 41 164 0 0,-1-19-70 0 0,-1 3 256 0 0,-2 0 0 0 0,-8 52-1 0 0,6-52-120 0 0,4-35-168 0 0,0-19-36 0 0,7-30 1 0 0,0-8-40 0 0,-6-22-33 0 0,2-27 12 0 0,-3 102-74 0 0,1-1 1 0 0,0 0 0 0 0,0 1 0 0 0,0-1-1 0 0,1 1 1 0 0,-1-1 0 0 0,1 1 0 0 0,-1 0-1 0 0,1 0 1 0 0,1 0 0 0 0,-1 0 0 0 0,0 0-1 0 0,0 0 1 0 0,1 0 0 0 0,0 1 0 0 0,0-1-1 0 0,-1 1 1 0 0,1 0 0 0 0,1 0 0 0 0,-1 0-1 0 0,0 0 1 0 0,0 1 0 0 0,6-3 0 0 0,7-2-3 0 0,1 1 1 0 0,1 0 0 0 0,29-3-1 0 0,-15 3 1 0 0,106-32 22 0 0,-138 37 1 0 0,1 0 0 0 0,-1 0 0 0 0,1 0 0 0 0,-1 1 0 0 0,1-1 0 0 0,-1 0 0 0 0,1 0 0 0 0,-1 1 0 0 0,1-1 0 0 0,-1 0 0 0 0,1 1 0 0 0,-1-1 0 0 0,0 0 0 0 0,1 1 0 0 0,-1-1 0 0 0,0 1 0 0 0,1-1 0 0 0,-1 1-1 0 0,0-1 1 0 0,0 1 0 0 0,1-1 0 0 0,-1 1 0 0 0,0-1 0 0 0,0 1 0 0 0,0-1 0 0 0,0 1 0 0 0,0-1 0 0 0,0 1 0 0 0,0-1 0 0 0,0 1 0 0 0,0-1 0 0 0,0 2 0 0 0,3 27 253 0 0,-3-18-212 0 0,7 104 1002 0 0,-11 155 0 0 0,1-195-709 0 0,1 589 1150 0 0,62-46-348 0 0,-55-586-1101 0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7-31T08:49:52.110"/>
    </inkml:context>
    <inkml:brush xml:id="br0">
      <inkml:brushProperty name="width" value="0.05" units="cm"/>
      <inkml:brushProperty name="height" value="0.05" units="cm"/>
      <inkml:brushProperty name="color" value="#004F8B"/>
    </inkml:brush>
  </inkml:definitions>
  <inkml:trace contextRef="#ctx0" brushRef="#br0">272 493 96 0 0,'13'3'-2'0'0,"9"-7"-6"0"0,17-12 18 0 0,-17 7 35 0 0,34-14 829 0 0,22-8-174 0 0,4 3 1270 0 0,32-9 2266 0 0,-107 36-2373 0 0</inkml:trace>
  <inkml:trace contextRef="#ctx0" brushRef="#br0" timeOffset="762.33">74 874 96 0 0,'0'0'3584'0'0,"-13"27"205"0"0,14-26-3743 0 0,-1-1 0 0 0,1 1 0 0 0,0 0 0 0 0,0-1 0 0 0,0 1 1 0 0,0-1-1 0 0,0 1 0 0 0,0-1 0 0 0,0 0 0 0 0,0 1 0 0 0,0-1 0 0 0,0 0 0 0 0,0 0 0 0 0,0 1 0 0 0,0-1 0 0 0,1 0 0 0 0,-1 0 0 0 0,1-1 0 0 0,25 2 412 0 0,-2-2-208 0 0,-1-2-1 0 0,1-1 1 0 0,0 0-1 0 0,-1-2 1 0 0,0-1-1 0 0,0-1 1 0 0,-1-1-1 0 0,0-1 1 0 0,37-22-1 0 0,-49 27-2 0 0,-10 5-219 0 0,1-1 0 0 0,-1 1 0 0 0,0-1 0 0 0,0 1 0 0 0,1-1 0 0 0,-1 0 0 0 0,0 1 1 0 0,0-1-1 0 0,0 0 0 0 0,0 0 0 0 0,2-2 0 0 0,-2 2 70 0 0,0 1 0 0 0,0-1 1 0 0,0 0-1 0 0,0 0 0 0 0,0 0 0 0 0,0 1 1 0 0,0-1-1 0 0,0 0 0 0 0,0 1 0 0 0,1-1 0 0 0,-1 1 1 0 0,0 0-1 0 0,0-1 0 0 0,1 1 0 0 0,-1 0 0 0 0,0 0 1 0 0,3-1-1 0 0,-3 2-3 0 0</inkml:trace>
  <inkml:trace contextRef="#ctx0" brushRef="#br0" timeOffset="1965.44">40 1383 7936 0 0,'0'0'4393'0'0,"1"-2"-4380"0"0,3-5-3 0 0,-3 5-2 0 0,-1 1 5 0 0,0 1-25 0 0,0 0 1 0 0,0 0 0 0 0,0 0-1 0 0,0 0 1 0 0,0 0 0 0 0,0 0-1 0 0,0-1 1 0 0,0 1 0 0 0,0 0-1 0 0,0 0 1 0 0,0 0 0 0 0,0 0 0 0 0,-1 0-1 0 0,1 0 1 0 0,0-1 0 0 0,0 1-1 0 0,0 0 1 0 0,0 0 0 0 0,0 0-1 0 0,0 0 1 0 0,0 0 0 0 0,0 0-1 0 0,0 0 1 0 0,0 0 0 0 0,0-1-1 0 0,0 1 1 0 0,-1 0 0 0 0,1 0 0 0 0,0 0-1 0 0,0 0 1 0 0,0 0 0 0 0,0 0-1 0 0,0 0 1 0 0,0 0 0 0 0,-1 0-1 0 0,1 0 1 0 0,0 0 0 0 0,0 0-1 0 0,0 0 1 0 0,0 0 0 0 0,0 0-1 0 0,0 0 1 0 0,-1 0 0 0 0,1 0 0 0 0,0 0-1 0 0,0 0 1 0 0,0 0 0 0 0,0 0-1 0 0,-1 0 23 0 0,0 3-7 0 0,1-2 1 0 0,0 0 0 0 0,0 1 0 0 0,0-1 0 0 0,0 1-1 0 0,0-1 1 0 0,0 1 0 0 0,0-1 0 0 0,0 1 0 0 0,1-1 0 0 0,-1 0 0 0 0,1 1 0 0 0,-1-1-1 0 0,1 0 1 0 0,0 1 0 0 0,-1-1 0 0 0,1 0 0 0 0,0 0 0 0 0,0 0 0 0 0,0 0 0 0 0,0 1-1 0 0,2 0 1 0 0,-2 0 7 0 0,0-1-3 0 0,13 0 39 0 0,-12 0-45 0 0,0-1 1 0 0,0 0-1 0 0,0 1 1 0 0,0-1-1 0 0,0 0 0 0 0,0 0 1 0 0,0 0-1 0 0,0-1 1 0 0,0 1-1 0 0,0 0 1 0 0,0-1-1 0 0,0 0 1 0 0,2 0-1 0 0,27-14 12 0 0,58-38 1 0 0,-72 42-16 0 0,22-10 0 0 0,-22 12 0 0 0,118-55 0 0 0,-111 51 0 0 0,-21 11 7 0 0,1 0 0 0 0,0 0-1 0 0,0 0 1 0 0,0 0 0 0 0,0 0 0 0 0,5-1 0 0 0,-4 2-16 0 0,-5 1 20 0 0,0 0-1 0 0,1 0 0 0 0,-1-1 0 0 0,0 1 0 0 0,1 0 0 0 0,-1 0 0 0 0,0 0 0 0 0,0 0 0 0 0,1 0 0 0 0,-1 0 1 0 0,0 0-1 0 0,1 0 0 0 0,-1 0 0 0 0,0 0 0 0 0,1 0 0 0 0,-1 0 0 0 0,0 0 0 0 0,1 0 0 0 0,-1 0 1 0 0,0 0-1 0 0,0 0 0 0 0,1 0 0 0 0,-1 0 0 0 0,0 0 0 0 0,1 1 0 0 0,-1-1 0 0 0,0 0 0 0 0,0 0 0 0 0,1 0 1 0 0,-1 0-1 0 0,0 1 0 0 0,0-1 0 0 0,1 0 0 0 0,-1 0 0 0 0,0 1 0 0 0,0-1 0 0 0,0 0 0 0 0,0 0 0 0 0,1 1 1 0 0,-1-1-1 0 0,0 0 0 0 0,0 0 0 0 0,0 1 0 0 0,0-1 0 0 0,0 0 0 0 0,0 1 0 0 0,0 0 114 0 0,-5 7 27 0 0,4-7-124 0 0</inkml:trace>
  <inkml:trace contextRef="#ctx0" brushRef="#br0" timeOffset="3147.59">1 1921 96 0 0,'0'0'3384'0'0,"26"-1"-736"0"0,-25 1-2510 0 0,0 0 0 0 0,1 0-1 0 0,-1 0 1 0 0,1-1 0 0 0,-1 1 0 0 0,1 0 0 0 0,-1-1 0 0 0,0 1 0 0 0,1-1 0 0 0,0-1 0 0 0,4 0 79 0 0,-5 2-129 0 0,17-7-557 0 0,70-54 283 0 0,-65 44 155 0 0,0 1-1 0 0,1 0 1 0 0,32-14-1 0 0,-15 12 32 0 0,135-56 936 0 0,-143 68-486 0 0,-27 6-224 0 0,0-1 0 0 0,-1 0-1 0 0,12-4 1 0 0,-16 5-179 0 0,-1 0-1 0 0,1-1 0 0 0,-1 1 0 0 0,1 0 1 0 0,0 0-1 0 0,-1-1 0 0 0,1 1 1 0 0,-1 0-1 0 0,1 0 0 0 0,0 0 0 0 0,-1 0 1 0 0,1 0-1 0 0,0 0 0 0 0,-1 0 0 0 0,1 0 1 0 0,0 0-1 0 0,-1 0 0 0 0,1 0 1 0 0,0 0-1 0 0,-1 0 0 0 0,1 0 0 0 0,0 1 1 0 0,-1-1-1 0 0,2 1 0 0 0,-2-1 5 0 0,0 1-1 0 0,0-1 1 0 0,-1 1-1 0 0,1 0 1 0 0,0-1-1 0 0,0 1 1 0 0,0-1 0 0 0,-1 1-1 0 0,1-1 1 0 0,0 1-1 0 0,0-1 1 0 0,-1 1-1 0 0,1-1 1 0 0,0 0-1 0 0,-1 1 1 0 0,1-1-1 0 0,-1 1 1 0 0,1-1 0 0 0,-1 0-1 0 0,1 1 1 0 0,-1-1-1 0 0,1 0 1 0 0,-1 0-1 0 0,1 1 1 0 0,-1-1-1 0 0,1 0 1 0 0,-1 0-1 0 0,0 1 1 0 0,-63 28 1516 0 0,63-28-1489 0 0,-11 5 630 0 0,3-1-497 0 0,1-1 1 0 0,-1 0-1 0 0,0-1 0 0 0,0 0 0 0 0,0-1 1 0 0,-11 2-1 0 0,20-4-164 0 0,-23 8 318 0 0,21-7-334 0 0,0-1-1 0 0,-1 1 1 0 0,1 0 0 0 0,0 0 0 0 0,0 0-1 0 0,0 0 1 0 0,0 0 0 0 0,1 0 0 0 0,-1 0-1 0 0,0 1 1 0 0,0-1 0 0 0,1 1 0 0 0,-1 0-1 0 0,1-1 1 0 0,-1 1 0 0 0,0 2-1 0 0,1-3-12 0 0,0 3 36 0 0,1 2-38 0 0</inkml:trace>
  <inkml:trace contextRef="#ctx0" brushRef="#br0" timeOffset="45028.53">370 137 1400 0 0,'0'1'68'0'0,"1"2"-71"0"0,0 3 323 0 0,0-11-223 0 0,0 0-1 0 0,0 0 1 0 0,0 0 0 0 0,0 0-1 0 0,1 0 1 0 0,0 0 0 0 0,0 1-1 0 0,0-1 1 0 0,0 1-1 0 0,1 0 1 0 0,0-1 0 0 0,0 1-1 0 0,4-4 1 0 0,-1 1 27 0 0,0 1 1 0 0,0 0 0 0 0,1 0-1 0 0,0 0 1 0 0,0 1 0 0 0,15-9 0 0 0,-9 9 2 0 0,1 0 0 0 0,1 0 0 0 0,-1 2 0 0 0,0-1 0 0 0,1 2 0 0 0,0 0 0 0 0,0 1 0 0 0,-1 1 0 0 0,1 0 0 0 0,21 3 0 0 0,-20-1-58 0 0,0 1 1 0 0,1 0 0 0 0,-1 1-1 0 0,-1 1 1 0 0,1 1 0 0 0,-1 0-1 0 0,0 1 1 0 0,0 1 0 0 0,-1 0-1 0 0,0 1 1 0 0,0 0 0 0 0,-1 1-1 0 0,0 1 1 0 0,-1 0 0 0 0,13 16-1 0 0,-19-20 16 0 0,-2 0-1 0 0,1 1 1 0 0,-1 0-1 0 0,0 0 1 0 0,0 0-1 0 0,4 16 1 0 0,9 53 415 0 0,-8-29-22 0 0,-3-18-303 0 0,46 173 1788 0 0,-50-200-1898 0 0,-1 1-1 0 0,0-1 0 0 0,1 0 0 0 0,0 1 1 0 0,-1-1-1 0 0,1 0 0 0 0,1 0 0 0 0,-1 0 0 0 0,0 0 1 0 0,1 0-1 0 0,-1-1 0 0 0,1 1 0 0 0,0-1 1 0 0,0 0-1 0 0,0 0 0 0 0,0 0 0 0 0,0 0 1 0 0,1 0-1 0 0,-1-1 0 0 0,1 1 0 0 0,-1-1 0 0 0,1 0 1 0 0,4 1-1 0 0,-3-1 15 0 0,0-1 0 0 0,0 0 0 0 0,0 0 1 0 0,0 0-1 0 0,1 0 0 0 0,-1-1 0 0 0,0 0 0 0 0,0 0 1 0 0,0 0-1 0 0,0-1 0 0 0,0 0 0 0 0,0 0 0 0 0,-1 0 1 0 0,1 0-1 0 0,-1-1 0 0 0,6-3 0 0 0,-4 1 31 0 0,0 0 0 0 0,0 0 0 0 0,0 0 0 0 0,-1-1 0 0 0,0 0 0 0 0,0 0 0 0 0,0 0-1 0 0,-1 0 1 0 0,0-1 0 0 0,0 0 0 0 0,0 0 0 0 0,-1 0 0 0 0,2-8 0 0 0,-5 14-95 0 0,0 1-1 0 0,0 0 1 0 0,0-1 0 0 0,0 1-1 0 0,0-1 1 0 0,0 1 0 0 0,0-1 0 0 0,0 1-1 0 0,0 0 1 0 0,0-1 0 0 0,0 1-1 0 0,0-1 1 0 0,0 1 0 0 0,-1 0 0 0 0,1-1-1 0 0,0 1 1 0 0,0-1 0 0 0,-1 1-1 0 0,1 0 1 0 0,0-1 0 0 0,0 1-1 0 0,-1 0 1 0 0,1-1 0 0 0,0 1 0 0 0,-1 0-1 0 0,1 0 1 0 0,-1-1 0 0 0,1 1-1 0 0,0 0 1 0 0,-1 0 0 0 0,1 0 0 0 0,-1 0-1 0 0,1-1 1 0 0,0 1 0 0 0,-1 0-1 0 0,1 0 1 0 0,-1 0 0 0 0,1 0 0 0 0,-1 0-1 0 0,1 0 1 0 0,0 0 0 0 0,-1 0-1 0 0,1 0 1 0 0,-1 0 0 0 0,1 0 0 0 0,-1 0-1 0 0,1 1 1 0 0,0-1 0 0 0,-1 0-1 0 0,-26 7 363 0 0,1 7-226 0 0,1 1 1 0 0,1 1 0 0 0,0 2-1 0 0,2 0 1 0 0,-36 37-1 0 0,43-39-76 0 0,1 0 0 0 0,1 1 0 0 0,1 1 0 0 0,1 0 0 0 0,0 0 0 0 0,1 1 0 0 0,1 1 0 0 0,-11 36 0 0 0,13-37-22 0 0,1 0 1 0 0,1 0-1 0 0,1 1 1 0 0,0 0-1 0 0,2 0 1 0 0,0 0-1 0 0,2 25 1 0 0,1-13 13 0 0,1-1 0 0 0,2 1 0 0 0,1-1 0 0 0,1 0 0 0 0,20 56 0 0 0,-25-86-64 0 0,9 26 35 0 0,1 0 0 0 0,1-1 1 0 0,1-1-1 0 0,2 0 0 0 0,18 23 0 0 0,-13-23 9 0 0,0 1 0 0 0,-2 0 0 0 0,23 45 0 0 0,-37-62-30 0 0,0 1-1 0 0,0 0 0 0 0,-1-1 1 0 0,0 1-1 0 0,-1 1 1 0 0,0-1-1 0 0,0 0 1 0 0,-1 0-1 0 0,-1 1 0 0 0,0-1 1 0 0,0 0-1 0 0,-1 1 1 0 0,0-1-1 0 0,-1 0 1 0 0,-3 13-1 0 0,-1-8 10 0 0,0-1-1 0 0,-1 0 0 0 0,0 0 1 0 0,-1 0-1 0 0,0-1 1 0 0,-1 0-1 0 0,-1 0 0 0 0,0-1 1 0 0,-1 0-1 0 0,-21 17 1 0 0,-7 3 75 0 0,-88 51-1 0 0,98-67-63 0 0,-1-1-1 0 0,-1-1 1 0 0,-49 14-1 0 0,16-12-2478 0 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7-31T08:54:29.125"/>
    </inkml:context>
    <inkml:brush xml:id="br0">
      <inkml:brushProperty name="width" value="0.05" units="cm"/>
      <inkml:brushProperty name="height" value="0.05" units="cm"/>
      <inkml:brushProperty name="color" value="#004F8B"/>
    </inkml:brush>
  </inkml:definitions>
  <inkml:trace contextRef="#ctx0" brushRef="#br0">51 1574 9440 0 0,'31'-3'-1'0'0,"22"1"35"0"0,210 4 461 0 0,40 4-105 0 0,-182-5-280 0 0,354-2 831 0 0,-429 0-879 0 0,929-27 1841 0 0,-307 10-1133 0 0,-22 23 148 0 0,-496-2-668 0 0,286 11 750 0 0,-422-13-952 0 0,0-1 0 0 0,0 0-1 0 0,0-1 1 0 0,-1-1 0 0 0,1 0 0 0 0,0-1 0 0 0,12-4 0 0 0,-20 3 8 0 0</inkml:trace>
  <inkml:trace contextRef="#ctx0" brushRef="#br0" timeOffset="669.83">606 721 3616 0 0,'-4'-23'578'0'0,"5"-12"1476"0"0,-1-6-388 0 0,-2 49 853 0 0,-4 44-2351 0 0,-1 59 164 0 0,4-41-67 0 0,-24 131-1 0 0,19-165-200 0 0,-15 58 298 0 0,-18 188-1 0 0,39-258-186 0 0,1-22-92 0 0,1-4-8 0 0,1-12-4 0 0,2-20-7 0 0,-2 13-37 0 0</inkml:trace>
  <inkml:trace contextRef="#ctx0" brushRef="#br0" timeOffset="1066.97">508 673 5920 0 0,'4'-70'1182'0'0,"-3"70"-1139"0"0,0-1-1 0 0,0 1 0 0 0,0 0 0 0 0,0-1 1 0 0,0 1-1 0 0,-1 0 0 0 0,1 0 0 0 0,0 0 0 0 0,0 0 1 0 0,0 0-1 0 0,0 0 0 0 0,0 0 0 0 0,0 0 1 0 0,0 0-1 0 0,0 0 0 0 0,0 0 0 0 0,1 1 0 0 0,9 2 63 0 0,0-1 0 0 0,0-1 0 0 0,0 1 0 0 0,0-2 1 0 0,0 0-1 0 0,0 0 0 0 0,0-1 0 0 0,0 0 0 0 0,0-1 0 0 0,19-5 0 0 0,4-5 135 0 0,-1-1 0 0 0,33-18 0 0 0,-31 15 27 0 0,-25 11-148 0 0,2-1 34 0 0,0 1-1 0 0,15-5 0 0 0,-25 9-112 0 0,-1 1 0 0 0,1 0-1 0 0,0-1 1 0 0,-1 1 0 0 0,1 0 0 0 0,0 0-1 0 0,-1 0 1 0 0,1 0 0 0 0,0 1 0 0 0,-1-1-1 0 0,1 0 1 0 0,0 1 0 0 0,-1-1 0 0 0,1 1 0 0 0,-1-1-1 0 0,1 1 1 0 0,0 0 0 0 0,-1 0 0 0 0,0 0-1 0 0,1 0 1 0 0,-1 0 0 0 0,0 0 0 0 0,1 0-1 0 0,-1 0 1 0 0,0 0 0 0 0,0 0 0 0 0,0 1 0 0 0,0-1-1 0 0,0 1 1 0 0,0-1 0 0 0,0 0 0 0 0,-1 1-1 0 0,2 2 1 0 0,1 5 68 0 0,0 0 0 0 0,0 0 0 0 0,-1 1 0 0 0,2 14 0 0 0,-3-17-108 0 0,2 18 188 0 0,-2 0 1 0 0,-1 44-1 0 0,-13 53 454 0 0,7-73-556 0 0,-46 262 758 0 0,8-67-192 0 0,39-211-492 0 0,0-7 2 0 0,2 1 1 0 0,0-1-1 0 0,2 38 1 0 0,3-53-59 0 0</inkml:trace>
  <inkml:trace contextRef="#ctx0" brushRef="#br0" timeOffset="1510.22">1596 64 4312 0 0,'2'1'118'0'0,"-1"0"1"0"0,1 0 0 0 0,0 1-1 0 0,0-1 1 0 0,-1 0-1 0 0,1 1 1 0 0,-1-1 0 0 0,1 0-1 0 0,-1 1 1 0 0,0 0-1 0 0,1-1 1 0 0,-1 1 0 0 0,0 0-1 0 0,0 0 1 0 0,0-1-1 0 0,-1 1 1 0 0,1 0 0 0 0,0 0-1 0 0,-1 0 1 0 0,1 3-1 0 0,1 4-10 0 0,-1 0-1 0 0,-1 1 0 0 0,0 12 1 0 0,0-2 340 0 0,-1 118 980 0 0,-26 193 0 0 0,-5-49-825 0 0,23 0-122 0 0,11-242-303 0 0,2 0 0 0 0,1 0 1 0 0,2-1-1 0 0,17 51 1 0 0,-24-90-175 0 0,0 0 1 0 0,0 0 0 0 0,0 0-1 0 0,0 0 1 0 0,0-1 0 0 0,0 1 0 0 0,1 0-1 0 0,-1 0 1 0 0,0 0 0 0 0,0 0 0 0 0,0 0-1 0 0,0-1 1 0 0,0 1 0 0 0,1 0-1 0 0,-1 0 1 0 0,0 0 0 0 0,0 0 0 0 0,0 0-1 0 0,0 0 1 0 0,1 0 0 0 0,-1 0-1 0 0,0 0 1 0 0,0 0 0 0 0,0 0 0 0 0,0 0-1 0 0,1 0 1 0 0,-1 0 0 0 0,0 0-1 0 0,0 0 1 0 0,0 0 0 0 0,1 0 0 0 0,-1 0-1 0 0,0 0 1 0 0,0 0 0 0 0,0 0-1 0 0,0 0 1 0 0,1 0 0 0 0,-1 0 0 0 0,0 0-1 0 0,0 0 1 0 0,0 0 0 0 0,0 0-1 0 0,1 0 1 0 0,-1 1 0 0 0,0-1 0 0 0,0 0-1 0 0,0 0 1 0 0,0 0 0 0 0,0 0 0 0 0,0 0-1 0 0,1 1 1 0 0,-1-1 0 0 0,0 0-1 0 0,0 0 1 0 0,0 0 0 0 0,0 0 0 0 0,0 1-1 0 0,0-1 1 0 0,0 0 0 0 0,0 0-1 0 0,0 0 1 0 0,0 1 0 0 0,0-1 0 0 0,0 0-1 0 0,5-15 122 0 0,0-156 196 0 0,-4 88-227 0 0,0 38-48 0 0</inkml:trace>
  <inkml:trace contextRef="#ctx0" brushRef="#br0" timeOffset="1963.93">1713 131 8032 0 0,'0'-10'-24'0'0,"0"-10"108"0"0,4-10 261 0 0,-4 28-317 0 0,1 1-1 0 0,-1-1 1 0 0,1 1-1 0 0,0-1 1 0 0,-1 0 0 0 0,1 1-1 0 0,0-1 1 0 0,0 1-1 0 0,0 0 1 0 0,0-1 0 0 0,0 1-1 0 0,0 0 1 0 0,1 0-1 0 0,-1 0 1 0 0,0-1 0 0 0,1 1-1 0 0,-1 0 1 0 0,0 1 0 0 0,1-1-1 0 0,-1 0 1 0 0,1 0-1 0 0,0 1 1 0 0,-1-1 0 0 0,1 1-1 0 0,0-1 1 0 0,1 1-1 0 0,55-7 679 0 0,75 3 0 0 0,-104 4-566 0 0,4 0-49 0 0,227-9 302 0 0,-190 2-310 0 0,72-5 239 0 0,-108 10-149 0 0,0 3 0 0 0,39 4 0 0 0,-67-4-124 0 0,0 0-1 0 0,0 0 1 0 0,0 1-1 0 0,-1 0 1 0 0,1 0-1 0 0,0 0 1 0 0,-1 1-1 0 0,1-1 1 0 0,9 8-1 0 0,-12-7-16 0 0,0 0 0 0 0,1 0 0 0 0,-1 0 0 0 0,0 1 0 0 0,0-1-1 0 0,-1 1 1 0 0,1 0 0 0 0,-1-1 0 0 0,0 1 0 0 0,0 1 0 0 0,0-1-1 0 0,0 0 1 0 0,-1 0 0 0 0,1 5 0 0 0,5 23 105 0 0,-3 0 1 0 0,0 0-1 0 0,-2 48 1 0 0,-13 97 409 0 0,-15 36-178 0 0,-3 30 160 0 0,7 194 443 0 0,17-264-269 0 0,5-168-639 0 0</inkml:trace>
  <inkml:trace contextRef="#ctx0" brushRef="#br0" timeOffset="2599.21">3239 587 9944 0 0,'8'12'152'0'0,"-1"-1"0"0"0,0 1 0 0 0,-1 0 1 0 0,0 1-1 0 0,-1 0 0 0 0,0 0 0 0 0,-1 0 0 0 0,0 0 1 0 0,-1 1-1 0 0,2 21 0 0 0,-2 14 668 0 0,-4 79 1 0 0,1-119-719 0 0,-3 100 1058 0 0,-10 156 456 0 0,11-217-899 0 0,1-53-690 0 0,0 0-1 0 0,0 0 0 0 0,0 1 1 0 0,-4-9-1 0 0,-3-8 5 0 0,-47-232 238 0 0,2 26-50 0 0,52 221-201 0 0,0-1 1 0 0,0 1-1 0 0,0-1 0 0 0,1 1 1 0 0,0-1-1 0 0,0 1 1 0 0,0-1-1 0 0,3-11 0 0 0,-2 15-8 0 0,1-1-1 0 0,-1 1 1 0 0,1 0-1 0 0,-1 0 0 0 0,1 0 1 0 0,0 0-1 0 0,0 0 0 0 0,0 0 1 0 0,1 0-1 0 0,-1 1 1 0 0,1-1-1 0 0,0 1 0 0 0,-1-1 1 0 0,1 1-1 0 0,0 0 1 0 0,0 0-1 0 0,6-2 0 0 0,36-19 82 0 0,59-22 0 0 0,-81 37-63 0 0,0 2 0 0 0,0 0 1 0 0,0 2-1 0 0,0 0 0 0 0,1 2 1 0 0,-1 0-1 0 0,30 3 0 0 0,13 8 118 0 0,-64-9-125 0 0,0 0 0 0 0,0 0 1 0 0,0 0-1 0 0,1 0 1 0 0,-1 1-1 0 0,0-1 0 0 0,0 1 1 0 0,0 0-1 0 0,0-1 0 0 0,0 1 1 0 0,0 0-1 0 0,0 0 0 0 0,0 1 1 0 0,0-1-1 0 0,0 0 1 0 0,-1 1-1 0 0,1-1 0 0 0,0 1 1 0 0,-1-1-1 0 0,1 1 0 0 0,-1 0 1 0 0,0-1-1 0 0,1 1 0 0 0,-1 0 1 0 0,0 0-1 0 0,0 0 1 0 0,0 0-1 0 0,-1 0 0 0 0,1 0 1 0 0,0 0-1 0 0,0 3 0 0 0,0 4 51 0 0,-1 1 0 0 0,0-1-1 0 0,0 1 1 0 0,-1-1 0 0 0,-3 19 0 0 0,1-15-60 0 0,-3 17 117 0 0,-19 56 0 0 0,11-44-60 0 0,-19 55 283 0 0,-84 175 0 0 0,50-112 74 0 0,40-90-267 0 0,-4 18 168 0 0,26-73-238 0 0</inkml:trace>
  <inkml:trace contextRef="#ctx0" brushRef="#br0" timeOffset="3884.18">747 1952 2000 0 0,'1'0'999'0'0,"1"0"-176"0"0,1 1 578 0 0,6 0 2474 0 0,-8-2-3659 0 0,-1 1-199 0 0,0 0 0 0 0,0 0 0 0 0,0 0 0 0 0,0 0-1 0 0,0 0 1 0 0,0 0 0 0 0,0-1 0 0 0,0 1-1 0 0,0 0 1 0 0,0 0 0 0 0,0 0 0 0 0,0 0 0 0 0,0 0-1 0 0,0 0 1 0 0,0 0 0 0 0,0 0 0 0 0,0 0-1 0 0,0 0 1 0 0,0-1 0 0 0,0 1 0 0 0,0 0 0 0 0,0 0-1 0 0,0 0 1 0 0,0 0 0 0 0,0 0 0 0 0,0 0-1 0 0,0 0 1 0 0,0 0 0 0 0,-1 0 0 0 0,1 0 0 0 0,0 0-1 0 0,0 0 1 0 0,0 0 0 0 0,0 0 0 0 0,0 0-1 0 0,0 0 1 0 0,0 0 0 0 0,0 0 0 0 0,0 0 0 0 0,0 0-1 0 0,-1 0 1 0 0,1 0 0 0 0,0 0 0 0 0,0 0 0 0 0,0 0-1 0 0,0 0 1 0 0,0 0 0 0 0,0 0 0 0 0,0 0-1 0 0,0 0 1 0 0,0 0 0 0 0,0 0 0 0 0,-1 0 0 0 0,1 0-1 0 0,0 0 1 0 0,0 0 0 0 0,0 0 0 0 0,0 0-1 0 0,0 0 1 0 0,0 0 0 0 0,-13 3 246 0 0,-17 5-267 0 0,28-7 79 0 0,-166 60 571 0 0,-1 1-300 0 0,-71 30 1 0 0,142-50-320 0 0,58-26-25 0 0</inkml:trace>
  <inkml:trace contextRef="#ctx0" brushRef="#br0" timeOffset="4463.7">3534 2012 96 0 0,'-14'-11'1104'0'0,"10"4"-875"0"0,1-1 2541 0 0,4 8-2713 0 0,0 0 0 0 0,-1 0 1 0 0,1 0-1 0 0,0 0 1 0 0,0 0-1 0 0,-1 0 0 0 0,1 0 1 0 0,0 0-1 0 0,0 0 1 0 0,-1 0-1 0 0,1 0 0 0 0,0 0 1 0 0,-1 1-1 0 0,1-1 1 0 0,0 0-1 0 0,0 1 0 0 0,0-1 1 0 0,48 16 288 0 0,0-3 1 0 0,81 11 0 0 0,463 22 1134 0 0,-518-43-1370 0 0</inkml:trace>
  <inkml:trace contextRef="#ctx0" brushRef="#br0" timeOffset="6105">1948 1104 1896 0 0,'7'-26'2012'0'0,"-7"26"-1980"0"0,0-1 0 0 0,0 1 1 0 0,0 0-1 0 0,0 0 0 0 0,0 0 0 0 0,0 0 0 0 0,0 0 1 0 0,0 0-1 0 0,0 0 0 0 0,0 0 0 0 0,0 0 1 0 0,0 0-1 0 0,0 0 0 0 0,0 0 0 0 0,0 0 0 0 0,1 0 1 0 0,-1 0-1 0 0,0 0 0 0 0,0 0 0 0 0,0-1 0 0 0,0 1 1 0 0,0 0-1 0 0,0 0 0 0 0,0 0 0 0 0,0 0 1 0 0,0 0-1 0 0,0 0 0 0 0,0 0 0 0 0,1 0 0 0 0,-1 0 1 0 0,0 0-1 0 0,0 0 0 0 0,0 0 0 0 0,0 0 1 0 0,0 0-1 0 0,0 0 0 0 0,0 1 0 0 0,0-1 0 0 0,0 0 1 0 0,0 0-1 0 0,0 0 0 0 0,1 0 0 0 0,-1 0 1 0 0,0 0-1 0 0,0 0 0 0 0,0 0 0 0 0,0 0 0 0 0,0 0 1 0 0,0 0-1 0 0,0 0 0 0 0,0 0 0 0 0,0 0 0 0 0,0 0 1 0 0,0 0-1 0 0,0 1 0 0 0,0-1 0 0 0,0 0 1 0 0,0 0-1 0 0,0 0 0 0 0,0 0 0 0 0,0 0 0 0 0,0 0 1 0 0,0 0-1 0 0,0 0 0 0 0,0 0 0 0 0,3 17 678 0 0,-1 60 72 0 0,-15 130 0 0 0,10-165-538 0 0,-59 399 740 0 0,46-348-815 0 0,-9 26 40 0 0,-2 10 459 0 0,27-129-661 0 0,0 0 0 0 0,0 0 0 0 0,0 0 0 0 0,0 0-1 0 0,0 0 1 0 0,0-1 0 0 0,-1 1 0 0 0,1 0 0 0 0,0 0-1 0 0,0 0 1 0 0,0 0 0 0 0,0 0 0 0 0,0 0-1 0 0,0 0 1 0 0,0 0 0 0 0,0 0 0 0 0,0 0 0 0 0,0 0-1 0 0,0 0 1 0 0,-1 0 0 0 0,1 0 0 0 0,0 0 0 0 0,0 0-1 0 0,0 0 1 0 0,0 0 0 0 0,0 0 0 0 0,0 0 0 0 0,0 0-1 0 0,0 0 1 0 0,0 0 0 0 0,-1 0 0 0 0,1 0 0 0 0,0 0-1 0 0,0 0 1 0 0,0 0 0 0 0,0 0 0 0 0,0 0 0 0 0,0 0-1 0 0,0 1 1 0 0,0-1 0 0 0,0 0 0 0 0,0 0 0 0 0,0 0-1 0 0,0 0 1 0 0,0 0 0 0 0,0 0 0 0 0,-1 0 0 0 0,1 0-1 0 0,0 0 1 0 0,0 0 0 0 0,0 0 0 0 0,0 0 0 0 0,0 1-1 0 0,0-1 1 0 0,0 0 0 0 0,0 0 0 0 0,0 0 0 0 0,0 0-1 0 0,0 0 1 0 0,0 0 0 0 0,0 0 0 0 0,0 0 0 0 0,0 0-1 0 0,0 0 1 0 0,0 1 0 0 0,0-1 0 0 0,0 0 0 0 0,0 0-1 0 0,1 0 1 0 0,-7-10 278 0 0,-4-14-23 0 0,-25-99 585 0 0,33 115-657 0 0,0 0 1 0 0,0-1 0 0 0,1 1 0 0 0,0 0 0 0 0,1-15 0 0 0,0 23-184 0 0,0-1 437 0 0,-1 9 276 0 0,5 32-331 0 0,2-1-1 0 0,15 56 1 0 0,-17-79-210 0 0,-3-10-112 0 0,1 0 1 0 0,0 0-1 0 0,0 0 1 0 0,0-1-1 0 0,7 12 1 0 0,-9-16-50 0 0,1 1 1 0 0,0-1-1 0 0,0 0 1 0 0,0 0-1 0 0,0 0 0 0 0,1 0 1 0 0,-1 0-1 0 0,0 0 1 0 0,0 0-1 0 0,0 0 1 0 0,1 0-1 0 0,-1 0 1 0 0,1-1-1 0 0,-1 1 1 0 0,0 0-1 0 0,1-1 1 0 0,-1 0-1 0 0,1 1 0 0 0,0-1 1 0 0,-1 0-1 0 0,1 0 1 0 0,-1 1-1 0 0,1-1 1 0 0,-1 0-1 0 0,1-1 1 0 0,-1 1-1 0 0,1 0 1 0 0,-1 0-1 0 0,3-1 0 0 0,6-3 54 0 0,1 0 0 0 0,-1 0 0 0 0,0-1-1 0 0,0-1 1 0 0,0 1 0 0 0,-1-2 0 0 0,12-9-1 0 0,-1-1 55 0 0,-1-1 0 0 0,17-21 0 0 0,-17 15 10 0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05T10:19:16.238"/>
    </inkml:context>
    <inkml:brush xml:id="br0">
      <inkml:brushProperty name="width" value="0.05" units="cm"/>
      <inkml:brushProperty name="height" value="0.05" units="cm"/>
      <inkml:brushProperty name="color" value="#004F8B"/>
    </inkml:brush>
  </inkml:definitions>
  <inkml:trace contextRef="#ctx0" brushRef="#br0">449 110 6520 0 0,'0'0'1889'0'0,"0"2"-1748"0"0,-2 121 2973 0 0,-10 105-160 0 0,0 5-1596 0 0,12-223-1245 0 0,1 0 1 0 0,1-1 0 0 0,4 19-1 0 0,-6-28-108 0 0,1-1 0 0 0,-1 1 0 0 0,0 0-1 0 0,0 0 1 0 0,0 0 0 0 0,0-1 0 0 0,0 1 0 0 0,0 0-1 0 0,0 0 1 0 0,0 0 0 0 0,1 0 0 0 0,-1 0 0 0 0,0-1-1 0 0,0 1 1 0 0,0 0 0 0 0,0 0 0 0 0,1 0 0 0 0,-1 0-1 0 0,0 0 1 0 0,0 0 0 0 0,0 0 0 0 0,0 0-1 0 0,1 0 1 0 0,-1 0 0 0 0,0 0 0 0 0,0-1 0 0 0,0 1-1 0 0,1 0 1 0 0,-1 0 0 0 0,0 0 0 0 0,0 0 0 0 0,0 0-1 0 0,1 1 1 0 0,-1-1 0 0 0,0 0 0 0 0,0 0 0 0 0,0 0-1 0 0,1 0 1 0 0,-1 0 0 0 0,0 0 0 0 0,0 0 0 0 0,0 0-1 0 0,0 0 1 0 0,1 0 0 0 0,-1 1 0 0 0,0-1 0 0 0,0 0-1 0 0,0 0 1 0 0,0 0 0 0 0,0 0 0 0 0,0 0 0 0 0,1 1-1 0 0,-1-1 1 0 0,0 0 0 0 0,0 0 0 0 0,0 0 0 0 0,0 0-1 0 0,0 1 1 0 0,0-1 0 0 0,0 0 0 0 0,0 0 0 0 0,0 0-1 0 0,0 1 1 0 0,0-1 0 0 0,0 0 0 0 0,5-12 53 0 0,4-26-13 0 0,-2 0 1 0 0,-1 0-1 0 0,0-58 1 0 0,-12-117 139 0 0,4 187-182 0 0,2 13-9 0 0,-2-19-98 0 0,0 0 0 0 0,-10-41 0 0 0,72 175-242 0 0,-37-63 369 0 0,0-1-1 0 0,3-1 0 0 0,1-1 0 0 0,59 60 0 0 0,-74-86 29 0 0,-1 0-1 0 0,2-1 1 0 0,-1 0-1 0 0,18 9 0 0 0,-26-16-20 0 0,0 0-1 0 0,-1-1 0 0 0,1 1 0 0 0,0 0 0 0 0,0-1 0 0 0,0 0 0 0 0,0 0 0 0 0,0 0 1 0 0,0-1-1 0 0,0 1 0 0 0,0-1 0 0 0,0 0 0 0 0,1 0 0 0 0,-1-1 0 0 0,0 1 1 0 0,0-1-1 0 0,0 0 0 0 0,0 0 0 0 0,0 0 0 0 0,6-3 0 0 0,-7 2-7 0 0,-1 0 0 0 0,1 0 0 0 0,0-1 0 0 0,-1 1 0 0 0,1-1 0 0 0,-1 0 0 0 0,0 1 0 0 0,0-1 0 0 0,0 0 0 0 0,-1 0 0 0 0,1 0 0 0 0,0-1 0 0 0,-1 1 0 0 0,0 0 0 0 0,0-1 0 0 0,1-3 0 0 0,1-9 71 0 0,-1 1 0 0 0,1-22 1 0 0,-2 23-49 0 0,-1-339 1129 0 0,-6 316-780 0 0,6 36-116 0 0</inkml:trace>
  <inkml:trace contextRef="#ctx0" brushRef="#br0" timeOffset="403.65">1087 252 15272 0 0,'0'0'1513'0'0,"2"1"-1380"0"0,4 4-21 0 0,-1 0 0 0 0,0 0 1 0 0,0 0-1 0 0,-1 0 0 0 0,1 1 0 0 0,-1-1 0 0 0,-1 1 0 0 0,7 11 0 0 0,21 60 334 0 0,-12-28-228 0 0,9 25 128 0 0,-28-73-341 0 0,0 2-1 0 0,-3-67 19 0 0,0-18-18 0 0,4 63 1 0 0,0 1-1 0 0,1 0 1 0 0,1 0 0 0 0,8-28 0 0 0,-9 41 0 0 0,0-1 1 0 0,0 0-1 0 0,1 1 1 0 0,-1-1-1 0 0,1 1 1 0 0,1 0 0 0 0,-1 0-1 0 0,1 0 1 0 0,0 1-1 0 0,0-1 1 0 0,0 1-1 0 0,0 0 1 0 0,1 0 0 0 0,0 0-1 0 0,0 1 1 0 0,0 0-1 0 0,10-5 1 0 0,-12 7 1 0 0,0 0 1 0 0,0 0-1 0 0,0 0 1 0 0,0 1 0 0 0,0-1-1 0 0,0 1 1 0 0,0 0-1 0 0,0 0 1 0 0,0 0-1 0 0,0 0 1 0 0,0 1-1 0 0,0-1 1 0 0,0 1-1 0 0,0 0 1 0 0,0 0 0 0 0,0 0-1 0 0,-1 0 1 0 0,1 0-1 0 0,0 1 1 0 0,-1-1-1 0 0,1 1 1 0 0,0 0-1 0 0,-1 0 1 0 0,0 0 0 0 0,0 0-1 0 0,1 0 1 0 0,-1 0-1 0 0,3 5 1 0 0,1 2 21 0 0</inkml:trace>
  <inkml:trace contextRef="#ctx0" brushRef="#br0" timeOffset="892.76">25 999 8240 0 0,'-3'2'241'0'0,"1"-2"-64"0"0,1 1 0 0 0,-1 0 1 0 0,1-1-1 0 0,-1 1 1 0 0,1 0-1 0 0,0 0 1 0 0,-1 0-1 0 0,1 0 1 0 0,0 0-1 0 0,0 0 0 0 0,-1 0 1 0 0,1 0-1 0 0,0 1 1 0 0,0-1-1 0 0,-1 2 1 0 0,3-2-81 0 0,0-1 0 0 0,0 0 0 0 0,0 1 0 0 0,0-1 0 0 0,0 0 0 0 0,0 0 0 0 0,0 1 0 0 0,0-1 0 0 0,-1 0 0 0 0,1 0 0 0 0,0 0 0 0 0,0 0 0 0 0,0 0 0 0 0,0-1 0 0 0,0 1 0 0 0,0 0 0 0 0,0 0 0 0 0,0-1 0 0 0,1 0 0 0 0,2 1 203 0 0,191-41 1585 0 0,311-53-313 0 0,6 31-993 0 0,-388 49-373 0 0,26-2-54 0 0,196-28 565 0 0,-295 32-578 0 0,-34 7 8 0 0,1 1 1 0 0,0 1-1 0 0,28-2 0 0 0,-40 5-75 0 0</inkml:trace>
  <inkml:trace contextRef="#ctx0" brushRef="#br0" timeOffset="1399.83">678 1179 12864 0 0,'-5'15'1279'0'0,"2"12"-341"0"0,8 20-438 0 0,-2-25 32 0 0,2 24 499 0 0,-3 1 1 0 0,-6 87-1 0 0,-12 2-367 0 0,16-103-520 0 0,1-26-96 0 0</inkml:trace>
  <inkml:trace contextRef="#ctx0" brushRef="#br0" timeOffset="1792.15">654 1309 11760 0 0,'-1'-7'106'0'0,"0"0"1"0"0,0-1 0 0 0,1 1-1 0 0,0 0 1 0 0,0-1 0 0 0,1 1-1 0 0,0 0 1 0 0,0 0 0 0 0,3-8-1 0 0,-3 11 4 0 0,1 1-1 0 0,-1 0 1 0 0,1-1-1 0 0,0 1 1 0 0,-1 0-1 0 0,1 0 0 0 0,1 0 1 0 0,-1 1-1 0 0,0-1 1 0 0,1 0-1 0 0,-1 1 1 0 0,1 0-1 0 0,0-1 1 0 0,0 1-1 0 0,0 0 1 0 0,0 0-1 0 0,0 1 1 0 0,0-1-1 0 0,0 1 0 0 0,6-2 1 0 0,0 0-20 0 0,1 1 0 0 0,-1 0 0 0 0,1 1 0 0 0,0 0 0 0 0,0 0 0 0 0,-1 1 0 0 0,1 0 0 0 0,0 1 0 0 0,-1 0 0 0 0,1 1 0 0 0,-1 0 0 0 0,1 0 0 0 0,-1 1 0 0 0,0 0 0 0 0,0 1 0 0 0,17 9 0 0 0,-13-5-41 0 0,0 0 0 0 0,-1 2-1 0 0,0-1 1 0 0,-1 2 0 0 0,0-1-1 0 0,0 2 1 0 0,-1-1 0 0 0,-1 1-1 0 0,16 27 1 0 0,-16-25-4 0 0,-2 0 0 0 0,0 0-1 0 0,-1 1 1 0 0,-1 0 0 0 0,0 1 0 0 0,-1-1-1 0 0,5 31 1 0 0,-8-37-19 0 0,-1 0 0 0 0,0 1 0 0 0,0-1 0 0 0,-1 0-1 0 0,0 1 1 0 0,-1-1 0 0 0,0 0 0 0 0,0 0 0 0 0,-1 0 0 0 0,0 0 0 0 0,0-1 0 0 0,-1 1-1 0 0,-1-1 1 0 0,1 0 0 0 0,-7 8 0 0 0,8-12-6 0 0,0 0 0 0 0,-1 0 0 0 0,0 0 0 0 0,1-1 0 0 0,-1 1 0 0 0,-1-1 1 0 0,1 0-1 0 0,0-1 0 0 0,-1 1 0 0 0,1-1 0 0 0,-1 1 0 0 0,0-2 0 0 0,0 1 0 0 0,0 0 0 0 0,0-1 0 0 0,0 0 0 0 0,0 0 0 0 0,0 0 0 0 0,0-1 0 0 0,0 0 0 0 0,0 0 0 0 0,-1 0 0 0 0,1 0 0 0 0,0-1 1 0 0,0 0-1 0 0,0 0 0 0 0,0-1 0 0 0,0 1 0 0 0,0-1 0 0 0,0 0 0 0 0,1 0 0 0 0,-1-1 0 0 0,1 1 0 0 0,-1-1 0 0 0,1 0 0 0 0,0 0 0 0 0,0 0 0 0 0,0-1 0 0 0,1 0 0 0 0,-1 0 0 0 0,1 0 0 0 0,0 0 1 0 0,0 0-1 0 0,0 0 0 0 0,0-1 0 0 0,-2-7 0 0 0,0-1 26 0 0</inkml:trace>
  <inkml:trace contextRef="#ctx0" brushRef="#br0" timeOffset="1793.15">1101 1351 12056 0 0,'7'1'67'0'0,"0"0"1"0"0,0 0-1 0 0,0 1 1 0 0,0-1 0 0 0,0 2-1 0 0,9 3 1 0 0,-10-3 36 0 0,0 1-1 0 0,0-1 1 0 0,0 1-1 0 0,-1 0 1 0 0,0 0 0 0 0,0 1-1 0 0,0 0 1 0 0,0 0 0 0 0,-1 0-1 0 0,6 8 1 0 0,-6-6 9 0 0,0 0 0 0 0,0 0 1 0 0,-1 1-1 0 0,0-1 0 0 0,0 1 0 0 0,-1 0 1 0 0,0 0-1 0 0,0 0 0 0 0,-1 0 0 0 0,0 0 1 0 0,0 1-1 0 0,-1-1 0 0 0,0 0 0 0 0,0 0 1 0 0,-3 12-1 0 0,-6 20 406 0 0,8-39-310 0 0,1-19-156 0 0,4-9-4 0 0,1-1-1 0 0,1 1 1 0 0,18-47-1 0 0,-14 41-2 0 0,-2 8 3 0 0,1 1 0 0 0,17-34-1 0 0,-22 51-23 0 0,-1 1-1 0 0,1 0 1 0 0,0 1-1 0 0,0-1 0 0 0,0 1 1 0 0,1-1-1 0 0,0 1 0 0 0,0 1 1 0 0,0-1-1 0 0,1 1 1 0 0,0 0-1 0 0,0 0 0 0 0,0 0 1 0 0,8-3-1 0 0,-8 6 14 0 0,1-1-1 0 0,0 1 1 0 0,0 0 0 0 0,0 1-1 0 0,0 0 1 0 0,0 0 0 0 0,14 2-1 0 0,-21-2-31 0 0,20 3 104 0 0</inkml:trace>
  <inkml:trace contextRef="#ctx0" brushRef="#br0" timeOffset="3764.49">1790 323 6824 0 0,'0'0'1960'0'0,"0"-2"-1770"0"0,1-1-40 0 0,0 0-1 0 0,0 0 0 0 0,0 0 0 0 0,0 1 1 0 0,1-1-1 0 0,0 0 0 0 0,-1 1 0 0 0,1-1 1 0 0,0 1-1 0 0,0 0 0 0 0,0 0 0 0 0,0 0 1 0 0,1 0-1 0 0,-1 0 0 0 0,1 0 0 0 0,2-1 1 0 0,12-8 616 0 0,22-10 0 0 0,-30 16-165 0 0,80-38 225 0 0,80-45-137 0 0,-162 84-636 0 0,25-17 175 0 0,1 2 1 0 0,0 1 0 0 0,42-15 0 0 0,-64 30-129 0 0,1 0 1 0 0,0 1 0 0 0,18-1 0 0 0,-1-1 231 0 0,-25 3-276 0 0,-3 1 0 0 0</inkml:trace>
  <inkml:trace contextRef="#ctx0" brushRef="#br0" timeOffset="4335.32">1923 1451 8744 0 0,'0'0'3920'0'0,"3"-2"-3776"0"0,30-19 590 0 0,1 1 1 0 0,37-14 0 0 0,52-30 59 0 0,-84 38-575 0 0,2 2 0 0 0,56-24 0 0 0,-65 36-139 0 0,0-2 0 0 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05T10:19:26.288"/>
    </inkml:context>
    <inkml:brush xml:id="br0">
      <inkml:brushProperty name="width" value="0.05" units="cm"/>
      <inkml:brushProperty name="height" value="0.05" units="cm"/>
      <inkml:brushProperty name="color" value="#004F8B"/>
    </inkml:brush>
  </inkml:definitions>
  <inkml:trace contextRef="#ctx0" brushRef="#br0">59 630 5720 0 0,'0'0'584'0'0,"-2"1"0"0"0,-1-1-303 0 0,0 1 0 0 0,0-1 0 0 0,0 1 0 0 0,0-1 0 0 0,0 0 0 0 0,0 0 0 0 0,1 0 0 0 0,-1 0 0 0 0,0-1 0 0 0,0 1 0 0 0,0-1 0 0 0,0 0 0 0 0,0 0 0 0 0,1 0 0 0 0,-1 0 0 0 0,-4-2 0 0 0,7 2 62 0 0,-1 1-333 0 0,1 0 0 0 0,0 0 0 0 0,0 0 0 0 0,0 0 0 0 0,0 0 0 0 0,0 0 0 0 0,0 0 0 0 0,-1 0 0 0 0,1 0 0 0 0,0 0 0 0 0,0 0 0 0 0,0 0 1 0 0,0 0-1 0 0,0 0 0 0 0,0 0 0 0 0,0 0 0 0 0,-1 0 0 0 0,1 0 0 0 0,0-1 0 0 0,0 1 0 0 0,0 0 0 0 0,0 0 0 0 0,0 0 0 0 0,0 0 0 0 0,0 0 0 0 0,0 0 1 0 0,0 0-1 0 0,0 0 0 0 0,-1 0 0 0 0,1 0 0 0 0,0-1 0 0 0,0 1 0 0 0,0 0 0 0 0,0 0 0 0 0,0 0 0 0 0,0 0 0 0 0,0 0 0 0 0,0 0 0 0 0,0 0 0 0 0,0-1 1 0 0,0 1-1 0 0,0 0 0 0 0,0 0 0 0 0,0 0 0 0 0,4-5 181 0 0,9-3 21 0 0,26-7 26 0 0,59-13 1 0 0,-55 16-125 0 0,46-17 0 0 0,38-22 67 0 0,-84 33-100 0 0,73-19 0 0 0,-4 2 188 0 0,-84 27-168 0 0,1 1 0 0 0,38-6 1 0 0,-36 9 108 0 0,58-18 0 0 0,-11 0 180 0 0,-54 17-176 0 0,0-1 0 0 0,-1-2 0 0 0,26-11 1 0 0,-49 19-203 0 0,1 0 0 0 0,-1-1 0 0 0,0 1 0 0 0,1 0 0 0 0,-1 0 0 0 0,0-1 1 0 0,1 1-1 0 0,-1 0 0 0 0,0 0 0 0 0,0-1 0 0 0,1 1 0 0 0,-1 0 1 0 0,0-1-1 0 0,0 1 0 0 0,1 0 0 0 0,-1-1 0 0 0,0 1 0 0 0,0-1 1 0 0,0 1-1 0 0,0 0 0 0 0,0-1 0 0 0,0 1 0 0 0,0-1 0 0 0,0 1 0 0 0,0 0 1 0 0,0-1-1 0 0,0 1 0 0 0,0-1 0 0 0,0 1 0 0 0,0-1 0 0 0,0 1 1 0 0,0 0-1 0 0,0-1 0 0 0,0 1 0 0 0,0-1 0 0 0,-1 1 0 0 0,1 0 0 0 0,0-1 1 0 0,0 1-1 0 0,0 0 0 0 0,-1-1 0 0 0,1 1 0 0 0,0 0 0 0 0,0-1 1 0 0,-1 1-1 0 0,1 0 0 0 0,0 0 0 0 0,-1-1 0 0 0,1 1 0 0 0,-1 0 1 0 0,-17-14 198 0 0,17 13-205 0 0,-11-5 89 0 0,0 0 0 0 0,-1 1 0 0 0,1 0 0 0 0,-1 1 0 0 0,-23-5 0 0 0,17 5 46 0 0,-36-13 0 0 0,29 7-17 0 0,0 2-1 0 0,-40-7 1 0 0,2 0 126 0 0,45 13 58 0 0,16 3 76 0 0,13 3-241 0 0,31 0-13 0 0,-32-4-85 0 0,1 1 0 0 0,15 2 0 0 0,8 1 37 0 0,-27-4-61 0 0,0 0 0 0 0,0 1-1 0 0,11 2 1 0 0,-5 0 19 0 0,-5-1-7 0 0,-1 0-1 0 0,1 0 0 0 0,0 1 0 0 0,-1 0 0 0 0,12 7 1 0 0,11 7 67 0 0,-20-11-53 0 0,0-1-1 0 0,0 1 1 0 0,11 10 0 0 0,-17-14-34 0 0,0 1 0 0 0,0 0 0 0 0,-1 0 0 0 0,0 1 0 0 0,1-1 0 0 0,-1 0 0 0 0,0 1 0 0 0,-1-1 0 0 0,1 1 0 0 0,-1 0 0 0 0,1-1 0 0 0,-1 1 0 0 0,0 4 0 0 0,0-1 9 0 0,0 0 1 0 0,0 0-1 0 0,-1 0 0 0 0,-1 0 1 0 0,1 0-1 0 0,-1 0 0 0 0,0 0 1 0 0,0 0-1 0 0,-5 11 0 0 0,-2 3 32 0 0,-18 33-1 0 0,9-19-14 0 0,8-18-8 0 0,0 0-1 0 0,-1-1 0 0 0,0-1 0 0 0,-1 0 0 0 0,-1 0 0 0 0,0-1 1 0 0,-25 22-1 0 0,35-34-17 0 0,-3 6-4 0 0</inkml:trace>
  <inkml:trace contextRef="#ctx0" brushRef="#br0" timeOffset="558">1349 109 11048 0 0,'7'0'65'0'0,"7"3"492"0"0,-13-3-519 0 0,-1 0-1 0 0,1 0 0 0 0,-1 1 1 0 0,1-1-1 0 0,-1 0 1 0 0,1 1-1 0 0,-1-1 0 0 0,1 0 1 0 0,-1 1-1 0 0,1-1 1 0 0,-1 0-1 0 0,1 1 0 0 0,-1-1 1 0 0,0 1-1 0 0,1-1 1 0 0,-1 1-1 0 0,0-1 0 0 0,1 1 1 0 0,-1-1-1 0 0,0 1 1 0 0,0-1-1 0 0,1 1 0 0 0,-1-1 1 0 0,0 1-1 0 0,0 0 1 0 0,0-1-1 0 0,0 1 0 0 0,0-1 1 0 0,0 1-1 0 0,0 0 1 0 0,0-1-1 0 0,0 1 0 0 0,0-1 1 0 0,0 1-1 0 0,0 0 1 0 0,-1-1-1 0 0,1 1 0 0 0,0-1 1 0 0,-1 1-1 0 0,-4 14 99 0 0,0 0 1 0 0,1 1-1 0 0,0-1 0 0 0,1 1 0 0 0,1-1 0 0 0,0 1 0 0 0,1 0 0 0 0,1 0 0 0 0,0 0 0 0 0,4 19 1 0 0,1-20-74 0 0,1-1 1 0 0,0 1 0 0 0,1-1 0 0 0,0-1-1 0 0,17 23 1 0 0,-23-34-60 0 0,5 7 21 0 0,0-1-1 0 0,0 0 0 0 0,1 0 0 0 0,0-1 1 0 0,1 1-1 0 0,-1-2 0 0 0,1 1 1 0 0,1-1-1 0 0,-1 0 0 0 0,1-1 1 0 0,19 9-1 0 0,-21-11-6 0 0,0-1 0 0 0,0 0 0 0 0,0 0-1 0 0,1-1 1 0 0,-1 0 0 0 0,1 0 0 0 0,-1-1 0 0 0,1 0 0 0 0,-1 0 0 0 0,1-1-1 0 0,-1 0 1 0 0,0 0 0 0 0,1 0 0 0 0,-1-1 0 0 0,0 0 0 0 0,0-1 0 0 0,7-3 0 0 0,-6 3 13 0 0,0-1 0 0 0,-1 0 0 0 0,0 0 0 0 0,0-1 0 0 0,0 0 1 0 0,-1 0-1 0 0,1-1 0 0 0,-1 0 0 0 0,0 0 0 0 0,-1 0 1 0 0,0-1-1 0 0,0 1 0 0 0,0-1 0 0 0,-1 0 0 0 0,0-1 0 0 0,0 1 1 0 0,4-14-1 0 0,-2 3 83 0 0,-2-1 0 0 0,0 0-1 0 0,-1 0 1 0 0,-1 0 0 0 0,0 0 0 0 0,-2 0 0 0 0,0 0 0 0 0,-1 0 0 0 0,-1 0 0 0 0,-1 0 0 0 0,-7-24-1 0 0,8 36-59 0 0,0 0 0 0 0,-1 0 0 0 0,1 0 0 0 0,-2 0 0 0 0,1 1 0 0 0,-1-1 0 0 0,0 1 0 0 0,0 0 0 0 0,-1 1 0 0 0,0-1 0 0 0,0 1-1 0 0,0-1 1 0 0,0 2 0 0 0,-1-1 0 0 0,0 0 0 0 0,0 1 0 0 0,0 0 0 0 0,-13-5 0 0 0,1 1 84 0 0,-1 2 1 0 0,1 0 0 0 0,-1 1-1 0 0,0 1 1 0 0,-39-4-1 0 0,41 8-53 0 0,1 1 0 0 0,-1 0-1 0 0,0 1 1 0 0,1 1 0 0 0,-1 0-1 0 0,1 2 1 0 0,0 0 0 0 0,0 0-1 0 0,-28 16 1 0 0,34-16-51 0 0,1 1 0 0 0,0 0 1 0 0,0 1-1 0 0,0 0 0 0 0,1 1 0 0 0,0-1 0 0 0,1 1 1 0 0,0 1-1 0 0,0 0 0 0 0,0 0 0 0 0,1 0 0 0 0,-5 12 0 0 0,-2 8 48 0 0,1 0 0 0 0,1 0-1 0 0,-7 33 1 0 0,12-35-28 0 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05T10:19:32.561"/>
    </inkml:context>
    <inkml:brush xml:id="br0">
      <inkml:brushProperty name="width" value="0.05" units="cm"/>
      <inkml:brushProperty name="height" value="0.05" units="cm"/>
      <inkml:brushProperty name="color" value="#004F8B"/>
    </inkml:brush>
  </inkml:definitions>
  <inkml:trace contextRef="#ctx0" brushRef="#br0">535 252 11152 0 0,'-17'-7'282'0'0,"3"1"-150"0"0,-6-2-34 0 0,15 6-8 0 0,-1 0 0 0 0,1 1 0 0 0,-1 0 0 0 0,0 0-1 0 0,1 1 1 0 0,-1 0 0 0 0,0 0 0 0 0,-7 1 0 0 0,5-1 77 0 0,-1 2 0 0 0,0-1 0 0 0,1 1 1 0 0,-1 1-1 0 0,1-1 0 0 0,0 1 0 0 0,0 1 0 0 0,0 0 0 0 0,0 0 1 0 0,1 0-1 0 0,-1 1 0 0 0,1 0 0 0 0,1 0 0 0 0,-1 1 0 0 0,-10 12 1 0 0,9-10-36 0 0,0 0 1 0 0,1 0-1 0 0,1 1 1 0 0,-8 13-1 0 0,12-19-109 0 0,0-1 0 0 0,1 1-1 0 0,0 0 1 0 0,0 0 0 0 0,0 0 0 0 0,0 1-1 0 0,0-1 1 0 0,0 0 0 0 0,1 0 0 0 0,0 0-1 0 0,-1 1 1 0 0,1-1 0 0 0,0 0-1 0 0,1 0 1 0 0,-1 1 0 0 0,1-1 0 0 0,-1 0-1 0 0,1 0 1 0 0,2 5 0 0 0,-1-5 10 0 0,0 0 0 0 0,0 0 0 0 0,0 0 0 0 0,1 0 1 0 0,-1 0-1 0 0,1-1 0 0 0,0 1 0 0 0,0-1 0 0 0,0 0 0 0 0,0 0 0 0 0,0 0 0 0 0,7 2 1 0 0,44 17 169 0 0,-47-18-179 0 0,8 1 68 0 0,0 2-1 0 0,0 0 0 0 0,-1 1 0 0 0,26 16 1 0 0,-36-20-69 0 0,1 1 1 0 0,-1 0 0 0 0,1-1 0 0 0,-1 2 0 0 0,0-1 0 0 0,-1 0 0 0 0,1 1 0 0 0,-1 0 0 0 0,0 0 0 0 0,0 0 0 0 0,0 0 0 0 0,0 0-1 0 0,-1 0 1 0 0,0 1 0 0 0,0-1 0 0 0,1 10 0 0 0,-2-8-6 0 0,-1 1-1 0 0,1-1 0 0 0,-2 1 1 0 0,1 0-1 0 0,-1-1 1 0 0,0 1-1 0 0,0 0 1 0 0,-1-1-1 0 0,0 0 1 0 0,0 1-1 0 0,-1-1 1 0 0,0 0-1 0 0,0 0 1 0 0,-1 0-1 0 0,0-1 0 0 0,0 1 1 0 0,-1-1-1 0 0,1 0 1 0 0,-1 0-1 0 0,-1-1 1 0 0,1 1-1 0 0,-1-1 1 0 0,0 0-1 0 0,0-1 1 0 0,0 1-1 0 0,-1-1 1 0 0,1 0-1 0 0,-1-1 0 0 0,0 0 1 0 0,0 0-1 0 0,-9 2 1 0 0,8-3 11 0 0,0 0 0 0 0,0-1 0 0 0,0-1 1 0 0,0 1-1 0 0,0-1 0 0 0,0 0 0 0 0,-9-2 0 0 0,15 2-19 0 0,-1-1 0 0 0,1 1 0 0 0,0-1 0 0 0,-1 0 0 0 0,1 0 0 0 0,0 0 0 0 0,-1 0 0 0 0,1 0 0 0 0,0 0 0 0 0,0-1 0 0 0,0 1 0 0 0,0-1 0 0 0,0 1 0 0 0,0-1 0 0 0,0 0-1 0 0,1 0 1 0 0,-1 1 0 0 0,1-1 0 0 0,-1-1 0 0 0,1 1 0 0 0,0 0 0 0 0,0 0 0 0 0,0 0 0 0 0,0-1 0 0 0,0 1 0 0 0,0 0 0 0 0,0-4 0 0 0,0-4 28 0 0</inkml:trace>
  <inkml:trace contextRef="#ctx0" brushRef="#br0" timeOffset="854.72">531 515 12760 0 0,'0'0'914'0'0,"2"3"-787"0"0,-1 0-44 0 0,0 1 0 0 0,1 0 1 0 0,-1 0-1 0 0,-1-1 0 0 0,1 1 0 0 0,0 0 0 0 0,-1 0 1 0 0,0 0-1 0 0,0 0 0 0 0,0 0 0 0 0,-2 7 1 0 0,1 43 865 0 0,1-49-859 0 0,0-1-1 0 0,1 1 1 0 0,0-1 0 0 0,-1 0-1 0 0,1 1 1 0 0,1-1-1 0 0,-1 0 1 0 0,1 0-1 0 0,0 0 1 0 0,2 5-1 0 0,-3-8-76 0 0,-1-1 0 0 0,1 1 0 0 0,0-1 0 0 0,-1 1 0 0 0,1-1 0 0 0,0 1 0 0 0,-1-1 0 0 0,1 1-1 0 0,0-1 1 0 0,0 0 0 0 0,-1 1 0 0 0,1-1 0 0 0,0 0 0 0 0,0 0 0 0 0,0 0 0 0 0,-1 1 0 0 0,1-1 0 0 0,0 0 0 0 0,0 0 0 0 0,0 0 0 0 0,0 0 0 0 0,-1 0-1 0 0,1-1 1 0 0,0 1 0 0 0,0 0 0 0 0,0 0 0 0 0,-1-1 0 0 0,1 1 0 0 0,0 0 0 0 0,0-1 0 0 0,-1 1 0 0 0,1 0 0 0 0,1-1 0 0 0,27-21 158 0 0,-20 15-98 0 0,-3 2-44 0 0,34-23 196 0 0,47-47 0 0 0,-87 75-219 0 0,1-1-1 0 0,-1 1 1 0 0,0 0 0 0 0,1-1-1 0 0,-1 1 1 0 0,0 0 0 0 0,1-1 0 0 0,-1 1-1 0 0,1 0 1 0 0,-1 0 0 0 0,0-1 0 0 0,1 1-1 0 0,-1 0 1 0 0,1 0 0 0 0,-1 0-1 0 0,1 0 1 0 0,-1-1 0 0 0,1 1 0 0 0,-1 0-1 0 0,1 0 1 0 0,-1 0 0 0 0,1 0-1 0 0,-1 0 1 0 0,1 0 0 0 0,-1 0 0 0 0,0 0-1 0 0,1 0 1 0 0,0 1 0 0 0,0-1 2 0 0,0 1 0 0 0,-1 0 0 0 0,1-1 0 0 0,-1 1 0 0 0,1 0 1 0 0,0-1-1 0 0,-1 1 0 0 0,1 0 0 0 0,-1-1 0 0 0,1 1 0 0 0,-1 0 0 0 0,0 0 0 0 0,1 0 0 0 0,-1 1 1 0 0,6 32 117 0 0,-5-31-119 0 0,0 17 51 0 0,6 34 153 0 0,-7-51-194 0 0,1 0 1 0 0,0 0 0 0 0,0 0-1 0 0,0 0 1 0 0,0-1 0 0 0,0 1-1 0 0,1 0 1 0 0,-1 0 0 0 0,1-1-1 0 0,-1 1 1 0 0,1-1 0 0 0,0 0-1 0 0,5 5 1 0 0,-6-6-6 0 0,0 0 0 0 0,0-1 0 0 0,0 1 0 0 0,0 0 0 0 0,0-1 0 0 0,1 1 0 0 0,-1-1 1 0 0,0 1-1 0 0,0-1 0 0 0,1 1 0 0 0,-1-1 0 0 0,0 0 0 0 0,1 0 0 0 0,-1 0 0 0 0,0 0 0 0 0,1 0 0 0 0,-1 0 0 0 0,0 0 0 0 0,1 0 0 0 0,-1 0 0 0 0,0 0 0 0 0,0-1 0 0 0,1 1 0 0 0,-1-1 1 0 0,0 1-1 0 0,0-1 0 0 0,1 1 0 0 0,-1-1 0 0 0,0 0 0 0 0,0 1 0 0 0,0-1 0 0 0,0 0 0 0 0,1-1 0 0 0,3-3 22 0 0,0-1-1 0 0,-1 1 1 0 0,0-1 0 0 0,0 0 0 0 0,3-7-1 0 0,2-2 59 0 0,8-13 1 0 0,-10 16-30 0 0,0 0 1 0 0,1 0-1 0 0,14-15 0 0 0,-20 24-49 0 0,0 1 0 0 0,1 0 0 0 0,-1 0-1 0 0,1-1 1 0 0,0 1 0 0 0,-1 1 0 0 0,1-1-1 0 0,0 0 1 0 0,0 1 0 0 0,0 0 0 0 0,1-1-1 0 0,-1 1 1 0 0,0 0 0 0 0,0 1 0 0 0,1-1-1 0 0,-1 0 1 0 0,0 1 0 0 0,1 0 0 0 0,5 0-1 0 0,-5 1 3 0 0,0 0-1 0 0,0 0 0 0 0,-1 0 0 0 0,1 1 0 0 0,0-1 1 0 0,-1 1-1 0 0,1 0 0 0 0,-1 0 0 0 0,7 5 1 0 0,26 25 83 0 0,-31-27-80 0 0,0 1-3 0 0,0-1-1 0 0,-1 0 1 0 0,0 1 0 0 0,0 0-1 0 0,-1-1 1 0 0,1 2 0 0 0,-1-1-1 0 0,2 7 1 0 0,2 8 57 0 0,5 26 0 0 0,-2-8 80 0 0,-10-39-149 0 0,0-1 1 0 0,0 1-1 0 0,0 0 1 0 0,0 0-1 0 0,0 0 1 0 0,0 0-1 0 0,0 0 0 0 0,0 0 1 0 0,0 0-1 0 0,0 0 1 0 0,0 0-1 0 0,1 0 1 0 0,-1 0-1 0 0,0 0 0 0 0,0 0 1 0 0,0 0-1 0 0,0 0 1 0 0,0-1-1 0 0,0 1 1 0 0,0 0-1 0 0,0 0 0 0 0,0 0 1 0 0,1 0-1 0 0,-1 0 1 0 0,0 0-1 0 0,0 0 1 0 0,0 0-1 0 0,0 0 0 0 0,0 0 1 0 0,0 0-1 0 0,0 0 1 0 0,0 0-1 0 0,0 0 1 0 0,1 1-1 0 0,-1-1 0 0 0,0 0 1 0 0,0 0-1 0 0,0 0 1 0 0,0 0-1 0 0,0 0 1 0 0,0 0-1 0 0,0 0 0 0 0,0 0 1 0 0,0 0-1 0 0,0 0 1 0 0,0 0-1 0 0,1 0 1 0 0,-1 0-1 0 0,0 0 0 0 0,0 1 1 0 0,0-1-1 0 0,0 0 1 0 0,0 0-1 0 0,0 0 1 0 0,0 0-1 0 0,0 0 0 0 0,0 0 1 0 0,0 0-1 0 0,0 0 1 0 0,0 0-1 0 0,0 1 1 0 0,0-1-1 0 0,0 0 0 0 0,0 0 1 0 0,5-13 82 0 0,2-20-48 0 0,-7 33-34 0 0,5-32 67 0 0,8-32 33 0 0,-12 58-86 0 0,1 1 1 0 0,0-1-1 0 0,1 1 0 0 0,-1 0 0 0 0,1 0 1 0 0,0 0-1 0 0,0 0 0 0 0,7-8 0 0 0,-9 12-12 0 0,0 0-1 0 0,0 0 1 0 0,-1 0-1 0 0,1 0 1 0 0,0 0-1 0 0,1 0 1 0 0,-1 0-1 0 0,0 1 0 0 0,0-1 1 0 0,0 0-1 0 0,0 1 1 0 0,1-1-1 0 0,-1 1 1 0 0,0-1-1 0 0,0 1 1 0 0,1 0-1 0 0,-1-1 0 0 0,0 1 1 0 0,1 0-1 0 0,-1 0 1 0 0,0 0-1 0 0,1 0 1 0 0,1 0-1 0 0,-1 1 3 0 0,0 0-1 0 0,-1 0 1 0 0,1 0-1 0 0,0 0 1 0 0,-1 0-1 0 0,1 0 1 0 0,-1 0-1 0 0,1 0 1 0 0,-1 1-1 0 0,1-1 1 0 0,-1 0-1 0 0,0 1 1 0 0,0-1-1 0 0,2 3 1 0 0,1 4 21 0 0,0 1 1 0 0,0-1-1 0 0,0 1 1 0 0,-1-1-1 0 0,3 15 1 0 0,-6-21-18 0 0,0 0 0 0 0,1 0 1 0 0,-1 0-1 0 0,1 0 1 0 0,-1 0-1 0 0,1 0 1 0 0,0 0-1 0 0,0 0 0 0 0,0 0 1 0 0,0 0-1 0 0,0-1 1 0 0,0 1-1 0 0,0 0 0 0 0,1-1 1 0 0,-1 1-1 0 0,4 2 1 0 0,-3-5-6 0 0,1 1 0 0 0,-1-1 1 0 0,1 0-1 0 0,-1 0 0 0 0,0-1 0 0 0,0 1 1 0 0,1 0-1 0 0,-1-1 0 0 0,0 1 1 0 0,0-1-1 0 0,2-3 0 0 0,0 2-1 0 0,27-22 12 0 0,-20 15 2 0 0,1 0 0 0 0,24-14 0 0 0,-32 21-18 0 0,0 1 0 0 0,1 0-1 0 0,-1 1 1 0 0,1-1 0 0 0,-1 1 0 0 0,1 0-1 0 0,-1 0 1 0 0,1 0 0 0 0,0 0-1 0 0,-1 1 1 0 0,1 0 0 0 0,0 0 0 0 0,7 1-1 0 0,-7 0-1 0 0,-1 0-1 0 0,0 0 1 0 0,1 0-1 0 0,-1 1 0 0 0,0-1 1 0 0,0 1-1 0 0,0 0 1 0 0,0 0-1 0 0,0 1 1 0 0,0-1-1 0 0,0 1 0 0 0,-1-1 1 0 0,1 1-1 0 0,-1 1 1 0 0,0-1-1 0 0,0 0 0 0 0,0 1 1 0 0,2 3-1 0 0,0 2 1 0 0,-1-1 0 0 0,-1 0 0 0 0,1 1 0 0 0,-1 0 0 0 0,-1 0 0 0 0,0 0 0 0 0,2 17 0 0 0,-2-15-1 0 0,0 0 0 0 0,-2 0 0 0 0,1 0 0 0 0,-2 0 0 0 0,-1 18 0 0 0,0-24 0 0 0</inkml:trace>
  <inkml:trace contextRef="#ctx0" brushRef="#br0" timeOffset="1310.28">51 1226 8744 0 0,'-14'8'62'0'0,"-5"6"1513"0"0,3-2-46 0 0,15-11-1398 0 0,1-1-90 0 0,0 0 0 0 0,0 1 0 0 0,0-1 0 0 0,0 0 0 0 0,0 0 0 0 0,-1 1 0 0 0,1-1 0 0 0,0 0 0 0 0,0 0 0 0 0,0 1 0 0 0,0-1 0 0 0,1 0-1 0 0,-1 0 1 0 0,0 1 0 0 0,0-1 0 0 0,0 0 0 0 0,0 0 0 0 0,0 1 0 0 0,0-1 0 0 0,0 0 0 0 0,0 0 0 0 0,0 1 0 0 0,1-1 0 0 0,-1 0 0 0 0,0 0 0 0 0,0 0 0 0 0,0 1 0 0 0,0-1 0 0 0,1 0 0 0 0,-1 0 0 0 0,0 0 0 0 0,0 0 0 0 0,0 1 0 0 0,1-1 0 0 0,-1 0 0 0 0,0 0 0 0 0,0 0 0 0 0,1 0 0 0 0,-1 0 0 0 0,0 0-1 0 0,0 0 1 0 0,1 0 0 0 0,-1 0 0 0 0,0 0 0 0 0,0 0 0 0 0,1 0 0 0 0,101 5 1361 0 0,193-16-1 0 0,-104-13-1069 0 0,442-50 105 0 0,-103 1-70 0 0,-489 64-191 0 0,0-1-1 0 0,0-1 1 0 0,-1-3 0 0 0,-1-1 0 0 0,62-34-1 0 0,-88 42 56 0 0,-9 5-14 0 0,-7 5-82 0 0,1-3-38 0 0</inkml:trace>
  <inkml:trace contextRef="#ctx0" brushRef="#br0" timeOffset="2857.65">645 1574 9944 0 0,'0'0'801'0'0,"-2"-2"6"0"0,2 2-774 0 0,0 0 1 0 0,0-1 0 0 0,-1 1 0 0 0,1 0 0 0 0,0 0 0 0 0,0-1-1 0 0,-1 1 1 0 0,1 0 0 0 0,0 0 0 0 0,0-1 0 0 0,-1 1 0 0 0,1 0-1 0 0,0 0 1 0 0,-1 0 0 0 0,1 0 0 0 0,0-1 0 0 0,-1 1 0 0 0,1 0-1 0 0,0 0 1 0 0,-1 0 0 0 0,1 0 0 0 0,-1 0 0 0 0,1 0 0 0 0,0 0-1 0 0,-1 0 1 0 0,1 0 0 0 0,0 0 0 0 0,-1 0 0 0 0,1 0 0 0 0,0 0-1 0 0,-1 0 1 0 0,1 0 0 0 0,0 1 0 0 0,-1-1 0 0 0,1 0-1 0 0,0 0 1 0 0,-1 0 0 0 0,1 0 0 0 0,0 1 0 0 0,-1-1 0 0 0,1 0-1 0 0,0 0 1 0 0,0 1 0 0 0,-1-1 0 0 0,1 0 0 0 0,0 1 0 0 0,-1 1 42 0 0,0 0 0 0 0,0 1 0 0 0,0-1 0 0 0,0 0 0 0 0,1 1 0 0 0,-1-1 0 0 0,1 5 0 0 0,-4 26 706 0 0,-9 113 904 0 0,13-130-1563 0 0,0 1 0 0 0,1 0 1 0 0,1-1-1 0 0,1 1 0 0 0,0-1 1 0 0,9 26-1 0 0,-10-37-99 0 0,0-1 0 0 0,0 1 0 0 0,1 0 0 0 0,0-1 0 0 0,0 1 0 0 0,0-1 0 0 0,0 0 0 0 0,1 0 0 0 0,0 0 0 0 0,0-1 0 0 0,0 1 0 0 0,0-1 0 0 0,0 0 0 0 0,0 0 0 0 0,1 0 0 0 0,0-1 0 0 0,6 3 0 0 0,-7-3-11 0 0,0-1-1 0 0,1 0 1 0 0,-1 0-1 0 0,0 0 1 0 0,1-1-1 0 0,-1 1 1 0 0,0-1-1 0 0,1 0 1 0 0,-1 0-1 0 0,0-1 1 0 0,1 1-1 0 0,-1-1 1 0 0,0 0-1 0 0,0 0 1 0 0,1-1 0 0 0,-1 1-1 0 0,0-1 1 0 0,0 0-1 0 0,-1 0 1 0 0,1 0-1 0 0,5-4 1 0 0,-3 1 0 0 0,0-1 0 0 0,0 0 0 0 0,-1 0 0 0 0,0 0 0 0 0,0-1 0 0 0,-1 1 0 0 0,1-1 0 0 0,-2 0 0 0 0,1-1 0 0 0,-1 1 0 0 0,3-10 0 0 0,-2 7 8 0 0,-2 0-1 0 0,1 1 1 0 0,-2-1 0 0 0,1 0-1 0 0,-1 0 1 0 0,-1 0-1 0 0,1 0 1 0 0,-3-17-1 0 0,1 24 0 0 0,0 0 0 0 0,0-1 0 0 0,0 1 0 0 0,0 0 0 0 0,-1 1 1 0 0,1-1-1 0 0,-1 0 0 0 0,0 0 0 0 0,-3-3 0 0 0,4 5-6 0 0,1 0-9 0 0,0 1 0 0 0,-1 0 0 0 0,1 0 0 0 0,0 0 0 0 0,-1-1 0 0 0,1 1 0 0 0,0 0 0 0 0,0 0 1 0 0,-1 0-1 0 0,1 0 0 0 0,0 0 0 0 0,-1 0 0 0 0,1-1 0 0 0,0 1 0 0 0,-1 0 0 0 0,1 0 0 0 0,-1 0 0 0 0,1 0 0 0 0,0 0 1 0 0,-1 0-1 0 0,1 0 0 0 0,0 1 0 0 0,-1-1 0 0 0,1 0 0 0 0,0 0 0 0 0,-1 0 0 0 0,1 0 0 0 0,0 0 0 0 0,0 0 0 0 0,-1 1 0 0 0,1-1 1 0 0,0 0-1 0 0,-1 0 0 0 0,1 0 0 0 0,0 1 0 0 0,0-1 0 0 0,-1 0 0 0 0,1 0 0 0 0,0 1 0 0 0,0-1 0 0 0,0 0 0 0 0,-1 1 1 0 0,1-1-1 0 0,-8 13 161 0 0,5 2-105 0 0,1 1 0 0 0,1-1 0 0 0,0 0 0 0 0,1 1 0 0 0,1-1 0 0 0,0 1 0 0 0,1-1 0 0 0,0 0 0 0 0,6 17 0 0 0,-6-25-31 0 0,-1-1 0 0 0,1 0 0 0 0,1 0 0 0 0,-1-1 0 0 0,1 1 0 0 0,0 0 0 0 0,0-1 0 0 0,1 0 0 0 0,0 0 0 0 0,4 6 0 0 0,-5-9-4 0 0,1 1-1 0 0,-1 0 0 0 0,0-1 0 0 0,1 1 0 0 0,-1-1 1 0 0,1 0-1 0 0,0 0 0 0 0,0-1 0 0 0,0 1 0 0 0,0-1 0 0 0,0 0 1 0 0,0 0-1 0 0,0 0 0 0 0,0 0 0 0 0,0-1 0 0 0,5 1 0 0 0,-2-1 14 0 0,1 0-1 0 0,-1-1 0 0 0,0 1 0 0 0,1-1 0 0 0,-1-1 1 0 0,0 1-1 0 0,0-1 0 0 0,0-1 0 0 0,0 1 0 0 0,9-5 0 0 0,-13 4-20 0 0,1 1 0 0 0,0-1-1 0 0,-1 0 1 0 0,1 0-1 0 0,-1 0 1 0 0,0 0-1 0 0,0 0 1 0 0,0-1-1 0 0,0 1 1 0 0,-1-1-1 0 0,1 0 1 0 0,-1 0-1 0 0,0 0 1 0 0,0 0 0 0 0,-1 0-1 0 0,1-1 1 0 0,-1 1-1 0 0,1-5 1 0 0,0-2 13 0 0,-1 1 1 0 0,0-1 0 0 0,0 1-1 0 0,-1-1 1 0 0,0 1 0 0 0,-1-1-1 0 0,-1 0 1 0 0,1 1 0 0 0,-2 0-1 0 0,-5-19 1 0 0,5 22-10 0 0,0-1-1 0 0,-1 1 1 0 0,0 0 0 0 0,0 0 0 0 0,0 0-1 0 0,-1 0 1 0 0,0 1 0 0 0,-1 0 0 0 0,1 0 0 0 0,-1 0-1 0 0,0 1 1 0 0,0 0 0 0 0,-1 0 0 0 0,-11-7-1 0 0,15 11-15 0 0,-1 0 1 0 0,1-1-1 0 0,0 1 0 0 0,-1 0 0 0 0,1 0 0 0 0,0 1 0 0 0,-1-1 0 0 0,1 1 0 0 0,-1 0 0 0 0,1 0 1 0 0,-1 0-1 0 0,1 0 0 0 0,-1 0 0 0 0,1 1 0 0 0,-1 0 0 0 0,1-1 0 0 0,0 1 0 0 0,-1 1 0 0 0,1-1 0 0 0,0 0 1 0 0,0 1-1 0 0,0 0 0 0 0,0-1 0 0 0,0 1 0 0 0,0 0 0 0 0,0 1 0 0 0,1-1 0 0 0,-1 0 0 0 0,1 1 1 0 0,-1 0-1 0 0,1-1 0 0 0,0 1 0 0 0,0 0 0 0 0,1 0 0 0 0,-1 0 0 0 0,0 0 0 0 0,1 1 0 0 0,0-1 1 0 0,0 0-1 0 0,0 0 0 0 0,0 1 0 0 0,0-1 0 0 0,1 1 0 0 0,-1-1 0 0 0,1 1 0 0 0,0-1 0 0 0,0 1 0 0 0,0-1 1 0 0,2 7-1 0 0,-2-7-1 0 0,1 0 1 0 0,0-1-1 0 0,0 1 1 0 0,0 0-1 0 0,1 0 1 0 0,-1 0-1 0 0,0-1 1 0 0,1 1-1 0 0,0 0 1 0 0,0-1-1 0 0,0 0 1 0 0,0 1-1 0 0,0-1 1 0 0,0 0-1 0 0,0 0 1 0 0,4 2-1 0 0,-1-1 3 0 0,-1-1-1 0 0,1 0 1 0 0,-1 0-1 0 0,1 0 0 0 0,0-1 1 0 0,-1 0-1 0 0,1 0 0 0 0,0 0 1 0 0,7 0-1 0 0,6-1 16 0 0,1 0 0 0 0,0-2-1 0 0,0 0 1 0 0,20-6 0 0 0,-39 8-23 0 0,17-5 26 0 0,0-1 0 0 0,-1 0 1 0 0,0-1-1 0 0,0-1 0 0 0,21-13 0 0 0,-35 19-22 0 0,0 1 4 0 0,0 0-1 0 0,1 0 1 0 0,-1-1-1 0 0,0 1 1 0 0,0 0-1 0 0,-1-1 1 0 0,1 0-1 0 0,0 1 1 0 0,0-1-1 0 0,-1 0 1 0 0,1 0-1 0 0,-1 0 1 0 0,0 0-1 0 0,0 0 1 0 0,1 0-1 0 0,-1 0 1 0 0,0-1-1 0 0,-1 1 1 0 0,1 0-1 0 0,0-1 1 0 0,-1 1-1 0 0,1 0 1 0 0,-1-1-1 0 0,0 1 1 0 0,0-1-1 0 0,0 1 1 0 0,0-1-1 0 0,0 1 1 0 0,0 0-1 0 0,-1-1 1 0 0,1 1-1 0 0,-1 0 0 0 0,-1-4 1 0 0,2 5 4 0 0,-4-1 15 0 0,4 2-26 0 0,0 0 1 0 0,0 0-1 0 0,-1 0 0 0 0,1 0 1 0 0,0 0-1 0 0,0 0 0 0 0,-1 0 1 0 0,1-1-1 0 0,0 1 0 0 0,0 0 0 0 0,0 0 1 0 0,-1 0-1 0 0,1 0 0 0 0,0 0 1 0 0,0 0-1 0 0,-1 0 0 0 0,1 0 1 0 0,0 0-1 0 0,0 0 0 0 0,-1 0 0 0 0,1 1 1 0 0,0-1-1 0 0,0 0 0 0 0,0 0 1 0 0,-1 0-1 0 0,1 0 0 0 0,0 0 1 0 0,0 0-1 0 0,0 0 0 0 0,-1 1 0 0 0,1-1 1 0 0,0 0-1 0 0,0 0 0 0 0,0 0 1 0 0,0 0-1 0 0,0 1 0 0 0,-1-1 1 0 0,1 0-1 0 0,0 0 0 0 0,0 0 0 0 0,0 1 1 0 0,0-1-1 0 0,0 0 0 0 0,0 0 1 0 0,0 0-1 0 0,0 1 0 0 0,0-1 1 0 0,0 0-1 0 0,0 0 0 0 0,0 1 1 0 0,0-1-1 0 0,0 0 0 0 0,0 0 0 0 0,0 1 1 0 0,0-1-1 0 0,0 0 0 0 0,0 0 1 0 0,-1 15 7 0 0,0 0 1 0 0,1-1 0 0 0,1 1 0 0 0,0-1 0 0 0,1 1 0 0 0,0-1-1 0 0,6 16 1 0 0,-6-22-6 0 0,0-1 0 0 0,1 0-1 0 0,0 0 1 0 0,0 0-1 0 0,0 0 1 0 0,1-1 0 0 0,0 1-1 0 0,1-1 1 0 0,7 9 0 0 0,-11-14-3 0 0,1 1 1 0 0,0-1 0 0 0,0 1 0 0 0,-1-1 0 0 0,1 0 0 0 0,0 1 0 0 0,0-1 0 0 0,0 0 0 0 0,0 0-1 0 0,0 0 1 0 0,0-1 0 0 0,1 1 0 0 0,-1 0 0 0 0,0-1 0 0 0,0 1 0 0 0,1-1 0 0 0,-1 0-1 0 0,0 0 1 0 0,0 0 0 0 0,1 0 0 0 0,-1 0 0 0 0,0-1 0 0 0,0 1 0 0 0,1-1 0 0 0,-1 1 0 0 0,0-1-1 0 0,0 0 1 0 0,0 0 0 0 0,0 0 0 0 0,0 0 0 0 0,0 0 0 0 0,0 0 0 0 0,0 0 0 0 0,0-1-1 0 0,2-1 1 0 0,4-6 7 0 0,0 1 0 0 0,-1-1 0 0 0,0 0 1 0 0,0-1-1 0 0,-1 1 0 0 0,0-1 0 0 0,8-20 0 0 0,3-5 22 0 0,-12 26-24 0 0,-3 4 0 0 0,1 0 0 0 0,-1 0-1 0 0,1 0 1 0 0,1 0 0 0 0,-1 0 0 0 0,1 1-1 0 0,-1-1 1 0 0,1 1 0 0 0,0 0 0 0 0,9-6 0 0 0,-12 10-5 0 0,-1 0 0 0 0,1-1 0 0 0,-1 1 0 0 0,1 0-1 0 0,0-1 1 0 0,0 1 0 0 0,-1 0 0 0 0,1 0 0 0 0,0 0 0 0 0,-1 0 0 0 0,1 0 0 0 0,0 0 0 0 0,0 0 0 0 0,-1 0 0 0 0,1 0 0 0 0,0 0 0 0 0,0 0 0 0 0,-1 0 0 0 0,1 0 0 0 0,0 1 0 0 0,-1-1 0 0 0,1 0 0 0 0,0 1 0 0 0,-1-1 0 0 0,1 0 0 0 0,-1 1 0 0 0,1-1 0 0 0,0 1 0 0 0,-1-1 0 0 0,1 1 0 0 0,-1-1 0 0 0,1 1-1 0 0,-1-1 1 0 0,1 1 0 0 0,-1 0 0 0 0,0-1 0 0 0,1 1 0 0 0,-1-1 0 0 0,0 1 0 0 0,1 0 0 0 0,-1-1 0 0 0,0 2 0 0 0,2 3 6 0 0,-1 0 0 0 0,1 0 0 0 0,-1 0 0 0 0,1 7 0 0 0,-4 41 90 0 0,12-75-75 0 0,-7 11-20 0 0,9-26 16 0 0,-11 35-16 0 0,0 1-1 0 0,0-1 1 0 0,0 0 0 0 0,0 1-1 0 0,0-1 1 0 0,0 0-1 0 0,1 1 1 0 0,-1-1-1 0 0,0 1 1 0 0,1 0-1 0 0,-1-1 1 0 0,1 1-1 0 0,0 0 1 0 0,-1 0-1 0 0,1 0 1 0 0,2-1-1 0 0,-1 2 1 0 0,0 0-1 0 0,0 0 1 0 0,0 0-1 0 0,0 0 1 0 0,0 1-1 0 0,0-1 1 0 0,-1 1-1 0 0,1 0 1 0 0,0 0-1 0 0,0 0 1 0 0,-1 0-1 0 0,1 0 0 0 0,-1 1 1 0 0,1-1-1 0 0,-1 1 1 0 0,4 2-1 0 0,17 8 22 0 0,-22-11-24 0 0,0-1 1 0 0,-1 0 0 0 0,1 0-1 0 0,0 0 1 0 0,0 0 0 0 0,-1 0-1 0 0,1 0 1 0 0,0 0 0 0 0,-1 0 0 0 0,1 0-1 0 0,0 0 1 0 0,0 0 0 0 0,-1-1-1 0 0,1 1 1 0 0,0 0 0 0 0,-1 0-1 0 0,1-1 1 0 0,0 1 0 0 0,0-1-1 0 0,3-1 3 0 0,17-4 12 0 0,-19 5-13 0 0,1 0 0 0 0,-1 0 1 0 0,0 0-1 0 0,1 0 0 0 0,-1 1 0 0 0,1-1 0 0 0,-1 1 1 0 0,1 0-1 0 0,2-1 0 0 0,2 2-1 0 0,-1 1 1 0 0,0-1-1 0 0,0 1 1 0 0,0 0-1 0 0,0 1 0 0 0,0-1 1 0 0,0 1-1 0 0,0 0 1 0 0,-1 1-1 0 0,0-1 1 0 0,0 1-1 0 0,7 6 0 0 0,-3-2 2 0 0,0-2-1 0 0,15 9 0 0 0,-20-13-1 0 0,0-1-1 0 0,0 0 1 0 0,0 0-1 0 0,0 0 1 0 0,0 0-1 0 0,0-1 1 0 0,0 1-1 0 0,0-1 1 0 0,0 0 0 0 0,1 0-1 0 0,-1-1 1 0 0,0 1-1 0 0,0-1 1 0 0,0 0-1 0 0,0 0 1 0 0,0 0-1 0 0,-1-1 1 0 0,1 1-1 0 0,0-1 1 0 0,0 0-1 0 0,-1 0 1 0 0,5-4-1 0 0,-2 2 1 0 0,0-1 0 0 0,0 1 0 0 0,-1-1 0 0 0,0 0 0 0 0,0 0 0 0 0,0-1 0 0 0,-1 0 0 0 0,1 0 0 0 0,-1 0 0 0 0,-1 0 0 0 0,6-13 0 0 0,-6 9-1 0 0,0-1 0 0 0,-1 1 0 0 0,0-1 0 0 0,-1 0 0 0 0,0 0 0 0 0,-1 0 0 0 0,-2-18 0 0 0,-1 3 0 0 0,-1 1 0 0 0,-9-27 0 0 0,12 46 0 0 0,-7-17 0 0 0,4 16 0 0 0,0 3 0 0 0,1 7 0 0 0,1 7 0 0 0,0 0 0 0 0,1 1 0 0 0,0-1 0 0 0,0 0 0 0 0,1 1 0 0 0,1-1 0 0 0,2 18 0 0 0,-2-12 0 0 0,0-7 3 0 0,1 0 0 0 0,0 1 1 0 0,0-1-1 0 0,1 0 0 0 0,0 0 0 0 0,1 0 0 0 0,0 0 0 0 0,0-1 0 0 0,1 1 0 0 0,0-1 0 0 0,0 0 0 0 0,8 8 0 0 0,-9-9 5 0 0</inkml:trace>
  <inkml:trace contextRef="#ctx0" brushRef="#br0" timeOffset="3309.64">1954 1714 15072 0 0,'0'-1'59'0'0,"0"1"0"0"0,0 0 0 0 0,0-1 1 0 0,0 1-1 0 0,0 0 0 0 0,0 0 1 0 0,0-1-1 0 0,0 1 0 0 0,0 0 1 0 0,0-1-1 0 0,0 1 0 0 0,0 0 1 0 0,0-1-1 0 0,0 1 0 0 0,0 0 1 0 0,0 0-1 0 0,0-1 0 0 0,0 1 0 0 0,1 0 1 0 0,-1-1-1 0 0,0 1 0 0 0,0 0 1 0 0,0 0-1 0 0,0-1 0 0 0,1 1 1 0 0,-1 0-1 0 0,0 0 0 0 0,0 0 1 0 0,1-1-1 0 0,-1 1 0 0 0,0 0 1 0 0,0 0-1 0 0,1 0 0 0 0,12-10 300 0 0,-5 4 153 0 0,71-53 823 0 0,152-86-1 0 0,-207 131-1211 0 0,35-16 31 0 0,-46 24-116 0 0</inkml:trace>
  <inkml:trace contextRef="#ctx0" brushRef="#br0" timeOffset="4142.76">2382 102 8336 0 0,'1'-20'361'0'0,"-5"-8"1909"0"0,1 8-1653 0 0,1 14 1975 0 0,-1 9-1934 0 0,-3 9-658 0 0,-10 42 235 0 0,3 0 0 0 0,1 1 0 0 0,4 1 0 0 0,1-1-1 0 0,3 1 1 0 0,5 86 0 0 0,0-132-229 0 0,0-1-1 0 0,1 1 1 0 0,0 0 0 0 0,0-1-1 0 0,1 1 1 0 0,0-1 0 0 0,1 0-1 0 0,0 0 1 0 0,1 0 0 0 0,0-1-1 0 0,0 0 1 0 0,10 13-1 0 0,-5-11-5 0 0</inkml:trace>
  <inkml:trace contextRef="#ctx0" brushRef="#br0" timeOffset="4528.79">2646 255 9648 0 0,'0'0'358'0'0,"-3"0"-179"0"0,1 1-140 0 0,0 1 0 0 0,1-1-1 0 0,-1 1 1 0 0,0-1 0 0 0,0 1 0 0 0,1-1-1 0 0,-1 1 1 0 0,1 0 0 0 0,-1 0 0 0 0,1 0 0 0 0,0 0-1 0 0,-1 0 1 0 0,1 0 0 0 0,0 0 0 0 0,-1 4-1 0 0,-13 42 560 0 0,13-43-503 0 0,-2 12 87 0 0,-1-4-53 0 0,1 0 0 0 0,1 1 0 0 0,0 0 0 0 0,1 0 0 0 0,1-1 0 0 0,0 1 0 0 0,1 19 0 0 0,0-32-115 0 0,0 0 1 0 0,0 0 0 0 0,0 0 0 0 0,1 1-1 0 0,-1-1 1 0 0,0 0 0 0 0,1 0 0 0 0,-1 0 0 0 0,0 0-1 0 0,1 0 1 0 0,-1 0 0 0 0,1 0 0 0 0,0 0-1 0 0,-1 0 1 0 0,1 0 0 0 0,0 0 0 0 0,-1 0 0 0 0,1 0-1 0 0,0-1 1 0 0,0 1 0 0 0,0 0 0 0 0,0 0-1 0 0,0-1 1 0 0,0 1 0 0 0,0-1 0 0 0,0 1-1 0 0,0-1 1 0 0,0 1 0 0 0,0-1 0 0 0,0 0 0 0 0,0 1-1 0 0,1-1 1 0 0,-1 0 0 0 0,0 0 0 0 0,0 0-1 0 0,0 0 1 0 0,0 0 0 0 0,0 0 0 0 0,1 0-1 0 0,-1 0 1 0 0,2-1 0 0 0,1 0 11 0 0,1-1 1 0 0,0 0-1 0 0,-1 0 0 0 0,1 0 1 0 0,-1 0-1 0 0,0-1 0 0 0,0 1 1 0 0,6-6-1 0 0,-3 2 3 0 0,0 0 1 0 0,-1-1-1 0 0,0 0 1 0 0,0 0-1 0 0,-1-1 1 0 0,0 1-1 0 0,0-1 1 0 0,0 0-1 0 0,-1-1 1 0 0,4-12-1 0 0,-6 17-12 0 0,-1 0 0 0 0,0-1 1 0 0,0 1-1 0 0,0-1 0 0 0,-1 0 0 0 0,1 1 1 0 0,-1-1-1 0 0,0 1 0 0 0,0-1 0 0 0,-1 0 0 0 0,0 1 1 0 0,1-1-1 0 0,-1 1 0 0 0,-1-1 0 0 0,1 1 0 0 0,-1-1 1 0 0,0 1-1 0 0,0 0 0 0 0,0 0 0 0 0,0 0 0 0 0,-1 0 1 0 0,-4-5-1 0 0,4 5 13 0 0,-1 1 0 0 0,1-1 0 0 0,-1 1 0 0 0,0 0 0 0 0,0 0 0 0 0,-1 0 0 0 0,1 1 0 0 0,0 0 0 0 0,-1 0 0 0 0,0 0 0 0 0,1 0 0 0 0,-11-2 0 0 0,6 3 28 0 0,-1-1 0 0 0,1 2 0 0 0,-1-1 0 0 0,1 2 0 0 0,-1-1 0 0 0,-9 2 0 0 0,-10 2 158 0 0,16-2-109 0 0</inkml:trace>
  <inkml:trace contextRef="#ctx0" brushRef="#br0" timeOffset="4913.08">2579 4 9240 0 0,'2'0'352'0'0,"0"-1"-257"0"0,0 0 1 0 0,0 1-1 0 0,0 0 1 0 0,0-1-1 0 0,0 1 1 0 0,0 0-1 0 0,0 0 1 0 0,0 0 0 0 0,0 0-1 0 0,0 0 1 0 0,0 1-1 0 0,0-1 1 0 0,0 1-1 0 0,0-1 1 0 0,2 2-1 0 0,1 0 57 0 0,-1 0-1 0 0,1 1 1 0 0,-1-1-1 0 0,0 1 0 0 0,0 0 1 0 0,4 4-1 0 0,3 4 133 0 0,1 2 0 0 0,17 24 0 0 0,-13-15-88 0 0,-1 1 0 0 0,0 0 1 0 0,-2 1-1 0 0,-1 1 0 0 0,0 0 1 0 0,-2 1-1 0 0,12 49 0 0 0,-10-14 94 0 0,4 71-1 0 0,-14-111-235 0 0,-2 0-1 0 0,-1 0 0 0 0,0 0 0 0 0,-2 0 1 0 0,0 0-1 0 0,-1-1 0 0 0,-10 27 1 0 0,2-17 26 0 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8-13T08:56:29.562"/>
    </inkml:context>
    <inkml:brush xml:id="br0">
      <inkml:brushProperty name="width" value="0.05" units="cm"/>
      <inkml:brushProperty name="height" value="0.05" units="cm"/>
      <inkml:brushProperty name="color" value="#004F8B"/>
    </inkml:brush>
  </inkml:definitions>
  <inkml:trace contextRef="#ctx0" brushRef="#br0">1 286 24575,'1'1'0,"0"0"0,0 0 0,0 0 0,0 0 0,0 1 0,0-1 0,-1 0 0,1 0 0,0 1 0,-1-1 0,1 1 0,-1-1 0,1 3 0,0-1 0,14 40 0,18 86 0,-4 48 0,-19-103 0,140 1035 0,-140-1025-1365,-6-59-5461</inkml:trace>
  <inkml:trace contextRef="#ctx0" brushRef="#br0" timeOffset="1362.46">110 260 24575,'1'0'0,"0"-1"0,0 0 0,0 1 0,0-1 0,1 1 0,-1-1 0,0 1 0,0-1 0,1 1 0,-1 0 0,2-1 0,0 1 0,438-79 0,-379 70 0,1059-101 0,-483 58 0,-622 51 0,-4 0 0,0 0 0,0 1 0,21 2 0,-30-2 0,0 1 0,0-1 0,0 1 0,-1 0 0,1 0 0,0 0 0,0 1 0,-1-1 0,1 0 0,-1 1 0,1 0 0,-1-1 0,0 1 0,0 0 0,0 0 0,0 1 0,0-1 0,0 0 0,0 1 0,2 3 0,1 7 0,0 1 0,0-1 0,-1 1 0,-1 0 0,3 22 0,0 76 0,-4-68 0,47 519 0,-25-410 0,72 245 0,-83-356 0,-4-16 0,-1 0 0,6 34 0,-14-58 0,0-1 0,0 1 0,0-1 0,0 1 0,0-1 0,0 0 0,0 1 0,0-1 0,-1 1 0,1-1 0,0 0 0,-1 1 0,1-1 0,-1 0 0,0 1 0,1-1 0,-1 0 0,0 0 0,0 0 0,0 0 0,0 0 0,0 0 0,0 0 0,0 0 0,-2 2 0,-2 0 0,-1-1 0,1 1 0,-1-1 0,1 0 0,-8 1 0,6-1 0,-129 30 0,-164 17 0,218-37 0,-4 0 0,-884 111 0,354-108-1365,600-15-5461</inkml:trace>
  <inkml:trace contextRef="#ctx0" brushRef="#br0" timeOffset="2310.51">1002 611 24575,'8'20'0,"6"34"0,-2 1 0,-2 0 0,5 106 0,-15-153 0,0-1 0,0 1 0,-1-1 0,0 0 0,0 0 0,-1 1 0,0-1 0,-4 10 0,5-13 0,-1-1 0,0 0 0,-1 0 0,1 0 0,0 0 0,-1 0 0,1 0 0,-1-1 0,0 1 0,0-1 0,0 0 0,0 0 0,-1 0 0,1 0 0,0 0 0,-1-1 0,1 0 0,-6 2 0,0-1-85,0 0 0,-1-1-1,1 0 1,-1 0 0,1-1-1,-1 0 1,1-1 0,-1 0-1,1-1 1,-1 1 0,1-2-1,0 0 1,0 0 0,0 0-1,-10-6 1,4 1-6741</inkml:trace>
  <inkml:trace contextRef="#ctx0" brushRef="#br0" timeOffset="2778.9">709 576 24575,'0'0'0,"0"0"0,0 0 0,1 0 0,2 0 0,7-1 0,10-1 0,13-2 0,15 0 0,11-1 0,7-3 0,5 2 0,1 0 0,-5 4 0,-14 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8-13T08:56:32.906"/>
    </inkml:context>
    <inkml:brush xml:id="br0">
      <inkml:brushProperty name="width" value="0.05" units="cm"/>
      <inkml:brushProperty name="height" value="0.05" units="cm"/>
      <inkml:brushProperty name="color" value="#004F8B"/>
    </inkml:brush>
  </inkml:definitions>
  <inkml:trace contextRef="#ctx0" brushRef="#br0">17 486 24575,'7'481'0,"-2"96"0,-10-406-1365,4-161-5461</inkml:trace>
  <inkml:trace contextRef="#ctx0" brushRef="#br0" timeOffset="928.51">0 315 24575,'27'-7'0,"391"-84"0,5 21 0,-358 60 0,480-67 0,2 48 0,-497 29 0,1 2 0,-1 3 0,80 18 0,-122-21 0,-1 0 0,1 1 0,-1 0 0,0 0 0,0 1 0,0 0 0,0 0 0,-1 1 0,1 0 0,-1 0 0,-1 0 0,9 10 0,-8-7 0,-1 0 0,0 1 0,0-1 0,0 1 0,-1 0 0,-1 1 0,1-1 0,-1 1 0,2 14 0,0 13 0,-1 0 0,-2 70 0,-15 77 0,11-172 0,-34 323 0,-6 58 0,38-339 0,-14 104 0,18-154 0,-1 0 0,0 1 0,0-1 0,-1 1 0,1-1 0,-1 0 0,0 0 0,0 0 0,0 0 0,-1 0 0,0 0 0,1-1 0,-1 1 0,0-1 0,-1 0 0,1 0 0,0 0 0,-1 0 0,0 0 0,0-1 0,0 0 0,0 0 0,0 0 0,0 0 0,-6 1 0,-18 6 0,0-1 0,0-2 0,-36 4 0,-93 2 0,116-9 0,-514 16 0,130-6 0,271-5 0,-180 5 0,225-13 0,-112-16 0,169 9-1365,14 0-5461</inkml:trace>
  <inkml:trace contextRef="#ctx0" brushRef="#br0" timeOffset="1599.49">749 641 24575,'-2'41'0,"-1"1"0,-8 41 0,-25 78 0,28-124 0,-50 189 0,60-237 0,-1 0 0,0 0 0,-1-13 0,1-11 0,6-64 0,33-169 0,-39 263 0,0 0 0,0 0 0,1 0 0,-1 0 0,1 0 0,1 1 0,-1-1 0,0 1 0,1-1 0,0 1 0,0 0 0,1 0 0,-1 0 0,1 1 0,-1-1 0,1 1 0,0 0 0,1 0 0,-1 0 0,0 1 0,1-1 0,-1 1 0,1 0 0,0 0 0,0 1 0,0-1 0,7 0 0,18-3 0,0 1 0,0 1 0,33 2 0,92 11 0,-129-7-455,1 1 0,42 12 0,-45-8-6371</inkml:trace>
  <inkml:trace contextRef="#ctx0" brushRef="#br0" timeOffset="1986.66">426 982 24575,'0'0'0,"0"0"0,1 0 0,3-1 0,6 0 0,8-1 0,7 0 0,11-1 0,16 0 0,17-2 0,16-1 0,15-1 0,13 0 0,23-2 0,-12 1-8191</inkml:trace>
  <inkml:trace contextRef="#ctx0" brushRef="#br0" timeOffset="2518.67">3610 315 24575,'0'1'0,"-1"6"0,-3 15 0,-5 22 0,-6 24 0,-4 23 0,-3 17 0,0 13 0,1 3 0,3-3 0,4-11 0,4-17 0,4-17 0,3-17 0,2-16 0,1-13 0,1-13 0</inkml:trace>
  <inkml:trace contextRef="#ctx0" brushRef="#br0" timeOffset="3373.39">3340 254 24575,'1'-2'0,"1"1"0,-1 0 0,1 0 0,0 0 0,-1 0 0,1 0 0,0 0 0,0 1 0,3-2 0,-1 1 0,42-16 0,98-22 0,55 5 0,-187 32 0,634-76 0,2 23 0,-602 51 0,296-9 0,-324 14 0,-1 1 0,0 0 0,1 1 0,-1 1 0,-1 1 0,19 7 0,-24-7 0,-1 0 0,0 0 0,0 2 0,0-1 0,-1 1 0,0 0 0,0 1 0,-1 0 0,0 1 0,7 9 0,3 7 0,-2 1 0,0 1 0,-2 1 0,-1 0 0,-2 0 0,0 1 0,8 39 0,-3 7 0,10 134 0,-12 276 0,-14-462 0,-1-1 0,-1 0 0,-9 43 0,9-57 0,-1-1 0,1 0 0,-1 0 0,-1 0 0,1 0 0,-1 0 0,-1-1 0,1 1 0,-1-1 0,0 0 0,0-1 0,-1 1 0,1-1 0,-1 0 0,-8 5 0,-3 0 0,-1-1 0,0-1 0,-1 0 0,0-1 0,-38 8 0,-105 11 0,-260 5 0,-3-23 0,364-7 0,-884-14 0,784 0-1365,130 9-5461</inkml:trace>
  <inkml:trace contextRef="#ctx0" brushRef="#br0" timeOffset="4250.63">4181 589 24575,'-3'25'0,"-67"260"0,30-142 0,41-147 0,-1-1 0,0 1 0,0-1 0,-2-8 0,0-6 0,0-42 0,6-71 0,-1 102 0,2 0 0,0 0 0,2 1 0,15-40 0,-21 65 0,1 0 0,0 0 0,0 0 0,0 0 0,0 0 0,4-4 0,-5 7 0,0 0 0,-1 1 0,1-1 0,0 0 0,0 1 0,-1-1 0,1 1 0,0-1 0,0 1 0,0-1 0,0 1 0,0 0 0,0-1 0,0 1 0,0 0 0,0 0 0,0 0 0,0 0 0,0 0 0,0 0 0,0 0 0,0 0 0,0 0 0,0 0 0,0 0 0,0 1 0,0-1 0,0 0 0,0 1 0,0-1 0,0 1 0,0 0 0,10 7 0,-1 0 0,1 0 0,-2 2 0,0-1 0,0 1 0,9 13 0,2 2 0,-10-14 0,53 57 0,-56-62 0,-1-1 0,1 1 0,0-1 0,0-1 0,0 1 0,1-1 0,-1-1 0,14 5 0,-17-7 0,1 0 0,-1-1 0,0 1 0,1-1 0,-1 0 0,1-1 0,-1 1 0,0-1 0,1 0 0,-1 0 0,0 0 0,0 0 0,1-1 0,-1 0 0,0 0 0,-1 0 0,1 0 0,6-5 0,3-3 0,-1-1 0,0 0 0,17-22 0,1-7 0,-1 0 0,22-46 0,-8 13 0,-43 73 0,1-1 0,-1 1 0,0-1 0,0 1 0,0 0 0,0-1 0,1 1 0,-1-1 0,0 1 0,0 0 0,1-1 0,-1 1 0,0 0 0,1-1 0,-1 1 0,0 0 0,1 0 0,-1-1 0,0 1 0,1 0 0,-1 0 0,1 0 0,-1-1 0,0 1 0,1 0 0,-1 0 0,1 0 0,-1 0 0,1 0 0,-1 0 0,1 0 0,0 1 0,0 0 0,0 0 0,-1 0 0,1 0 0,0 0 0,-1 0 0,1 0 0,-1 0 0,0 0 0,1 0 0,-1 0 0,1 3 0,6 40 0,-1 1 0,0 81 0,-5-91 0,2 153-1365,-2-110-5461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8-13T08:56:40.567"/>
    </inkml:context>
    <inkml:brush xml:id="br0">
      <inkml:brushProperty name="width" value="0.05" units="cm"/>
      <inkml:brushProperty name="height" value="0.05" units="cm"/>
      <inkml:brushProperty name="color" value="#004F8B"/>
    </inkml:brush>
  </inkml:definitions>
  <inkml:trace contextRef="#ctx0" brushRef="#br0">99 222 24575,'8'205'0,"0"-24"0,-10 42 0,12 207 0,-8-407-341,1-1 0,1 0-1,11 30 1,-8-33-6485</inkml:trace>
  <inkml:trace contextRef="#ctx0" brushRef="#br0" timeOffset="1031.58">0 88 24575,'1168'-49'0,"-1049"39"0,425-19 0,-532 29 0,2 0 0,-1 1 0,1 0 0,17 4 0,-28-5 0,1 1 0,-1 0 0,1 1 0,-1-1 0,0 1 0,1-1 0,-1 1 0,0 0 0,0 0 0,0 0 0,0 1 0,-1-1 0,1 1 0,-1-1 0,1 1 0,-1 0 0,2 4 0,1 3 0,0 0 0,-1 0 0,0 1 0,-1 0 0,-1 0 0,3 19 0,2 71 0,-7-83 0,-30 684 0,29-695 0,-1 16 0,-1 1 0,0-1 0,-12 35 0,13-51 0,-1-1 0,0 1 0,0 0 0,0-1 0,-1 0 0,0 0 0,-1 0 0,1-1 0,-1 1 0,0-1 0,0 0 0,-1 0 0,1-1 0,-1 1 0,-12 5 0,-1-1 0,0-1 0,0-1 0,-1-1 0,1-1 0,-27 4 0,-106 5 0,-479-26 0,318-2 0,-253 26 0,563-12-1365</inkml:trace>
  <inkml:trace contextRef="#ctx0" brushRef="#br0" timeOffset="1821.42">156 1224 24575,'1'1'0,"0"0"0,0 0 0,0 1 0,0-1 0,0 0 0,0 0 0,-1 0 0,1 1 0,0-1 0,-1 0 0,1 1 0,-1-1 0,0 1 0,1 1 0,-1-1 0,7 27 0,-3 1 0,0 0 0,-2-1 0,-1 40 0,-1-27 0,-5 227 0,3 81 0,2-338 0,1 3 0,0 0 0,1 0 0,6 27 0,-7-38 0,0 0 0,1-1 0,-1 1 0,1-1 0,0 1 0,0-1 0,0 0 0,0 1 0,0-1 0,1 0 0,0-1 0,-1 1 0,1 0 0,0-1 0,0 0 0,1 1 0,-1-1 0,0 0 0,1-1 0,3 2 0,8 2 0,0-1 0,0-1 0,0 0 0,1-1 0,19 0 0,82-6 0,-74 1 0,105-5 0,245-9 0,0 27 0,-306-1 0,-23-2 0,70-1 0,-133-6 0,1 0 0,-1 0 0,1 0 0,-1 0 0,0-1 0,1 1 0,-1-1 0,0 1 0,1-1 0,-1 1 0,0-1 0,0 0 0,0 0 0,1 1 0,-1-1 0,0 0 0,0 0 0,0 0 0,0 0 0,0 0 0,-1-1 0,1 1 0,0 0 0,0 0 0,-1-1 0,1 1 0,0-2 0,1-3 0,0-1 0,-1 0 0,0 0 0,1-9 0,-1 8 0,4-253 0,-6 101 0,41-314-1365,-39 463-5461</inkml:trace>
  <inkml:trace contextRef="#ctx0" brushRef="#br0" timeOffset="2890.46">133 2294 24575,'0'0'0,"5"9"0,11 39 0,-1 1 0,-2 0 0,6 54 0,-8-44 0,41 257 0,-29-168 0,-20-126 0,1 0 0,2 0 0,0-1 0,12 30 0,-14-44 0,0 1 0,0-1 0,1 0 0,-1 0 0,2 0 0,-1-1 0,1 0 0,0 0 0,0 0 0,0 0 0,1-1 0,0-1 0,0 1 0,14 6 0,15 2 0,2-1 0,-1-2 0,72 10 0,-70-14 0,106 19 0,208 32 0,-268-48 0,1-3 0,97-7 0,-170 0 0,12 0 0,-1-1 0,1-1 0,35-9 0,-53 10 0,-1-1 0,1 1 0,-1-1 0,0 0 0,1 0 0,-1-1 0,-1 0 0,1 0 0,0 0 0,-1-1 0,0 0 0,0 0 0,-1 0 0,1 0 0,-1-1 0,0 0 0,4-7 0,2-9 0,-1-1 0,-1-1 0,-1 0 0,6-37 0,6-102 0,-16 67 40,-3 0 0,-14-101 0,-45-187-1525,40 289-5341</inkml:trace>
  <inkml:trace contextRef="#ctx0" brushRef="#br0" timeOffset="3596.74">427 584 24575,'9'-13'0,"0"5"0,1 1 0,-1 0 0,1 1 0,1 0 0,-1 0 0,18-6 0,0 2 0,42-9 0,-56 15 0,0 1 0,0 1 0,1 0 0,-1 1 0,0 1 0,27 2 0,-34-1 0,-1 0 0,0 1 0,-1 0 0,1 0 0,0 0 0,0 1 0,-1 0 0,1 0 0,-1 0 0,0 1 0,0-1 0,0 1 0,-1 1 0,1-1 0,-1 0 0,0 1 0,0 0 0,4 8 0,2 4 0,-2 0 0,0 0 0,-1 1 0,-1 0 0,-1 0 0,0 1 0,-1-1 0,-1 1 0,-1 0 0,-1 0 0,0 0 0,-1 0 0,-6 37 0,5-52 0,0-1 0,0 1 0,0-1 0,0 0 0,0 1 0,-1-1 0,1 0 0,-1 0 0,0 0 0,0 0 0,0 0 0,0-1 0,0 1 0,-5 3 0,4-4 0,0 0 0,1-1 0,-1 1 0,0-1 0,0 0 0,0 0 0,0 0 0,0 0 0,0-1 0,-1 1 0,1-1 0,0 0 0,0 0 0,0 0 0,-1 0 0,-2-1 0,-82-15-1365,68 13-5461</inkml:trace>
  <inkml:trace contextRef="#ctx0" brushRef="#br0" timeOffset="4121.15">864 1514 24575,'0'0'0,"0"1"0,0 2 0,-1 9 0,-1 10 0,-1 13 0,1 12 0,0 9 0,2 3 0,2-1 0,1-5 0,1-10 0,-1-9 0,-1-10 0,0-9-8191</inkml:trace>
  <inkml:trace contextRef="#ctx0" brushRef="#br0" timeOffset="4596.89">864 1477 24575,'0'0'0,"2"-1"0,8-1 0,11-2 0,14-2 0,10-1 0,7-1 0,4-1 0,-1 1 0,-7 2 0,-11 2-8191</inkml:trace>
  <inkml:trace contextRef="#ctx0" brushRef="#br0" timeOffset="5000.78">697 1684 24575,'0'0'0,"1"0"0,2-1 0,7-1 0,10-3 0,13-2 0,11-3 0,10-1 0,8 0 0,-1 2 0,-11 3-8191</inkml:trace>
  <inkml:trace contextRef="#ctx0" brushRef="#br0" timeOffset="5663.92">617 2599 24575,'0'0'0,"0"0"0,0 11 0,2 38 0,2-1 0,2 1 0,14 54 0,-18-123 0,0-19 0,-2-1 0,0 18 0,0-1 0,1 0 0,2 1 0,0-1 0,11-36 0,-14 58 0,0 0 0,1 0 0,-1 0 0,0 0 0,1 0 0,-1 0 0,1 0 0,-1 0 0,1 0 0,0 0 0,0 0 0,-1 1 0,1-1 0,0 0 0,0 0 0,0 1 0,0-1 0,-1 0 0,3 0 0,-2 1 0,0 0 0,-1 0 0,1 0 0,0 0 0,0 0 0,-1 0 0,1 1 0,0-1 0,0 0 0,-1 0 0,1 1 0,0-1 0,-1 0 0,1 1 0,0-1 0,-1 1 0,1-1 0,0 0 0,-1 1 0,1 0 0,0 0 0,4 5 0,-1 0 0,1 1 0,-1-1 0,5 11 0,-6-11 0,3 6 0,0-2 0,-1 1 0,1-1 0,1 0 0,0-1 0,15 16 0,-21-24 0,0 0 0,0 0 0,0-1 0,1 1 0,-1-1 0,0 1 0,1-1 0,-1 1 0,0-1 0,1 0 0,-1 0 0,1 1 0,-1-1 0,0 0 0,1 0 0,-1-1 0,1 1 0,-1 0 0,0 0 0,1-1 0,-1 1 0,1-1 0,-1 1 0,0-1 0,0 1 0,1-1 0,-1 0 0,0 0 0,0 0 0,0 1 0,0-1 0,2-2 0,4-4 0,1 0 0,-1-1 0,8-11 0,-10 13 0,123-168 0,-126 170 0,0 1 0,1 0 0,0 1 0,-1-1 0,1 0 0,6-3 0,-8 5 0,0 1 0,0 0 0,0-1 0,0 1 0,-1 0 0,1-1 0,0 1 0,0 0 0,0 0 0,0 0 0,0 0 0,0 0 0,0 0 0,0 0 0,0 0 0,0 0 0,0 1 0,0-1 0,-1 0 0,1 1 0,0-1 0,0 0 0,0 1 0,0-1 0,0 1 0,-1-1 0,1 1 0,0 0 0,-1-1 0,1 1 0,0 0 0,-1-1 0,2 2 0,4 9 0,1-1 0,-1 1 0,-1 0 0,0 0 0,-1 0 0,0 1 0,3 16 0,-1-7 0,55 205-1365,-46-161-5461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8-14T09:37:37.450"/>
    </inkml:context>
    <inkml:brush xml:id="br0">
      <inkml:brushProperty name="width" value="0.05" units="cm"/>
      <inkml:brushProperty name="height" value="0.05" units="cm"/>
    </inkml:brush>
  </inkml:definitions>
  <inkml:trace contextRef="#ctx0" brushRef="#br0">385 720 10197,'-63'-56'235,"3"-2"1,3-3-1,2-3 0,3-1-235,45 54 1,1 1 0,-1 0-1,2-1 1,-5-10-1,10 18-4,0-1 0,0 0 0,0 1 0,1-1 0,-1 0 0,1 1 0,0 0 0,0-1 0,0 0 0,1 1 0,-1 0 0,1-1 0,0 1 0,0 0 0,0 0 0,1 0-1,-1 0 1,1 0 0,2-2 4,5-8-19,11-15-42,0 1 1,2 1-1,1 1 0,5-3 61,-27 27-12,-1 0-1,1 0 1,-1-1 0,1 1-1,0 0 1,-1-1-1,1 1 1,0 0-1,0 0 1,0 0-1,0 1 1,0-1 0,0 0-1,0 1 1,0 0-1,0 0 1,0 0-1,0 0 1,0 0-1,2 0 13,-2 0-7,0 0-1,-1 1 0,1 0 1,0 0-1,-1 0 0,1 0 0,-1 0 1,1 0-1,-1 0 0,0 1 0,1-1 1,-1 0-1,0 0 0,0 0 0,0 1 1,0-1-1,0 1 0,0 0 0,-1-1 1,1 1-1,0-1 0,-1 1 0,1 0 8,5 19 5,-2-1-1,0 0 0,-1 1 0,-1-1 0,0 1 0,-2-1 0,-3 20-4,-5 25 33,-14 54-33,14-85 14,-1-1 1,-1 2-1,-3-3 1,0 2-1,-3-3 0,-1 1 1,-1-2-1,-2 0 1,-1 0-1,-1-3 1,-2 1-1,-8 5-14,22-23-9,6-7 5,0-1-1,0 2 0,0-1 1,1 1-1,0-1 1,0 1-1,0 0 1,0 0-1,1 0 1,-1 1-1,1-1 0,0 0 1,1 1-1,-1-1 1,1 1 4,29-24-216,19-13 301,0-2 0,-3-2 1,-1-2-1,1-3-85,12-10-375,2 2 0,3 4-1,1 1 1,3 4 0,1 1 0,45-17 375,-84 42-3055,-1-1-2297</inkml:trace>
  <inkml:trace contextRef="#ctx0" brushRef="#br0" timeOffset="1">1053 237 5859,'1'0'132,"-1"1"1,1 0-1,-1 0 1,0-1 0,1 1-1,-1 0 1,1-1-1,0 1 1,-1 0-1,1-1 1,0 1 0,-1-1-1,1 1 1,0-1-1,0 1 1,-1-1-1,1 1 1,0-1 0,0 0-1,0 1 1,-1-1-1,1 0 1,0 0 0,0 0-1,0 0 1,0 1-1,0-1 1,0-1-1,0 1-132,34 1-523,-30-1 806,2 0-263,1 0 0,-1-2 0,1 1 0,-1-1 0,0 0 0,0 0 0,0-1 0,6-2-20,58-32 188,-11 5 8,-4 10-332,1 2-1,1 3 0,0 2 0,22-2 137,-45 13-4981,-27 3 502</inkml:trace>
  <inkml:trace contextRef="#ctx0" brushRef="#br0" timeOffset="2">1219 0 7459,'-2'5'2903,"-9"16"-3066,-1 3 225,0-2 0,-2 2 0,0-3 0,-2 0 0,-13 15-62,-16 20 501,45-55-499,-1 0 0,1 0 0,-1-1-1,1 1 1,-1 0 0,1 0 0,-1 0-1,1-1 1,0 1 0,-1 0 0,1 0 0,0 0-1,0 0 1,0 0 0,0 0 0,0 0-1,0 0 1,0 0 0,0 0 0,0 0-1,1 0 1,-1-1 0,0 1 0,1 0-1,-1 0 1,1 1-2,0 0 3,1 0 0,0 0 1,-1-1-1,1 0 0,0 1 0,0-1 0,0 1 0,0-1 0,0 0 0,0 1 1,2-1-4,9 4 16,-1-1 1,1 0 0,1-1 0,0 0-17,-8-1 12,66 12-127,36 9-247,-38 0-4782,-46-13-405</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8-14T09:37:37.453"/>
    </inkml:context>
    <inkml:brush xml:id="br0">
      <inkml:brushProperty name="width" value="0.05" units="cm"/>
      <inkml:brushProperty name="height" value="0.05" units="cm"/>
    </inkml:brush>
  </inkml:definitions>
  <inkml:trace contextRef="#ctx0" brushRef="#br0">270 253 6867,'-7'1'191,"-1"0"-1,1 0 1,-1 0-1,2 0 0,-2 1 1,0-1-1,3 1 1,-3-1-1,2 2 1,0-1-1,-1 0 1,0 1-1,2 1 1,0-2-1,-1 1 0,1 0 1,-4 3-191,-8 6-61,1 0 0,1-1 0,1 4 0,-5 3 61,6-2 3,2-1 1,0 2-1,3-1 1,0 2 0,1-2-1,3 2 1,1-2-1,1 1 1,2 18-4,1-12 16,2 2 0,3 0 0,2-1 0,1 0 0,3 0 0,11 15-16,-16-29 6,2 0-1,1 0 1,0 1 0,0-3 0,3 2 0,-1-2 0,1 0 0,1 2 0,0-3 0,10 6-6,-19-11 11,2 1 0,-3-1-1,1 0 1,1 1 0,-1-2 0,2 0 0,-2 1-1,2 0 1,0-1 0,-1 0 0,1 0 0,-2 0-1,3 0 1,-2-1 0,0 1 0,2-1 0,-2 0 0,1 0-1,-1 0 1,2-1 0,-1 1 0,-1-1 0,0 0-1,1 0 1,0 0 0,-1-1 0,-1 1 0,3-1 0,-4 1-1,3-1 1,-2 0 0,1 0 0,1-2-11,2-1 20,2-2 0,-2 1 1,0 1-1,-2-3 0,2 2 1,-2-1-1,-1 1 0,1-2 1,-2 2-1,0-3 0,-1 2 0,1 0 1,-1-3-21,6-21 131,0 0 1,-3-21-132,-6 42 62,-1-22 166,0 31-228,0 0 0,0 0 0,0 0 0,0 0 0,0 0 0,0 0 0,0 1 0,-1-2 0,1 1 0,-1 0 0,1 0 0,-1 0 0,0 0 0,1 0 0,-1 0-1,1 0 1,-1 0 0,0 1 0,0-1 0,0 0 0,-3 0 0,3 1 0,0 0 0,-1-1 0,1 0 0,-1 2-9,-1-1-1,2 1 1,0-1-1,-1 0 1,1 1 0,-1 0-1,1 0 1,0 0-1,-2-1 1,1 1-1,1 0 1,0 0 0,0 0-1,0 0 1,0 1-1,0-1 1,1 0-1,0 0 1,0-1 0,-2 1-1,2 0 1,-1 1-1,1-1 10,-10 28-4,8-20-10,2 3 0,0-2 0,1 1 1,2-1-1,0 0 0,0 0 0,2-1 1,-1 2-1,3-1 0,0 0 0,0 0 1,4 0 13,-9-6-27,0-2 0,1 1 0,1 0 1,-1-1-1,1 1 0,0-1 0,0 1 1,0-1-1,1 1 0,-1 0 0,2-1 1,-1-1-1,1 1 0,-3-1 0,3 1 1,1-1-1,-2 1 0,0-1 0,2 0 1,-1 0-1,0 0 0,-1-1 0,2 1 0,-2-1 1,2 0-1,-1 0 0,-1 0 0,2 0 1,0-1-1,-2 1 0,1-1 0,1 0 1,-2 0-1,1 0 0,-1-1 0,0 1 1,1-1-1,2 0 27,5-2 23,-1-2 0,1 1 0,-2 0 0,0-1 1,0 1-1,-1-1 0,1 0 0,-2-1 0,1 0 0,-3-1 1,1 0-1,0 1 0,-2 0 0,0-1 0,-1 1 0,-1-2 0,1 2 1,-2-2-1,1 1 0,-2 0 0,-1-1 0,-1 0 0,0 1 1,0 0-1,-1-1 0,-1 0 0,-2 2 0,-3-8-23,4 12 30,1 0-1,1-1 0,-2 2 1,0-1-1,-1 0 1,0 0-1,1 0 1,-2 2-1,1-2 1,-1 0-1,1 0 0,0 0 1,-3 1-1,3 0 1,-1 1-1,0-1 1,-3 0-1,3 1 1,0-1-1,-1 1 0,0 0 1,0 0-1,-1 0 1,0 1-1,3-1 1,-4 1-1,2 0 1,0 0-1,-1 0 0,1 0 1,1 1-1,-2-1 1,-3 2-30,-3-1-148,1 1 0,1 0 1,-2 0-1,2 1 0,-1-1 1,1 2-1,0 1 0,-1-1 148,5-2-584,-3 1 0,4 0-1,-2 1 1,0-1-1,2 1 1,-1 0 0,2 0-1,-2-1 1,-3 6 584,-1 0-4997</inkml:trace>
  <inkml:trace contextRef="#ctx0" brushRef="#br0" timeOffset="1">1118 498 7043,'2'0'190,"0"1"-1,-1-1 1,1 1-1,-1-1 0,1 1 1,-1 0-1,0 0 1,2-1-1,-2 1 1,1 0-1,-1-1 1,0 1-1,0 0 1,0 0-1,0 0 0,0 0 1,0 0-1,-1 0 1,1 1-190,17 24-356,-18-24 551,10 13-157,-2 1-18,2 1 0,1-2 1,3 0-1,-1 1 1,2 0-1,7 3-20,-22-28 237,-16-21-111,-32-39 122,47 68-248,0 1-1,1 0 0,0-1 1,-1 0-1,0 0 0,1 1 1,-1-1-1,1 0 1,-1 0-1,1 0 0,-1 0 1,1 1-1,0-1 1,0 0-1,0 0 0,0 0 1,0 0-1,0 0 1,0 1-1,0 0 0,0-1 1,1 0-1,-1 0 1,25 7 25,35 24 26,-44-20-44,4 3-35,0-1 1,2-1-1,1 0 0,0-1 28,-20-8-15,1 0 0,-1 0 0,2-1-1,-2 1 1,1-1 0,1 0 0,-1 1-1,0-1 1,0-1 0,0 0 0,2 1-1,-1 0 1,-2-1 0,2 1 0,0-1-1,1 0 1,-3 0 0,3 0 0,-2 0-1,0 0 1,2-1 0,-2 1 0,1-1-1,-1 0 1,0 1 0,2-1 0,0-1 15,-1 0-85,-1-1 0,1 0 0,0 0 0,-1 1 0,0-2 0,-1 1 0,0 0 0,1 0 0,-2 0 0,1 0 0,-1-1 0,1-1 0,-2 3 0,1-2 0,-1 0 0,0 1 0,-1 0 0,0-3 85,2-13-797,-1 2-1,-4-22 798,2 36-29,-3-14 387,-1 1 0,-2 0 0,-1 0 0,-9-11-358,-14-35 1447,50 161-1434,-4-58-421,10 25-4450,-12-41-414</inkml:trace>
  <inkml:trace contextRef="#ctx0" brushRef="#br0" timeOffset="2">2021 342 7796,'0'0'1646,"0"0"-232,-22 13-779,13-2-654,0 1 0,2 0 0,0 1 0,2-1 1,-1 0-1,3 2 0,0-2 0,2 2 0,0-2 1,2 0-1,0 2 0,1-2 0,1 3 1,4-3-1,-3 0 0,3 0 0,-1-1 0,4 2 1,-1-1-1,2-1 0,-1 1 0,4-1 0,-2 0 19,-10-9-19,1 0-1,-1 0 0,0-1 0,-1 1 0,3 0 0,-1-1 0,0 0 0,-1 0 1,1 0-1,0 1 0,0-1 0,0 0 0,2 0 0,-2 0 0,1-1 0,-1 1 0,0 0 1,0-1-1,1 1 0,1-1 0,-2 0 0,0 1 0,3-1 20,-1-1-14,0 0-1,-1 1 0,1-1 1,-1 0-1,-1-1 0,2 1 1,-1 0-1,0-1 0,0 1 1,-1 0-1,0-1 0,1 0 1,-1 1-1,1-1 0,-1 0 1,0-2 14,13-8-58,-3 1 0,-1-2 1,0 1-1,-2-1 0,0 0 1,1-3 57,5-9 108,-3-4 1,-2 3-1,-4-2 1,1 0-1,-4 1 1,-1-6-109,16 87 261,-14-29-242,-3 0 0,-1-1 0,-2 1 0,-2 1 0,-2-2 0,-3 1 0,-2 1-19,23-66 271,-2 1-1,-4-3 0,-3 2 0,-4-30-270,0 70 0,0 0 1,0 0 0,0 0-1,0 0 1,0 0-1,0-1 1,0 1 0,0 0-1,0 0 1,0 0-1,0 0 1,0 0 0,0 0-1,0 0 1,0-1-1,0 1 1,1 0 0,-1 0-1,0 0 1,0 0-1,0 0 1,0 0 0,0 0-1,0 0 1,0 0-1,0 0 1,0-1 0,0 1-1,0 0 1,1 0-1,-1 0 1,0 0 0,0 0-1,0 0 1,1 0-1,-1 0 1,0 0-1,0 0 1,0 0 0,2 0-1,-2 0 1,0 0-1,0 0 1,0 0 0,1 0-1,-1 0 1,0 0-1,0 0 1,0 0 0,0 0-1,1 1 1,-1-1-1,0 0 1,0 0 0,0 0-1,19 7 4,13 8-20,-5 6-116,1 0 0,-4 2 0,-1-1 0,-1 1-1,5 13 133,16 32-5536,-32-40-435</inkml:trace>
  <inkml:trace contextRef="#ctx0" brushRef="#br0" timeOffset="3">2332 534 8372,'5'0'3606,"33"0"-3616,-23 0-118,1 0 0,1-1-1,-3 0 1,1-1 0,1 0-1,-2-1 1,2-1 0,-1 1-1,-1 1 1,-1-2 0,2 0 0,6-3 128,-3 0-794,-1 0 0,1-1 0,-3 1 0,0-2 0,0-1 0,-3 2 0,2-2 0,8-8 794,-5 4-4077</inkml:trace>
  <inkml:trace contextRef="#ctx0" brushRef="#br0" timeOffset="4">2896 306 7011,'17'-3'1553,"1"-2"16,8-1-1185,8 0-224,1-2-48,2-2-64,1 2-64,-2 0-32,-3 2-32,0-3-16,-8 4-48,-6 0-48,-1 1-48,-3 2-113,-9 1-287,0-2-833,-6 3-1072,0-5-2465</inkml:trace>
  <inkml:trace contextRef="#ctx0" brushRef="#br0" timeOffset="5">3046 297 8548,'5'48'3689,"15"24"-4026,-10-41 597,20 92-2837,-9 17 2577,-20-131-1099,0 1 1,2-2-1,0 1 1,1 0-1,2 1 1099,2 0-4090</inkml:trace>
  <inkml:trace contextRef="#ctx0" brushRef="#br0" timeOffset="6">3505 423 7876,'-2'40'2986,"2"41"-2235,2-75-771,-1 1 0,1-1 0,0 1 1,1-1-1,2 1 0,-1 0 0,-1 0 0,3-1 1,6 5 19,-10-8 6,0-2 1,1 1-1,0 0 0,-1 0 1,1 0-1,0 0 1,1-1-1,-1 1 1,0-1-1,1 0 1,-1 0-1,0 0 1,2 0-1,0 0 1,-2 0-1,1 0 1,0 0-1,1-1 1,-1 1-1,1-1-6,3 0 14,0 0-1,-2 0 1,2 0 0,-1-1 0,0 0-1,1 1 1,-1-2 0,0 1 0,0 0-1,-1-1 1,5 0-14,6-3-253,0-2 0,-1 2 1,-1-1-1,1 0 0,-2-1 0,1 0 0,-3-2 0,11-4 253,19-21-4770,-25 13-152</inkml:trace>
  <inkml:trace contextRef="#ctx0" brushRef="#br0" timeOffset="7">3535 529 7059,'16'3'3246,"48"-4"-3186,-35-1-177,-2-2 1,0-1 0,1 2 0,-3-2-1,3 0 1,6-2 116,-25 4-329,2 0 1,-4 0-1,3 0 0,-1 0 0,0-1 0,-3 0 0,3 1 1,-1-2-1,-2 1 0,1-1 0,1 0 0,-4 0 1,3 1-1,-3-2 0,1 1 0,0-1 0,-1 0 0,0 1 329,2-9-3748</inkml:trace>
  <inkml:trace contextRef="#ctx0" brushRef="#br0" timeOffset="8">3439 406 6467,'1'0'98,"-1"1"0,0-1 0,0 0 0,1 0 0,-1 1 1,0-1-1,1 0 0,-1 0 0,0 1 0,2-1 0,-2 0 0,1 0 0,-1 0 0,0 0 0,1 0 1,-1 1-1,1-1 0,-1 0 0,1 0 0,-1 0 0,1 0 0,-1 0 0,1 0 0,-1 0 0,1 0 1,-1 0-1,1 0 0,-1 0 0,0 0 0,1 0 0,-1 0 0,1 0 0,-1 0 0,1 0 0,-1-1 1,1 1-1,-1 0 0,1 0 0,-1 0 0,0 0 0,1-1 0,-1 1-98,30-6-634,-23 5 952,46-15-225,0 0 0,-1-2-1,29-13-92,-34 12 28,2 1-1,3 1 1,46-11-28,-96 28 7,0-1 1,0 1-1,-1-1 1,2 1-1,-1-1 1,0 1-1,0 0 1,1 0-1,1 0 1,-2 0-1,-1 0 1,1 0-1,1 0 1,0 0-1,-1 1 1,0-1-1,0 0 1,0 1-1,0-1 1,1 1-1,-1 0 1,1 1-8,2-1 10,-2 1 0,0 0 0,1 0 1,-1 0-1,1-1 0,0 2 0,-1-1 0,-2 0 0,2 1 1,2 1-11,5 9 20,-2 0 0,0-1 0,-1 0 0,0 7-20,-2-9 5,-1 2 55,0 0 1,2 0 0,-4 0-1,0 4-60,-3-16 13,1 1 0,0-1 0,-1 0 0,1 0 0,-1 0 0,1 0 0,-1 0 0,1 0 0,-1 0 0,1 0 0,-1 0 0,1 0 0,-1 0 0,1 0 0,0 0 0,-3 0 0,3 0 0,-1 0 0,1 0 0,-1 0 0,1 0 0,-1 0 0,1 0 0,-1 0 0,1 0 0,0-1-1,-1 1 1,1 0 0,-1 0 0,1 0 0,0 0 0,-1-1 0,1 1 0,0 0 0,0 0 0,0-1 0,0 1 0,0 0-13,-20-8 124,19 7-123,-17-6 106,1-3 0,-1 2 0,-11-10-107,24 14 20,2 2-1,-1-2 1,-1 0-1,2-2 1,0 3-1,0-1 1,1 0-1,0 1 0,0-1 1,1 0-1,0-1 1,-2 2-1,3-1 1,-1-1-20,1 5 0,0 0 0,0-1 0,0 1 0,0 0 0,0 0 0,0 0 0,0 0 0,0-1 0,0 1-1,0 0 1,0 0 0,0 0 0,0 0 0,0-1 0,0 1 0,1 0 0,-1 0 0,0 0 0,0 0 0,0 0 0,0 0 0,0 0 0,3 0 0,-3 0 0,0 0 0,0 0 0,0 0 0,1-1 0,-1 1 0,0 0 0,0 0 0,1 0 0,-1 0 0,0 0 0,0 0 0,1 0 0,-1 0 0,0 0 0,1 0 0,-1 0 0,0 0 0,0 0 0,1 0 0,-1 0 0,0 0 0,0 0 0,1 0 0,-1 0 0,0 0 0,1 0 0,-1 0 0,0 0 0,21 7-3,16 13-9,30 25-67,-45-30 8,2 0 1,2 1-1,11 6 71,-35-22-8,-1 1 0,0-1 0,-1 1-1,1-1 1,0 1 0,1-1 0,-2 0 0,1 0 0,0 0 0,1 0 0,-1 1 0,0-1-1,0 0 1,0 0 0,1 0 0,-1 0 0,0 0 0,1 1 0,-1-1 0,0-1-1,1 1 1,-1 0 0,-1 0 0,3 0 0,-2 0 0,0 0 0,0-1 0,0 1 0,0 0-1,0 0 1,0 0 0,1-1 8,2 0-76,-2-2 0,1 1 0,2 0 0,-3 0 0,1 0 0,-1 1-1,0-1 1,0 0 0,0-1 0,1 0 76,30-51-3386,-8-29-1622,-17 32 6534,-5-23-1526,-3 74-4242</inkml:trace>
  <inkml:trace contextRef="#ctx0" brushRef="#br0" timeOffset="9">4044 286 5026,'-17'4'6497,"-1"199"-6265,4-24-1055,5-90-765,5 2-3282,4-78 396</inkml:trace>
  <inkml:trace contextRef="#ctx0" brushRef="#br0" timeOffset="10">5982 105 7732,'10'19'968,"1"3"1,-3-2-1,-3 1 1,2-1-969,-1 8-172,2-1 0,5 4 172,-8-23 14,-1-1-1,1 1 1,2-1-1,0 1 1,-1 1-1,1-2 1,3-1-1,-3 1 1,6 1-14,-9-6 12,0 1 1,1-1-1,-1 0 0,-1-1 1,3 1-1,-1 0 0,1 0 1,-2 0-1,3-1 0,-2 0 1,0 1-1,0-1 0,1-1 1,1 0-1,-2 1 0,0-1 1,2 1-1,-2-1 0,2 0 0,-2 0 1,1 0-1,0-1 0,1 1 1,-3-1-1,8 0-12,-3 0-195,0-1 1,0 0-1,1 0 0,-4-1 0,4 0 1,-2 1-1,3-2 195,-3 1-874,-1-1 1,2 1-1,-3-1 1,1 0-1,1 0 1,2-4 873,10-10-5088</inkml:trace>
  <inkml:trace contextRef="#ctx0" brushRef="#br0" timeOffset="11">6035 273 8100,'3'2'141,"2"1"-1,-1-2 1,-1 1 0,2 0 0,-1 0 0,0 0-1,1-1 1,0 1 0,0-1 0,0 0 0,0 0 0,-1 0-1,2-1 1,0 1 0,-2 0 0,2-1 0,0 1-1,0-1-140,4 0 47,0 0 0,1-1-1,-3 0 1,3 0 0,-2 0-1,2 0 1,-2 0-1,0-1 1,9-3-47,-2 1-578,-2 0-1,0-1 1,0-1 0,1 2 0,-2-2-1,-1 0 1,1 0 0,-2-2-1,0 2 1,0-2 0,9-7 578,-10 5-4693</inkml:trace>
  <inkml:trace contextRef="#ctx0" brushRef="#br0" timeOffset="12">6025 170 6419,'0'0'1409,"0"0"15,0 0-767,0-4-641,8 1-16,5-4 0,2-3-16,4-3 16,5-1-16,3 0-16,2-1-1,4 0-79,-2 2-224,-2-3-816,2 0-273,0 0-944,0 3-2065</inkml:trace>
  <inkml:trace contextRef="#ctx0" brushRef="#br0" timeOffset="13">4719 87 7956,'9'22'1762,"-1"-1"0,0 19-1762,-5-7 27,-4 0-1,-2 1 1,-3 0 0,-10 21-27,8-28 40,-1-1 181,2-1 1,2 25-222,10-352 144,-5 302-143,0 0 0,1-1-1,-1 1 1,0-1 0,0 1 0,1 0 0,-1-1 0,2 1 0,-2 0 0,0-1 0,1 1 0,-1 0 0,1-1 0,-1 1 0,1 0 0,-1 0 0,1-1 0,-1 1 0,1 0 0,1 0 0,-2 0 0,1 0 0,0 0 0,-1 0 0,1 0 0,-1 0 0,1 0 0,0 0 0,-1 0 0,1 0 0,0 0-1,-1 0 1,1 0 0,0 0 0,-1 0 0,1 0 0,0 0 0,-1 0 0,1 0 0,0 0 0,-1 0 0,2 0 0,-2 0 0,1 1 0,0-1 0,-1 0 0,1 0 0,-1 1 0,0-1 0,1 0 0,-1 1-1,35 10 31,-23-6-27,1 2-1,-1-2 1,-1 4 0,0-3 0,0 1 0,-2 0 0,6 7-4,57 60-134,-51-47 19,19 18-269,8 12-1499,-9-21-3317,-28-26 595</inkml:trace>
  <inkml:trace contextRef="#ctx0" brushRef="#br0" timeOffset="14">4692 356 7684,'4'0'3816,"28"0"-3585,-2-2-300,-2-1 0,2 0 0,-2-2 0,1-1 0,-3 0 0,4-1 0,-5 1 0,2-2 0,12-5 69,-14 4-1088,-3-1 0,1-1-1,0 1 1,-2-1 0,-1-1 0,2-2 1088,5-6-4581</inkml:trace>
  <inkml:trace contextRef="#ctx0" brushRef="#br0" timeOffset="15">5234 152 6947,'15'-3'1569,"9"-1"16,6-5-945,5 0-528,7-2-80,2-2-32,1-1-64,-3 2-32,-2 0 0,-6 3 0,-7 0 0,-4 2-96,-7 3-225,-2-3-1071,-5 2-1201,-6 1-2962</inkml:trace>
  <inkml:trace contextRef="#ctx0" brushRef="#br0" timeOffset="16">5434 135 6803,'5'165'4221,"2"-117"-6498,1-4 0,14 28 2277,-16-61-2580,1-5-1310</inkml:trace>
  <inkml:trace contextRef="#ctx0" brushRef="#br0" timeOffset="17">249 1353 5955,'0'0'1219,"68"-12"448,576-69-763,-362 43-855,226-19-104,-220 29-504,158-33 559,-200 20-640,463-71-1563,-503 85 1888,1 5 0,105-2 315,10 6 1080,273-38-1080,-397 34 27,-88 12 22,-3-3 0,0-4 0,63-15-49,452-96-451,-544 118-2583,-41 6-442</inkml:trace>
  <inkml:trace contextRef="#ctx0" brushRef="#br0" timeOffset="18">5376 978 7075,'-8'1'215,"0"0"0,-1 0-1,2 1 1,-2-1-1,1 1 1,1-1 0,-1 1-1,1 1 1,-1-1 0,1 1-1,1 0 1,-1-1-1,1 2 1,0-1 0,0 2-1,-3 0-214,-16 10 12,0 2 0,-19 18-12,21-15 53,2 0 0,1 0 0,4 1 0,-1-1 0,2 4 0,3-3 0,-7 21-53,15-31-24,1 1 0,0-2 0,1 1 0,2 0 0,0 1 0,1-1 0,1-1 0,1 1 0,-1 2 0,3-3 0,1 1 0,0-1 0,1 1 0,1-2 0,0 2-1,2-2 1,5 4 24,-11-10-66,0 1-1,2 1 1,1-2-1,-1 0 1,0 0-1,0 0 1,1 0-1,0-1 1,1 0-1,-1 2 1,1-2-1,-1 0 1,2 0-1,0 0 1,-2-1-1,1-1 1,1 1-1,2 0 67,-4 0-490,4-1-1,-3 0 1,3 0-1,-3 0 1,0-1-1,2 0 1,-1 0-1,-1 1 1,2-2 0,-3 1-1,6-2 491,16-6-3903</inkml:trace>
  <inkml:trace contextRef="#ctx0" brushRef="#br0" timeOffset="19">5844 1041 7107,'3'11'4515,"14"40"-5060,38 205-135,-58-310 289,2-3 376,-12-41 15,9 85 272,0 6-136,2 0-1,0 0 0,1 0 1,0 0-1,1 0 1,0 0-1,1 0 1,1-3-136,-2 10-3,1 0 0,-1-1 0,1 1 0,-1 0 0,1 0 0,-1 0 0,1 0 1,-1 0-1,2 0 0,-2-1 0,1 1 0,-1 0 0,2 0 0,-2 0 0,0 0 1,1 0-1,-1 0 0,1 0 0,-1 0 0,1 0 0,-1 1 0,1-1 0,-1 0 1,1 0-1,-1 0 0,1 0 0,-1 0 0,2 1 0,-2-1 0,1 0 0,-1 0 0,1 0 1,-1 1-1,1-1 0,-1 0 0,0 0 0,1 0 0,-1 0 0,0 0 0,0 1 1,1-1-1,-1 0 0,0 1 0,0-1 3,24 16 16,-22-14-15,66 47 61,-46-32-41,1-1 0,3 0 1,20 12-22,-45-27-1,-1-1 1,1 0-1,-1 0 1,1 0-1,-1 1 1,1-1-1,0 0 1,-1 0-1,1 0 1,-1 0-1,1 0 1,0 1-1,-1-1 1,2 0-1,-1 0 1,-1 0-1,1 0 1,0 0-1,-1 0 1,1-1-1,-1 1 1,1 0-1,0 0 1,-1 0-1,1 0 1,-1 0-1,0 0 1,2-1-1,-2 1 1,2 0-1,-2 0 1,1-1-1,-1 1 1,1 0-1,-1-1 1,24-14-24,7-25-12,-23 27 55,-1 1 0,-2-2-1,0 2 1,-1-2 0,-2 1-1,0-9-18,-2 21-1,-1 0 0,1 1 0,0-1 0,0 1 0,0-1 0,-1 1 0,1 0 0,0-1 0,1 0 0,-1 1 0,0-1 0,0 0 0,0 1 0,0-1 0,1 0 0,-1 1 0,1-1 0,-1 1 0,1-1 0,-1 1 0,1-1 0,-1 0 0,1 1-1,1-1 1,-2 1 0,1 0 0,0-1 0,0 1 1,17 11-74,15 28-36,-17-1-2475,-1 1 0,-3 3 2585,-11-36-355,8 25-5304</inkml:trace>
  <inkml:trace contextRef="#ctx0" brushRef="#br0" timeOffset="20">6619 1031 7635,'0'0'1633,"0"0"-197,15 27-839,-2 46-848,1 3 248,-13-69 17,3-1-1,-1 1 1,0-1 0,2 0 0,-1 0-1,2 0 1,-1 0 0,1 0-1,6 3-13,-9-7 7,-1 0-1,0 0 0,1-1 1,0 1-1,1 0 1,1-1-1,-2 1 0,-1-2 1,2 2-1,0 0 0,0-1 1,0 0-1,0 0 0,0 0 1,1-1-1,-1 1 0,-1 0 1,3-1-1,-2 0 0,1 0 1,-2 0-1,1 0 0,2 0 1,-2 0-1,0 0 0,0-1 1,5 0-7,49-14-1221,-9-7-3308,-23 8-1063</inkml:trace>
  <inkml:trace contextRef="#ctx0" brushRef="#br0" timeOffset="21">6701 1183 6483,'0'-2'1601,"12"2"-1,0-3-303,2 3-1217,7-5-160,2 3-192,1-3-240,-1 1-529,0-1-576,-1-1-1056,-5-1-2193</inkml:trace>
  <inkml:trace contextRef="#ctx0" brushRef="#br0" timeOffset="22">6613 1061 5010,'111'-39'4370,"51"-26"-4687,-142 54 227,-17 10 106,0 0 0,0-1-1,0 1 1,-1 0 0,2-1 0,-1 1-1,0 0 1,0 0 0,1 0 0,-1 0 0,0 1-1,4-1-15,-5 1 7,0 0-1,0 1 1,0-1-1,-1 1 0,1-1 1,0 1-1,0-1 1,1 1-1,-1 0 1,0-1-1,0 1 1,-1 0-1,1 0 0,-1 0 1,0 0-1,1 0 1,-1 0-1,0 0 1,0-1-1,0 1 0,0 0 1,0 0-1,0 0 1,-1 0-1,1 2 1,1-2-7,10 17 33,-1 0 0,0 2 0,-3 0 0,-2-1 0,0 0 0,-1 9-33,4 13-49,-10-17 35,1-23 47,1 0 0,-1 0 0,0 0 1,0 0-1,-1 0 0,1 0 0,0 0 0,0 0 0,-2 0 1,2-1-1,-1 1 0,1-1 0,-1 1 0,0 0 0,0 0 0,1-1 1,0 1-1,-1 0 0,0 0 0,0-1 0,0 1 0,-1-1 1,0 1-1,1 0-33,-3-4 66,2-1 0,-1 2 0,2-1 0,-1-1 0,1 1 0,0-1 0,0 2 0,0-2-66,-9-44 30,-2-14 308,3-33-338,10 92 3,-1-1 1,2 0-1,-1 0 0,2 1 1,-1-1-1,0 1 0,0-1 0,1 1 1,0-1-1,1 0 0,0 0 0,1 2 1,-1-1-1,0 0 0,1 0 1,0-1-1,1 2 0,-2-1 0,2 1 1,6-3-4,-10 4-12,1 0 0,1 1 0,-1-1 0,0 0 1,1 1-1,-1-1 0,0 0 0,2 1 0,-2-1 1,-1 1-1,1 0 0,3-1 0,-3 1 0,0 0 0,1 0 1,-1 0-1,0 1 0,2-1 0,-1 0 0,-2 1 1,2 0-1,-1-1 0,0 1 0,0 0 0,1 0 1,-1-1-1,0 1 0,1 0 0,-2 0 0,1 1 0,-1-1 1,1 0-1,-1 1 0,0 0 0,1-1 0,-1 1 1,0-1-1,1 0 0,-2 2 0,1-1 0,-1 0 12,0 2-53,0-1 1,2 0-1,-3 2 0,1-1 0,-1-2 1,0 2-1,0 0 0,0 0 0,-1-2 1,-1 2-1,1 0 0,0-1 0,0 0 1,-1 1-1,0 0 0,-2-1 0,1 0 1,-1 1 52,-1 2-35,2-2 0,0 2 1,-1 0-1,1-1 0,1 1 0,0-1 1,2 3 34,0-1 38,0 1 0,3-1 1,-1 0-1,2 0 1,0 0-1,0 0 0,0 0 1,2-1-1,0 2 0,-1-2 1,2 0-1,2 2 1,-2-3-1,3 2-38,24 13 3,0 2-1,2-4 1,13 7-3,35 18-897,-39-21-3449,-25-13-502</inkml:trace>
  <inkml:trace contextRef="#ctx0" brushRef="#br0" timeOffset="23">7623 869 8660,'-3'1'153,"1"-1"-1,0 1 1,0 0-1,0-1 1,-1 1 0,2 0-1,0-1 1,-1 1-1,0 0 1,0 0 0,1 0-1,-2 0 1,2 0 0,0 0-1,0 1 1,0-1-1,0 0 1,0 0 0,1 1-1,0-2 1,-1 1-153,-21 36-1325,18-32 1521,-4 11-273,0 2 1,2-1-1,2 0 1,1 1-1,2 9 77,1-17-12,0 1 0,1 0 0,0 0 0,2 0 0,2 0 0,-1-1 0,3 1 0,-1 0 0,4 3 12,-9-13-1,-1 0 0,1 0 0,0-1 0,0 1 0,2 0 1,-2 0-1,0 0 0,0 0 0,0 0 0,1 0 0,-1 0 0,1-1 1,0 1-1,0 0 0,-1-1 0,0 1 0,1-1 0,0 1 0,-1-1 0,2 1 1,0-1-1,-1 0 0,0 1 0,-1-1 0,2 0 0,-2 0 0,1 0 1,0 0-1,0 0 0,0 0 0,1 0 0,0-1 0,-2 1 0,1 0 1,-1-1-1,2 1 0,0-1 1,9-2 23,2-1 1,-3 0-1,2 0 1,0-1-1,5-3-23,45-15 77,-61 23-71,0-1 0,0 1-1,0 0 1,1 0-1,-1 0 1,-1 1-1,2-1 1,-1 0-1,0 0 1,1 1 0,-1-1-1,-1 0 1,1 1-1,0-1 1,0 1-1,-1 0 1,1-1 0,0 1-1,-1 0 1,2-1-1,-2 1 1,1 0-1,0 0 1,-1 0 0,0 0-1,0 0 1,0-1-1,-1 1 1,1 0-1,0 0 1,0 0-1,-1 0 1,2 2 0,-2-2-1,1 0 1,-1 1-6,25 48-122,-23-40 33,12 43-1411,-8-15-2429,-3-15-1039</inkml:trace>
  <inkml:trace contextRef="#ctx0" brushRef="#br0" timeOffset="24">7717 993 7796,'23'-9'3625,"46"-4"-4101,-61 12 680,62-14-513,-57 10 310,-1 2 1,1 0-1,1 0 0,0 1 0,-1 0 0,2 0 0,0 0 0,-2 1 1,1 0-1,0 1 0,12 0-1,-22 0 31,-1 1 0,0 0 0,0 0 0,-1-1 0,1 1 0,1 0 1,0 0-1,-2 1 0,0-1 0,0 0 0,1 0 0,0 1 0,-1-1 0,0 0 0,1 0 0,-2 1 0,0 0 0,0 0 1,2 0-1,-2 0 0,0 0 0,0-1 0,1 0 0,-1 1 0,0 2-31,3 6-12,0 1 0,-2 1 0,1 11 12,-2-7 46,2-7-12,-1 1 0,2-2 0,-1 2 0,0 0-1,3-2 1,1 2 0,-1-1 0,2-1 0,-1 1 0,3 0-34,-6-6 0,-1-1-1,-1 0 1,2 0 0,1 0 0,-1 1-1,1-1 1,-2 0 0,1-1 0,3 0-1,-3 1 1,1 0 0,0-1 0,1 0-1,-1 0 1,-1 0 0,2 0 0,1 0-1,-3 0 1,2-1 0,0 0 0,-2 1-1,3-1 1,-1 0 0,-1-1 0,0 1-1,2-1 1,0 1 0,-3-1 0,1 0-1,1 0 1,-2 0 0,6-2 0,0 1-252,1 0 0,-2-1 1,1 0-1,0 0 0,-2-1 0,2 1 1,2-2 251,30-21-4332,-16 4-1545</inkml:trace>
  <inkml:trace contextRef="#ctx0" brushRef="#br0" timeOffset="25">8199 1067 7459,'0'0'1708,"0"0"-211,56-25-1257,26-3-962,30-14 250,-100 37-553,-3 0 1,0 0-1,0-1 0,-1 0 0,6-4 1025,-5 2-4586</inkml:trace>
  <inkml:trace contextRef="#ctx0" brushRef="#br0" timeOffset="26">8129 968 6835,'4'0'1505,"2"-3"16,3-2-1153,0-1-208,5-2-16,5 1-80,4-1-80,0-1-32,1 3-32,6-3-48,3 0 0,1-1-80,0 0-129,1 1-239,0-3-881,-2-2-1056,-5-1-2593</inkml:trace>
  <inkml:trace contextRef="#ctx0" brushRef="#br0" timeOffset="27">8449 607 8244,'0'0'1713,"42"7"333,5 3-2048,-1 0 0,0 3-1,-2-1 1,0 2 0,-2 0 0,-1 1 0,-3 3 0,11 4 2,-34-15-4,0 1 1,-1 0-1,0 2 1,-2-1-1,-1-1 1,1 2-1,-2 1 1,0-2-1,-3 2 1,2 0-1,-2-1 1,-2 1-1,1-1 1,-1 2-1,-3-1 1,2 1-1,-3-1 1,0 0-1,-1 1 1,-1-1-1,-1 1 4,-7 16-59,-2 2 0,-1-2-1,-5 1 1,0-1 0,-17 18 59,-50 43-1293,-9-5-3777,60-59-183</inkml:trace>
  <inkml:trace contextRef="#ctx0" brushRef="#br0" timeOffset="28">6425 1718 5010,'65'-1'1350,"-2"-2"-1,1 0 0,60-10-1349,189-34-926,-192 28 1297,933-168 661,-858 144-1140,-93 19-919,0 3 1,61-6 1026,-140 24-234,1 0-1,0 1 0,-1 1 1,8-2 234,23 7-3045,-40 0-346</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8-14T10:14:15.526"/>
    </inkml:context>
    <inkml:brush xml:id="br0">
      <inkml:brushProperty name="width" value="0.05" units="cm"/>
      <inkml:brushProperty name="height" value="0.05" units="cm"/>
      <inkml:brushProperty name="color" value="#004F8B"/>
    </inkml:brush>
  </inkml:definitions>
  <inkml:trace contextRef="#ctx0" brushRef="#br0">0 108 24575,'25'-7'0,"-13"4"0,0-1 0,0 2 0,1 0 0,-1 0 0,1 1 0,18 1 0,-16 1 0,0 1 0,0 1 0,-1 1 0,1 0 0,-1 1 0,0 0 0,-1 1 0,1 0 0,-1 1 0,0 1 0,17 13 0,-20-13 0,-1 1 0,0-1 0,-1 2 0,0-1 0,0 1 0,-1 0 0,0 1 0,0-1 0,-2 1 0,1 1 0,-1-1 0,-1 1 0,0 0 0,2 13 0,-2-2 0,-2 1 0,-1-1 0,0 1 0,-2-1 0,-1 0 0,-1 1 0,-1-1 0,0 0 0,-10 26 0,-11 23 0,-50 100 0,39-102 0,36-69 0,0-1 0,-1 0 0,1 0 0,0 0 0,0 1 0,0-1 0,-1 0 0,1 0 0,0 1 0,0-1 0,0 0 0,0 0 0,0 1 0,0-1 0,-1 0 0,1 1 0,0-1 0,0 0 0,0 0 0,0 1 0,0-1 0,0 0 0,0 1 0,0-1 0,0 0 0,0 0 0,0 1 0,0-1 0,1 0 0,-1 1 0,0-1 0,0 0 0,0 0 0,0 1 0,0-1 0,1 0 0,-1 0 0,0 1 0,0-1 0,0 0 0,1 0 0,-1 0 0,0 1 0,0-1 0,1 0 0,-1 0 0,0 0 0,17-3 0,0-5 0,0 0 0,-1-1 0,0 0 0,17-14 0,60-53 0,-87 70 0,60-53 0,-2-3 0,73-93 0,-104 112 0,-2-1 0,-2-1 0,-1-2 0,-3 0 0,21-58 0,-40 91 0,-1 0 0,-1-1 0,0 1 0,0-1 0,-2 0 0,2-27 0,-4 41 0,0-1 0,0 1 0,0-1 0,0 1 0,0-1 0,0 1 0,0-1 0,-1 1 0,1-1 0,-1 1 0,1 0 0,-1-1 0,0 1 0,1-1 0,-1 1 0,0 0 0,0 0 0,0-1 0,0 1 0,-2-2 0,2 3 0,-1-1 0,1 1 0,0-1 0,-1 1 0,1 0 0,0 0 0,-1-1 0,1 1 0,0 0 0,-1 0 0,1 0 0,-1 1 0,1-1 0,0 0 0,-1 0 0,1 1 0,0-1 0,-2 1 0,-6 3 0,1 0 0,0 1 0,0 0 0,0 0 0,-10 9 0,-4 7 0,1 0 0,1 1 0,0 1 0,2 1 0,-28 47 0,29-40 0,1 0 0,2 1 0,1 1 0,-14 58 0,23-73 0,0-1 0,2 1 0,0 0 0,1 0 0,1 0 0,1 0 0,0 0 0,5 21 0,-3-28 0,0 1 0,1-1 0,0 0 0,1 0 0,0-1 0,0 1 0,1-1 0,1 0 0,0-1 0,0 0 0,1 0 0,0 0 0,14 11 0,-5-8 0,1 0 0,0-1 0,0-1 0,2 0 0,-1-2 0,1 0 0,0-2 0,0 0 0,1-1 0,0-1 0,21 2 0,15-2 0,0-2 0,106-10 0,-78-2-1365,-16 0-5461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8-14T10:14:19.905"/>
    </inkml:context>
    <inkml:brush xml:id="br0">
      <inkml:brushProperty name="width" value="0.05" units="cm"/>
      <inkml:brushProperty name="height" value="0.05" units="cm"/>
      <inkml:brushProperty name="color" value="#004F8B"/>
    </inkml:brush>
  </inkml:definitions>
  <inkml:trace contextRef="#ctx0" brushRef="#br0">1 638 24575,'4'-22'0,"-2"17"0,1 0 0,-1 0 0,1 1 0,0-1 0,0 1 0,1-1 0,-1 1 0,1 0 0,0 0 0,0 1 0,0-1 0,0 1 0,1 0 0,-1 0 0,1 0 0,0 1 0,0-1 0,0 1 0,0 0 0,0 1 0,1-1 0,-1 1 0,7-1 0,-1 1 0,1 0 0,0 0 0,0 1 0,-1 1 0,1 0 0,-1 1 0,1 0 0,-1 0 0,1 1 0,10 5 0,-11-4 0,-1 1 0,1 1 0,-1 0 0,0 0 0,-1 1 0,0 0 0,0 1 0,0 0 0,14 17 0,-14-13 0,0 1 0,-1 0 0,-1 1 0,0 0 0,-1 0 0,9 28 0,-9-18 0,-1 1 0,-1-1 0,-1 1 0,-1-1 0,-2 1 0,0 0 0,-1 0 0,-2-1 0,-7 32 0,1-22 0,-1 0 0,-1-1 0,-3 0 0,0-1 0,-2 0 0,-1-1 0,-2-1 0,-1-1 0,-1 0 0,-45 45 0,60-68 0,4-3 0,0-1 0,-1 1 0,0-1 0,1 0 0,-1 0 0,0 0 0,0 0 0,-4 2 0,7-4 0,0 0 0,0 0 0,-1 0 0,1 0 0,0 0 0,0 0 0,0 0 0,0 0 0,0 0 0,-1 0 0,1 0 0,0 0 0,0 0 0,0 0 0,0-1 0,0 1 0,0 0 0,0 0 0,-1 0 0,1 0 0,0 0 0,0 0 0,0 0 0,0 0 0,0 0 0,0-1 0,0 1 0,0 0 0,0 0 0,-1 0 0,1 0 0,0 0 0,0 0 0,0-1 0,0 1 0,0 0 0,0 0 0,0 0 0,0 0 0,0 0 0,0-1 0,0 1 0,0 0 0,0 0 0,0 0 0,0 0 0,0 0 0,0-1 0,1 1 0,-1 0 0,0 0 0,0 0 0,0 0 0,0 0 0,0 0 0,0-1 0,2-6 0,1 0 0,-1 0 0,1 0 0,1 0 0,4-7 0,0 0 0,132-237 0,52-99 0,-186 338 0,3-3 0,-1-1 0,-1 0 0,9-32 0,-15 47 0,-1 0 0,1 0 0,-1 0 0,0 0 0,0 0 0,0 0 0,0 0 0,0-1 0,0 1 0,0 0 0,0 0 0,0 0 0,0 0 0,0 0 0,-1 0 0,1 0 0,0 0 0,-1 0 0,1 0 0,-1 0 0,0-1 0,0 1 0,0 1 0,0-1 0,1 1 0,-1-1 0,0 1 0,0 0 0,0-1 0,0 1 0,0 0 0,0 0 0,1 0 0,-1 0 0,0-1 0,0 1 0,0 0 0,0 1 0,0-1 0,0 0 0,-1 0 0,-4 2 0,0 0 0,1 0 0,-1 0 0,1 0 0,-1 1 0,-6 5 0,2-1 0,1 0 0,-1 1 0,2 0 0,-1 1 0,1 0 0,0 0 0,1 1 0,0 0 0,1 0 0,0 0 0,0 1 0,1 0 0,-5 17 0,7-18 0,0 1 0,1-1 0,1 0 0,-1 1 0,2 0 0,0-1 0,0 1 0,0-1 0,2 1 0,-1-1 0,1 1 0,1-1 0,0 0 0,0 0 0,9 17 0,-2-10 0,1 0 0,0-1 0,1 0 0,1-1 0,1 0 0,0-1 0,1-1 0,0 0 0,1-1 0,1-1 0,20 12 0,3-3 0,0-1 0,2-1 0,83 22 0,-78-29-341,0-2 0,1-2-1,56 0 1,-45-6-6485</inkml:trace>
  <inkml:trace contextRef="#ctx0" brushRef="#br0" timeOffset="405.3">1364 402 24575,'1'4'0,"-1"0"0,1 0 0,0-1 0,1 1 0,-1 0 0,1 0 0,-1-1 0,5 7 0,0 1 0,248 471 0,-145-283 0,81 162-1365,-179-340-5461</inkml:trace>
  <inkml:trace contextRef="#ctx0" brushRef="#br0" timeOffset="852.79">1869 415 24575,'-10'11'0,"0"0"0,1 0 0,1 1 0,0 0 0,-8 16 0,1-2 0,-102 177 0,-156 376 0,270-570-89,-7 14-336,2 1-1,-11 49 1,17-57-6401</inkml:trace>
  <inkml:trace contextRef="#ctx0" brushRef="#br0" timeOffset="1261.58">2243 560 24575,'0'0'0,"1"-1"0,6-2 0,9-1 0,10-3 0,12-1 0,11-4 0,9-1 0,5-2 0,2 2 0,-3 3 0,-7 2 0,-8 4 0,-12 2 0,-11 3 0,-11 0-8191</inkml:trace>
  <inkml:trace contextRef="#ctx0" brushRef="#br0" timeOffset="1748.06">2170 651 24575,'0'0'0,"1"17"0,2 3 0,-2-6 0,1 0 0,1-1 0,0 0 0,1 1 0,9 22 0,-11-33 0,0 0 0,0-1 0,0 1 0,1 0 0,-1-1 0,1 1 0,0-1 0,0 0 0,0 0 0,0 0 0,0 0 0,0-1 0,1 1 0,-1-1 0,0 0 0,6 2 0,6 0 0,1 0 0,22 1 0,-29-3 0,58 4 0,85 11 0,-133-13 0,-1 1 0,1 1 0,-1 1 0,0 1 0,-1 0 0,18 11 0,-31-16 0,1 1 0,-1 0 0,0 0 0,0 0 0,0 1 0,0-1 0,-1 1 0,0 0 0,1 0 0,-1 0 0,-1 1 0,1-1 0,0 1 0,-1-1 0,0 1 0,0 0 0,-1 0 0,2 7 0,-2-5 0,0-1 0,-1 1 0,0 0 0,-1 0 0,1 0 0,-1-1 0,-1 1 0,1 0 0,-1-1 0,0 1 0,0-1 0,-1 0 0,-5 9 0,-1 0 12,0 0 0,-2-1 0,1 0 0,-2-1 0,0-1 0,0 0 0,-1 0 0,-1-1 0,-29 18 0,34-23-99,-1 0-1,0-1 1,-1-1 0,1 1-1,-1-2 1,0 1 0,0-2-1,0 1 1,0-2-1,0 1 1,0-1 0,-1-1-1,1 0 1,0-1 0,0 0-1,-15-4 1,3-2-6739</inkml:trace>
  <inkml:trace contextRef="#ctx0" brushRef="#br0" timeOffset="2136.85">2873 625 24575,'0'0'0,"0"0"0,0 0 0,0 0 0</inkml:trace>
  <inkml:trace contextRef="#ctx0" brushRef="#br0" timeOffset="2559.59">3548 0 24575,'0'0'0,"-1"11"0,-4 20 0,-2 1 0,-2-1 0,-14 35 0,2-3 0,-83 267 0,-262 766 0,358-1075-113,-51 143-1139,55-150-5574</inkml:trace>
  <inkml:trace contextRef="#ctx0" brushRef="#br0" timeOffset="2933.74">3570 1283 24575,'0'0'0,"0"0"0,0 0 0,0 0 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8-14T10:14:18.530"/>
    </inkml:context>
    <inkml:brush xml:id="br0">
      <inkml:brushProperty name="width" value="0.05" units="cm"/>
      <inkml:brushProperty name="height" value="0.05" units="cm"/>
      <inkml:brushProperty name="color" value="#004F8B"/>
    </inkml:brush>
  </inkml:definitions>
  <inkml:trace contextRef="#ctx0" brushRef="#br0">638 0 24575,'-14'276'0,"1"-88"0,8-6-455,7 1 0,40 280 0,-36-432-6371</inkml:trace>
  <inkml:trace contextRef="#ctx0" brushRef="#br0" timeOffset="547">0 619 24575,'20'-2'0,"719"-55"0,-519 43 0,103 0-1365,-293 14-5461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8-14T10:14:25.504"/>
    </inkml:context>
    <inkml:brush xml:id="br0">
      <inkml:brushProperty name="width" value="0.05" units="cm"/>
      <inkml:brushProperty name="height" value="0.05" units="cm"/>
      <inkml:brushProperty name="color" value="#004F8B"/>
    </inkml:brush>
  </inkml:definitions>
  <inkml:trace contextRef="#ctx0" brushRef="#br0">249 149 24575,'-19'9'0,"1"-1"0,-2 0 0,1-1 0,-1-2 0,0 0 0,0 0 0,0-2 0,-24 1 0,42-4 0,0 0 0,0 0 0,0 0 0,-1 0 0,1-1 0,0 1 0,0-1 0,0 1 0,0-1 0,0 0 0,0 0 0,0 0 0,0 0 0,0 0 0,0 0 0,0 0 0,1-1 0,-1 1 0,1-1 0,-4-2 0,5 2 0,-1 0 0,0 0 0,1 1 0,-1-1 0,1 0 0,-1 0 0,1 0 0,0 0 0,0 0 0,0 0 0,0 0 0,0 0 0,0 0 0,1 1 0,-1-1 0,0 0 0,1 0 0,0 0 0,-1 0 0,1 1 0,0-1 0,0 0 0,2-2 0,3-5 0,0 1 0,1 0 0,0 0 0,0 1 0,1 0 0,0 0 0,0 0 0,0 1 0,1 1 0,0-1 0,0 1 0,1 1 0,-1 0 0,1 0 0,0 1 0,0 0 0,0 1 0,0 0 0,1 0 0,-1 1 0,13 1 0,-13-1 0,-1 2 0,1-1 0,-1 1 0,1 0 0,-1 1 0,1 0 0,-1 1 0,0 0 0,0 0 0,0 1 0,0 0 0,-1 1 0,1 0 0,-1 0 0,-1 0 0,1 1 0,-1 1 0,0-1 0,0 1 0,0 0 0,-1 1 0,-1-1 0,7 10 0,-7-5 0,0 0 0,-1 1 0,0-1 0,-1 1 0,-1-1 0,0 1 0,0 0 0,-1 0 0,-1 0 0,0 0 0,-1 0 0,0 0 0,-6 24 0,-2 0 0,-2-1 0,-2 0 0,-24 50 0,13-37 0,-2-2 0,-2 0 0,-2-2 0,-60 70 0,82-107 0,3-3 0,8-7 0,20-17 0,175-115 0,110-85 0,-258 176 0,72-81 0,-97 95 0,-2-2 0,-1 0 0,-2-1 0,22-45 0,-40 73 0,18-45 0,-19 46 0,0 0 0,0-1 0,0 1 0,-1-1 0,1 0 0,-1 1 0,0-1 0,0 1 0,0-1 0,0 0 0,-2-5 0,2 9 0,0-1 0,0 1 0,0 0 0,0-1 0,0 1 0,-1-1 0,1 1 0,0 0 0,0-1 0,-1 1 0,1 0 0,0-1 0,-1 1 0,1 0 0,0-1 0,-1 1 0,1 0 0,0 0 0,-1-1 0,1 1 0,-1 0 0,1 0 0,0 0 0,-1 0 0,1-1 0,-1 1 0,1 0 0,-1 0 0,-14 5 0,-14 16 0,27-19 0,-20 19 0,1 0 0,1 2 0,1 1 0,-20 30 0,-53 109 0,24-14 0,59-126 0,2 1 0,0 0 0,1 1 0,-3 36 0,9-55 0,-1 1 0,1-1 0,0 0 0,0 1 0,1-1 0,0 0 0,0 0 0,0 0 0,1 0 0,0 0 0,0 0 0,1 0 0,-1 0 0,1-1 0,0 1 0,1-1 0,-1 0 0,1 0 0,0 0 0,1-1 0,-1 1 0,1-1 0,0 0 0,8 6 0,2-2 10,1-1 0,-1 0 0,1-1 0,1 0 0,-1-2 0,1 0 0,0 0 0,0-2 0,0 0 0,20-1 0,19-2-748,97-13 1,-15-8-6089</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8-14T10:14:26.022"/>
    </inkml:context>
    <inkml:brush xml:id="br0">
      <inkml:brushProperty name="width" value="0.05" units="cm"/>
      <inkml:brushProperty name="height" value="0.05" units="cm"/>
      <inkml:brushProperty name="color" value="#004F8B"/>
    </inkml:brush>
  </inkml:definitions>
  <inkml:trace contextRef="#ctx0" brushRef="#br0">335 79 24575,'-3'1'0,"-1"-1"0,1 1 0,-1 0 0,1 0 0,0 1 0,0-1 0,0 1 0,-1-1 0,2 1 0,-1 0 0,-3 3 0,-3 1 0,-9 7 0,1 1 0,0 1 0,1 0 0,1 1 0,0 1 0,1 0 0,1 1 0,1 1 0,1 0 0,-11 23 0,2 1 0,3 2 0,1 0 0,-16 81 0,20-62 0,4-1 0,2 2 0,3-1 0,5 69 0,3-76 0,2 0 0,2 0 0,3-1 0,35 100 0,-33-123 0,1-1 0,1 0 0,1-1 0,2-1 0,2 0 0,40 44 0,-40-51 0,1-2 0,1-1 0,1 0 0,1-2 0,0-1 0,1-1 0,1-1 0,31 12 0,-15-12-455,1-1 0,70 12 0,-28-13-6371</inkml:trace>
  <inkml:trace contextRef="#ctx0" brushRef="#br0" timeOffset="454.21">1904 389 24575,'0'-17'0,"0"12"0,0 17 0,7 638 0,-7-614-94,21 428-1177,-17-435-5555</inkml:trace>
  <inkml:trace contextRef="#ctx0" brushRef="#br0" timeOffset="838.73">2834 500 24575,'0'0'0,"4"24"0,3 31 0,-3 103 0,-4-97 0,0 74-101,2 115 324,2-186-966,21 118-1,-21-167-6082</inkml:trace>
  <inkml:trace contextRef="#ctx0" brushRef="#br0" timeOffset="1277.14">2541 1001 24575,'85'-5'0,"-15"0"0,378 1 134,-80 2-1633,-300 0-5327</inkml:trace>
  <inkml:trace contextRef="#ctx0" brushRef="#br0" timeOffset="1660.45">4234 599 24575,'85'-25'0,"-14"12"0,139-8 0,75 19 0,-264 3-1365,-10-1-5461</inkml:trace>
  <inkml:trace contextRef="#ctx0" brushRef="#br0" timeOffset="2093.37">4072 454 24575,'-14'24'0,"4"0"0,1-1 0,1 1 0,1 1 0,-4 30 0,5-13 0,-1 72 0,7-102 0,0 0 0,1-1 0,0 1 0,1 0 0,0-1 0,1 1 0,0-1 0,6 14 0,-7-20 0,1 0 0,1 0 0,-1 0 0,1 0 0,-1 0 0,1 0 0,1-1 0,-1 0 0,1 0 0,-1 0 0,1-1 0,0 1 0,0-1 0,1 0 0,-1-1 0,1 1 0,10 2 0,0-1 0,0 0 0,1-1 0,33 1 0,53-5 0,-67-1 0,11 1 0,18-2 0,89 8 0,-135-3 0,-1 0 0,0 2 0,0 0 0,0 1 0,0 1 0,-1 0 0,0 1 0,0 1 0,25 17 0,-34-20 0,0 2 0,-1-1 0,1 1 0,-1 0 0,-1 1 0,1-1 0,-1 1 0,-1 1 0,1-1 0,-1 1 0,-1 0 0,0 0 0,0 0 0,-1 1 0,5 18 0,-6-13 0,-1 0 0,0 0 0,-1 0 0,0 0 0,-1-1 0,-1 1 0,0 0 0,-1 0 0,-1-1 0,-5 15 0,1-10 0,0 0 0,-1 0 0,-1-1 0,0-1 0,-1 0 0,-1 0 0,-1-1 0,-1 0 0,0-1 0,-27 22 0,30-28 0,1-2 0,-1 1 0,-1-1 0,1-1 0,-1 0 0,0-1 0,0 0 0,-1-1 0,1 0 0,-1-1 0,0-1 0,0 1 0,0-2 0,0 0 0,0-1 0,-1 0 0,-22-4 0,25 2-170,0-1-1,1-1 0,-1 0 1,1 0-1,0-1 0,1 0 1,-15-10-1,-12-13-6655</inkml:trace>
  <inkml:trace contextRef="#ctx0" brushRef="#br0" timeOffset="2527.29">5172 802 24575,'0'0'0</inkml:trace>
  <inkml:trace contextRef="#ctx0" brushRef="#br0" timeOffset="2978.42">5795 0 24575,'1'1'0,"0"0"0,0 0 0,0 0 0,0 0 0,0 0 0,0 0 0,0 0 0,-1 0 0,1 1 0,0-1 0,0 0 0,-1 0 0,1 1 0,-1-1 0,1 0 0,-1 1 0,0 2 0,1-2 0,3 12 0,-2-1 0,1 1 0,-2 0 0,0 0 0,-1 27 0,-14 72 0,9-86 0,-192 1001 0,35-447-1365,150-544-5461</inkml:trace>
  <inkml:trace contextRef="#ctx0" brushRef="#br0" timeOffset="3414.91">5846 1553 24575,'0'0'0,"0"0"0,0 0 0,0 0 0,1-1 0,1-1 0</inkml:trace>
  <inkml:trace contextRef="#ctx0" brushRef="#br0" timeOffset="3809.91">6374 165 24575,'0'0'0,"13"13"0,23 27 0,-1 2 0,-3 1 0,-1 2 0,-2 1 0,-2 1 0,-3 1 0,-1 2 0,-3 0 0,-2 1 0,-2 1 0,13 72 0,-20-56-187,-3 1-1,-3 0 0,-2 1 1,-10 69-1,-4-43 198,-3 0 1,-38 121-1,-93 178-444,-30-27-1899,38-109-2184</inkml:trace>
  <inkml:trace contextRef="#ctx0" brushRef="#br0" timeOffset="5366.4">6945 1112 24575,'0'0'0,"0"0"0,0 0 0,2 0 0,2 0 0,6 0 0,7 0 0,11-1 0,12-1 0,11 1 0,9 0 0,-3 0 0,-10 0-8191</inkml:trace>
  <inkml:trace contextRef="#ctx0" brushRef="#br0" timeOffset="5783.88">7092 1507 24575,'0'0'0,"0"0"0,1 0 0,4-2 0,7-1 0,15-5 0,16-4 0,18-6 0,9-3 0,-7 2-8191</inkml:trace>
  <inkml:trace contextRef="#ctx0" brushRef="#br0" timeOffset="6528.89">7956 757 24575,'2'1'0,"-1"1"0,0-1 0,0 1 0,0-1 0,-1 1 0,1 0 0,0-1 0,-1 1 0,1 2 0,3 9 0,-1 1 0,0-1 0,-1 1 0,-1 0 0,0 0 0,-1 0 0,-3 20 0,-20 97 0,5-58 0,-28 75 0,29-105 0,-2 0 0,-47 77 0,62-112 0,-1-1 0,0 0 0,0 0 0,-9 7 0,13-13 0,1-1 0,0 0 0,0 1 0,0-1 0,-1 0 0,1 0 0,0 1 0,-1-1 0,1 0 0,0 0 0,-1 0 0,1 1 0,0-1 0,-1 0 0,1 0 0,0 0 0,-1 0 0,1 0 0,0 0 0,-1 0 0,1 0 0,0 0 0,-1 0 0,0 0 0,1-7 0,9-16 0,15-14 0,2 2 0,2 1 0,48-46 0,-47 49 0,110-107 0,11-13 0,-144 144 0,39-44 0,-41 45 0,0 1 0,0-1 0,0 0 0,-1 0 0,0-1 0,0 1 0,2-8 0,-5 13 0,0 1 0,0-1 0,0 1 0,1-1 0,-1 1 0,0-1 0,0 1 0,0-1 0,0 0 0,0 1 0,0-1 0,0 1 0,0-1 0,0 1 0,0-1 0,0 1 0,0-1 0,0 1 0,0-1 0,-1 1 0,1-1 0,0 1 0,0-1 0,-1 1 0,1-1 0,0 1 0,0-1 0,-1 1 0,1-1 0,-1 1 0,1 0 0,0-1 0,-1 1 0,1 0 0,-1-1 0,1 1 0,-1 0 0,1 0 0,-1-1 0,1 1 0,-1 0 0,1 0 0,-1 0 0,1 0 0,-1 0 0,0 0 0,0-1 0,-2 2 0,0-1 0,0 0 0,0 1 0,1 0 0,-1-1 0,0 1 0,0 0 0,-3 2 0,-8 5 0,-1 1 0,1 0 0,0 2 0,1-1 0,1 1 0,-19 20 0,-58 83 0,74-93 0,0 1 0,2 0 0,0 0 0,2 1 0,-10 26 0,19-42 0,0 0 0,0 0 0,0 0 0,1 0 0,0 0 0,1 0 0,-1 1 0,1-1 0,1 0 0,-1 0 0,1 0 0,1 0 0,-1 0 0,1 0 0,0 0 0,1 0 0,0-1 0,0 1 0,0-1 0,1 0 0,0 1 0,8 9 0,-2-6 11,1 0 0,0-1 0,0 0 0,1-1 0,0 0 0,0-1 0,1 0 0,0-1 0,25 8 0,1-2-503,-1-3 1,51 6-1,26-1-6334</inkml:trace>
  <inkml:trace contextRef="#ctx0" brushRef="#br0" timeOffset="7034.16">8997 934 24575,'0'0'0,"0"0"0,-2 2 0,-4 6 0,-6 7 0,-7 15 0,-11 16 0,-7 17 0,-8 9 0,-1 4 0,3-4 0,6-11 0,10-15-8191</inkml:trace>
  <inkml:trace contextRef="#ctx0" brushRef="#br0" timeOffset="7578">8609 895 24575,'0'0'0,"7"18"0,-2-9 0,215 533 0,-136-325 0,-71-184-1365,-3-11-5461</inkml:trace>
  <inkml:trace contextRef="#ctx0" brushRef="#br0" timeOffset="8039.75">9239 763 24575,'-2'47'0,"-3"-1"0,-10 48 0,3-20 0,-84 583 0,94-650-92,1 5-120,-1 0-1,0 0 1,-1 0 0,0 0 0,-7 14 0</inkml:trace>
  <inkml:trace contextRef="#ctx0" brushRef="#br0" timeOffset="8040.75">9254 1302 24575,'0'0'0,"0"0"0,0 0 0</inkml:trace>
  <inkml:trace contextRef="#ctx0" brushRef="#br0" timeOffset="8510.34">9555 941 24575,'-7'24'0,"3"-12"0,-20 66 0,-34 127 0,52-174 0,0 0 0,3 1 0,0-1 0,3 53 0,1-77 0,-1-1 0,2 1 0,-1-1 0,0 0 0,1 0 0,3 7 0,-5-12 0,1 0 0,-1 1 0,1-1 0,-1 0 0,1 0 0,0 0 0,0 0 0,-1 0 0,1 0 0,0 0 0,0 0 0,0-1 0,0 1 0,0 0 0,0 0 0,0-1 0,0 1 0,1-1 0,-1 1 0,0-1 0,0 1 0,0-1 0,1 0 0,-1 1 0,0-1 0,0 0 0,1 0 0,-1 0 0,0 0 0,1 0 0,-1 0 0,0-1 0,0 1 0,1 0 0,-1-1 0,2 0 0,3-2 0,1 0 0,-1-1 0,0 0 0,0-1 0,0 1 0,-1-1 0,1 0 0,-1 0 0,0-1 0,4-6 0,8-12 0,16-29 0,-16 23 0,-1-1 0,18-52 0,-29 70 0,-1-1 0,-1 0 0,0 0 0,-1 0 0,0 0 0,-1-1 0,-1 1 0,0 0 0,-3-16 0,2 25 6,0 0-1,0 0 1,-1 0-1,1 0 0,-1 0 1,-1 0-1,1 0 1,-1 1-1,0-1 1,0 1-1,0 0 1,0 0-1,-1 0 0,1 0 1,-1 0-1,0 1 1,-1 0-1,1-1 1,0 2-1,-1-1 1,-7-3-1,1 2-170,0 0 0,-1 1 0,1 0 0,-1 1 0,0 0 0,0 1 0,0 0 0,-17 1 0,2 2-6661</inkml:trace>
  <inkml:trace contextRef="#ctx0" brushRef="#br0" timeOffset="9591.94">9591 789 24575,'0'0'0,"0"0"0,0 0 0,0 0 0,0 0 0,2 0 0,5 2 0,17-1 0,12 1 0,0-1-8191</inkml:trace>
  <inkml:trace contextRef="#ctx0" brushRef="#br0" timeOffset="14749.73">10281 809 24575,'-2'12'0,"-11"33"0,-2 0 0,-37 75 0,29-70 0,15-33 0,4-11 0,1 0 0,1 0 0,-4 12 0,6-18 0,0 1 0,0-1 0,0 1 0,0-1 0,0 1 0,0-1 0,0 0 0,0 1 0,1-1 0,-1 1 0,0-1 0,0 0 0,0 1 0,1-1 0,-1 1 0,0-1 0,0 0 0,1 1 0,-1-1 0,0 0 0,1 0 0,-1 1 0,1-1 0,-1 0 0,0 0 0,1 1 0,-1-1 0,1 0 0,-1 0 0,0 0 0,1 0 0,-1 0 0,1 0 0,-1 1 0,1-1 0,-1 0 0,1 0 0,-1 0 0,0-1 0,1 1 0,0 0 0,25-1 0,-20 0 0,28-2 0,0 2 0,0 1 0,0 1 0,0 2 0,52 12 0,-74-12 0,0 1 0,0 0 0,0 1 0,-1 0 0,0 1 0,0 0 0,0 1 0,9 8 0,-13-9 0,-1 0 0,0 1 0,0 0 0,0 0 0,-1 0 0,0 0 0,-1 1 0,1 0 0,-1 0 0,-1 0 0,0 0 0,4 14 0,-5-11 0,0-1 0,-1 1 0,0-1 0,-1 1 0,0 0 0,-1-1 0,0 1 0,-1-1 0,0 1 0,0-1 0,-1 1 0,-1-1 0,1 0 0,-2-1 0,1 1 0,-1-1 0,-1 0 0,-11 16 0,11-19 0,1 1 0,-1-1 0,0 0 0,0-1 0,-1 1 0,0-1 0,0 0 0,0-1 0,0 0 0,-1 0 0,1-1 0,-1 1 0,0-2 0,0 1 0,0-1 0,-1 0 0,1-1 0,0 0 0,-1 0 0,1-1 0,-1 0 0,1-1 0,-1 1 0,-9-4 0,-21-8-1365,6-3-5461</inkml:trace>
  <inkml:trace contextRef="#ctx0" brushRef="#br0" timeOffset="15151.44">10142 908 24575,'0'0'0,"1"0"0,3-2 0,10-2 0,17-2 0,28-2 0,41-9 0,52-10 0,2-2-8191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09:37:04.119"/>
    </inkml:context>
    <inkml:brush xml:id="br0">
      <inkml:brushProperty name="width" value="0.05" units="cm"/>
      <inkml:brushProperty name="height" value="0.05" units="cm"/>
      <inkml:brushProperty name="color" value="#004F8B"/>
    </inkml:brush>
  </inkml:definitions>
  <inkml:trace contextRef="#ctx0" brushRef="#br0">271 81 96 0 0,'1'-2'9'0'0,"5"-10"14"0"0,-5 11 183 0 0,-1 0 0 0 0,1-1 0 0 0,-1 0 0 0 0,1 1-1 0 0,-1 0 1 0 0,0 0 0 0 0,0 0 0 0 0,0-1 0 0 0,0 1 0 0 0,0 0 0 0 0,0-1 0 0 0,0 1 0 0 0,0 0 0 0 0,-1-1 0 0 0,1 0 0 0 0,-4-27 6523 0 0,-3 45-5761 0 0,-2 106 137 0 0,-10 68 22 0 0,-11 228 118 0 0,18-151-754 0 0,-13 101 3 0 0,18 261 429 0 0,8-617-907 0 0,1-3 6 0 0</inkml:trace>
  <inkml:trace contextRef="#ctx0" brushRef="#br0" timeOffset="856.77">539 219 5016 0 0,'0'0'0'0'0,"-11"2"0"0"0,6-3 32 0 0,0-2 8 0 0,0 1-8 0 0,-2-2 16 0 0,4 3 8 0 0,-5-6-32 0 0,1 2 8 0 0,-1-1-32 0 0,1 1 0 0 0,2-3 0 0 0,-2 0 16 0 0,-1 0-16 0 0,0-1 0 0 0,0 0 0 0 0</inkml:trace>
  <inkml:trace contextRef="#ctx0" brushRef="#br0" timeOffset="2053.82">278 40 1800 0 0,'-8'4'68'0'0,"7"-3"68"0"0,-1-1-1 0 0,1 1 1 0 0,-1 0-1 0 0,2 0 0 0 0,-2-1 1 0 0,1 1-1 0 0,-1 0 1 0 0,1 1-1 0 0,0-1 0 0 0,-1 0 1 0 0,1 0-1 0 0,0 1 0 0 0,-1 1 1224 0 0,156 9 693 0 0,-44-2-1249 0 0,80 4 167 0 0,91 3 144 0 0,417 4 852 0 0,-330-8-1076 0 0,-179-11 224 0 0,255-31-1 0 0,-330 15-761 0 0,178-20 561 0 0,-160 14-519 0 0,-23 2 101 0 0,-33 3-226 0 0,-51 8-36 0 0,-1 3-1 0 0,29-3 0 0 0,-50 7-158 0 0,0 0 0 0 0,0 0 0 0 0,0 0 0 0 0,0 0 0 0 0,0 1 1 0 0,-1-1-1 0 0,5 2 0 0 0,-7-2-54 0 0,0 0 0 0 0,1 1 0 0 0,0-1 1 0 0,-1 1-1 0 0,1 0 0 0 0,0-1 0 0 0,-1 1 0 0 0,1-1 1 0 0,-1 1-1 0 0,1 0 0 0 0,-1 0 0 0 0,1-1 0 0 0,-1 1 1 0 0,1-1-1 0 0,-1 2 0 0 0,0-2 0 0 0,1 1 0 0 0,-1 0 1 0 0,0 0-1 0 0,0 0 0 0 0,0 0 0 0 0,1-1 0 0 0,-1 1 1 0 0,0 0-1 0 0,0 0 0 0 0,0 0 0 0 0,-1 1 0 0 0,-1 107 337 0 0,0 34-184 0 0,3-92-131 0 0,8 185 77 0 0,5-92-69 0 0,42 189 0 0 0,-4 35-52 0 0,-36 4-3 0 0,-15-359 5 0 0,0 14 0 0 0,0 0 0 0 0,-2-1 0 0 0,-1 0 0 0 0,-9 44 0 0 0,10-67 1 0 0,0-1-1 0 0,-1 2 1 0 0,1-1-1 0 0,1 0 0 0 0,-2 0 1 0 0,0 0-1 0 0,0 0 1 0 0,0-1-1 0 0,0 1 0 0 0,0-1 1 0 0,0 1-1 0 0,-1-1 1 0 0,1 0-1 0 0,-1 1 0 0 0,0-1 1 0 0,1-1-1 0 0,-1 1 1 0 0,0 1-1 0 0,0-2 0 0 0,0 0 1 0 0,-1 0-1 0 0,1 0 1 0 0,0 0-1 0 0,1 0 0 0 0,-2 0 1 0 0,-2 0-1 0 0,-10 0 4 0 0,1-1-1 0 0,0 0 0 0 0,-1-1 1 0 0,-21-4-1 0 0,4 2 0 0 0,-124-21 70 0 0,-177 7 86 0 0,268 16-126 0 0,-358 6 127 0 0,189-1-97 0 0,-466 32 39 0 0,472-20-75 0 0,138-9-24 0 0,-52 3 2 0 0,-69-1-20 0 0,-142 2-34 0 0,-64-9-579 0 0,389-1 540 0 0,16 0-3 0 0,2 0 1 0 0,-1-1 0 0 0,0-1 0 0 0,-17-3-1 0 0,18 1-53 0 0</inkml:trace>
  <inkml:trace contextRef="#ctx0" brushRef="#br0" timeOffset="2629.02">1083 369 4512 0 0,'2'-13'423'0'0,"-2"-6"208"0"0,-1-1-20 0 0,-2-10 242 0 0,1-7 39 0 0,1 8 60 0 0,1 26-321 0 0,1 10-374 0 0,1 16-51 0 0,1-1-1 0 0,-1 38 0 0 0,-1-9-62 0 0,16 380 1248 0 0,-9-177-821 0 0,-6-208-427 0 0,36 730 1926 0 0,-37-765-2028 0 0,-1 15 78 0 0,3 0 1 0 0,0 0 0 0 0,14 48 0 0 0,-13-62-46 0 0</inkml:trace>
  <inkml:trace contextRef="#ctx0" brushRef="#br0" timeOffset="3060.83">2135 255 8336 0 0,'2'2'289'0'0,"-2"0"-215"0"0,1 0 0 0 0,0-1 0 0 0,-1 1 0 0 0,1-1 1 0 0,0 1-1 0 0,-1 0 0 0 0,1-1 0 0 0,-1 1 0 0 0,0-1 0 0 0,1 1 0 0 0,-1-1 0 0 0,0 1 0 0 0,0 4 0 0 0,-5 28 355 0 0,2-7 238 0 0,2 83 584 0 0,13 123-1 0 0,-1-83-708 0 0,26 388 786 0 0,-27-412-1112 0 0,-8-104-157 0 0,20 215 457 0 0,-14-172-161 0 0,29 103 0 0 0,-31-153-298 0 0</inkml:trace>
  <inkml:trace contextRef="#ctx0" brushRef="#br0" timeOffset="3553.98">2735 285 8032 0 0,'2'2'457'0'0,"0"0"-325"0"0,0 1-1 0 0,-1-1 1 0 0,0 0 0 0 0,1 0-1 0 0,-1 1 1 0 0,0-1 0 0 0,0 1-1 0 0,0 1 1 0 0,0-1-1 0 0,0 0 1 0 0,-1-1 0 0 0,1 0-1 0 0,-1 5 1 0 0,1 47 680 0 0,-2-19-4 0 0,10 143 571 0 0,10 209 43 0 0,2 263-631 0 0,-14-402-577 0 0,-7-242-204 0 0</inkml:trace>
  <inkml:trace contextRef="#ctx0" brushRef="#br0" timeOffset="4217.88">203 899 7232 0 0,'17'6'811'0'0,"12"-1"114"0"0,0-3-283 0 0,16-1-33 0 0,-1 0-174 0 0,296 40 1011 0 0,-60-7-1089 0 0,488 6 213 0 0,-746-39-559 0 0,-3-1 19 0 0,611 19 896 0 0,3-27 328 0 0,-572 4-962 0 0,0-2 0 0 0,-1-1 1 0 0,99-29-1 0 0,-148 32-219 0 0,0 0 1 0 0,0 0 0 0 0,14-12-1 0 0,-10 7 7 0 0</inkml:trace>
  <inkml:trace contextRef="#ctx0" brushRef="#br0" timeOffset="5168.85">309 1550 7024 0 0,'0'0'774'0'0,"-2"0"-3"0"0,-13 2 392 0 0,11-3-740 0 0,1 2 1 0 0,-1-1-1 0 0,1 0 1 0 0,0 2-1 0 0,0-1 1 0 0,-1-1-1 0 0,-3 3 1 0 0,6-2-136 0 0,1 2 186 0 0,0-2-453 0 0,0-1 1 0 0,0 0-1 0 0,0 0 0 0 0,0 1 1 0 0,0-1-1 0 0,0 0 0 0 0,0 0 1 0 0,0 1-1 0 0,0-1 1 0 0,0 0-1 0 0,0 0 0 0 0,0 1 1 0 0,0-1-1 0 0,0 0 1 0 0,0 0-1 0 0,0 0 0 0 0,1 1 1 0 0,-1-1-1 0 0,0 0 0 0 0,0 0 1 0 0,0 0-1 0 0,0 0 1 0 0,0 1-1 0 0,1-1 0 0 0,-1 0 1 0 0,0 0-1 0 0,0 0 0 0 0,0 0 1 0 0,1 0-1 0 0,-1 1 1 0 0,0-1-1 0 0,0 0 0 0 0,0 0 1 0 0,1 0-1 0 0,-1 0 1 0 0,10 6 100 0 0,0 1 1 0 0,2-2 0 0 0,0 0 0 0 0,-1-1 0 0 0,1 0-1 0 0,14 3 1 0 0,73 9 197 0 0,-69-11-246 0 0,516 40 463 0 0,-405-36-409 0 0,942 31 802 0 0,-1060-40-903 0 0,785-6 911 0 0,-738 2-654 0 0,135-28 1 0 0,-169 20-192 0 0,-22 7-45 0 0</inkml:trace>
  <inkml:trace contextRef="#ctx0" brushRef="#br0" timeOffset="5987.92">620 617 96 0 0,'1'1'1485'0'0,"1"0"-633"0"0,1 2 551 0 0,8 7 7009 0 0,-7-32-7842 0 0,-2 17-475 0 0,-1 1-1 0 0,1-2 1 0 0,-1 0-1 0 0,-1 1 0 0 0,1 0 1 0 0,-1-1-1 0 0,0 0 1 0 0,0 1-1 0 0,-1-1 0 0 0,1 2 1 0 0,-1-2-1 0 0,0 0 1 0 0,-4-8-1 0 0,4 11-57 0 0,0 0 0 0 0,0 0 0 0 0,-1 0 0 0 0,1 0 0 0 0,-1 1 0 0 0,0-1-1 0 0,0 0 1 0 0,0 0 0 0 0,0 0 0 0 0,-1 0 0 0 0,1 1 0 0 0,-1 0 0 0 0,1 0 0 0 0,-1 0 0 0 0,0 1 0 0 0,0-1-1 0 0,0 0 1 0 0,1 1 0 0 0,-1-2 0 0 0,1 2 0 0 0,-2 0 0 0 0,-5-1 0 0 0,5 1 2 0 0,0 1 0 0 0,-1 0 0 0 0,1 1 1 0 0,0-1-1 0 0,0 1 0 0 0,0 0 0 0 0,2 0 0 0 0,-2 0 1 0 0,0 1-1 0 0,0 0 0 0 0,0-1 0 0 0,1 1 0 0 0,-1-1 0 0 0,1 1 1 0 0,-1 0-1 0 0,-4 6 0 0 0,-4 4 121 0 0,0-1 1 0 0,-17 22-1 0 0,27-31-144 0 0,0 2 23 0 0,-2 1 1 0 0,1 0 0 0 0,-1 0 0 0 0,1 1 0 0 0,1-1 0 0 0,-1 1 0 0 0,2-1 0 0 0,-1 2 0 0 0,0-2 0 0 0,1 1 0 0 0,0 0 0 0 0,0 1 0 0 0,0-2-1 0 0,1 2 1 0 0,0-1 0 0 0,0 0 0 0 0,2 11 0 0 0,-2-16-30 0 0,0 0 0 0 0,0 0 0 0 0,1 0 0 0 0,-1 1 0 0 0,0-2 0 0 0,1 1-1 0 0,-1 0 1 0 0,1 0 0 0 0,0 0 0 0 0,-1 0 0 0 0,1 0 0 0 0,0 0 0 0 0,-1 0 0 0 0,1 0 0 0 0,-1 0 0 0 0,1-1-1 0 0,0 1 1 0 0,0 0 0 0 0,0-1 0 0 0,0 1 0 0 0,0 0 0 0 0,0-1 0 0 0,0 1 0 0 0,0-1 0 0 0,0 0 0 0 0,0 1 0 0 0,0-1-1 0 0,0 0 1 0 0,0 0 0 0 0,0 1 0 0 0,0-1 0 0 0,1 0 0 0 0,-1 0 0 0 0,-1 0 0 0 0,1-1 0 0 0,0 1 0 0 0,0 0-1 0 0,0 0 1 0 0,1 0 0 0 0,-1-1 0 0 0,0 1 0 0 0,0-1 0 0 0,0 1 0 0 0,1-2 0 0 0,7-2 41 0 0,0-1 0 0 0,-1 2-1 0 0,0-4 1 0 0,7-5 0 0 0,-9 8-30 0 0,7-7 39 0 0,-2 2 0 0 0,0-2 0 0 0,-1 0 0 0 0,1 0-1 0 0,8-14 1 0 0,-17 45 482 0 0,-2-10-484 0 0,0-1 0 0 0,0 0 0 0 0,1 0 0 0 0,1 0 0 0 0,4 17-1 0 0,-5-25-47 0 0,0-1 0 0 0,0 1 0 0 0,-1 0 0 0 0,1 0 0 0 0,0 0 0 0 0,0-1-1 0 0,0 1 1 0 0,0-1 0 0 0,0 1 0 0 0,0 1 0 0 0,0-2 0 0 0,1 0 0 0 0,-1 0 0 0 0,0 0-1 0 0,0 0 1 0 0,0 1 0 0 0,0-1 0 0 0,0 0 0 0 0,1 0 0 0 0,-1 0 0 0 0,0 0-1 0 0,0 0 1 0 0,0 0 0 0 0,1-1 0 0 0,-1 1 0 0 0,0 0 0 0 0,0 0 0 0 0,0 0 0 0 0,0 0-1 0 0,0-2 1 0 0,1 1 0 0 0,33-17 140 0 0,7-4 24 0 0,-27 13-110 0 0</inkml:trace>
  <inkml:trace contextRef="#ctx0" brushRef="#br0" timeOffset="6679.11">1584 425 7528 0 0,'0'0'3114'0'0,"0"3"-2974"0"0,6 76 1487 0 0,-3-52-1167 0 0,0 40 0 0 0,-7 11 182 0 0,-1 50 277 0 0,5-128-906 0 0,0 1-1 0 0,0-1 0 0 0,0 1 1 0 0,0 0-1 0 0,0-1 0 0 0,0 1 1 0 0,0 0-1 0 0,0-1 0 0 0,0 1 1 0 0,0 0-1 0 0,1-1 0 0 0,-1 1 1 0 0,0-1-1 0 0,0 0 0 0 0,1 1 1 0 0,-1-1-1 0 0,0 1 0 0 0,1 0 1 0 0,6-6 154 0 0,3-19-77 0 0,-1-9-53 0 0,-3 12-11 0 0,10-22-1 0 0,-14 38-13 0 0,0 0 0 0 0,1 0 0 0 0,0 0 0 0 0,0 0 0 0 0,0 1 0 0 0,0 0 0 0 0,0 0 0 0 0,1 0 0 0 0,6-6 0 0 0,-9 9-8 0 0,0 0 1 0 0,0 1-1 0 0,0-1 0 0 0,0 1 0 0 0,0-1 1 0 0,0 1-1 0 0,0-1 0 0 0,0 1 0 0 0,0 0 1 0 0,0-1-1 0 0,0 1 0 0 0,0 0 0 0 0,0 0 1 0 0,1 0-1 0 0,-1 0 0 0 0,0 0 0 0 0,0 0 1 0 0,0 0-1 0 0,0 0 0 0 0,0 0 0 0 0,1 1 1 0 0,0 0 1 0 0,0 0 1 0 0,0 0 0 0 0,-1 0 0 0 0,0 0-1 0 0,1 0 1 0 0,-1 0 0 0 0,0 1 0 0 0,1-1-1 0 0,-1 1 1 0 0,3 2 0 0 0,2 5 27 0 0,-1-1 0 0 0,1 1 0 0 0,5 17 0 0 0,-7-19-2 0 0,0 3 11 0 0,0 1 1 0 0,0-1-1 0 0,0 1 0 0 0,2 10 0 0 0,-6-18-22 0 0,1 0 0 0 0,-1 0 0 0 0,0 1 0 0 0,0-1 0 0 0,0-1 0 0 0,0 2 0 0 0,0-1 0 0 0,-1 0-1 0 0,1 0 1 0 0,-1 0 0 0 0,0 0 0 0 0,0 0 0 0 0,0-1 0 0 0,0 0 0 0 0,-1 2 0 0 0,1-1 0 0 0,-1-1 0 0 0,0 1 0 0 0,-2 3 0 0 0,2-3 22 0 0,-2-1 1 0 0,1 2-1 0 0,0-1 0 0 0,-1 0 1 0 0,0-1-1 0 0,0 1 0 0 0,0-1 1 0 0,0 0-1 0 0,0 0 0 0 0,0-2 1 0 0,0 2-1 0 0,1-1 0 0 0,-1 0 1 0 0,0 0-1 0 0,-1 0 0 0 0,1-1 1 0 0,-1 2-1 0 0,1-2 1 0 0,-1 0-1 0 0,1 0 0 0 0,-1-2 1 0 0,1 1-1 0 0,-1 1 0 0 0,2-1 1 0 0,-1-1-1 0 0,-1 1 0 0 0,1 0 1 0 0,0 0-1 0 0,0-1 0 0 0,0-1 1 0 0,1 1-1 0 0,-7-5 0 0 0,7 5-18 0 0,-1-2 11 0 0,1 2 1 0 0,0 0-1 0 0,-1-1 1 0 0,1 0-1 0 0,0-1 1 0 0,-5-6-1 0 0,2 3 36 0 0</inkml:trace>
  <inkml:trace contextRef="#ctx0" brushRef="#br0" timeOffset="7484.62">2335 634 11656 0 0,'-6'-13'387'0'0,"-5"-1"1313"0"0,10 13-1643 0 0,0 1 1 0 0,0 0-1 0 0,1-1 0 0 0,-1 1 1 0 0,0 0-1 0 0,0 0 1 0 0,0 0-1 0 0,0 0 1 0 0,0 0-1 0 0,0 0 1 0 0,0 0-1 0 0,0 0 0 0 0,0 0 1 0 0,0 0-1 0 0,0 1 1 0 0,0-1-1 0 0,0 0 1 0 0,0 1-1 0 0,0-1 1 0 0,0 1-1 0 0,0-1 0 0 0,0 1 1 0 0,1-1-1 0 0,-1 1 1 0 0,0-1-1 0 0,0 1 1 0 0,1 0-1 0 0,-1-1 1 0 0,0 1-1 0 0,1 0 0 0 0,-2 1 1 0 0,-3 5 52 0 0,1 1 0 0 0,0-1 1 0 0,0 1-1 0 0,0 0 0 0 0,1 0 0 0 0,0 1 1 0 0,1-1-1 0 0,-1 0 0 0 0,-1 15 0 0 0,2-12-34 0 0,0-3-8 0 0,1 0-1 0 0,0-1 1 0 0,0 2-1 0 0,0-1 1 0 0,2 10-1 0 0,-1-16-55 0 0,0 0 1 0 0,1 0-1 0 0,-1-1 1 0 0,1 1-1 0 0,-1 0 0 0 0,1-1 1 0 0,0 1-1 0 0,0-1 1 0 0,0 2-1 0 0,0-1 1 0 0,0-1-1 0 0,0 1 0 0 0,0-1 1 0 0,0 1-1 0 0,1-1 1 0 0,-1 1-1 0 0,0-1 0 0 0,1 0 1 0 0,0 0-1 0 0,-2 0 1 0 0,2 0-1 0 0,-1 0 0 0 0,1 0 1 0 0,0-1-1 0 0,0 1 1 0 0,0-1-1 0 0,2 1 0 0 0,3 1 18 0 0,1 1 0 0 0,0-2 0 0 0,0 0 0 0 0,0-1 0 0 0,0 0-1 0 0,0 0 1 0 0,0-1 0 0 0,-1 0 0 0 0,1 0 0 0 0,11-5-1 0 0,-2 1 31 0 0,2-2 0 0 0,-3-2-1 0 0,22-9 1 0 0,-27 10-35 0 0</inkml:trace>
  <inkml:trace contextRef="#ctx0" brushRef="#br0" timeOffset="7854.15">3124 791 8336 0 0,'0'0'704'0'0,"-1"-1"1"0"0,0-4-423 0 0,-1 1-1 0 0,0-1 1 0 0,-1 1 0 0 0,1-1-1 0 0,-1 1 1 0 0,0 0 0 0 0,0 0-1 0 0,0 0 1 0 0,-1 0-1 0 0,2 1 1 0 0,-2-1 0 0 0,-7-4-1 0 0,10 7-187 0 0,-1 0 0 0 0,0 0 0 0 0,0 0 0 0 0,1 0 0 0 0,-1 0 0 0 0,0 0 0 0 0,0 0-1 0 0,0 1 1 0 0,0-1 0 0 0,0 1 0 0 0,0 0 0 0 0,0-2 0 0 0,0 2 0 0 0,0 0 0 0 0,0 0-1 0 0,1 0 1 0 0,-1 2 0 0 0,0-2 0 0 0,0 0 0 0 0,0 1 0 0 0,0-1 0 0 0,0 1 0 0 0,0 0-1 0 0,0 0 1 0 0,0 0 0 0 0,0 0 0 0 0,0 0 0 0 0,1 0 0 0 0,-1 0 0 0 0,0 1 0 0 0,1-1-1 0 0,-1 0 1 0 0,-1 3 0 0 0,-6 7 84 0 0,1 0 0 0 0,0 1 0 0 0,0 0 0 0 0,2 0 1 0 0,0 1-1 0 0,0 0 0 0 0,0 0 0 0 0,-5 28 0 0 0,10-37-132 0 0,0 0 0 0 0,1 0 0 0 0,0 2 0 0 0,-1-2 0 0 0,2 1 0 0 0,-1-1 0 0 0,0 0 0 0 0,1 0 0 0 0,0 2 0 0 0,0-2 0 0 0,0 0 0 0 0,3 8 0 0 0,-4-11-26 0 0,1 0 0 0 0,0 0-1 0 0,-1 1 1 0 0,1-1 0 0 0,0 0 0 0 0,0 0 0 0 0,0 0 0 0 0,0 0 0 0 0,0 0 0 0 0,0 0 0 0 0,0 0 0 0 0,1 0 0 0 0,-1-1 0 0 0,0 0 0 0 0,0 1 0 0 0,1-1 0 0 0,1 2 0 0 0,-1-2-6 0 0,0 0 0 0 0,0 0 0 0 0,-1 0-1 0 0,0 0 1 0 0,1 0 0 0 0,0 0 0 0 0,0-1 0 0 0,0 1 0 0 0,-1-1 0 0 0,1 1-1 0 0,0-1 1 0 0,0 1 0 0 0,-1 0 0 0 0,1-1 0 0 0,-1 0 0 0 0,0 0 0 0 0,3-1-1 0 0,11-10 66 0 0,0 2 0 0 0,-1-3 0 0 0,-2 2 0 0 0,2-3 0 0 0,12-16 0 0 0,-19 21-48 0 0,0-1-1 0 0,-1 2 0 0 0,0-2 0 0 0,-1 0 0 0 0,0 0 1 0 0,-2-2-1 0 0,1 3 0 0 0,-2-2 0 0 0,6-21 0 0 0,-4 7 37 0 0,-1 0 1 0 0,-1-46-1 0 0,-2 69-64 0 0,0-21 55 0 0,-1 0-1 0 0,-2 1 1 0 0,0 0 0 0 0,-1 0 0 0 0,-9-28 0 0 0,13 50-54 0 0,0-1-1 0 0,0 1 1 0 0,0-1-1 0 0,0 1 0 0 0,0 0 1 0 0,0-2-1 0 0,0 2 1 0 0,0 0-1 0 0,0-1 1 0 0,0 1-1 0 0,0 0 0 0 0,0-1 1 0 0,0 1-1 0 0,-1 0 1 0 0,1-1-1 0 0,0 1 0 0 0,0 0 1 0 0,0 0-1 0 0,-1-1 1 0 0,1 1-1 0 0,0 0 0 0 0,-1 0 1 0 0,1-1-1 0 0,0 1 1 0 0,-1 0-1 0 0,1 0 1 0 0,0 0-1 0 0,-1 0 0 0 0,1 0 1 0 0,0-1-1 0 0,-1 1 1 0 0,1 0-1 0 0,-1 0 0 0 0,-5 13 56 0 0,0 20 6 0 0,5-5-17 0 0,0-1 1 0 0,2 0-1 0 0,6 37 0 0 0,-5-51-20 0 0,0-3 0 0 0,1 1-1 0 0,1 0 1 0 0,-2 0 0 0 0,3 0 0 0 0,-2-1 0 0 0,3 1 0 0 0,-1-1-1 0 0,1-2 1 0 0,13 17 0 0 0,-15-19-9 0 0,1-2 0 0 0,-1 0 0 0 0,1 0 0 0 0,0-1 0 0 0,1 0 0 0 0,-1 1-1 0 0,0-1 1 0 0,1-1 0 0 0,0 1 0 0 0,0-1 0 0 0,-1-1 0 0 0,1 1 0 0 0,0-1 0 0 0,0 0 0 0 0,0 0 0 0 0,1 0 0 0 0,-1-1 0 0 0,0 0 0 0 0,0-1-1 0 0,-1 1 1 0 0,1-1 0 0 0,1 0 0 0 0,-1-1 0 0 0,0 0 0 0 0,6-2 0 0 0,9-6 22 0 0</inkml:trace>
  <inkml:trace contextRef="#ctx0" brushRef="#br0" timeOffset="9980.83">597 1127 96 0 0,'1'-13'-164'0'0,"-1"4"436"0"0,-1-2 546 0 0,1 5-213 0 0,-1 1 0 0 0,1 1 0 0 0,-1 0 0 0 0,-1 0 0 0 0,1-1 0 0 0,-4-7 0 0 0,0 5 314 0 0,5 6-359 0 0,-5-2 756 0 0,2-1 423 0 0,-1 11-921 0 0,2 5-611 0 0,0 1 1 0 0,0-1-1 0 0,1 1 1 0 0,0-1-1 0 0,3 21 0 0 0,-2-4 96 0 0,-3 111 723 0 0,-28 181 0 0 0,19-200-577 0 0,8-66 40 0 0,-11 61-1 0 0,15-115-472 0 0,0-1 0 0 0,0 0 0 0 0,0 0 0 0 0,0 1 0 0 0,-1-1 0 0 0,1 0 0 0 0,0 0 0 0 0,0 0 0 0 0,0 0 0 0 0,0 0 0 0 0,0 1 0 0 0,0-1 0 0 0,0 0 1 0 0,-1 0-1 0 0,1 1 0 0 0,0-1 0 0 0,0 0 0 0 0,0 0 0 0 0,0 0 0 0 0,-1 1 0 0 0,1-1 0 0 0,0 0 0 0 0,0 0 0 0 0,-1 0 0 0 0,1 0 0 0 0,0 1 0 0 0,0-1 0 0 0,-1 0 0 0 0,1 0 0 0 0,0 0 0 0 0,0 0 0 0 0,-1 0 0 0 0,1 0 0 0 0,0 0 0 0 0,-1 0 0 0 0,1 0 0 0 0,0 0 0 0 0,-12-7 272 0 0,-16-27-131 0 0,17 21 13 0 0,2 1-94 0 0,-6-3 149 0 0,1-2 0 0 0,-14-22 0 0 0,27 38-169 0 0,0-3 306 0 0,2 10-211 0 0,12 21-48 0 0,-5-11 10 0 0,0 1-1 0 0,10 15 0 0 0,-14-27-73 0 0,0 1-1 0 0,0-1 0 0 0,0-2 0 0 0,-1 1 1 0 0,1 0-1 0 0,1 0 0 0 0,0 1 1 0 0,-1-2-1 0 0,1 0 0 0 0,8 4 0 0 0,-11-6-21 0 0,0-1-1 0 0,0 1 0 0 0,0 0 0 0 0,0-1 1 0 0,0 1-1 0 0,1-1 0 0 0,-1 1 0 0 0,0-1 0 0 0,0 0 1 0 0,0 0-1 0 0,0 0 0 0 0,1 0 0 0 0,-2-1 1 0 0,1 1-1 0 0,0 0 0 0 0,0-1 0 0 0,0 0 1 0 0,3-1-1 0 0,-1 0 8 0 0,-1 0 0 0 0,0 0 0 0 0,1-1-1 0 0,-1 1 1 0 0,0 0 0 0 0,0-2 0 0 0,0 1 0 0 0,-1 0 0 0 0,4-5 0 0 0,2-6 39 0 0,0 1 0 0 0,-1-3 0 0 0,10-27 0 0 0,-10 22-15 0 0,1 1 0 0 0</inkml:trace>
  <inkml:trace contextRef="#ctx0" brushRef="#br0" timeOffset="12505.7">620 2312 1800 0 0,'3'-11'549'0'0,"-1"-5"219"0"0,-4 4 5395 0 0,6 26-5323 0 0,22 104 972 0 0,2 6-714 0 0,-27-116-1006 0 0,1 8 93 0 0,1 1 0 0 0,0 0 0 0 0,2-1 1 0 0,-1 1-1 0 0,2-1 0 0 0,9 19 0 0 0,-15-35-174 0 0,0 1-1 0 0,0-1 1 0 0,0 0-1 0 0,0 0 0 0 0,0 0 1 0 0,0 1-1 0 0,0-1 1 0 0,0 0-1 0 0,1 0 0 0 0,-1 1 1 0 0,0-1-1 0 0,0 0 1 0 0,0 0-1 0 0,0 0 1 0 0,0 1-1 0 0,0-1 0 0 0,1 0 1 0 0,-1 0-1 0 0,0 0 1 0 0,0 0-1 0 0,0 0 1 0 0,0 1-1 0 0,1-1 0 0 0,-1 0 1 0 0,0 0-1 0 0,0 0 1 0 0,0 0-1 0 0,1 0 1 0 0,-1 0-1 0 0,0 0 0 0 0,0 0 1 0 0,1 0-1 0 0,-1 2 1 0 0,0-2-1 0 0,0 0 0 0 0,0 0 1 0 0,1 0-1 0 0,-1 0 1 0 0,0-2-1 0 0,0 2 1 0 0,1 0-1 0 0,-1 0 0 0 0,0 0 1 0 0,0 0-1 0 0,0 0 1 0 0,1 0-1 0 0,-1 0 1 0 0,0 0-1 0 0,0 0 0 0 0,0 0 1 0 0,1-1-1 0 0,-1 1 1 0 0,0 0-1 0 0,0 0 1 0 0,0 0-1 0 0,0 0 0 0 0,1-1 1 0 0,-1 1-1 0 0,0 0 1 0 0,0 0-1 0 0,0 0 0 0 0,0-1 1 0 0,0 1-1 0 0,0 0 1 0 0,0 0-1 0 0,0 0 1 0 0,1-1-1 0 0,-1 1 0 0 0,0 0 1 0 0,3-18 237 0 0,-3 16-240 0 0,11-198 997 0 0,-11 123-695 0 0,2 59-47 0 0,0 1 0 0 0,1-1-1 0 0,7-31 1 0 0,-9 48-155 0 0,3 2 37 0 0,-3-1-73 0 0</inkml:trace>
  <inkml:trace contextRef="#ctx0" brushRef="#br0" timeOffset="13121.12">873 2436 6424 0 0,'0'0'880'0'0,"6"-18"4944"0"0,-4 18-5755 0 0,0 1 1 0 0,0 0-1 0 0,-1 0 1 0 0,1 0 0 0 0,-1 0-1 0 0,0 0 1 0 0,1 1-1 0 0,-1-1 1 0 0,0 1-1 0 0,1-1 1 0 0,-1 1 0 0 0,0 1-1 0 0,0-2 1 0 0,0 1-1 0 0,0 0 1 0 0,0 0-1 0 0,-1 0 1 0 0,1-1 0 0 0,0 1-1 0 0,-1 0 1 0 0,1 2-1 0 0,2 10 297 0 0,2 23 0 0 0,-5-33-372 0 0,2 55 430 0 0,-1-30-104 0 0,1-1 0 0 0,8 34-1 0 0,-9-58-275 0 0,0 0 0 0 0,0 0 0 0 0,1 1 0 0 0,-1-2 0 0 0,1 1 0 0 0,-1 0 0 0 0,2 0 0 0 0,-1-1 0 0 0,1 1 0 0 0,-1-1 0 0 0,1 0 0 0 0,0 0-1 0 0,6 5 1 0 0,-7-6-25 0 0,0-1-1 0 0,0 0 0 0 0,-1 0 1 0 0,1 0-1 0 0,0 0 0 0 0,0 0 1 0 0,0-1-1 0 0,0 2 0 0 0,0-2 1 0 0,1 0-1 0 0,-2 0 0 0 0,1 1 1 0 0,0-1-1 0 0,0 0 0 0 0,0 0 1 0 0,0 0-1 0 0,0 0 0 0 0,0-1 1 0 0,0 1-1 0 0,0 0 0 0 0,0 0 1 0 0,0-2-1 0 0,0 1 0 0 0,0 0 1 0 0,0 1-1 0 0,0-2 0 0 0,0 1 1 0 0,3-2-1 0 0,4-5 24 0 0,-1 1 1 0 0,0-2-1 0 0,0 1 0 0 0,0-1 0 0 0,-1-1 1 0 0,-1 1-1 0 0,-1-1 0 0 0,1-1 1 0 0,9-19-1 0 0,-8 15-4 0 0</inkml:trace>
  <inkml:trace contextRef="#ctx0" brushRef="#br0" timeOffset="13684.18">913 2619 11552 0 0,'0'0'250'0'0,"1"-2"10"0"0,12-16 620 0 0,1 2-1 0 0,24-23 0 0 0,-21 20-245 0 0,27-31 0 0 0,-40 45-554 0 0</inkml:trace>
  <inkml:trace contextRef="#ctx0" brushRef="#br0" timeOffset="13685.18">936 2425 10544 0 0,'-10'11'444'0'0,"16"-11"544"0"0,19-11 561 0 0,64-31-562 0 0,-78 38-931 0 0</inkml:trace>
  <inkml:trace contextRef="#ctx0" brushRef="#br0" timeOffset="14310.95">1131 2359 7432 0 0,'1'2'67'0'0,"0"-1"1"0"0,-1 0 0 0 0,1-1-1 0 0,0 1 1 0 0,0 0-1 0 0,-1 0 1 0 0,1 0-1 0 0,-1 0 1 0 0,1 0 0 0 0,-1 0-1 0 0,1 0 1 0 0,-1 0-1 0 0,0 0 1 0 0,1-1 0 0 0,-1 1-1 0 0,0 0 1 0 0,0 0-1 0 0,0 2 1 0 0,3 30 964 0 0,-1-19-972 0 0,10 152 1855 0 0,-3-45-529 0 0,-5-89-481 0 0,-2-28 45 0 0,0-21-602 0 0,-6-103 283 0 0,2 70-252 0 0,3-58 1 0 0,0 94-280 0 0,1-2 1 0 0,1 2-1 0 0,6-23 0 0 0,-8 33-76 0 0,0 0-1 0 0,0 1 1 0 0,0-2 0 0 0,1 2-1 0 0,0-1 1 0 0,-1 2 0 0 0,1-1-1 0 0,1 0 1 0 0,-1-1 0 0 0,0 2 0 0 0,1-2-1 0 0,-1 1 1 0 0,1 0 0 0 0,0 2-1 0 0,0-2 1 0 0,0 1 0 0 0,0 0-1 0 0,0 0 1 0 0,4-2 0 0 0,-5 2-8 0 0,-1 2-1 0 0,1 0 1 0 0,-1 0 0 0 0,0-1-1 0 0,1 1 1 0 0,-1 0 0 0 0,1 0 0 0 0,-1 0-1 0 0,0 0 1 0 0,1 1 0 0 0,-1-1 0 0 0,0 0-1 0 0,1 2 1 0 0,-1-2 0 0 0,0 0 0 0 0,1 1-1 0 0,-1 0 1 0 0,0-1 0 0 0,0 1 0 0 0,1 0-1 0 0,0 1 1 0 0,1 0 4 0 0,-1 0 0 0 0,0 1 0 0 0,0-2 0 0 0,-1 1 0 0 0,0 1 0 0 0,1 0 0 0 0,-1 0 0 0 0,1 0 0 0 0,1 5 0 0 0,-1-3 17 0 0,0 1 0 0 0,-1 1-1 0 0,1-1 1 0 0,-1 0 0 0 0,-1 1-1 0 0,1-1 1 0 0,-1 0 0 0 0,0 0-1 0 0,-1 10 1 0 0,-1-11-11 0 0,0 0 1 0 0,0 2-1 0 0,0-1 0 0 0,-1-2 1 0 0,0 2-1 0 0,0 0 0 0 0,1-1 1 0 0,-1 0-1 0 0,-8 7 0 0 0,-4 4 100 0 0,-21 20 0 0 0,13-17-21 0 0,20-17-86 0 0,0 1-1 0 0,1-1 1 0 0,0 0-1 0 0,-1-1 1 0 0,0 1-1 0 0,-1-2 1 0 0,-3 3-1 0 0,-12 5 194 0 0,18-7 12 0 0,17 14-59 0 0,-7-4-132 0 0,1-1 0 0 0,-1-1 0 0 0,2 1 0 0 0,0-3 0 0 0,1 1-1 0 0,-1 1 1 0 0,0-3 0 0 0,1 0 0 0 0,1 0 0 0 0,17 5 0 0 0,-25-8-17 0 0,1-1 0 0 0,0-1 0 0 0,-1 1 0 0 0,1-1 0 0 0,0 0 0 0 0,0-1 0 0 0,0 1 0 0 0,0-1 0 0 0,0 0 0 0 0,1-1 0 0 0,-1 1 0 0 0,0-1 0 0 0,6-2 0 0 0,-3 0 2 0 0</inkml:trace>
  <inkml:trace contextRef="#ctx0" brushRef="#br0" timeOffset="14862.34">1395 2425 13768 0 0,'2'0'288'0'0,"5"3"6"0"0,1-1 0 0 0,-2 0 1 0 0,2 1-1 0 0,-1-2 0 0 0,1 0 1 0 0,-1 0-1 0 0,12-1 0 0 0,5-1 530 0 0,27-5-1 0 0,-45 4-618 0 0,-1 1 0 0 0,0-1 0 0 0,0 0-1 0 0,7-3 1 0 0,-4 2-69 0 0,-7 2-99 0 0,0 1-33 0 0,-1 0 0 0 0,1 0-1 0 0,-1 0 1 0 0,1-1 0 0 0,-1 1 0 0 0,1 0-1 0 0,-1 0 1 0 0,1-1 0 0 0,-1 1 0 0 0,0 0 0 0 0,1-1-1 0 0,-1 1 1 0 0,1 0 0 0 0,-1-1 0 0 0,0 1-1 0 0,1-1 1 0 0,-1 1 0 0 0,0-2 0 0 0,0 2 0 0 0,1-1-1 0 0,-1 1 1 0 0,0 0 0 0 0,0-1 0 0 0,0 0-1 0 0,0 1 1 0 0,1-1 0 0 0,-1 1 0 0 0,0-1 0 0 0,0 1-1 0 0,0-1 1 0 0,0 1 0 0 0,0-1 0 0 0,0 0-1 0 0,-3-18-26 0 0,2 18 3 0 0,1-1 0 0 0,-1 0-1 0 0,0 1 1 0 0,0-1 0 0 0,0 2 0 0 0,0-2-1 0 0,-1 1 1 0 0,1-1 0 0 0,0 1-1 0 0,0 0 1 0 0,-1 0 0 0 0,1 0-1 0 0,-1 0 1 0 0,1 0 0 0 0,-1 0-1 0 0,0-1 1 0 0,1 1 0 0 0,-1 0 0 0 0,0 1-1 0 0,1-1 1 0 0,-1 1 0 0 0,0-1-1 0 0,1 1 1 0 0,-1 0 0 0 0,-2 0-1 0 0,2 1-16 0 0,1 0-1 0 0,0 0 0 0 0,0 2 0 0 0,0-2 1 0 0,0 1-1 0 0,-1-1 0 0 0,1 1 0 0 0,0 0 0 0 0,0-1 1 0 0,0 1-1 0 0,0-1 0 0 0,1 1 0 0 0,-1 0 1 0 0,0 3-1 0 0,-12 45-602 0 0,-12 90 1 0 0,15-73 446 0 0,1-25 106 0 0,5-27 22 0 0,-3 32-1 0 0,7-43 66 0 0</inkml:trace>
  <inkml:trace contextRef="#ctx0" brushRef="#br0" timeOffset="14863.34">1694 2407 11152 0 0,'3'1'84'0'0,"0"2"0"0"0,0-1 1 0 0,-1 0-1 0 0,0 0 0 0 0,0 1 1 0 0,0-2-1 0 0,0 1 1 0 0,4 5-1 0 0,-3-1 89 0 0,0-2-1 0 0,-1 0 1 0 0,1 1 0 0 0,-1 0 0 0 0,0 2 0 0 0,0-2-1 0 0,1 9 1 0 0,0 6 380 0 0,-1 0 0 0 0,-1 36-1 0 0,-1-36-495 0 0,-2 27 529 0 0,1-24 54 0 0,2 33 0 0 0,-1-54-605 0 0,1 1 0 0 0,-1-2 0 0 0,1 1 0 0 0,-1 0 0 0 0,1 0 0 0 0,0 0 0 0 0,0 0 0 0 0,0 0 0 0 0,2 3-1 0 0,0 2 70 0 0</inkml:trace>
  <inkml:trace contextRef="#ctx0" brushRef="#br0" timeOffset="15377.45">2056 2510 12760 0 0,'7'11'270'0'0,"-1"7"63"0"0,-5-10-53 0 0,0 1 0 0 0,-1-2 0 0 0,0 16-1 0 0,0-6 452 0 0,0-17-246 0 0,8-13 7 0 0,-4 6-444 0 0,0-2-1 0 0,-1 1 0 0 0,0 0 1 0 0,0-1-1 0 0,-1 0 1 0 0,1 2-1 0 0,-2-3 0 0 0,2-11 1 0 0,-3 18-40 0 0,0-1 0 0 0,1 1 0 0 0,-2 1 1 0 0,1-2-1 0 0,0 1 0 0 0,-1-1 0 0 0,1 0 0 0 0,-1 1 1 0 0,0 0-1 0 0,0 1 0 0 0,0-1 0 0 0,-1 0 0 0 0,1 0 1 0 0,-1-1-1 0 0,1 1 0 0 0,-1 0 0 0 0,0 0 0 0 0,1 2 1 0 0,-2-2-1 0 0,1 1 0 0 0,0-1 0 0 0,-1 1 1 0 0,1-1-1 0 0,-1 1 0 0 0,-4-2 0 0 0,6 4-4 0 0,0-1 0 0 0,-1 1-1 0 0,1 0 1 0 0,-1-1 0 0 0,1 1 0 0 0,-1 0-1 0 0,1 0 1 0 0,-1 0 0 0 0,1 0-1 0 0,-1 0 1 0 0,1 1 0 0 0,-1-1 0 0 0,1 0-1 0 0,0 1 1 0 0,-1-1 0 0 0,1 1 0 0 0,-1-1-1 0 0,2 1 1 0 0,-1 0 0 0 0,0 0 0 0 0,-1-1-1 0 0,1 1 1 0 0,0 0 0 0 0,0 0-1 0 0,0 1 1 0 0,-2 1 0 0 0,-2 3 18 0 0,0 0 0 0 0,-1 0-1 0 0,-4 9 1 0 0,4-5 1 0 0,1 1 0 0 0,1-2-1 0 0,-1 2 1 0 0,1-2 0 0 0,0 3-1 0 0,-3 18 1 0 0,3-9 35 0 0,2-1-1 0 0,-1 35 1 0 0,2-51-44 0 0,2 0-1 0 0,-1-1 1 0 0,0 1 0 0 0,1-1-1 0 0,-1 2 1 0 0,1-3 0 0 0,0 2-1 0 0,0-1 1 0 0,1 0 0 0 0,-1 0-1 0 0,1 1 1 0 0,-1 0 0 0 0,1-2-1 0 0,0 1 1 0 0,0 0 0 0 0,0-1-1 0 0,1 1 1 0 0,-1 0 0 0 0,1-1-1 0 0,-1 1 1 0 0,1 0 0 0 0,-1-2-1 0 0,1 1 1 0 0,0 0 0 0 0,0-1-1 0 0,0 1 1 0 0,1-1 0 0 0,-1 1-1 0 0,0-1 1 0 0,1 0 0 0 0,-1 0-1 0 0,1-1 1 0 0,-2 1-1 0 0,2-1 1 0 0,-1 1 0 0 0,3-1-1 0 0,5 0 30 0 0,0 0-1 0 0,0-1 0 0 0,0 0 0 0 0,-2 0 1 0 0,2-2-1 0 0,-2 1 0 0 0,2-1 0 0 0,-1 0 0 0 0,-1 0 1 0 0,1-3-1 0 0,0 2 0 0 0,-1-1 0 0 0,0-1 1 0 0,-2 0-1 0 0,2 0 0 0 0,0-1 0 0 0,12-13 0 0 0,10-13 141 0 0,-2-2-1 0 0,35-50 0 0 0,-63 84-57 0 0,-2 23-51 0 0,0-1-1 0 0,-1 0 1 0 0,-2 0-1 0 0,1 0 1 0 0,-2 0 0 0 0,-11 31-1 0 0,16-50-68 0 0,-2 3 37 0 0,0 0 1 0 0,0-1-1 0 0,-1 1 1 0 0,1 0 0 0 0,-1-1-1 0 0,-6 8 1 0 0,8-11 155 0 0,1-2-190 0 0,-1 0-1 0 0,1 0 1 0 0,0 0-1 0 0,0 0 0 0 0,0 0 1 0 0,0 0-1 0 0,0 1 1 0 0,0-1-1 0 0,0-1 0 0 0,0 1 1 0 0,0 0-1 0 0,1 0 1 0 0,-1 0-1 0 0,0 0 0 0 0,1-2 1 0 0,0 1 9 0 0,12-56 70 0 0,-3 11-10 0 0,1 0 0 0 0,20-51 0 0 0,-29 95-70 0 0,-1-1 0 0 0,1 0 0 0 0,0 1 0 0 0,0 0 0 0 0,0 0 0 0 0,3-5 0 0 0,-4 8-6 0 0,-1-1-1 0 0,1 1 1 0 0,-1 0 0 0 0,1-1 0 0 0,-1 1-1 0 0,1 0 1 0 0,-1-1 0 0 0,1 1 0 0 0,-1 0-1 0 0,1 0 1 0 0,0-2 0 0 0,-1 2 0 0 0,1 0-1 0 0,-1 0 1 0 0,1 0 0 0 0,0 0 0 0 0,-1 0-1 0 0,1 0 1 0 0,-1 0 0 0 0,1 0 0 0 0,0 0 0 0 0,-1 0-1 0 0,1 0 1 0 0,0 0 0 0 0,-1 2 0 0 0,1-2-1 0 0,-1 0 1 0 0,1 0 0 0 0,-1 1 0 0 0,1-1-1 0 0,0 0 1 0 0,-1 1 0 0 0,1-1 0 0 0,-1 0-1 0 0,0 1 1 0 0,1-1 0 0 0,-1 1 0 0 0,1-1-1 0 0,-1 1 1 0 0,1-1 0 0 0,-1 1 0 0 0,0-1-1 0 0,0 1 1 0 0,1-1 0 0 0,-1 2 0 0 0,7 9 11 0 0,-1 3 0 0 0,0-2 0 0 0,-3 1 0 0 0,1 1 0 0 0,0-1 0 0 0,-1 1 0 0 0,3 21 0 0 0,-2-13 56 0 0,10 35 0 0 0,-13-53-54 0 0,1 0 4 0 0,-1-2 1 0 0,0 1-1 0 0,0 0 1 0 0,-1 1 0 0 0,1 6-1 0 0,-1-5 7 0 0</inkml:trace>
  <inkml:trace contextRef="#ctx0" brushRef="#br0" timeOffset="16107.6">2265 2643 12864 0 0,'1'0'377'0'0,"8"1"-67"0"0,0-1 0 0 0,1 0 1 0 0,-1-1-1 0 0,1 0 0 0 0,0 0 0 0 0,-2-1 0 0 0,2 0 1 0 0,-2 0-1 0 0,14-6 0 0 0,-6 0-36 0 0,1-1 0 0 0,0 0 0 0 0,27-23 0 0 0,-4 1 38 0 0,-26 19-232 0 0</inkml:trace>
  <inkml:trace contextRef="#ctx0" brushRef="#br0" timeOffset="16108.6">2659 2419 10952 0 0,'4'-3'79'0'0,"7"-5"250"0"0,-10 7-121 0 0,4 5 1832 0 0,-8 23-1432 0 0,0-14-366 0 0,-4 50 675 0 0,-1 66 351 0 0,8-126-1232 0 0,-1-1 0 0 0,1 1 0 0 0,0 0 0 0 0,1 0 0 0 0,-1-2 0 0 0,0 2-1 0 0,1-1 1 0 0,-1 1 0 0 0,1-1 0 0 0,0 1 0 0 0,0-1 0 0 0,-1 0 0 0 0,1 2-1 0 0,0-2 1 0 0,0-1 0 0 0,0 1 0 0 0,1 0 0 0 0,-1 0 0 0 0,1 0 0 0 0,0 0-1 0 0,-1 0 1 0 0,1-1 0 0 0,0 1 0 0 0,0-1 0 0 0,0 1 0 0 0,1-1 0 0 0,-1 1-1 0 0,0-1 1 0 0,0 0 0 0 0,1-1 0 0 0,-1 1 0 0 0,1 0 0 0 0,-1 0 0 0 0,1-1-1 0 0,-1 0 1 0 0,4 1 0 0 0,0-1 74 0 0,2 0 0 0 0,0-1 0 0 0,-1 1 0 0 0,0-2 0 0 0,0 1 1 0 0,0 0-1 0 0,0-2 0 0 0,0 1 0 0 0,0-1 0 0 0,14-7 0 0 0,-11 4-5 0 0,0-3 0 0 0,0 1 0 0 0,0 1 0 0 0,0-3 0 0 0,-2 0 1 0 0,10-11-1 0 0,-7 9 57 0 0</inkml:trace>
  <inkml:trace contextRef="#ctx0" brushRef="#br0" timeOffset="16109.6">3466 2425 11760 0 0,'-2'-3'259'0'0,"0"1"-1"0"0,0-1 1 0 0,0 0 0 0 0,0 1 0 0 0,-1-2 0 0 0,0 2 0 0 0,0 0 0 0 0,0 0-1 0 0,0 0 1 0 0,0 0 0 0 0,0 1 0 0 0,-3-2 0 0 0,5 3-184 0 0,-1-1 0 0 0,1 1 0 0 0,-1 0-1 0 0,1 0 1 0 0,-1 0 0 0 0,1 0 0 0 0,0 0 0 0 0,-1 0 0 0 0,1 0 0 0 0,-1 0 0 0 0,1 0 0 0 0,-1 1 0 0 0,1-1-1 0 0,0 0 1 0 0,-1 1 0 0 0,1-1 0 0 0,0 1 0 0 0,-1 0 0 0 0,1-1 0 0 0,0 0 0 0 0,0 1 0 0 0,0 0 0 0 0,-1 0-1 0 0,1 0 1 0 0,0 0 0 0 0,0 0 0 0 0,0 0 0 0 0,1 0 0 0 0,-1 1 0 0 0,0-1 0 0 0,0 1 0 0 0,1-1 0 0 0,-2 2-1 0 0,-2 7 158 0 0,-1 2-1 0 0,2-2 0 0 0,-1 2 1 0 0,1-1-1 0 0,-2 16 0 0 0,-5 63 469 0 0,4-34-473 0 0,5-41-179 0 0,1-11-16 0 0,0 1-1 0 0,-1-1 1 0 0,0 1 0 0 0,-2 8 0 0 0,2-13-18 0 0</inkml:trace>
  <inkml:trace contextRef="#ctx0" brushRef="#br0" timeOffset="16530.09">3210 2473 12456 0 0,'0'-3'224'0'0,"1"1"-112"0"0,0-1 1 0 0,1 0 0 0 0,0 0 0 0 0,-1-1 0 0 0,1 1 0 0 0,-1 0 0 0 0,1 1-1 0 0,1-1 1 0 0,-1 2 0 0 0,0-2 0 0 0,1 1 0 0 0,0 0 0 0 0,-1 0 0 0 0,5-4-1 0 0,45-25 1026 0 0,-37 25-950 0 0,2-2 1 0 0,-2 2-1 0 0,2 2 0 0 0,0 0 0 0 0,-2 0 1 0 0,2 1-1 0 0,0 0 0 0 0,0 1 1 0 0,32 2-1 0 0,-46 1-181 0 0,0-1 0 0 0,-1 0 1 0 0,1 1-1 0 0,0 1 0 0 0,-1-1 0 0 0,1 0 0 0 0,0 0 1 0 0,-1 0-1 0 0,1 0 0 0 0,-1 1 0 0 0,0-1 1 0 0,1 1-1 0 0,-1-1 0 0 0,0 0 0 0 0,1 3 1 0 0,1 0 1 0 0,-2 2 0 0 0,1-2 0 0 0,0 0 0 0 0,0 0 0 0 0,-1 0 0 0 0,0 1 0 0 0,3 8 0 0 0,-1 2 10 0 0,0-2 1 0 0,-1 2 0 0 0,-1-1 0 0 0,2 28-1 0 0,-5-12 21 0 0,-1 1-1 0 0,-1-2 0 0 0,-1 0 0 0 0,-2 1 0 0 0,-11 36 0 0 0,11-45 101 0 0,6-21-82 0 0,4-12-9 0 0,7-24-12 0 0,-1 0 0 0 0,6-39 0 0 0,-11 42-11 0 0,2 2 0 0 0,1-1 0 0 0,15-39-1 0 0,-22 69-23 0 0,0-1 1 0 0,0 1 0 0 0,0 0 0 0 0,0-1 0 0 0,0 0 0 0 0,0 1 0 0 0,1-1-1 0 0,-1 0 1 0 0,1 1 0 0 0,0-1 0 0 0,0 1 0 0 0,0 0 0 0 0,0 1 0 0 0,0-1 0 0 0,1 0 0 0 0,3-2-1 0 0,-5 4-1 0 0,-1 0 1 0 0,1 0-1 0 0,-1 0 0 0 0,1 0 0 0 0,0 0 0 0 0,-1 0 0 0 0,1 0 0 0 0,-1 0 0 0 0,1 0 0 0 0,-1 0 0 0 0,1 0 0 0 0,-1 1 0 0 0,1-1 0 0 0,-1 0 0 0 0,1 0 0 0 0,-1 1 0 0 0,1-1 0 0 0,-1 0 0 0 0,1 1 0 0 0,-1-1 1 0 0,1 0-1 0 0,-1 1 0 0 0,0-1 0 0 0,1 1 0 0 0,-1-1 0 0 0,1 1 0 0 0,6 11 10 0 0,-7-11-8 0 0,8 23 83 0 0,0 2 0 0 0,-1-1 0 0 0,-3 1 0 0 0,1-1 0 0 0,1 33 0 0 0,-5-52-59 0 0,-1 39 179 0 0,-1-34-142 0 0</inkml:trace>
  <inkml:trace contextRef="#ctx0" brushRef="#br0" timeOffset="17131.34">3499 2666 12160 0 0,'21'-16'721'0'0,"-1"1"1"0"0,46-22 0 0 0,49-15 849 0 0,-75 35-1243 0 0,57-21 778 0 0,14-7-154 0 0,-102 40-845 0 0,-8 4-46 0 0,0 0 0 0 0,0 1-1 0 0,0-1 1 0 0,1 0 0 0 0,-1 1-1 0 0,0-1 1 0 0,0 1 0 0 0,1-1-1 0 0,-1 1 1 0 0,3-1 0 0 0,-6 6 113 0 0,-8 5-113 0 0,1 3 0 0 0,0-2 0 0 0,1 2-1 0 0,0-1 1 0 0,1 2 0 0 0,0-2-1 0 0,2 3 1 0 0,-1-2 0 0 0,1 1 0 0 0,1 1-1 0 0,1-1 1 0 0,0 1 0 0 0,1-1-1 0 0,-2 25 1 0 0,5-33-36 0 0,1-2-1 0 0</inkml:trace>
  <inkml:trace contextRef="#ctx0" brushRef="#br0" timeOffset="17708.14">3950 2495 12864 0 0,'0'-7'207'0'0,"1"-2"0"0"0,0 2 0 0 0,0 0 0 0 0,1-2 0 0 0,0 2 0 0 0,0 0 1 0 0,1 0-1 0 0,-1-1 0 0 0,6-7 0 0 0,0 0 239 0 0,2 0 0 0 0,-1 2-1 0 0,13-16 1 0 0,-20 26-368 0 0,1-1 0 0 0,0 2 0 0 0,0-1 0 0 0,0 1 0 0 0,0 0 0 0 0,0 0 0 0 0,1 0-1 0 0,-1 0 1 0 0,5-1 0 0 0,-7 2-58 0 0,0 1 0 0 0,-1 0 1 0 0,0-1-1 0 0,1 1 0 0 0,0 0 0 0 0,0 0 0 0 0,0 0 0 0 0,0 0 0 0 0,0 0 0 0 0,0 0 1 0 0,0 0-1 0 0,0 0 0 0 0,0 0 0 0 0,0 0 0 0 0,0 1 0 0 0,0-1 0 0 0,-1 0 0 0 0,1 0 0 0 0,0 1 1 0 0,0-1-1 0 0,0 1 0 0 0,0-1 0 0 0,-1 1 0 0 0,1-1 0 0 0,0 1 0 0 0,0 0 0 0 0,-1-1 0 0 0,1 1 1 0 0,0 0-1 0 0,-1-1 0 0 0,1 1 0 0 0,-1 0 0 0 0,1 0 0 0 0,-1 0 0 0 0,1 0 0 0 0,-1-1 0 0 0,0 0 1 0 0,1 1-1 0 0,-1 0 0 0 0,0 0 0 0 0,0 0 0 0 0,0 1 0 0 0,2 6 53 0 0,-1-2 1 0 0,-1 0-1 0 0,1 1 1 0 0,-1 0-1 0 0,0 0 0 0 0,-1-2 1 0 0,1 3-1 0 0,-1-2 0 0 0,-1 0 1 0 0,1 0-1 0 0,-1 2 0 0 0,0-2 1 0 0,-4 7-1 0 0,1-2 35 0 0,-1-2 0 0 0,1 2 0 0 0,-1-2 1 0 0,0 0-1 0 0,-1 1 0 0 0,-16 14 0 0 0,-2-5 544 0 0,24-18-341 0 0,20-1-153 0 0,-16 0-147 0 0,0 0 0 0 0,1 0 0 0 0,0 1 0 0 0,0-1 0 0 0,-1 1 0 0 0,1 0 0 0 0,0 0 0 0 0,-1 0 0 0 0,1 0 0 0 0,-1 1 0 0 0,1 0 0 0 0,-1 0 0 0 0,0 0 0 0 0,0 0 0 0 0,0 0 0 0 0,0 2 0 0 0,0-2 0 0 0,-1 1 0 0 0,1-1 0 0 0,4 7 0 0 0,-3-3 2 0 0,0 2 0 0 0,-1-2 1 0 0,-1 1-1 0 0,1 1 0 0 0,0-2 0 0 0,-1 2 0 0 0,0-1 1 0 0,-1 1-1 0 0,1 13 0 0 0,-2-15-3 0 0,0-1 0 0 0,0 0 0 0 0,-1 2 0 0 0,1-3 0 0 0,-1 1 0 0 0,0 0-1 0 0,0 1 1 0 0,-1-1 0 0 0,0 0 0 0 0,0 0 0 0 0,-4 8 0 0 0,5-12-5 0 0,0 1 0 0 0,0 1 0 0 0,-1-1 0 0 0,0 0 0 0 0,1 0 0 0 0,-1 0 0 0 0,0 0 0 0 0,0 0 0 0 0,0 0 0 0 0,0 0 0 0 0,0 0 0 0 0,-1-1 0 0 0,1 0 0 0 0,0 0 0 0 0,-1 1 0 0 0,1-1 0 0 0,0 0 0 0 0,0 0 0 0 0,-1-1 0 0 0,0 1 0 0 0,1-1 0 0 0,-1 1 0 0 0,0-1 0 0 0,-3 0 0 0 0,4 0 1 0 0,0-1-1 0 0,0 1 1 0 0,0-1-1 0 0,0 0 1 0 0,0 0-1 0 0,0 0 1 0 0,0 0-1 0 0,1 0 1 0 0,-1 0-1 0 0,0-1 1 0 0,1 2-1 0 0,0-2 1 0 0,-2-2-1 0 0,0 0 11 0 0</inkml:trace>
  <inkml:trace contextRef="#ctx0" brushRef="#br0" timeOffset="18684">4202 2443 14272 0 0,'2'-1'321'0'0,"-2"0"-277"0"0,1 1-1 0 0,-1 0 1 0 0,1-1 0 0 0,-1 1 0 0 0,1 0-1 0 0,-1 0 1 0 0,1-1 0 0 0,0 1 0 0 0,-1 0-1 0 0,1 0 1 0 0,-1 0 0 0 0,1 0-1 0 0,-1 0 1 0 0,1 0 0 0 0,-1 0 0 0 0,1 0-1 0 0,0 0 1 0 0,-1 0 0 0 0,1 0 0 0 0,-1 0-1 0 0,1 0 1 0 0,-1 1 0 0 0,1-1 0 0 0,-1 0-1 0 0,2 1 1 0 0,-2-1 28 0 0,1 1-1 0 0,-1 0 1 0 0,1 0-1 0 0,-1-1 1 0 0,1 0-1 0 0,-1 1 1 0 0,0 0 0 0 0,1 0-1 0 0,-1 0 1 0 0,0 0-1 0 0,0 0 1 0 0,0 0-1 0 0,1 0 1 0 0,-1 0-1 0 0,0 0 1 0 0,0 0 0 0 0,0 0-1 0 0,-1 1 1 0 0,1-1-1 0 0,0 0 1 0 0,-4 30 411 0 0,1-11-220 0 0,1 1 0 0 0,1-1 0 0 0,0 1 0 0 0,4 25 0 0 0,-3-43-234 0 0,1 0-1 0 0,0 0 1 0 0,0 1-1 0 0,1-2 1 0 0,-1 1-1 0 0,0 0 1 0 0,1 0-1 0 0,0 0 1 0 0,0 0-1 0 0,0-1 1 0 0,0 2-1 0 0,3 0 1 0 0,-4-3-21 0 0,-1 0 1 0 0,1 0-1 0 0,0-1 0 0 0,0 1 1 0 0,0 0-1 0 0,0 0 1 0 0,0-1-1 0 0,1 1 1 0 0,-1-1-1 0 0,0 1 1 0 0,0-1-1 0 0,0 1 1 0 0,0-1-1 0 0,0 0 1 0 0,-1 1-1 0 0,1-1 1 0 0,1 0-1 0 0,-1 0 1 0 0,0 0-1 0 0,0 0 1 0 0,1 0-1 0 0,-1 0 1 0 0,0 0-1 0 0,0-1 1 0 0,1 1-1 0 0,-1 0 1 0 0,0-1-1 0 0,0 1 1 0 0,0-1-1 0 0,0 1 1 0 0,1-1-1 0 0,-1 0 1 0 0,2-1-1 0 0,4-4 9 0 0,0-2 0 0 0,0 1 1 0 0,-2-1-1 0 0,1 0 0 0 0,0 0 0 0 0,-1 1 0 0 0,0-3 0 0 0,0 1 0 0 0,-2 1 1 0 0,6-15-1 0 0,-4 6 17 0 0,-2 1 1 0 0,1 1-1 0 0,-1-2 1 0 0,-1 1-1 0 0,1-26 1 0 0,-3 41-27 0 0,0 1 0 0 0,0-1 0 0 0,1 1 0 0 0,-1-1 0 0 0,0-1 0 0 0,0 2 0 0 0,0-1 0 0 0,0 0 0 0 0,0 1 0 0 0,0-1 0 0 0,-1 1 0 0 0,1-1 0 0 0,0 0 0 0 0,0 1 0 0 0,0-1 0 0 0,0 1 0 0 0,-1-1 0 0 0,1 1 0 0 0,0-1 0 0 0,-1 1 0 0 0,1-1 0 0 0,-1 0 0 0 0,-5 11 76 0 0,-4 22-5 0 0,5-6 8 0 0,2-1 1 0 0,1 0-1 0 0,1 52 1 0 0,1-62-60 0 0,0-10 10 0 0,0 1-1 0 0,1 1 0 0 0,-1 0 0 0 0,1-1 0 0 0,1 0 0 0 0,-1 0 0 0 0,2 0 1 0 0,-1 0-1 0 0,0 0 0 0 0,1 0 0 0 0,4 6 0 0 0,-6-10-20 0 0,0 0 0 0 0,0-1 0 0 0,1 1 0 0 0,-1 0-1 0 0,0-1 1 0 0,1 0 0 0 0,0 1 0 0 0,-1-1 0 0 0,1 1 0 0 0,0-1 0 0 0,-1-1 0 0 0,1 1-1 0 0,0 0 1 0 0,0 0 0 0 0,0 0 0 0 0,0-1 0 0 0,0 1 0 0 0,0-1 0 0 0,0 1-1 0 0,0-1 1 0 0,0 0 0 0 0,0 0 0 0 0,0 0 0 0 0,-1 0 0 0 0,2 0 0 0 0,-1 0 0 0 0,0-1-1 0 0,0 1 1 0 0,0-1 0 0 0,0 1 0 0 0,0-1 0 0 0,-1 0 0 0 0,0 0 0 0 0,1 0-1 0 0,0 1 1 0 0,0-1 0 0 0,3-3 0 0 0,1-1 29 0 0,1 0 1 0 0,-1-1-1 0 0,-1 2 1 0 0,1-3-1 0 0,0 1 0 0 0,-1 0 1 0 0,0 0-1 0 0,6-12 0 0 0,-1-3 88 0 0,15-35 0 0 0,-19 39-70 0 0</inkml:trace>
  <inkml:trace contextRef="#ctx0" brushRef="#br0" timeOffset="18685">4349 2530 13464 0 0,'-1'2'66'0'0,"1"-1"0"0"0,0 0 0 0 0,-1 1 0 0 0,1-1 0 0 0,0 0 0 0 0,0 0 0 0 0,0-1 0 0 0,0 2 0 0 0,0-1 0 0 0,0 0 0 0 0,0 0 0 0 0,0 0 0 0 0,0 0 0 0 0,1 1 0 0 0,-1-1 0 0 0,0 0 0 0 0,1 0 0 0 0,-1 0 0 0 0,1 0 0 0 0,0 0 0 0 0,-1 1 0 0 0,1-1 0 0 0,0 0 0 0 0,0 1 0 0 0,1-1 37 0 0,-1 0 0 0 0,1 0 0 0 0,-1-1 0 0 0,1 0 0 0 0,-1 1 0 0 0,1-1-1 0 0,-1 1 1 0 0,1-1 0 0 0,0 0 0 0 0,-1 1 0 0 0,1-1 0 0 0,0 0 0 0 0,0 0 0 0 0,2 0 0 0 0,5-1 139 0 0,-2-1 1 0 0,2 2-1 0 0,-2-2 0 0 0,1-1 0 0 0,13-6 0 0 0,-11 5-24 0 0,1-1-1 0 0,0 0 0 0 0,-1-2 0 0 0,-2 1 0 0 0,15-11 0 0 0,-16 11-112 0 0</inkml:trace>
  <inkml:trace contextRef="#ctx0" brushRef="#br0" timeOffset="18686">4261 2398 13168 0 0,'0'0'392'0'0,"3"1"-191"0"0,1 1-109 0 0,0 0 0 0 0,0-1 0 0 0,1 0 0 0 0,-1 0 0 0 0,0 0 0 0 0,1 0 0 0 0,-1-1 0 0 0,0 0 1 0 0,0 0-1 0 0,1 0 0 0 0,-1 0 0 0 0,1-1 0 0 0,-1 1 0 0 0,4-3 0 0 0,7 0 313 0 0,0-1 1 0 0,27-13-1 0 0,-12 2 14 0 0,-1-2 0 0 0,-1-2-1 0 0,35-28 1 0 0,-8 1-2478 0 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09:37:23.565"/>
    </inkml:context>
    <inkml:brush xml:id="br0">
      <inkml:brushProperty name="width" value="0.05" units="cm"/>
      <inkml:brushProperty name="height" value="0.05" units="cm"/>
      <inkml:brushProperty name="color" value="#004F8B"/>
    </inkml:brush>
  </inkml:definitions>
  <inkml:trace contextRef="#ctx0" brushRef="#br0">0 165 5016 0 0,'0'0'1105'0'0,"11"1"2798"0"0,-5 51-1857 0 0,-3-29-1868 0 0,48 650 2428 0 0,-45-542-2432 0 0,83 790 1095 0 0,-78-854-1131 0 0,5 43 387 0 0,47 165 1 0 0,-62-270-499 0 0,0 0-1 0 0,2 0 1 0 0,-1 0 0 0 0,0 0-1 0 0,1-1 1 0 0,0 0 0 0 0,-1 1-1 0 0,5 3 1 0 0,1-1 38 0 0</inkml:trace>
  <inkml:trace contextRef="#ctx0" brushRef="#br0" timeOffset="1058.72">133 375 9440 0 0,'-3'-10'263'0'0,"-1"-2"139"0"0,1 0-31 0 0,-9-28 698 0 0,10 31-853 0 0,1 6-111 0 0,1 1 1 0 0,0-2-1 0 0,-1 2 0 0 0,1-1 1 0 0,0 0-1 0 0,0 1 0 0 0,0 0 1 0 0,1 0-1 0 0,-1-1 0 0 0,1 1 1 0 0,-1-1-1 0 0,1 1 0 0 0,0-2 1 0 0,0 2-1 0 0,0 0 0 0 0,0-1 1 0 0,2-1-1 0 0,0 3-63 0 0,0 0 0 0 0,0 0 0 0 0,0 0-1 0 0,0 1 1 0 0,0-1 0 0 0,0 1 0 0 0,0-1 0 0 0,-1 1 0 0 0,2 0 0 0 0,6 1-1 0 0,-6-1 11 0 0,66 2 75 0 0,32 1-81 0 0,422-51 54 0 0,-71-2 161 0 0,-31 5 237 0 0,-148 8 51 0 0,83-10 286 0 0,-112 31-193 0 0,-215 16-522 0 0,-1 2 0 0 0,1 1 0 0 0,-1 1-1 0 0,1 2 1 0 0,-2 1 0 0 0,35 14 0 0 0,-44-15-51 0 0,-2 2-1 0 0,0 1 1 0 0,-1 1-1 0 0,1 0 1 0 0,-1 3-1 0 0,-2-3 1 0 0,0 4-1 0 0,1-2 1 0 0,-1 3-1 0 0,-1-2 1 0 0,-2 3-1 0 0,1-2 1 0 0,-1 3-1 0 0,-1-2 1 0 0,14 33-1 0 0,-1-1 54 0 0,-4-1 1 0 0,16 54-1 0 0,142 534 606 0 0,-139-477-511 0 0,29 224 0 0 0,12 300 419 0 0,-74-635-588 0 0,0-13-4 0 0,-3-2 0 0 0,0 1 0 0 0,-4 56 0 0 0,1-69-17 0 0,0-10-10 0 0,0 1 0 0 0,-1-2-1 0 0,-2 12 1 0 0,3-17-11 0 0,0-2-1 0 0,0 2 1 0 0,0-1 0 0 0,0 1 0 0 0,-1-1-1 0 0,1 0 1 0 0,-1 0 0 0 0,1 0 0 0 0,-1 0-1 0 0,0 1 1 0 0,0-1 0 0 0,1 0-1 0 0,-1-1 1 0 0,-1 1 0 0 0,-4 1 0 0 0,-1 2 7 0 0,0-1 1 0 0,0 0 0 0 0,-1 1-1 0 0,0-2 1 0 0,0 0 0 0 0,-1-1-1 0 0,0 0 1 0 0,2-1 0 0 0,-2 1-1 0 0,1-1 1 0 0,-16-1 0 0 0,-299-28 92 0 0,148 10-68 0 0,-24-1-21 0 0,-49-5-1 0 0,-23 0-15 0 0,-337 1-31 0 0,158-1 4 0 0,403 21 25 0 0,-212-28-14 0 0,240 27 11 0 0,0-1 0 0 0,0 0 0 0 0,-20-9 0 0 0,16 4-4 0 0</inkml:trace>
  <inkml:trace contextRef="#ctx0" brushRef="#br0" timeOffset="1658">736 374 9536 0 0,'0'0'472'0'0,"2"-1"0"0"0,-2 0-449 0 0,0 1 0 0 0,0 0 0 0 0,0 0 0 0 0,1-1 0 0 0,-1 1 0 0 0,0 0 0 0 0,0 0 0 0 0,0 0 0 0 0,0 0 1 0 0,1-1-1 0 0,-1 1 0 0 0,0 0 0 0 0,0 0 0 0 0,0 0 0 0 0,1 0 0 0 0,-1-1 0 0 0,0 1 0 0 0,0 0 0 0 0,0 0 0 0 0,1 0 0 0 0,-1 0 0 0 0,0 0 1 0 0,0 0-1 0 0,1 0 0 0 0,-1 0 0 0 0,0 0 0 0 0,0 0 0 0 0,1 0 0 0 0,-1 0 0 0 0,0 0 0 0 0,0 0 0 0 0,1 0 0 0 0,-1 0 0 0 0,0 0 1 0 0,0 0-1 0 0,1 0 0 0 0,-1 0 0 0 0,0 0 0 0 0,0 1 0 0 0,1-1 0 0 0,-1 0 0 0 0,0 13 1269 0 0,-1-2-1144 0 0,1 46 459 0 0,13 95 0 0 0,-8-107-373 0 0,27 258 320 0 0,18 164 130 0 0,19-2 150 0 0,-65-447-805 0 0,96 445 1078 0 0,-77-388-870 0 0,-16-59-156 0 0</inkml:trace>
  <inkml:trace contextRef="#ctx0" brushRef="#br0" timeOffset="2041.39">1452 668 9848 0 0,'14'-30'2'0'0,"5"-15"68"0"0,23-68 178 0 0,-34 93 58 0 0,-1 0 0 0 0,1 1 0 0 0,13-20 0 0 0,-21 38-193 0 0,7 7 512 0 0,-4 22-436 0 0,1-1-1 0 0,0 53 0 0 0,-2-18-67 0 0,63 814 1200 0 0,-25-368-177 0 0,33-3 278 0 0,-71-492-1334 0 0,0-1 0 0 0,2 0 0 0 0,-1 1 0 0 0,2-2 0 0 0,7 18 0 0 0,-10-28-32 0 0,3-2 0 0 0</inkml:trace>
  <inkml:trace contextRef="#ctx0" brushRef="#br0" timeOffset="2637.3">2179 532 11152 0 0,'2'-21'146'0'0,"9"-42"-1"0"0,-7 42-33 0 0,0 0-1 0 0,0-23 0 0 0,-4 4 626 0 0,0 39-541 0 0,-7 14 180 0 0,5 14-252 0 0,0 0-1 0 0,1 1 0 0 0,6 45 1 0 0,-3-45-80 0 0,30 275 230 0 0,-5-70-134 0 0,-10-25 43 0 0,54 448 636 0 0,-60-580-735 0 0,36 210 592 0 0,-34-222-557 0 0,31 126 505 0 0,-40-178-560 0 0</inkml:trace>
  <inkml:trace contextRef="#ctx0" brushRef="#br0" timeOffset="3479.42">140 904 9440 0 0,'110'15'1346'0'0,"55"-9"140"0"0,110-21-196 0 0,-251 13-1238 0 0,344-39 630 0 0,-280 29-618 0 0,161-22 75 0 0,442-43 55 0 0,-467 62-135 0 0,-8 11 15 0 0,-161 3-24 0 0,119-4 136 0 0,-155 5-141 0 0,10-3 33 0 0,-22 2-47 0 0</inkml:trace>
  <inkml:trace contextRef="#ctx0" brushRef="#br0" timeOffset="3900.31">129 1595 9344 0 0,'15'11'361'0'0,"11"1"265"0"0,-20-10-534 0 0,0 0 0 0 0,0-1 1 0 0,0 0-1 0 0,0 0 0 0 0,0 0 0 0 0,0-1 0 0 0,1 0 1 0 0,-1 0-1 0 0,9-2 0 0 0,93-14 1695 0 0,199-26 1 0 0,-107 18-1308 0 0,32 0-83 0 0,106-2-69 0 0,-100 11-106 0 0,260-22 127 0 0,-290 20-238 0 0,274-35 109 0 0,-412 37-174 0 0,-35 7-9 0 0,34-5-1 0 0,18-1 95 0 0,-82 14-109 0 0</inkml:trace>
  <inkml:trace contextRef="#ctx0" brushRef="#br0" timeOffset="4491.89">355 2323 10752 0 0,'20'3'360'0'0,"2"-1"1"0"0,25 0 0 0 0,86-11 338 0 0,-70 4-146 0 0,289-19 983 0 0,725 1-280 0 0,-706 20-1104 0 0,227-24 67 0 0,-555 25-204 0 0,278-18 103 0 0,-290 18-94 0 0,3-1 0 0 0,-3-2 0 0 0,49-13 0 0 0,-58 12-15 0 0</inkml:trace>
  <inkml:trace contextRef="#ctx0" brushRef="#br0" timeOffset="5438.31">545 753 5416 0 0,'0'0'3560'0'0,"1"-19"-1670"0"0,-1 11-1598 0 0,-1-1-1 0 0,0 0 0 0 0,-1 1 0 0 0,0-2 1 0 0,0 2-1 0 0,0 0 0 0 0,-8-16 0 0 0,7 19-164 0 0,0-1-1 0 0,0-1 0 0 0,-1 2 1 0 0,1 0-1 0 0,-1 0 1 0 0,-1 0-1 0 0,1-1 0 0 0,-2 2 1 0 0,2-1-1 0 0,-1 1 1 0 0,-8-5-1 0 0,11 9-99 0 0,1-2 1 0 0,0 1-1 0 0,-1 1 0 0 0,1-1 1 0 0,0 1-1 0 0,-1-1 1 0 0,1 1-1 0 0,-1 0 0 0 0,1 0 1 0 0,-1-1-1 0 0,1 1 1 0 0,-1 0-1 0 0,1 0 0 0 0,-1 0 1 0 0,1 1-1 0 0,-1-1 1 0 0,1 0-1 0 0,0 1 0 0 0,-3 0 1 0 0,1 0 9 0 0,-1 2 1 0 0,3-2 0 0 0,-2 1-1 0 0,0-1 1 0 0,1 1 0 0 0,0 0-1 0 0,-1 0 1 0 0,1 0 0 0 0,-2 3 0 0 0,-2 4 46 0 0,1-2 0 0 0,-1 1 1 0 0,1 1-1 0 0,1 1 0 0 0,-4 8 1 0 0,4-7-5 0 0,1-3 0 0 0,0 3 0 0 0,1-2 0 0 0,0 1 0 0 0,-1 14 1 0 0,3-22-59 0 0,0 1 0 0 0,-1-1 0 0 0,1 2 0 0 0,1-2 1 0 0,-1 1-1 0 0,0-1 0 0 0,1 1 0 0 0,-1-1 0 0 0,1 0 0 0 0,0 0 1 0 0,0 1-1 0 0,0-1 0 0 0,0 0 0 0 0,0 2 0 0 0,0-2 1 0 0,1 0-1 0 0,-1 0 0 0 0,1 0 0 0 0,-2 0 0 0 0,2 0 0 0 0,1 0 1 0 0,-1-2-1 0 0,0 2 0 0 0,0-1 0 0 0,0 1 0 0 0,4 1 0 0 0,-4-2-2 0 0,-1-1-1 0 0,2 1 1 0 0,-1-1-1 0 0,0 0 0 0 0,0 2 1 0 0,0-2-1 0 0,0 0 0 0 0,0 0 1 0 0,0 0-1 0 0,0-2 0 0 0,0 2 1 0 0,0 0-1 0 0,0-1 1 0 0,0 0-1 0 0,0 1 0 0 0,0-1 1 0 0,0 0-1 0 0,1-1 0 0 0,37-24 236 0 0,-24 16-102 0 0,-13 7-109 0 0,2 1 0 0 0,-1-1 0 0 0,-1-1 0 0 0,1 0 0 0 0,-1 1 0 0 0,1-1 0 0 0,-1 2 0 0 0,0-2 0 0 0,0 0-1 0 0,-1 0 1 0 0,1-1 0 0 0,2-6 0 0 0,-5 11 139 0 0,-5 21-62 0 0,4-16-87 0 0,0-1-1 0 0,1 0 1 0 0,0 1 0 0 0,0 1-1 0 0,0-1 1 0 0,0 0-1 0 0,1-1 1 0 0,1 7 0 0 0,-2-11-27 0 0,1 1 1 0 0,-1-1-1 0 0,0 0 1 0 0,1 1-1 0 0,-1-1 1 0 0,0 0-1 0 0,1 0 0 0 0,-1 1 1 0 0,1-1-1 0 0,-1 0 1 0 0,1 0-1 0 0,-1 0 1 0 0,1 1-1 0 0,-1-1 1 0 0,1 0-1 0 0,-1 0 1 0 0,1 0-1 0 0,-1 0 1 0 0,1 0-1 0 0,-1 0 0 0 0,1 0 1 0 0,-1 0-1 0 0,1 0 1 0 0,-1 0-1 0 0,1-1 1 0 0,-1 1-1 0 0,1 0 1 0 0,-1 0-1 0 0,1 0 1 0 0,-1 0-1 0 0,0-1 1 0 0,1 1-1 0 0,-1 0 0 0 0,1-1 1 0 0,18-12 67 0 0,-16 11-46 0 0,6-4 36 0 0,0-1 0 0 0,-1-2 0 0 0,0 2 0 0 0,-1-1 0 0 0,1-2 0 0 0,9-13 0 0 0,-14 18-23 0 0</inkml:trace>
  <inkml:trace contextRef="#ctx0" brushRef="#br0" timeOffset="5996.24">249 1154 13264 0 0,'0'0'304'0'0,"19"8"856"0"0,-16-1-917 0 0,1-1 0 0 0,-1 2 1 0 0,-1-2-1 0 0,1 1 1 0 0,-1 0-1 0 0,0 1 1 0 0,1 7-1 0 0,0 8 131 0 0,1 25 0 0 0,-6-9-77 0 0,1-30-235 0 0,1 0 1 0 0,-1-2-1 0 0,2 3 0 0 0,-1-2 1 0 0,1 1-1 0 0,2 7 1 0 0,-3-15-11 0 0,12-15-28 0 0,4-18-17 0 0,10-21-5 0 0,-23 49-3 0 0,0-1 0 0 0,0 1 0 0 0,1 0 0 0 0,0-2-1 0 0,0 2 1 0 0,0 0 0 0 0,0 2 0 0 0,7-6-1 0 0,-10 7 2 0 0,0 1 0 0 0,1-1 0 0 0,-1 0 0 0 0,1 1 0 0 0,0-1 0 0 0,-1 1 0 0 0,1-1 0 0 0,-1 1 0 0 0,1 0 0 0 0,0 0 0 0 0,-1 0 0 0 0,1 0 0 0 0,0 0-1 0 0,-1 0 1 0 0,1 0 0 0 0,0 0 0 0 0,-1 1 0 0 0,1-1 0 0 0,-1 1 0 0 0,1-1 0 0 0,-1 1 0 0 0,1 0 0 0 0,-1-1 0 0 0,1 1 0 0 0,-2 0 0 0 0,2 0 0 0 0,0 0-1 0 0,-1 0 1 0 0,2 2 0 0 0,1 0 3 0 0,-1 0 0 0 0,0 1 0 0 0,0-1 0 0 0,0 2 0 0 0,0-1 0 0 0,-1 1 0 0 0,1-1 0 0 0,2 8-1 0 0,-3-7 10 0 0,-1-1-1 0 0,0 0 1 0 0,0 0-1 0 0,0 0 0 0 0,0 2 1 0 0,-1-2-1 0 0,0 1 0 0 0,0-1 1 0 0,0 1-1 0 0,0-2 0 0 0,-1 3 1 0 0,0-2-1 0 0,0 1 0 0 0,0-1 1 0 0,0 1-1 0 0,-1-2 0 0 0,0 2 1 0 0,1-1-1 0 0,-2 0 1 0 0,-2 4-1 0 0,3-5-1 0 0,0 0 0 0 0,-1-1 0 0 0,0 2-1 0 0,0-2 1 0 0,1 1 0 0 0,-1-1 0 0 0,-1 0 0 0 0,0 0 0 0 0,2 0 0 0 0,-2 0 0 0 0,1 0-1 0 0,-1-1 1 0 0,1 0 0 0 0,-1 0 0 0 0,1 0 0 0 0,-1 0 0 0 0,0 0 0 0 0,0-1 0 0 0,1 0-1 0 0,-1 0 1 0 0,0 0 0 0 0,0 0 0 0 0,0 0 0 0 0,-4-1 0 0 0,-7-2 18 0 0,0-1 1 0 0,1 0-1 0 0,-20-11 0 0 0,7 6 28 0 0,26 8-47 0 0</inkml:trace>
  <inkml:trace contextRef="#ctx0" brushRef="#br0" timeOffset="6543.77">622 1833 10848 0 0,'1'-5'165'0'0,"0"0"0"0"0,-1 1 0 0 0,1 0 0 0 0,-1 0 0 0 0,0 0 0 0 0,-1-1 1 0 0,1 0-1 0 0,-1 0 0 0 0,1 2 0 0 0,-1-1 0 0 0,-1 0 0 0 0,-1-6 0 0 0,3 9-115 0 0,0 1-1 0 0,-1-1 0 0 0,1 1 0 0 0,-1-1 0 0 0,1 0 1 0 0,-1 1-1 0 0,0-1 0 0 0,1 1 0 0 0,-1-1 1 0 0,0 1-1 0 0,1 0 0 0 0,-1-1 0 0 0,0 1 1 0 0,1 0-1 0 0,-2-1 0 0 0,1 1 0 0 0,0 0 1 0 0,1 0-1 0 0,-1-1 0 0 0,0 1 0 0 0,1 0 1 0 0,0 0-1 0 0,-1 0 0 0 0,0 0 0 0 0,0 0 1 0 0,0 0-1 0 0,1 1 0 0 0,-1-1 0 0 0,0 0 0 0 0,0 0 1 0 0,1 0-1 0 0,-1 1 0 0 0,0-1 0 0 0,1 0 1 0 0,-1 1-1 0 0,0-1 0 0 0,1 1 0 0 0,-2 0 1 0 0,-22 20 609 0 0,24-21-600 0 0,-6 6 64 0 0,0 2 1 0 0,0 0-1 0 0,2 0 1 0 0,0-1-1 0 0,0 2 1 0 0,0-1-1 0 0,0-1 1 0 0,1 3-1 0 0,-2 9 1 0 0,1-2-1 0 0,1-1 1 0 0,0 0 0 0 0,2 0 0 0 0,0 23 0 0 0,1-38-110 0 0,-1 1-1 0 0,1 0 0 0 0,1-1 0 0 0,-1 2 0 0 0,0-2 0 0 0,0 0 0 0 0,1 1 0 0 0,-1-1 0 0 0,0 1 0 0 0,1-1 0 0 0,0 1 0 0 0,-1-1 0 0 0,1 1 1 0 0,0-1-1 0 0,0 1 0 0 0,0-1 0 0 0,0 0 0 0 0,0 1 0 0 0,0-1 0 0 0,0 0 0 0 0,0 0 0 0 0,0 0 0 0 0,1 0 0 0 0,-1 1 0 0 0,0-1 0 0 0,1-1 1 0 0,-1 0-1 0 0,1 1 0 0 0,-1 0 0 0 0,1-1 0 0 0,-1 1 0 0 0,1-1 0 0 0,0 0 0 0 0,-1 1 0 0 0,1-1 0 0 0,-1 0 0 0 0,1 0 0 0 0,0 0 0 0 0,1 0 1 0 0,5-1 35 0 0,-1 0 0 0 0,-1 0 1 0 0,1 0-1 0 0,-1-2 1 0 0,1 1-1 0 0,-1 0 1 0 0,0-1-1 0 0,7-3 0 0 0,-2-1-1 0 0,0 2 0 0 0</inkml:trace>
  <inkml:trace contextRef="#ctx0" brushRef="#br0" timeOffset="7102.35">821 2429 7632 0 0,'0'0'1336'0'0,"-2"1"-671"0"0,-15 13 12 0 0,1 0 0 0 0,1 0 0 0 0,0 2 1 0 0,1 1-1 0 0,1-2 0 0 0,0 2 0 0 0,-15 29 0 0 0,27-45-653 0 0,1-1 0 0 0,-1 2 0 0 0,1-1 0 0 0,-1 0 0 0 0,1 0 0 0 0,0 0 0 0 0,-1 0 0 0 0,1-1-1 0 0,0 1 1 0 0,0 0 0 0 0,0 0 0 0 0,0 0 0 0 0,0 0 0 0 0,0-1 0 0 0,0 1 0 0 0,0 0 0 0 0,0 0 0 0 0,0 2 0 0 0,1-3-8 0 0,-1 0 1 0 0,0 0 0 0 0,1 1-1 0 0,-1-1 1 0 0,0 0-1 0 0,1 0 1 0 0,-1 1 0 0 0,1-1-1 0 0,-1 0 1 0 0,0 0 0 0 0,1 0-1 0 0,-1 0 1 0 0,1 1 0 0 0,-1-1-1 0 0,1 0 1 0 0,-1 0 0 0 0,0 0-1 0 0,1 0 1 0 0,-1 0 0 0 0,1 0-1 0 0,-1 0 1 0 0,1 0 0 0 0,-1-1-1 0 0,1 1 1 0 0,-1 0 0 0 0,1 0-1 0 0,3-1 32 0 0,1-1 0 0 0,-1 0 0 0 0,0 0-1 0 0,0 0 1 0 0,-1 0 0 0 0,6-2 0 0 0,2-7-3 0 0,1 1 0 0 0,-1-1 1 0 0,-1 0-1 0 0,0-1 0 0 0,15-23 0 0 0,-9 9 27 0 0,-3 1 0 0 0,14-32 0 0 0,-25 53-59 0 0,0-1 1 0 0,-1 0 0 0 0,1 0-1 0 0,-1-1 1 0 0,0 2 0 0 0,-1-1 0 0 0,1 0-1 0 0,-1-1 1 0 0,-1-5 0 0 0,1 9-6 0 0,0 0 1 0 0,-1-1-1 0 0,1 0 1 0 0,-1 1-1 0 0,0-1 1 0 0,1 1-1 0 0,-1-1 1 0 0,-1 0-1 0 0,1 0 1 0 0,0 1-1 0 0,0 0 0 0 0,-1 0 1 0 0,0 0-1 0 0,1 0 1 0 0,-1 0-1 0 0,0 0 1 0 0,0 0-1 0 0,0 0 1 0 0,-2-1-1 0 0,3 3-1 0 0,0-2 0 0 0,0 2 0 0 0,-1-1 0 0 0,1 1 0 0 0,0 0 0 0 0,-1-1 0 0 0,1 1 0 0 0,0 0 0 0 0,-1 0 0 0 0,2 0 0 0 0,-1 0 0 0 0,0 0 0 0 0,0 0 0 0 0,0 0 0 0 0,-1 1 0 0 0,1-1 0 0 0,0 0 0 0 0,0 0 0 0 0,0 1-1 0 0,0-1 1 0 0,0 2 0 0 0,0-2 0 0 0,0 1 0 0 0,0 0 0 0 0,0-1 0 0 0,0 1 0 0 0,0 0 0 0 0,0 0 0 0 0,0 0 0 0 0,0-1 0 0 0,1 1 0 0 0,-1 0 0 0 0,-1 2 0 0 0,-1 2 22 0 0,-1-2 0 0 0,1 2 1 0 0,0 2-1 0 0,0-2 0 0 0,-3 7 0 0 0,3 4 11 0 0,0-2-1 0 0,-1 2 1 0 0,2-1 0 0 0,2 0-1 0 0,0 0 1 0 0,1 26 0 0 0,0-10 61 0 0,-1-24-77 0 0,0 0 0 0 0,1 0-1 0 0,0-1 1 0 0,1 2 0 0 0,-1-2 0 0 0,1 0 0 0 0,0 1 0 0 0,1 0 0 0 0,-1-2 0 0 0,1 1 0 0 0,0 0 0 0 0,5 8-1 0 0,-1-7 25 0 0</inkml:trace>
  <inkml:trace contextRef="#ctx0" brushRef="#br0" timeOffset="8768.26">960 1328 7432 0 0,'0'0'4561'0'0,"2"-1"-4412"0"0,12-5 28 0 0,1 0 0 0 0,-1 0 0 0 0,1 2 0 0 0,1 1 0 0 0,-1 1 0 0 0,29-3 0 0 0,588-30 399 0 0,-474 24-251 0 0,240-27 625 0 0,-116 8 107 0 0,2-10 676 0 0,-282 40-1661 0 0,-1 0 0 0 0,1 0 0 0 0,0 0 0 0 0,-1-1 0 0 0,1 1 0 0 0,-1-1 0 0 0,1 1 1 0 0,-1-1-1 0 0,0 0 0 0 0,3-1 0 0 0,-4-1 846 0 0,-11-6-636 0 0,0 3-126 0 0,-1 1 0 0 0,0 0 0 0 0,-19-4 0 0 0,19 5-38 0 0,-1 0 0 0 0,1-1 0 0 0,-18-8 0 0 0,26 9-76 0 0,-2 1 38 0 0,0-1 0 0 0,0 0 0 0 0,1 0 0 0 0,-12-9 0 0 0,3 0 285 0 0,10 11-27 0 0,11 8-228 0 0,-2-1-92 0 0,1-1 0 0 0,0 0 0 0 0,2-1-1 0 0,-2 0 1 0 0,1 0 0 0 0,-1-1 0 0 0,1 1 0 0 0,8 1 0 0 0,10 0 33 0 0,24 4 1 0 0,-29-6-26 0 0,-15-1-14 0 0,0 0-1 0 0,0-1 0 0 0,-2 1 1 0 0,2-1-1 0 0,0 0 0 0 0,0 0 1 0 0,1 0-1 0 0,-2-1 1 0 0,1 0-1 0 0,0 0 0 0 0,5 0 1 0 0,-9 0 1 0 0,-1 1-5 0 0,0 0 0 0 0,0 1 0 0 0,0-1-1 0 0,0 0 1 0 0,0 0 0 0 0,1 0 0 0 0,-1 0 0 0 0,0 0 0 0 0,0 0-1 0 0,0 0 1 0 0,0 0 0 0 0,0 1 0 0 0,0-1 0 0 0,0 0 0 0 0,0 0 0 0 0,0 0-1 0 0,0 1 1 0 0,0-1 0 0 0,0 0 0 0 0,0 0 0 0 0,0 1 0 0 0,0-1 0 0 0,0 0-1 0 0,0 0 1 0 0,0 0 0 0 0,0 1 0 0 0,0-1 0 0 0,0 0 0 0 0,0 0 0 0 0,-1 0-1 0 0,1 1 1 0 0,0-1 0 0 0,0 0 0 0 0,0 0 0 0 0,0 1 0 0 0,-16 19 41 0 0,-2-3-1 0 0,1 1 1 0 0,-1 0 0 0 0,-38 24 0 0 0,-28 28 143 0 0,66-53-103 0 0,-22 29 0 0 0,34-37-57 0 0</inkml:trace>
  <inkml:trace contextRef="#ctx0" brushRef="#br0" timeOffset="9892.34">976 2938 5016 0 0,'1'-16'1077'0'0,"-1"14"-652"0"0,0-1 0 0 0,0 1 0 0 0,-1 0 0 0 0,1 0 0 0 0,-1-2 0 0 0,1 3 0 0 0,-1-1 0 0 0,-2-5 743 0 0,3 8-1119 0 0,0-1 0 0 0,0 0 0 0 0,0 0 0 0 0,0 0 0 0 0,0 0 0 0 0,0 0 0 0 0,0 0 0 0 0,-1 1 1128 0 0,1-1-1128 0 0,0 0 0 0 0,0 0 0 0 0,0 0 0 0 0,0 0 0 0 0,0 0 0 0 0,0 0 0 0 0,0 1 0 0 0,0-1 0 0 0,0 0 0 0 0,0 0 0 0 0,0 0 0 0 0,0 0 0 0 0,0 0 0 0 0,-1 0 0 0 0,1 0 0 0 0,0 0 0 0 0,0 0 0 0 0,0 0 0 0 0,-1-1 589 0 0,1 1-589 0 0,-4 34 608 0 0,2-1 0 0 0,1 1 1 0 0,4 49-1 0 0,6-24 248 0 0,-7-53-816 0 0</inkml:trace>
  <inkml:trace contextRef="#ctx0" brushRef="#br0" timeOffset="10515.45">949 3063 10656 0 0,'0'0'305'0'0,"16"8"1791"0"0,-12-8-2003 0 0,1 0 0 0 0,-1-1 1 0 0,0 1-1 0 0,0-1 0 0 0,0 0 0 0 0,0 0 1 0 0,0-1-1 0 0,0 1 0 0 0,0-1 0 0 0,-1 0 1 0 0,0 0-1 0 0,2 0 0 0 0,-2 0 1 0 0,1 0-1 0 0,-1-1 0 0 0,0 1 0 0 0,0-2 1 0 0,0 1-1 0 0,4-5 0 0 0,0 0-4 0 0,-1 0 0 0 0,0-1 0 0 0,-1 0 0 0 0,1 0 0 0 0,-1-1 0 0 0,6-17 0 0 0,-4-14 92 0 0,-7 40-171 0 0,1 1-5 0 0,1 1 0 0 0,-1 0 0 0 0,0 0 0 0 0,0 0 1 0 0,0 0-1 0 0,0 0 0 0 0,0 0 0 0 0,0 0 1 0 0,0 0-1 0 0,0 1 0 0 0,0-1 0 0 0,0 0 1 0 0,0 0-1 0 0,-1 1 0 0 0,1-1 0 0 0,-1 0 1 0 0,1 1-1 0 0,-1-1 0 0 0,1 1 0 0 0,-1 0 1 0 0,9 37 52 0 0,-8-37-57 0 0,3 19 114 0 0,0 2 0 0 0,-2-2 0 0 0,-1 1 0 0 0,-2 26-1 0 0,3-17 190 0 0,-1-27-216 0 0</inkml:trace>
  <inkml:trace contextRef="#ctx0" brushRef="#br0" timeOffset="10935.1">1233 2921 10344 0 0,'0'0'281'0'0,"11"-2"1342"0"0,-11 4-1519 0 0,0 0 0 0 0,2 1 0 0 0,-2-1 0 0 0,0 0 0 0 0,-2 1 1 0 0,2-2-1 0 0,0 2 0 0 0,-2 4 0 0 0,1 4-23 0 0,-4 47 276 0 0,2-41-135 0 0,1 2-1 0 0,1-3 1 0 0,1 2 0 0 0,0 1 0 0 0,3 18 0 0 0,-2-34-183 0 0,-1 0-1 0 0,1 0 0 0 0,0 0 1 0 0,-1 1-1 0 0,1-1 1 0 0,0-1-1 0 0,1 1 1 0 0,-1-1-1 0 0,1 0 0 0 0,1 1 1 0 0,-2-1-1 0 0,1 0 1 0 0,0 1-1 0 0,0-1 1 0 0,3 3-1 0 0,-3-4-21 0 0,-1 0 0 0 0,1-1-1 0 0,-1 1 1 0 0,1 0 0 0 0,0-1 0 0 0,-1 1 0 0 0,1-1-1 0 0,0 1 1 0 0,-1-1 0 0 0,1 0 0 0 0,0 0 0 0 0,0 0-1 0 0,-1 0 1 0 0,1 0 0 0 0,0 0 0 0 0,-1-1 0 0 0,1 1-1 0 0,0 0 1 0 0,-1-1 0 0 0,1 1 0 0 0,-1-1 0 0 0,0 0-1 0 0,1 0 1 0 0,-1 1 0 0 0,1-1 0 0 0,-1 0 0 0 0,4-3 0 0 0,4-3 33 0 0,1-1 1 0 0,-1 0-1 0 0,0-1 1 0 0,-1 0-1 0 0,0 0 1 0 0,0-2-1 0 0,-1 1 1 0 0,0 0-1 0 0,-1-1 1 0 0,0 1-1 0 0,0-2 1 0 0,-2 1-1 0 0,1-1 1 0 0,-2 0-1 0 0,0 2 1 0 0,0-4-1 0 0,0 2 1 0 0,0-15-1 0 0,-3 24-28 0 0,0-3 0 0 0,0 2 0 0 0,0 0 0 0 0,-1-1-1 0 0,0 1 1 0 0,0 0 0 0 0,0 0 0 0 0,-1-1-1 0 0,1 1 1 0 0,-1 0 0 0 0,0 0 0 0 0,0 1-1 0 0,1-2 1 0 0,-5-4 0 0 0,4 7-6 0 0,1 0 1 0 0,-1 0-1 0 0,0 1 1 0 0,0-1-1 0 0,0 0 1 0 0,0 1-1 0 0,0-1 1 0 0,0 1-1 0 0,0-2 1 0 0,0 2-1 0 0,0 0 1 0 0,-1 0-1 0 0,1 0 0 0 0,-1 1 1 0 0,1-1-1 0 0,0 1 1 0 0,-1-1-1 0 0,1 1 1 0 0,-2 0-1 0 0,1-1 1 0 0,1 1-1 0 0,-1 0 1 0 0,2 0-1 0 0,-2 1 1 0 0,-3 0-1 0 0,-6 2 38 0 0,0 2 1 0 0,1 0-1 0 0,-1 0 0 0 0,1 0 1 0 0,0 2-1 0 0,1-1 0 0 0,-1 1 1 0 0,0 1-1 0 0,3-1 0 0 0,-1 2 1 0 0,0 0-1 0 0,0 0 0 0 0,1 1 0 0 0,-13 20 1 0 0,16-20-17 0 0</inkml:trace>
  <inkml:trace contextRef="#ctx0" brushRef="#br0" timeOffset="11743.34">1492 2947 12664 0 0,'0'0'1533'0'0,"2"1"-1354"0"0,-1 0-103 0 0,1 0 0 0 0,-1 0 0 0 0,0 1 0 0 0,1-1 0 0 0,-1 1 0 0 0,0-1 0 0 0,0 1 0 0 0,0-1 0 0 0,0 1 0 0 0,0 0 0 0 0,0-1 0 0 0,-1 1 0 0 0,1 0 0 0 0,-1 0 0 0 0,1-1 0 0 0,0 4 0 0 0,5 39 816 0 0,-4-24-805 0 0,8 29 625 0 0,19 53-1 0 0,-19-72-591 0 0,-7-21-49 0 0,-4-15-23 0 0,-6-17-76 0 0,-5-9-92 0 0,1 0 1 0 0,0 0-1 0 0,4 0 1 0 0,0-3-1 0 0,-4-54 0 0 0,11 84 80 0 0,0 0-1 0 0,0 0 0 0 0,0 1 1 0 0,1-1-1 0 0,0 1 0 0 0,0-1 0 0 0,0 1 1 0 0,1-2-1 0 0,-1 3 0 0 0,1-1 0 0 0,0-1 1 0 0,0 1-1 0 0,1 0 0 0 0,-1 0 0 0 0,0-1 1 0 0,1 3-1 0 0,8-8 0 0 0,-11 9 40 0 0,1 1-1 0 0,0 0 1 0 0,-1-1 0 0 0,1 1-1 0 0,0 0 1 0 0,0 0-1 0 0,-1 0 1 0 0,1 0-1 0 0,0 0 1 0 0,0 0 0 0 0,-1 0-1 0 0,1 0 1 0 0,0 0-1 0 0,0 0 1 0 0,-1 0 0 0 0,1 0-1 0 0,0 0 1 0 0,0 1-1 0 0,-1-1 1 0 0,1 0 0 0 0,0 1-1 0 0,-1-1 1 0 0,1 0-1 0 0,0 1 1 0 0,-1-1-1 0 0,1 1 1 0 0,0-1 0 0 0,-1 1-1 0 0,1-1 1 0 0,-1 1-1 0 0,1 0 1 0 0,-1-1 0 0 0,0 1-1 0 0,1-1 1 0 0,0 2-1 0 0,0 1 3 0 0,1-2-1 0 0,0 2 1 0 0,-1 0-1 0 0,1 0 1 0 0,-1 0-1 0 0,0 0 1 0 0,1 5-1 0 0,-1-1 29 0 0,0 2 0 0 0,0-2 0 0 0,-1 1 0 0 0,0 0-1 0 0,-1 0 1 0 0,0 0 0 0 0,0 0 0 0 0,0 0 0 0 0,-1-1-1 0 0,0 1 1 0 0,-1-1 0 0 0,0 1 0 0 0,0-1 0 0 0,0 0-1 0 0,-1 0 1 0 0,0 0 0 0 0,-1-1 0 0 0,1 0 0 0 0,-9 8-1 0 0,12-13-1 0 0,1-1-1 0 0,-1 1 1 0 0,1-1-1 0 0,-1 1 1 0 0,1-1-1 0 0,0 1 1 0 0,0 0-1 0 0,-1-1 1 0 0,1 1-1 0 0,-1 0 1 0 0,1-1-1 0 0,0 1 1 0 0,0 0-1 0 0,-1-1 1 0 0,1 1-1 0 0,0 0 1 0 0,0 0-1 0 0,0-1 1 0 0,0 1-1 0 0,0 0 1 0 0,0 0-1 0 0,0 1 1 0 0,0-2-1 0 0,0 1 1 0 0,0 0-1 0 0,0 0 1 0 0,0-1-1 0 0,1 2 1 0 0,0-1 34 0 0,0 0 0 0 0,0 1 0 0 0,1-1 0 0 0,-1 1 0 0 0,1-1 0 0 0,0 0 0 0 0,-1 0 0 0 0,6 2 0 0 0,4 4-113 0 0,105 78 625 0 0,-82-57-325 0 0,39 38 0 0 0,-54-54-138 0 0,-12-8-69 0 0,-3-2-15 0 0</inkml:trace>
  <inkml:trace contextRef="#ctx0" brushRef="#br0" timeOffset="11744.34">1805 3001 12960 0 0,'1'-8'-279'0'0,"0"-4"2539"0"0,3 23-632 0 0,6 54-801 0 0,3 7 129 0 0,-11-65-879 0 0,0 0 0 0 0,0 0 0 0 0,1 2 0 0 0,0-3 0 0 0,0 1 0 0 0,1-1 0 0 0,4 8-1 0 0,-4-10-26 0 0,0 0 4 0 0</inkml:trace>
  <inkml:trace contextRef="#ctx0" brushRef="#br0" timeOffset="12422.42">1956 3075 12056 0 0,'0'0'1602'0'0,"2"-13"-659"0"0,13 7-25 0 0,-1-1-1 0 0,21-11 1 0 0,-22 11-608 0 0,-1 0-1 0 0,2 1 0 0 0,15-6 0 0 0,-28 12-288 0 0,0 0 1 0 0,0-1-1 0 0,0 1 0 0 0,0 0 0 0 0,0 0 0 0 0,-1 0 0 0 0,1 0 0 0 0,0 0 0 0 0,0 0 0 0 0,-1 0 0 0 0,1 0 0 0 0,0 0 0 0 0,0 0 0 0 0,0 0 0 0 0,-1 0 0 0 0,1 1 0 0 0,0-1 0 0 0,0 0 0 0 0,0 1 0 0 0,-1-1 0 0 0,1 1 0 0 0,0-1 0 0 0,0 1 0 0 0,-1-1 0 0 0,2 2 0 0 0,0-1 6 0 0,-1 1 0 0 0,0-1-1 0 0,0 1 1 0 0,0 0-1 0 0,0 0 1 0 0,-1-1-1 0 0,1 1 1 0 0,-1 1-1 0 0,1-2 1 0 0,-1 0-1 0 0,1 5 1 0 0,-1 3 32 0 0,0 0 0 0 0,-1-1 0 0 0,0 1 1 0 0,-2 9-1 0 0,-8 20 170 0 0,8-30-168 0 0,0-1 1 0 0,2 0-1 0 0,0 0 1 0 0,-1 2-1 0 0,1-2 1 0 0,0 1-1 0 0,1-1 1 0 0,0 9-1 0 0,0-15-50 0 0,0 0-1 0 0,0 0 0 0 0,0 0 1 0 0,0 0-1 0 0,0-1 0 0 0,1 1 0 0 0,-1 0 1 0 0,0 0-1 0 0,0-1 0 0 0,1 1 1 0 0,-1 0-1 0 0,1 0 0 0 0,-1-1 1 0 0,0 2-1 0 0,1-1 0 0 0,-1-1 1 0 0,1 1-1 0 0,-1-1 0 0 0,0 1 0 0 0,1 0 1 0 0,0-1-1 0 0,-1 0 0 0 0,1 1 1 0 0,0-1-1 0 0,-1 1 0 0 0,1-1 1 0 0,0 0-1 0 0,0 1 0 0 0,-1-1 0 0 0,1 0 1 0 0,0 0-1 0 0,0 0 0 0 0,0 0 1 0 0,-1 1-1 0 0,1-1 0 0 0,0 0 1 0 0,1 0-1 0 0,-1-1 0 0 0,0 1 0 0 0,-1 0 1 0 0,1 0-1 0 0,0 0 0 0 0,1-1 1 0 0,1 0 10 0 0,0 0 0 0 0,0 0 0 0 0,0-1 0 0 0,0 1 0 0 0,0-2 0 0 0,0 1 0 0 0,0 0 0 0 0,-1 0 0 0 0,4-3 0 0 0,16-17 50 0 0,0-2-1 0 0,-3 0 1 0 0,1 0-1 0 0,20-41 0 0 0,-9 20-12 0 0,-31 44-52 0 0,-3 52 3 0 0,1-39-20 0 0,1 1 1 0 0,0 0 0 0 0,1-1-1 0 0,1 1 1 0 0,0-2 0 0 0,3 14-1 0 0,-4-23 8 0 0,0 0-1 0 0,1 0 0 0 0,0-1 0 0 0,-1 1 0 0 0,1 0 0 0 0,0 0 1 0 0,0 0-1 0 0,0 0 0 0 0,0-1 0 0 0,0 1 0 0 0,1-1 1 0 0,-1 1-1 0 0,0-1 0 0 0,1 0 0 0 0,-1-1 0 0 0,1 1 1 0 0,-1 0-1 0 0,1 0 0 0 0,-1 0 0 0 0,1 0 0 0 0,-1 0 1 0 0,0 0-1 0 0,1-1 0 0 0,0 1 0 0 0,0-1 0 0 0,0 1 0 0 0,0-1 1 0 0,-1 0-1 0 0,1 0 0 0 0,1 0 0 0 0,-1 0 0 0 0,0 0 1 0 0,0 0-1 0 0,0 0 0 0 0,-1 0 0 0 0,5-2 0 0 0,2 0-5 0 0,0 0-1 0 0,0-1 1 0 0,-1 1-1 0 0,0-2 1 0 0,2 0-1 0 0,11-10 0 0 0,-10 9 6 0 0,-2-2 0 0 0,1-2-1 0 0,1 1 1 0 0,-2 1 0 0 0,13-18-1 0 0,-20 24 5 0 0,1-1-1 0 0,-1 0 0 0 0,1-1 1 0 0,-1 1-1 0 0,0-1 0 0 0,0 1 1 0 0,0 0-1 0 0,0-1 0 0 0,0 1 0 0 0,-1-1 1 0 0,1 0-1 0 0,-1 1 0 0 0,1 0 1 0 0,-1-1-1 0 0,0 0 0 0 0,0 0 1 0 0,0 1-1 0 0,0-1 0 0 0,0 0 1 0 0,-1 1-1 0 0,1-1 0 0 0,-1 1 1 0 0,0 0-1 0 0,0-2 0 0 0,0 2 0 0 0,0 0 1 0 0,1-1-1 0 0,-1 1 0 0 0,-1 0 1 0 0,1-1-1 0 0,-3-1 0 0 0,3 2 6 0 0,-1 1 0 0 0,0 0 0 0 0,1 0 0 0 0,-1 0-1 0 0,0 0 1 0 0,0 1 0 0 0,0-2 0 0 0,0 2 0 0 0,1-1-1 0 0,-1 0 1 0 0,0 1 0 0 0,0 0 0 0 0,0-1 0 0 0,0 1-1 0 0,-1 0 1 0 0,1 0 0 0 0,-1 0 0 0 0,1 0 0 0 0,0 1-1 0 0,0-1 1 0 0,0 0 0 0 0,0 1 0 0 0,0-1 0 0 0,1 1-1 0 0,-1 1 1 0 0,-2-1 0 0 0,-5 3 27 0 0,1 0 0 0 0,-1 1 0 0 0,1 0 0 0 0,-10 7 0 0 0,10-5 82 0 0,0 0 1 0 0,-14 14 0 0 0,21-19-78 0 0,1 1-4 0 0</inkml:trace>
  <inkml:trace contextRef="#ctx0" brushRef="#br0" timeOffset="12976.42">2645 2950 14968 0 0,'1'-1'79'0'0,"1"1"0"0"0,-1 0 0 0 0,0 0 0 0 0,1 0 0 0 0,-1 1 0 0 0,0-1 0 0 0,1 0 0 0 0,-1 0 0 0 0,0 1 0 0 0,1-1 0 0 0,-1 1 0 0 0,0-1 0 0 0,0 1 0 0 0,2 0 0 0 0,5 12 1263 0 0,-6-12-1001 0 0,0 9 2224 0 0,-9 59-2416 0 0,-5 62 179 0 0,12-130-239 0 0,1-4-81 0 0,0 1 0 0 0,0 0 0 0 0,0 0 0 0 0,-1-1 0 0 0,1 1 0 0 0,0 1 0 0 0,-1-2 0 0 0,1-3 0 0 0,5-80 93 0 0,-1 2 4 0 0,-5 84-105 0 0,0 0 1 0 0,0 0-1 0 0,0 0 1 0 0,0 0-1 0 0,0 0 1 0 0,0-1-1 0 0,0 1 1 0 0,0 0 0 0 0,0 0-1 0 0,0 0 1 0 0,0 0-1 0 0,0 0 1 0 0,0 0-1 0 0,0 0 1 0 0,1 0-1 0 0,-1-1 1 0 0,0 1-1 0 0,0 0 1 0 0,0 0-1 0 0,0 0 1 0 0,0 0 0 0 0,0 0-1 0 0,0 0 1 0 0,0 0-1 0 0,1 0 1 0 0,-1 0-1 0 0,0 0 1 0 0,0 0-1 0 0,0 0 1 0 0,0 0-1 0 0,0 0 1 0 0,0 0-1 0 0,1 0 1 0 0,-1 0 0 0 0,0 0-1 0 0,0 0 1 0 0,0 0-1 0 0,0 0 1 0 0,0 0-1 0 0,0 0 1 0 0,1 0-1 0 0,-1 0 1 0 0,0 0-1 0 0,0 0 1 0 0,0 0-1 0 0,0 0 1 0 0,0 0 0 0 0,0 0-1 0 0,0 0 1 0 0,1 1-1 0 0,-1-1 1 0 0,0 0-1 0 0,0 0 1 0 0,0 0-1 0 0,0 0 1 0 0,0 0-1 0 0,0 0 1 0 0,0 0-1 0 0,0 0 1 0 0,0 1 0 0 0,0-1-1 0 0,0 0 1 0 0,0 0-1 0 0,0 0 1 0 0,0 0-1 0 0,0 0 1 0 0,0 0-1 0 0,0 1 1 0 0,6 8 15 0 0,-4-4-12 0 0,3 14 17 0 0,0-3 1 0 0,1 1-1 0 0,1 0 1 0 0,14 27 0 0 0,-19-40-13 0 0,1 0 0 0 0,0 0 0 0 0,0 0 0 0 0,0 0 1 0 0,2-2-1 0 0,-2 2 0 0 0,1-1 0 0 0,-1 0 0 0 0,1 0 0 0 0,0-1 1 0 0,0 2-1 0 0,1-2 0 0 0,-1 0 0 0 0,0 0 0 0 0,0 0 1 0 0,0 0-1 0 0,1-2 0 0 0,0 1 0 0 0,0 0 0 0 0,0 0 0 0 0,0-1 1 0 0,0 1-1 0 0,5-2 0 0 0,-7 1 4 0 0,0 0 1 0 0,0 0-1 0 0,-1 0 0 0 0,0-1 1 0 0,1 1-1 0 0,0-1 0 0 0,-1 0 1 0 0,1 1-1 0 0,-1-1 0 0 0,2 0 1 0 0,-2 0-1 0 0,1 0 0 0 0,-1-1 0 0 0,1 1 1 0 0,-1-1-1 0 0,0-1 0 0 0,0 1 1 0 0,0 0-1 0 0,0 0 0 0 0,0 0 1 0 0,-1 0-1 0 0,3-3 0 0 0,-2 2 11 0 0,0-1-1 0 0,-1-2 1 0 0,1 2-1 0 0,-1 0 1 0 0,0-1-1 0 0,0 1 1 0 0,0 0-1 0 0,-1-1 1 0 0,0 0-1 0 0,0 0 1 0 0,0 1-1 0 0,0-7 1 0 0,-5-23 183 0 0,-13-48 1 0 0,16 64-104 0 0,2 9-50 0 0</inkml:trace>
  <inkml:trace contextRef="#ctx0" brushRef="#br0" timeOffset="12977.42">3053 2880 14464 0 0,'4'3'114'0'0,"1"-1"0"0"0,0 1 0 0 0,-1-1 0 0 0,0 1 0 0 0,0 0 0 0 0,0 1 0 0 0,0-1 0 0 0,-1 0 0 0 0,1 1 0 0 0,0 0 0 0 0,0 0 0 0 0,-1 0 0 0 0,0 1 0 0 0,-1-1 0 0 0,1 0 0 0 0,2 8 0 0 0,-2-3 108 0 0,-1 0 1 0 0,0 1 0 0 0,0-1 0 0 0,-1 0 0 0 0,0 1 0 0 0,0-1 0 0 0,-1 1 0 0 0,-2 9-1 0 0,1 4 10 0 0,1-10 115 0 0,-1-2-1 0 0,-3 20 17 0 0</inkml:trace>
  <inkml:trace contextRef="#ctx0" brushRef="#br0" timeOffset="13474.6">3038 2952 11352 0 0,'-3'-1'167'0'0,"1"-1"0"0"0,-1 1 0 0 0,1-1 0 0 0,-1 0 0 0 0,1 0 1 0 0,0 0-1 0 0,-3-5 672 0 0,14-2 288 0 0,26 2-405 0 0,-1 1 0 0 0,42-1 1 0 0,-12 2-108 0 0,-59 4-555 0 0,1 1 0 0 0,-1 0 0 0 0,0 0 0 0 0,0 1 0 0 0,1-1 0 0 0,0 1 0 0 0,0 0 0 0 0,-1 0 0 0 0,0 1 0 0 0,0 0 0 0 0,1-1 0 0 0,3 5 0 0 0,-5-4-18 0 0,-1 0 0 0 0,0 0 0 0 0,1 1 0 0 0,-1 0 0 0 0,1-1 0 0 0,-2 1 0 0 0,1 0 0 0 0,0-1 0 0 0,-1 2 0 0 0,0 0 0 0 0,0-1 0 0 0,0 0 0 0 0,0 1 0 0 0,0 0 0 0 0,-1-1 0 0 0,1 1 0 0 0,0 5 0 0 0,0-1 26 0 0,0 0 0 0 0,-1 0 0 0 0,0 0-1 0 0,0 0 1 0 0,-1 0 0 0 0,0 0 0 0 0,0 0 0 0 0,-1 1 0 0 0,0-2 0 0 0,-1 1-1 0 0,0 0 1 0 0,0 1 0 0 0,0-2 0 0 0,-1 0 0 0 0,0 2 0 0 0,-1-3 0 0 0,-4 9-1 0 0,7-14 19 0 0,-1-17 50 0 0,3 7-114 0 0,0 1 1 0 0,0-1-1 0 0,5-14 1 0 0,1-14 19 0 0,-5 19-32 0 0,-1 4-1 0 0,1 0 0 0 0,0 0 1 0 0,0 0-1 0 0,2 1 0 0 0,5-21 0 0 0,-8 32-7 0 0,0 0 0 0 0,1 0 1 0 0,-1 0-1 0 0,0 0 0 0 0,0 0 0 0 0,1 1 1 0 0,-1-1-1 0 0,1 0 0 0 0,0 0 0 0 0,0 0 1 0 0,-1 1-1 0 0,2 0 0 0 0,-1 0 0 0 0,3-2 0 0 0,-5 3 0 0 0,1 0-1 0 0,0 0 0 0 0,-1 0 1 0 0,1 0-1 0 0,-1 0 0 0 0,1 0 1 0 0,-1 1-1 0 0,1-1 1 0 0,-1 0-1 0 0,1 0 0 0 0,0 0 1 0 0,-1 0-1 0 0,1 1 0 0 0,-1-1 1 0 0,0 0-1 0 0,1 1 0 0 0,-1-1 1 0 0,1 0-1 0 0,-1 1 0 0 0,1-1 1 0 0,-1 0-1 0 0,1 1 1 0 0,9 12 16 0 0,-4 0 6 0 0,1 2-1 0 0,-1-1 1 0 0,-1 1 0 0 0,1 1 0 0 0,1 15-1 0 0,13 36 176 0 0,-3-35 394 0 0,-17-31-529 0 0</inkml:trace>
  <inkml:trace contextRef="#ctx0" brushRef="#br0" timeOffset="13879.16">3279 3071 13768 0 0,'202'-125'4809'0'0,"-145"91"-4056"0"0,-53 32-727 0 0,-3 0-14 0 0,1 1 1 0 0,-1 0 0 0 0,1 1-1 0 0,-1-1 1 0 0,1 0-1 0 0,0 0 1 0 0,0 1 0 0 0,-1-1-1 0 0,1 0 1 0 0,1 1-1 0 0,-1 0 1 0 0,0-1 0 0 0,0 1-1 0 0,3 0 1 0 0,-4 1-8 0 0,0 0-5 0 0,0 0 0 0 0,0 0 0 0 0,0 0 0 0 0,0 0 0 0 0,0 0 0 0 0,0 0 0 0 0,0 2 0 0 0,-1-2 0 0 0,1 0 0 0 0,-1 1 0 0 0,1-1 0 0 0,-1 1 0 0 0,1-1 0 0 0,-1 1 0 0 0,0 0 0 0 0,0-1 0 0 0,1 1 0 0 0,-1-1 0 0 0,-1 1 0 0 0,1-1 0 0 0,0 3 0 0 0,0 1 1 0 0,0 37 4 0 0,0-26-7 0 0,0-1 0 0 0,1 0 0 0 0,5 28 1 0 0,-5-37 6 0 0,1-2 0 0 0,-1 1 0 0 0,0-1 0 0 0,2 1 0 0 0,-1 1 0 0 0,0-2 0 0 0,1 0 0 0 0,0 0 0 0 0,0 0 1 0 0,0 0-1 0 0,2 0 0 0 0,-2 1 0 0 0,1-2 0 0 0,0 0 0 0 0,6 4 0 0 0,-5-4 8 0 0,0 0 1 0 0,-2 0-1 0 0,2 0 0 0 0,0-1 0 0 0,0 0 1 0 0,0 0-1 0 0,1 0 0 0 0,0-1 0 0 0,-1 0 1 0 0,0-1-1 0 0,0 1 0 0 0,1-1 0 0 0,-2 0 1 0 0,2 0-1 0 0,7-1 0 0 0,-4 0 19 0 0,-1-1 0 0 0,0 0 0 0 0,-1 0 0 0 0,0-1-1 0 0,0-2 1 0 0,1 2 0 0 0,0-1 0 0 0,-1-1 0 0 0,10-7 0 0 0,12-13 101 0 0,38-40 0 0 0,-45 43-34 0 0,2-4 6 0 0</inkml:trace>
  <inkml:trace contextRef="#ctx0" brushRef="#br0" timeOffset="15093.37">4350 220 1496 0 0,'5'-12'-341'0'0,"-1"4"5946"0"0,-1 21-2385 0 0,49 260-128 0 0,-40-222-2851 0 0,51 297 975 0 0,-15-62-649 0 0,-32-211-426 0 0,61 296 335 0 0,-18-146-171 0 0,-14-62-98 0 0,57 366 410 0 0,-97-473-576 0 0,-4-42-28 0 0,0 1 0 0 0,1-1 1 0 0,0 1-1 0 0,1-2 0 0 0,7 23 0 0 0,-8-32-2 0 0,2-3-9 0 0</inkml:trace>
  <inkml:trace contextRef="#ctx0" brushRef="#br0" timeOffset="16483.04">4455 244 96 0 0,'0'0'9024'0'0,"2"1"-8851"0"0,10 0 116 0 0,0-1-1 0 0,1 0 1 0 0,0-1 0 0 0,12-1-1 0 0,13-2-63 0 0,118-10 503 0 0,40 4-306 0 0,51-4-96 0 0,39 0 121 0 0,-114 3-257 0 0,633-29 1582 0 0,-571 31-1395 0 0,304-18 597 0 0,-374 15-642 0 0,518-11 794 0 0,-644 24-1009 0 0,0 4 0 0 0,65 11 0 0 0,-94-14-96 0 0,6 1 9 0 0,-2 0 0 0 0,1 2 0 0 0,0-1 0 0 0,1 1 0 0 0,-3 1 0 0 0,16 9 0 0 0,-23-12-19 0 0,0-1 0 0 0,-2 1 1 0 0,2-1-1 0 0,-2 1 1 0 0,0 0 0 0 0,1 0-1 0 0,-1 1 1 0 0,0 0-1 0 0,0-2 1 0 0,4 7-1 0 0,1 5 7 0 0,-1-1-1 0 0,0 2 1 0 0,-1-2 0 0 0,0 3-1 0 0,-2-3 1 0 0,6 27-1 0 0,28 222 58 0 0,-34-237-75 0 0,25 283 14 0 0,13 133-14 0 0,32 94-9 0 0,-41-319-3 0 0,7 61-13 0 0,-31-185 16 0 0,-4 2 1 0 0,-7 98-1 0 0,0-181 9 0 0,1 1 0 0 0,-5 15 0 0 0,5-23 0 0 0,0-1 0 0 0,0-1 0 0 0,0 1 0 0 0,-1 1 0 0 0,0 0 0 0 0,1-1 0 0 0,-1 0 0 0 0,0-1 0 0 0,0 1 0 0 0,-1 0 0 0 0,-4 3 0 0 0,5-4 0 0 0,-1 1 0 0 0,0-1 0 0 0,0 0 0 0 0,0-1 0 0 0,0 1 0 0 0,0-1 0 0 0,1 0 0 0 0,-2 0 0 0 0,1 0 0 0 0,0 0 0 0 0,-1 0 0 0 0,1-1 0 0 0,0 1 0 0 0,-5-1 0 0 0,0 1 0 0 0,-28 1 0 0 0,-1-2 0 0 0,1-1 0 0 0,-66-12 0 0 0,28 3 0 0 0,-116-17 0 0 0,19 2 0 0 0,-349-20 0 0 0,-140 25 0 0 0,513 17 2 0 0,-210-1 10 0 0,-212 12 16 0 0,-27 8 42 0 0,562-16-58 0 0,1-1 0 0 0,1-3-1 0 0,-42-7 1 0 0,45 6-3 0 0</inkml:trace>
  <inkml:trace contextRef="#ctx0" brushRef="#br0" timeOffset="17327.3">5369 489 96 0 0,'2'-17'533'0'0,"-4"-6"1672"0"0,1 18-1608 0 0,-1 0 0 0 0,1 0 1 0 0,-1 0-1 0 0,0 0 1 0 0,0-1-1 0 0,-1 3 0 0 0,-3-6 1 0 0,-2-2 1029 0 0,6 23-1391 0 0,1-1 0 0 0,0 2 1 0 0,1 0-1 0 0,1-1 0 0 0,0 0 0 0 0,3 18 1 0 0,0-6 69 0 0,51 359 1218 0 0,4 28-730 0 0,8 270 296 0 0,-57-568-874 0 0,23 186 624 0 0,-33-299-839 0 0,1 11 47 0 0,1 1 0 0 0,0-1 0 0 0,1 0-1 0 0,0 0 1 0 0,1-1 0 0 0,0 1 0 0 0,8 16 0 0 0,-5-18 24 0 0</inkml:trace>
  <inkml:trace contextRef="#ctx0" brushRef="#br0" timeOffset="17861.29">6126 531 4816 0 0,'5'-14'135'0'0,"3"-7"452"0"0,-5 15-321 0 0,0 0 0 0 0,-1 0 0 0 0,0 0-1 0 0,0 0 1 0 0,-1 0 0 0 0,2-11 0 0 0,-4 2-88 0 0,2 13 1377 0 0,3 8-1188 0 0,3 10-218 0 0,12 73 511 0 0,8 91 1 0 0,-10-67-454 0 0,87 753 1111 0 0,-73-445-652 0 0,-5-52 335 0 0,-24-348-851 0 0,5 36 161 0 0,-6-51-269 0 0,0 0-1 0 0,1-1 1 0 0,-1 2 0 0 0,1-3-1 0 0,0 1 1 0 0,1 1 0 0 0,2 7 0 0 0,-4-12-28 0 0,-1-1 0 0 0,1 1 1 0 0,0 0-1 0 0,-1 0 0 0 0,1-1 1 0 0,0 1-1 0 0,0-1 0 0 0,0 1 1 0 0,0 0-1 0 0,0-1 0 0 0,0 1 1 0 0,0-1-1 0 0,0 1 0 0 0,0-1 1 0 0,2 1-1 0 0,5-1 105 0 0</inkml:trace>
  <inkml:trace contextRef="#ctx0" brushRef="#br0" timeOffset="18493.68">7115 480 7528 0 0,'6'-8'-21'0'0,"5"-4"70"0"0,22-14 651 0 0,-32 25-636 0 0,0 1-32 0 0,-1-1 1 0 0,1 1-1 0 0,0 0 1 0 0,-1-1-1 0 0,1 1 1 0 0,0 0-1 0 0,-1-1 1 0 0,1 1-1 0 0,0 0 1 0 0,-1 0-1 0 0,1-1 0 0 0,0 1 1 0 0,-1 0-1 0 0,1 0 1 0 0,0 0-1 0 0,-1 0 1 0 0,1 0-1 0 0,0 0 1 0 0,-1 0-1 0 0,1 0 1 0 0,0 1-1 0 0,0-1 1 0 0,-1 0-1 0 0,1 0 1 0 0,0 1-1 0 0,-1-1 1 0 0,1 0-1 0 0,-1 0 1 0 0,1 1-1 0 0,0-1 1 0 0,-1 1-1 0 0,1-1 1 0 0,-1 1-1 0 0,1-1 0 0 0,-1 1 1 0 0,1-1-1 0 0,-1 1 1 0 0,0-1-1 0 0,1 1 1 0 0,-1 0-1 0 0,0-1 1 0 0,1 1-1 0 0,-1-1 1 0 0,0 1-1 0 0,1 0 1 0 0,-1-1-1 0 0,0 2 1 0 0,2 5 70 0 0,1 0 0 0 0,-2 0 1 0 0,3 12-1 0 0,-3-13-75 0 0,48 335 1146 0 0,-19 3-894 0 0,-14 317 222 0 0,-17-492-204 0 0,19 348 1166 0 0,-16-487-1274 0 0,3-1-1 0 0,0 1 1 0 0,1 0-1 0 0,0-1 1 0 0,15 33 0 0 0,-21-59-160 0 0,1-2 0 0 0,1 1 0 0 0,-1 0 1 0 0,0-1-1 0 0,0 1 0 0 0,1 0 1 0 0,-1 0-1 0 0,1 0 0 0 0,-1 0 0 0 0,1 0 1 0 0,0-1-1 0 0,0 0 0 0 0,1 1 0 0 0,-1-1 1 0 0,0 0-1 0 0,2 1 0 0 0,-3-1-17 0 0,0-1 0 0 0,1 0 1 0 0,-1 1-1 0 0,1-1 0 0 0,-1 0 0 0 0,1 0 0 0 0,-1 0 0 0 0,1 0 0 0 0,-1 0 0 0 0,0 0 0 0 0,1-1 0 0 0,-1 1 0 0 0,1 0 0 0 0,-1-1 0 0 0,1 1 0 0 0,-1-1 1 0 0,0 1-1 0 0,1-1 0 0 0,-1 0 0 0 0,0 0 0 0 0,0 1 0 0 0,0-1 0 0 0,1 0 0 0 0,-1 0 0 0 0,1-2 0 0 0,25-33 285 0 0,-12 16-147 0 0</inkml:trace>
  <inkml:trace contextRef="#ctx0" brushRef="#br0" timeOffset="19074.09">7736 457 10248 0 0,'2'0'449'0'0,"-1"0"-389"0"0,0 0 1 0 0,-1 0-1 0 0,1 0 0 0 0,0 0 1 0 0,0 1-1 0 0,0-1 0 0 0,-1 0 1 0 0,1 0-1 0 0,0 1 0 0 0,0-1 1 0 0,-1 0-1 0 0,1 1 0 0 0,0-1 0 0 0,-1 1 1 0 0,1-1-1 0 0,-1 1 0 0 0,1-1 1 0 0,0 1-1 0 0,-1-1 0 0 0,1 1 1 0 0,-1 0-1 0 0,1-1 0 0 0,-1 1 1 0 0,0 0-1 0 0,1-1 0 0 0,-1 1 1 0 0,0 0-1 0 0,1 0 0 0 0,-1-1 1 0 0,0 1-1 0 0,0 1 0 0 0,5 32 149 0 0,-4-17 43 0 0,28 283 860 0 0,-11-73-872 0 0,41 744-48 0 0,-30-495 192 0 0,-27-459-308 0 0,-2-10-30 0 0,1-1-1 0 0,-1 1 1 0 0,2 0 0 0 0,0-1-1 0 0,-1 0 1 0 0,1 2-1 0 0,3 5 1 0 0,-5-12-40 0 0,1-1 1 0 0,-1 0 0 0 0,0 0-1 0 0,0 0 1 0 0,1 0-1 0 0,-1 0 1 0 0,0 0-1 0 0,0 0 1 0 0,1 0 0 0 0,-1 0-1 0 0,0 0 1 0 0,1 0-1 0 0,-1 0 1 0 0,0 0-1 0 0,0 0 1 0 0,1-1-1 0 0,-1 1 1 0 0,0 0 0 0 0,0 0-1 0 0,1 0 1 0 0,-1 0-1 0 0,0 0 1 0 0,0-1-1 0 0,1 1 1 0 0,-1 0 0 0 0,0 0-1 0 0,0 0 1 0 0,0-1-1 0 0,1 1 1 0 0,-1 0-1 0 0,0 0 1 0 0,0-1-1 0 0,0 1 1 0 0,0 0 0 0 0,0 0-1 0 0,0-1 1 0 0,1 1-1 0 0,-1-1 1 0 0,2-5 96 0 0</inkml:trace>
  <inkml:trace contextRef="#ctx0" brushRef="#br0" timeOffset="19653.06">4755 998 96 0 0,'-16'-2'679'0'0,"-10"-3"2127"0"0,-36-8 3661 0 0,61 13-6315 0 0,1-1-129 0 0,0 1 0 0 0,1-1 0 0 0,-1 1 0 0 0,0-1 0 0 0,0 1 0 0 0,1-1 0 0 0,-1 1 0 0 0,0 0 0 0 0,1-1 0 0 0,-1 1 0 0 0,1 0 0 0 0,-1-1 0 0 0,1 1 1 0 0,-1 0-1 0 0,0-1 0 0 0,1 1 0 0 0,-1 0 0 0 0,1 0 0 0 0,-1-1 0 0 0,1 1 0 0 0,-1 0 0 0 0,1 0 0 0 0,-1 0 0 0 0,2 0 0 0 0,-1 0 0 0 0,-1 0 0 0 0,1 0 0 0 0,0 0 0 0 0,21-2 89 0 0,-18 2-70 0 0,847-40 1345 0 0,-678 31-1187 0 0,651-61 670 0 0,-326 25-383 0 0,26 1-23 0 0,-400 37-365 0 0,64-9 234 0 0,16 1 48 0 0,47-6 81 0 0,-32 1 130 0 0,-207 20-529 0 0</inkml:trace>
  <inkml:trace contextRef="#ctx0" brushRef="#br0" timeOffset="20304.32">5006 1792 5224 0 0,'-27'3'1072'0'0,"-32"1"4560"0"0,60-2-5565 0 0,0-2 0 0 0,0 1 1 0 0,0 0-1 0 0,1-1 0 0 0,-1 1 1 0 0,0-1-1 0 0,1 1 0 0 0,-1-1 1 0 0,0 0-1 0 0,1 1 0 0 0,1-1 1 0 0,1 1 46 0 0,19 4 36 0 0,-3-1 1 0 0,2-2-1 0 0,35 2 0 0 0,69-7 78 0 0,-84 2-151 0 0,335-30 383 0 0,-130 7-243 0 0,322-38 148 0 0,-4-29-10 0 0,-118 34 112 0 0,3 22 163 0 0,-402 32-546 0 0,155-8 608 0 0,249 16 0 0 0,-321 9-129 0 0,-121-11-403 0 0,-11 2 27 0 0,-1-4-169 0 0,0 0-1 0 0,1-1 0 0 0,-1 1 0 0 0,0-1 1 0 0,1 1-1 0 0,-1-1 0 0 0,0 1 0 0 0,1-1 1 0 0,-3 0-1 0 0,-9 1 45 0 0</inkml:trace>
  <inkml:trace contextRef="#ctx0" brushRef="#br0" timeOffset="21083.28">5041 2337 6928 0 0,'-2'1'574'0'0,"-17"12"3348"0"0,21-13-3837 0 0,0 1 0 0 0,0-1 1 0 0,0 1-1 0 0,0-1 1 0 0,0 0-1 0 0,-1 1 0 0 0,1-1 1 0 0,3-1-1 0 0,-2 1-15 0 0,211 2 914 0 0,-138-4-692 0 0,226-15 360 0 0,30-1-170 0 0,-116 6-2 0 0,1176-36 1503 0 0,-465 37-999 0 0,-804 11-833 0 0,-25 1 161 0 0,123-14 0 0 0,-216 12-282 0 0,1-1 0 0 0,0 0 1 0 0,0 0-1 0 0,0 1 0 0 0,0-2 0 0 0,7-2 0 0 0,-10 4-15 0 0,-1-1 0 0 0,1 1 1 0 0,-1-1-1 0 0,1 0 0 0 0,-1 0 0 0 0,0 0 0 0 0,0-1 1 0 0,0 1-1 0 0,0 0 0 0 0,0-1 0 0 0,-1 1 0 0 0,1-1 0 0 0,-1 1 1 0 0,3-5-1 0 0,0-7 27 0 0</inkml:trace>
  <inkml:trace contextRef="#ctx0" brushRef="#br0" timeOffset="22004.77">5807 651 8136 0 0,'0'0'254'0'0,"2"-1"-3"0"0,-1-1-167 0 0,1 0-1 0 0,0 1 1 0 0,-1-1-1 0 0,2 0 0 0 0,-2 0 1 0 0,0-2-1 0 0,0 2 1 0 0,0 0-1 0 0,0-1 1 0 0,0 1-1 0 0,0-1 1 0 0,-1 1-1 0 0,1-1 1 0 0,-1 2-1 0 0,1-2 1 0 0,-1 1-1 0 0,0-2 1 0 0,0 2-1 0 0,0-1 1 0 0,-1 1-1 0 0,1-1 1 0 0,-1 1-1 0 0,0-3 1 0 0,-3-11 533 0 0,-1 1 0 0 0,-9-23 0 0 0,12 31-649 0 0,-2-3 266 0 0,1 1 1 0 0,-1-1 0 0 0,-1 1-1 0 0,1 0 1 0 0,-1 0 0 0 0,-1 1-1 0 0,0 0 1 0 0,-15-17 0 0 0,21 25-197 0 0,-1-1 0 0 0,0 0 0 0 0,0 1 0 0 0,0 0 0 0 0,0 0 0 0 0,0-1 0 0 0,0 1 0 0 0,0 0 0 0 0,0-1 0 0 0,0 1 0 0 0,0 0 0 0 0,0-1 0 0 0,0 1 0 0 0,0 0 0 0 0,0 0 0 0 0,0 0 0 0 0,0 0 0 0 0,0 0 0 0 0,1 0 0 0 0,-2 0 0 0 0,1 1 0 0 0,-1-1 0 0 0,0 1-1 0 0,0 0 0 0 0,0-1-1 0 0,0 1 1 0 0,0 1-1 0 0,1 0 1 0 0,-1-1 0 0 0,1 1-1 0 0,-2-1 1 0 0,2 1 0 0 0,-3 3-1 0 0,0 1 31 0 0,0 0-1 0 0,0 1 1 0 0,1 0 0 0 0,0-1-1 0 0,-3 13 1 0 0,2-9-21 0 0,0 8 41 0 0,0-1 1 0 0,0 1-1 0 0,-2 24 1 0 0,6-37-63 0 0,0 0 1 0 0,0 0 0 0 0,1 0-1 0 0,-1 1 1 0 0,1-2 0 0 0,0 1-1 0 0,3 6 1 0 0,-3-7-10 0 0,0-2-1 0 0,0 0 1 0 0,0 1 0 0 0,1-2-1 0 0,-1 1 1 0 0,0 0 0 0 0,0 0-1 0 0,1 0 1 0 0,0 0 0 0 0,0 0-1 0 0,0 0 1 0 0,0-1 0 0 0,0 1-1 0 0,4 3 1 0 0,-2-4 7 0 0,0 0 0 0 0,-1 0 0 0 0,1 0 0 0 0,1 0 0 0 0,-2 0 0 0 0,1-1 0 0 0,0 0 0 0 0,0 0 0 0 0,-1 0 0 0 0,0 0 0 0 0,1 0 0 0 0,0-1 0 0 0,-1 0 0 0 0,1 0 1 0 0,0 0-1 0 0,-1 0 0 0 0,1 0 0 0 0,-1-1 0 0 0,1 1 0 0 0,0-2 0 0 0,-1 1 0 0 0,0 0 0 0 0,0 0 0 0 0,0-1 0 0 0,0 1 0 0 0,0-1 0 0 0,1-2 0 0 0,-3 5 13 0 0,-1-1-31 0 0,0 1 0 0 0,0 0 1 0 0,1 0-1 0 0,-1 0 0 0 0,0 0 0 0 0,0 0 0 0 0,0 0 0 0 0,0 0 1 0 0,1 0-1 0 0,-1 0 0 0 0,0-1 0 0 0,0 1 0 0 0,0 0 0 0 0,0 0 1 0 0,0 0-1 0 0,0 0 0 0 0,1 0 0 0 0,-1-1 0 0 0,0 1 0 0 0,0 0 1 0 0,0 0-1 0 0,0 0 0 0 0,0 0 0 0 0,0-1 0 0 0,0 1 0 0 0,0 0 1 0 0,0 0-1 0 0,0 0 0 0 0,0-1 0 0 0,0 1 0 0 0,0 0 0 0 0,0 0 1 0 0,0 0-1 0 0,0 0 0 0 0,0-2 0 0 0,0 2 0 0 0,0 0 1 0 0,0 0-1 0 0,0 0 0 0 0,0-1 0 0 0,0 1 0 0 0,0 0 0 0 0,-1-2 226 0 0,1 7-101 0 0,0-4-119 0 0,1 1 0 0 0,-1-1 0 0 0,1 0 0 0 0,-1 0 0 0 0,1 0 0 0 0,0 0 0 0 0,-1 0 0 0 0,1 0 0 0 0,0 0 0 0 0,0 0 0 0 0,0 0 0 0 0,0 0 0 0 0,0 0 0 0 0,0 0 0 0 0,0 0 0 0 0,0 0 0 0 0,0-1 1 0 0,0 1-1 0 0,0 0 0 0 0,2 0 0 0 0,0 0 11 0 0,0 0 0 0 0,0 0 0 0 0,1-1 0 0 0,-1 1 0 0 0,0-1 0 0 0,0 0 0 0 0,0 0 0 0 0,4 0 0 0 0,2-1 18 0 0,-1 0 0 0 0,0-1 1 0 0,0 0-1 0 0,1 0 0 0 0,-1-1 0 0 0,6-4 1 0 0,-2 2 28 0 0,0-3-4 0 0</inkml:trace>
  <inkml:trace contextRef="#ctx0" brushRef="#br0" timeOffset="22502.36">6179 331 10656 0 0,'0'0'1953'0'0,"1"0"-1926"0"0,0 0 1 0 0,-1 0-1 0 0,1 0 1 0 0,0 0-1 0 0,-1 0 0 0 0,0 0 1 0 0,1 0-1 0 0,-1 0 1 0 0,1 1-1 0 0,0-1 1 0 0,-1 0-1 0 0,1 0 0 0 0,0 0 1 0 0,-1 1-1 0 0,2 0 1 0 0,0 13 245 0 0,-1-2 0 0 0,-1 2 0 0 0,0-1 0 0 0,-3 22 0 0 0,2-18-150 0 0,0 0 0 0 0,1 18 0 0 0,2-16 36 0 0,7 34 0 0 0,-7-48-134 0 0,-1 1-1 0 0,1-1 0 0 0,1 2 0 0 0,-1-3 0 0 0,1 1 0 0 0,-1 1 1 0 0,2-2-1 0 0,-1 2 0 0 0,1-1 0 0 0,4 3 0 0 0,-7-7-21 0 0,0 0-1 0 0,-1-1 1 0 0,1 1 0 0 0,0-1-1 0 0,-1 1 1 0 0,1-1-1 0 0,0 0 1 0 0,0 1 0 0 0,-1-1-1 0 0,1 0 1 0 0,-1 1-1 0 0,1-1 1 0 0,-1 0-1 0 0,1 0 1 0 0,0 0 0 0 0,0 0-1 0 0,0 0 1 0 0,0 0-1 0 0,-1 0 1 0 0,1 0 0 0 0,0 0-1 0 0,0 0 1 0 0,0 0-1 0 0,0 0 1 0 0,-1-1 0 0 0,1 1-1 0 0,0 0 1 0 0,0-1-1 0 0,-1 1 1 0 0,1 0 0 0 0,0-1-1 0 0,-1 1 1 0 0,1-1-1 0 0,0 1 1 0 0,-1-1-1 0 0,1 1 1 0 0,0-1 0 0 0,-1 0-1 0 0,1 1 1 0 0,-1-1-1 0 0,1 0 1 0 0,-1 1 0 0 0,0-1-1 0 0,1-1 1 0 0,3-3 8 0 0,-1-2 0 0 0,1 1-1 0 0,4-12 1 0 0,0-6 10 0 0,-3 8-7 0 0,-1 2 0 0 0,11-21 1 0 0,-13 32-7 0 0,-1 1 0 0 0,1-1 0 0 0,-1 0 0 0 0,1 1 0 0 0,0 0 0 0 0,0-1 0 0 0,0 1 0 0 0,0 0 0 0 0,1 0 0 0 0,-1 0 0 0 0,2 0 0 0 0,-2 0 0 0 0,1 1 0 0 0,-1-1 0 0 0,1 1 0 0 0,0-1 0 0 0,0 1 0 0 0,2-1 0 0 0,-4 2-3 0 0,0 0-1 0 0,0 0 1 0 0,0 1-1 0 0,0-1 1 0 0,-1 0-1 0 0,1 0 1 0 0,0 0 0 0 0,0 1-1 0 0,0-1 1 0 0,0 0-1 0 0,-1 1 1 0 0,1-1-1 0 0,0 1 1 0 0,0-1-1 0 0,-1 1 1 0 0,1-1-1 0 0,0 1 1 0 0,-1 0 0 0 0,1-1-1 0 0,-1 1 1 0 0,1 0-1 0 0,-1 0 1 0 0,1-1-1 0 0,-1 1 1 0 0,1 0-1 0 0,-1 0 1 0 0,0-1-1 0 0,1 3 1 0 0,9 26 97 0 0,-9-27-69 0 0,0 5 11 0 0,1-1 0 0 0,0 1-1 0 0,-1-1 1 0 0,-1 0 0 0 0,0 1 0 0 0,0-1 0 0 0,0 0 0 0 0,0 1 0 0 0,-1-1 0 0 0,-4 10-1 0 0,4-10-7 0 0,-1-3-1 0 0,1 1 0 0 0,-1 0 0 0 0,0 0 0 0 0,0 0 0 0 0,-1-1 0 0 0,1 2 0 0 0,-1-2 0 0 0,0 0 0 0 0,0 0 0 0 0,0 0 0 0 0,0 0 0 0 0,-1 0 0 0 0,2 0 0 0 0,-2 0 0 0 0,-4 2 0 0 0,1-2 46 0 0,1 0-1 0 0,0 0 1 0 0,0-1-1 0 0,0 1 1 0 0,0-1-1 0 0,-1 0 0 0 0,-6 2 1 0 0,11-4-59 0 0,0 0 0 0 0,1 0 0 0 0,-2 0 0 0 0,1 0 0 0 0,0-2-1 0 0,1 2 1 0 0,-1 0 0 0 0,0-1 0 0 0,0 1 0 0 0,1-1 0 0 0,-1 0 0 0 0,0 1 0 0 0,1-1 0 0 0,-1 0 0 0 0,1 0 0 0 0,-1 0 0 0 0,1 0 0 0 0,0 0 0 0 0,-1-1 0 0 0,1 1 0 0 0,0 0 0 0 0,0-1 0 0 0,0 1 0 0 0,0 0 0 0 0,0 0 0 0 0,0-1 0 0 0,0 1 0 0 0,0-1 0 0 0,1 1 0 0 0,-1-2 0 0 0,0 1 0 0 0,0-2-1 0 0,1 0 7 0 0,0-1 0 0 0,-1 1-1 0 0,1 0 1 0 0,-1-1 0 0 0,1 0-1 0 0,1 0 1 0 0,-1 1 0 0 0,1-1-1 0 0,-1 2 1 0 0,0-3 0 0 0,1 2-1 0 0,1-1 1 0 0,-1 1 0 0 0,1 0-1 0 0,0 0 1 0 0,0 0 0 0 0,0 0-1 0 0,1 0 1 0 0,3-4 0 0 0,4-4 26 0 0</inkml:trace>
  <inkml:trace contextRef="#ctx0" brushRef="#br0" timeOffset="23353.91">7528 428 6632 0 0,'0'0'1192'0'0,"0"-2"1"0"0,-2-7 6 0 0,2 8 90 0 0,-6-13 1919 0 0,5 13-3160 0 0,-1 0 0 0 0,1 0 0 0 0,-1 0-1 0 0,1 0 1 0 0,-1 0 0 0 0,1 0 0 0 0,-1 1 0 0 0,0-1 0 0 0,2 1 0 0 0,-2-2-1 0 0,0 2 1 0 0,0 0 0 0 0,1 0 0 0 0,-1 0 0 0 0,-1 0 0 0 0,1 0 0 0 0,0 0 0 0 0,1 0-1 0 0,-1 0 1 0 0,0 2 0 0 0,0-2 0 0 0,-2 2 0 0 0,-4 0 117 0 0,1 0 0 0 0,0 1 0 0 0,1 0 0 0 0,-10 5 0 0 0,8-3-92 0 0,0 2-1 0 0,0-1 0 0 0,1 1 1 0 0,0-1-1 0 0,1 2 0 0 0,-1-1 1 0 0,0 1-1 0 0,2 0 0 0 0,-6 10 1 0 0,4-5 23 0 0,0 0 1 0 0,1 0-1 0 0,1 0 1 0 0,1 1 0 0 0,-5 23-1 0 0,7-35-76 0 0,1 1-1 0 0,1 0 1 0 0,0-1-1 0 0,-1 2 1 0 0,1-2 0 0 0,0 1-1 0 0,0-2 1 0 0,1 2-1 0 0,-1-1 1 0 0,1 1 0 0 0,-1 0-1 0 0,2-1 1 0 0,-1 0-1 0 0,0 1 1 0 0,0 0 0 0 0,0 0-1 0 0,0-1 1 0 0,2 2-1 0 0,-2-3 1 0 0,1 1-1 0 0,-1-1 0 0 0,1 1 1 0 0,0-1-1 0 0,0 0 0 0 0,0 0 1 0 0,0 0-1 0 0,0 0 0 0 0,0 0 1 0 0,0 0-1 0 0,1 0 1 0 0,-1-1-1 0 0,0 1 0 0 0,0-1 1 0 0,1 0-1 0 0,-1 1 0 0 0,0-1 1 0 0,1 0-1 0 0,-1 0 0 0 0,4-1 1 0 0,10-2 50 0 0,-1 0 0 0 0,0-1-1 0 0,1-1 1 0 0,14-7 0 0 0,-15 6-5 0 0,3 0 7 0 0</inkml:trace>
  <inkml:trace contextRef="#ctx0" brushRef="#br0" timeOffset="23783.37">7971 449 9536 0 0,'8'-18'1156'0'0,"-8"15"-794"0"0,1 0 1 0 0,0 0 0 0 0,0 0 0 0 0,-1 0 0 0 0,1 1-1 0 0,-1-1 1 0 0,0 0 0 0 0,-1-6 1001 0 0,-14 2-140 0 0,9 11-1105 0 0,-2 0-1 0 0,2-1 1 0 0,-1 1-1 0 0,0 0 1 0 0,1 1-1 0 0,0 0 1 0 0,0 0-1 0 0,-4 6 1 0 0,0-3-9 0 0,2 3 1 0 0,0-1-1 0 0,0 0 0 0 0,-7 15 1 0 0,12-20-67 0 0,1 0-1 0 0,-1 0 1 0 0,1 0 0 0 0,0 1 0 0 0,-1-1-1 0 0,2 1 1 0 0,-1 0 0 0 0,1-1 0 0 0,1 1 0 0 0,-1 0-1 0 0,1 9 1 0 0,0-13-25 0 0,0-1 0 0 0,0 1 0 0 0,1 1 0 0 0,-1-2-1 0 0,0 1 1 0 0,1-1 0 0 0,-1 0 0 0 0,1 0 0 0 0,0 1 0 0 0,0-1 0 0 0,-1 1-1 0 0,1-1 1 0 0,1 0 0 0 0,-1 1 0 0 0,0-1 0 0 0,0 0 0 0 0,0 0 0 0 0,1 0-1 0 0,-1 1 1 0 0,1 0 0 0 0,1-1 8 0 0,-1 0 0 0 0,0 1 0 0 0,0-1 1 0 0,1-1-1 0 0,-1 1 0 0 0,1-1 0 0 0,-1 0 0 0 0,0 1 0 0 0,1-1 0 0 0,-1 0 0 0 0,1 0 0 0 0,3-1 1 0 0,2-1 35 0 0,1-1-1 0 0,-1 1 1 0 0,0-1 0 0 0,0 0 0 0 0,-1 0 0 0 0,14-7 0 0 0,-9 1 13 0 0,1 1 0 0 0,-1-1 0 0 0,0-1 0 0 0,0 0 0 0 0,-2 0 0 0 0,0-1-1 0 0,12-16 1 0 0,-17 21-45 0 0,-1-1 0 0 0,0 0 0 0 0,1 0-1 0 0,-2 0 1 0 0,-1 0 0 0 0,1-1-1 0 0,0 1 1 0 0,-1-1 0 0 0,-1 1 0 0 0,1-1-1 0 0,-1 0 1 0 0,0 0 0 0 0,-1-1 0 0 0,0 2-1 0 0,-1-14 1 0 0,0 16-9 0 0,-12-73 167 0 0,12 72-166 0 0,-1-1 0 0 0,-2-1 0 0 0,2 1 0 0 0,-1 1 0 0 0,-1-1 0 0 0,1-1 0 0 0,-1 2-1 0 0,-5-6 1 0 0,8 10-10 0 0,0 1-1 0 0,0-1 1 0 0,0 1 0 0 0,-1-1-1 0 0,1 1 1 0 0,0-1-1 0 0,-1 1 1 0 0,1 0-1 0 0,-1 0 1 0 0,1 0-1 0 0,-1 1 1 0 0,1-1 0 0 0,-1 0-1 0 0,0 0 1 0 0,1 1-1 0 0,-3-1 1 0 0,2 1-5 0 0,1 0 0 0 0,0 1-1 0 0,0-1 1 0 0,-2 0 0 0 0,2 1 0 0 0,0-1 0 0 0,0 1-1 0 0,0 0 1 0 0,0-1 0 0 0,-1 1 0 0 0,1 0 0 0 0,0 0 0 0 0,0 0-1 0 0,0 0 1 0 0,1 0 0 0 0,-1 0 0 0 0,0 1 0 0 0,0-1 0 0 0,0 0-1 0 0,1 0 1 0 0,-1 0 0 0 0,1 0 0 0 0,-1 2 0 0 0,-4 8 24 0 0,1 2 0 0 0,0-2 0 0 0,1 3 0 0 0,0-2 0 0 0,1 1 0 0 0,1 0 0 0 0,0 0 0 0 0,1 20 0 0 0,0-26-15 0 0,1-1 0 0 0,0 0 0 0 0,0 2 0 0 0,0-1 0 0 0,1 0 1 0 0,0-2-1 0 0,1 3 0 0 0,-1-2 0 0 0,1 1 0 0 0,0-2 0 0 0,1 2 1 0 0,0-1-1 0 0,0-1 0 0 0,0 1 0 0 0,7 5 0 0 0,-4-3 14 0 0,1 0-1 0 0,1-1 1 0 0,0 0-1 0 0,0-1 1 0 0,1 0-1 0 0,-1-1 1 0 0,2 1-1 0 0,16 5 1 0 0,-22-10-14 0 0,0 1-1 0 0,0-1 1 0 0,-1 0-1 0 0,1-1 1 0 0,0 1-1 0 0,-1-1 1 0 0,1 0-1 0 0,0 0 1 0 0,0 0 0 0 0,-1-1-1 0 0,1 0 1 0 0,0 0-1 0 0,0 0 1 0 0,0 0-1 0 0,-1-1 1 0 0,8-3 0 0 0,2-3 43 0 0,0 0 1 0 0,1-2 0 0 0,16-15-1 0 0,-22 18-39 0 0,8-5 35 0 0</inkml:trace>
  <inkml:trace contextRef="#ctx0" brushRef="#br0" timeOffset="24321.65">4703 1366 11352 0 0,'4'-7'-21'0'0,"5"-4"160"0"0,20-9 2119 0 0,-29 19-2204 0 0,0 1 0 0 0,1 0 0 0 0,0 0 0 0 0,0 0 0 0 0,-1-1-1 0 0,1 1 1 0 0,0 0 0 0 0,0 0 0 0 0,-1 0 0 0 0,1 0 0 0 0,0 0 0 0 0,0 0 0 0 0,-1 1 0 0 0,1-1 0 0 0,0 0 0 0 0,0 0 0 0 0,-1 0 0 0 0,1 1 0 0 0,0-1 0 0 0,0 0 0 0 0,-1 1 0 0 0,1-1 0 0 0,0 1 0 0 0,-1-1 0 0 0,1 1 0 0 0,-1-1 0 0 0,1 1 0 0 0,-1-1 0 0 0,1 0 0 0 0,-1 1 0 0 0,1 0 0 0 0,17 24 880 0 0,-15-21-995 0 0,17 34 615 0 0,0 0 1 0 0,17 49 0 0 0,17 35 139 0 0,-52-119-673 0 0,0 0 0 0 0,0 1-1 0 0,1-1 1 0 0,-1 0 0 0 0,1 1 0 0 0,0-1-1 0 0,-1-1 1 0 0,1 0 0 0 0,1 0 0 0 0,-1 0 0 0 0,1 1-1 0 0,-1-2 1 0 0,1 1 0 0 0,-1 0 0 0 0,1 0-1 0 0,0-1 1 0 0,0 0 0 0 0,2 2 0 0 0,1-3 17 0 0</inkml:trace>
  <inkml:trace contextRef="#ctx0" brushRef="#br0" timeOffset="24862.31">5026 1468 12160 0 0,'-1'-14'108'0'0,"0"4"213"0"0,0 1 0 0 0,-5-17 0 0 0,6 25-272 0 0,0-1 1 0 0,-1 1-1 0 0,1-1 1 0 0,-1 1-1 0 0,0-1 0 0 0,1 1 1 0 0,-1 0-1 0 0,0-1 0 0 0,0 1 1 0 0,0-1-1 0 0,0 1 0 0 0,0-1 1 0 0,-1 1-1 0 0,1 1 0 0 0,0-1 1 0 0,0 0-1 0 0,-1 0 0 0 0,1 1 1 0 0,0-1-1 0 0,-1 0 0 0 0,1 0 1 0 0,-1 1-1 0 0,-1-1 1 0 0,2 1 26 0 0,-1 0 0 0 0,0 0-1 0 0,1 0 1 0 0,-1 0 0 0 0,1 0 0 0 0,-1 1 0 0 0,1-1 0 0 0,-1 1 0 0 0,1-1 0 0 0,0 1 0 0 0,0-1 0 0 0,-1 1 0 0 0,1 0 0 0 0,0 0 0 0 0,0 0 0 0 0,-1-1 0 0 0,1 1 0 0 0,0 0 0 0 0,-2 3 0 0 0,-22 27 172 0 0,17-22 3 0 0,-18 25 313 0 0,7-12-169 0 0,-25 42-1 0 0,39-57-350 0 0,1 0 0 0 0,0 0 1 0 0,1 0-1 0 0,0 1 0 0 0,0 0 0 0 0,1-1 0 0 0,0 2 0 0 0,1-2 0 0 0,0 1 1 0 0,-1 15-1 0 0,3-10 2 0 0</inkml:trace>
  <inkml:trace contextRef="#ctx0" brushRef="#br0" timeOffset="25445.26">4872 1829 12960 0 0,'0'0'3168'0'0,"2"3"-2773"0"0,1 5-278 0 0,1-1 0 0 0,0-1 0 0 0,1 3 0 0 0,0-3 0 0 0,0 1 0 0 0,1 0 0 0 0,-1-1 0 0 0,1 0 0 0 0,-1-1 0 0 0,2 0 0 0 0,11 9 0 0 0,-13-12-93 0 0,-1 0 0 0 0,0 0 0 0 0,0 0 0 0 0,0 0 0 0 0,0-1 0 0 0,0 0 0 0 0,0 1 0 0 0,0-2 0 0 0,0 0 0 0 0,1 1 0 0 0,-1-1 0 0 0,1 0 0 0 0,-1 0 0 0 0,1 0 0 0 0,0-1 0 0 0,-1 1 0 0 0,1 0-1 0 0,-1-1 1 0 0,0-1 0 0 0,-1 1 0 0 0,1-1 0 0 0,0 1 0 0 0,0-1 0 0 0,7-5 0 0 0,3-3 6 0 0,-1 2-1 0 0,-2-1 1 0 0,1-3-1 0 0,0 2 1 0 0,0-1-1 0 0,13-21 1 0 0,-24 31 4 0 0,-1 1-31 0 0,0 0 0 0 0,0 0 1 0 0,0 0-1 0 0,0-1 0 0 0,0 1 0 0 0,0 0 0 0 0,0 0 0 0 0,0 0 0 0 0,0 0 0 0 0,0 0 0 0 0,0 0 0 0 0,0 0 0 0 0,1 0 0 0 0,-1 0 0 0 0,0 0 0 0 0,0 0 0 0 0,0 0 0 0 0,0 0 0 0 0,0 0 0 0 0,0 0 0 0 0,0 0 0 0 0,0 0 0 0 0,0 0 0 0 0,0 0 0 0 0,0 0 0 0 0,1 0 0 0 0,-1 0 0 0 0,0 0 0 0 0,0 0 0 0 0,0 0 0 0 0,0 0 0 0 0,0 0 0 0 0,0 0 0 0 0,0 0 0 0 0,0 0 0 0 0,0 0 0 0 0,0 0 0 0 0,0 0 0 0 0,1 0 0 0 0,-1 0 0 0 0,0 1 0 0 0,0-1 0 0 0,0 0 0 0 0,0 0 0 0 0,0 0 1 0 0,0 0-1 0 0,0 0 0 0 0,0 0 0 0 0,0 0 0 0 0,0 0 0 0 0,0 0 0 0 0,0 0 0 0 0,0 0 0 0 0,0 0 0 0 0,0 1 0 0 0,-9 21 59 0 0,-8 22 221 0 0,-5-1 1 0 0,-36 62-1 0 0,42-78-91 0 0,12-18-138 0 0</inkml:trace>
  <inkml:trace contextRef="#ctx0" brushRef="#br0" timeOffset="25857.16">5013 2353 10040 0 0,'0'0'3986'0'0,"3"0"-3722"0"0,64-5 2374 0 0,-42 2-2319 0 0,-22 2-220 0 0,0 1 0 0 0,0 0 0 0 0,0 0-1 0 0,1 0 1 0 0,-1 0 0 0 0,-1 1-1 0 0,1-1 1 0 0,0 1 0 0 0,0-1-1 0 0,0 1 1 0 0,0 0 0 0 0,0 0 0 0 0,2 2-1 0 0,-4-2-73 0 0,0 0 1 0 0,0 0-1 0 0,0 0 0 0 0,0 0 0 0 0,0 0 0 0 0,0 1 0 0 0,0-1 1 0 0,0 0-1 0 0,0-1 0 0 0,-1 2 0 0 0,1-1 0 0 0,0 0 0 0 0,-1 2 1 0 0,1-2-1 0 0,-1 0 0 0 0,0 1 0 0 0,1-1 0 0 0,-1 1 1 0 0,0-1-1 0 0,0 1 0 0 0,0-1 0 0 0,0 1 0 0 0,0-1 0 0 0,0 1 1 0 0,-1-1-1 0 0,1 0 0 0 0,-1 2 0 0 0,-13 48 104 0 0,-1-2-1 0 0,-35 70 0 0 0,48-117-125 0 0,2 1-1 0 0,-1 0 0 0 0,0-1 1 0 0,0-1-1 0 0,1 1 0 0 0,-1 1 0 0 0,1-1 1 0 0,0 1-1 0 0,0-1 0 0 0,0 0 1 0 0,0 6-1 0 0,0-7-1 0 0,0-1 0 0 0,1 1 0 0 0,-1-1 0 0 0,0 1 0 0 0,0-1 0 0 0,0 1 0 0 0,1-1 0 0 0,-1 1 0 0 0,0-1 0 0 0,1 1 0 0 0,-1-1 0 0 0,0 0 0 0 0,1 0 0 0 0,-1 0 0 0 0,0 0 0 0 0,1 1-1 0 0,-1-1 1 0 0,1 0 0 0 0,-1 1 0 0 0,1-1 0 0 0,0 0 0 0 0,0 1 1 0 0,0-1-1 0 0,0 0 1 0 0,0 0-1 0 0,0 0 1 0 0,0 0-1 0 0,0 0 0 0 0,0 0 1 0 0,0 0-1 0 0,0-1 1 0 0,1 1-1 0 0,-1 0 1 0 0,0 0-1 0 0,0-1 1 0 0,1 0-1 0 0,13-5 6 0 0,1-3-1 0 0,-3 0 1 0 0,22-15 0 0 0,-17 12-7 0 0,99-84 18 0 0,-70 56-14 0 0,-23 19-4 0 0</inkml:trace>
  <inkml:trace contextRef="#ctx0" brushRef="#br0" timeOffset="27086.47">5030 2438 96 0 0,'0'0'160'0'0,"-2"2"0"0"0,1 1 39 0 0,0-2-60 0 0,0 1 0 0 0,0-1 0 0 0,0 0 0 0 0,0 1 0 0 0,0 0 0 0 0,-1-1 0 0 0,1 0 0 0 0,0 1 0 0 0,-1-1 0 0 0,1 0 0 0 0,-1 0 0 0 0,1 0 0 0 0,-1 0 0 0 0,-6 5 5628 0 0,20-15-5327 0 0,-2 1-1 0 0,0 1 1 0 0,1 0 0 0 0,0 1 0 0 0,24-10-1 0 0,23-13 299 0 0,-45 21-594 0 0,0-3 0 0 0</inkml:trace>
  <inkml:trace contextRef="#ctx0" brushRef="#br0" timeOffset="27847.49">6022 1331 10344 0 0,'0'0'0'0'0,"6"11"360"0"0,-5-7 56 0 0</inkml:trace>
  <inkml:trace contextRef="#ctx0" brushRef="#br0" timeOffset="28943.16">5951 2052 10952 0 0,'0'0'0'0'0</inkml:trace>
  <inkml:trace contextRef="#ctx0" brushRef="#br0" timeOffset="28944.16">6207 2604 7528 0 0,'12'-13'0'0'0,"-6"6"0"0"0</inkml:trace>
  <inkml:trace contextRef="#ctx0" brushRef="#br0" timeOffset="28945.16">6983 2515 10656 0 0,'0'0'0'0'0,"10"10"128"0"0,-3-7 96 0 0,-3-3 400 0 0,0-6-368 0 0</inkml:trace>
  <inkml:trace contextRef="#ctx0" brushRef="#br0" timeOffset="28946.16">7044 1920 7528 0 0,'0'0'4064'0'0</inkml:trace>
  <inkml:trace contextRef="#ctx0" brushRef="#br0" timeOffset="29974.46">6971 1295 8536 0 0,'0'0'3856'0'0</inkml:trace>
  <inkml:trace contextRef="#ctx0" brushRef="#br0" timeOffset="29975.46">7562 1267 9944 0 0,'0'0'0'0'0,"12"6"200"0"0,-5-5-104 0 0,-6 2 72 0 0,1 3 24 0 0,2 1 160 0 0,-1 0 184 0 0,2-5-448 0 0</inkml:trace>
  <inkml:trace contextRef="#ctx0" brushRef="#br0" timeOffset="29976.46">7848 1914 5720 0 0,'0'0'0'0'0</inkml:trace>
  <inkml:trace contextRef="#ctx0" brushRef="#br0" timeOffset="30775.43">6211 3176 7432 0 0,'2'-4'456'0'0,"-1"-1"0"0"0,1 2 0 0 0,-1-2 0 0 0,0 0 0 0 0,0-8 0 0 0,-1 12-208 0 0,-2 8 4359 0 0,0 30-4076 0 0,-11 156 1084 0 0,13-185-1366 0 0,2-12 59 0 0,3-14-67 0 0,11-176 362 0 0,-16 191-570 0 0,0 1 0 0 0,0 0 0 0 0,0-1 0 0 0,1 1 0 0 0,0-1 0 0 0,-1-1 0 0 0,3-3 0 0 0,-2 6 51 0 0,11 18 116 0 0,-7-9-155 0 0,0 2 0 0 0,0 1 0 0 0,-1-2 0 0 0,0 3 0 0 0,-1-2 0 0 0,3 14 0 0 0,9 24 156 0 0,-13-43-168 0 0,0 1 0 0 0,1-2 0 0 0,-1 1 0 0 0,0 1 0 0 0,6 5 0 0 0,-8-10-26 0 0,1-1 0 0 0,-1 1 0 0 0,1 0 1 0 0,-1-1-1 0 0,1 1 0 0 0,-1-1 0 0 0,1 1 0 0 0,0-1 1 0 0,-1 1-1 0 0,1-1 0 0 0,0 1 0 0 0,0-1 0 0 0,-1 0 0 0 0,1 0 1 0 0,0 0-1 0 0,0 0 0 0 0,0 1 0 0 0,-1-1 0 0 0,1 0 1 0 0,0 0-1 0 0,0 0 0 0 0,0 0 0 0 0,0 0 0 0 0,-1 0 0 0 0,1 0 1 0 0,0 0-1 0 0,0 0 0 0 0,0 0 0 0 0,0-1 0 0 0,-1 1 1 0 0,1 0-1 0 0,0 0 0 0 0,0 0 0 0 0,-1 0 0 0 0,1-1 1 0 0,0 1-1 0 0,0-1 0 0 0,-1 1 0 0 0,2-1 0 0 0,-2 1 0 0 0,1-1 1 0 0,0 0-1 0 0,-1 1 0 0 0,1-1 0 0 0,-1 0 0 0 0,1 1 1 0 0,0-2-1 0 0,7-12 65 0 0,0 2 0 0 0,-1-3 0 0 0,0 2 0 0 0,0-2 0 0 0,5-16 0 0 0,15-32 197 0 0,-27 62-260 0 0,1 1-1 0 0,-1-1 1 0 0,0 0 0 0 0,1 0-1 0 0,-1 0 1 0 0,1 0 0 0 0,0 0-1 0 0,-1 1 1 0 0,1-1 0 0 0,0 0-1 0 0,-1-1 1 0 0,1 2-1 0 0,0-1 1 0 0,0 1 0 0 0,-1-1-1 0 0,1 1 1 0 0,0-1 0 0 0,0 1-1 0 0,0-1 1 0 0,0 1 0 0 0,2-1-1 0 0,-2 1 0 0 0,-1 0 0 0 0,1 1-1 0 0,0-1 1 0 0,0 0 0 0 0,0 0-1 0 0,0 1 1 0 0,-1-1 0 0 0,1 1-1 0 0,0-1 1 0 0,0 0-1 0 0,0 1 1 0 0,-1 0 0 0 0,1-1-1 0 0,0 2 1 0 0,-1-2 0 0 0,1 1-1 0 0,-1 0 1 0 0,1-1 0 0 0,0 2-1 0 0,4 4 25 0 0,-1 0 1 0 0,-1 1-1 0 0,0 1 0 0 0,2 8 0 0 0,1 4 27 0 0,-2 1 0 0 0,0-1 0 0 0,-1-1 0 0 0,0 43 0 0 0,-6-21 85 0 0,3-36-118 0 0</inkml:trace>
  <inkml:trace contextRef="#ctx0" brushRef="#br0" timeOffset="31233.88">6652 3103 13768 0 0,'3'0'39'0'0,"0"0"1"0"0,0 0 0 0 0,-1 0-1 0 0,1 1 1 0 0,0-1 0 0 0,0 1-1 0 0,0 0 1 0 0,-1-1 0 0 0,1 1-1 0 0,0 0 1 0 0,-1 0 0 0 0,2 1-1 0 0,-2-1 1 0 0,0 1 0 0 0,1 0 0 0 0,-1 0-1 0 0,3 3 1 0 0,-2 0 118 0 0,0-1 1 0 0,0-1-1 0 0,-1 2 0 0 0,1-1 1 0 0,-1 1-1 0 0,0 0 0 0 0,0 0 1 0 0,0 0-1 0 0,1 5 0 0 0,0 8 325 0 0,-1 1 0 0 0,0-1 1 0 0,-1 1-1 0 0,-3 25 0 0 0,-5 16 285 0 0,3-35-368 0 0,4-20-114 0 0,1-8 90 0 0,8-35-307 0 0,6-71 0 0 0,-6 37-40 0 0,-9 69-29 0 0,0 0 0 0 0,1-1 0 0 0,-1 1 0 0 0,1 0 0 0 0,0 0 1 0 0,0 0-1 0 0,0 0 0 0 0,0 1 0 0 0,1-1 0 0 0,-1 0 0 0 0,1-1 0 0 0,0 2 0 0 0,0-1 0 0 0,4-4 0 0 0,-1 6 0 0 0,-4 1 0 0 0,-1 0 0 0 0,1 0 0 0 0,0 0 0 0 0,-1 0 0 0 0,1 0 0 0 0,0 1 0 0 0,-1-1 0 0 0,1 0 0 0 0,0 0 0 0 0,-1 1 0 0 0,1-1 0 0 0,-1 0 0 0 0,1 1 0 0 0,0-1 0 0 0,-1 1 0 0 0,1-1 0 0 0,-1 1 0 0 0,1-1 0 0 0,-1 1 0 0 0,1-1 0 0 0,-1 1 0 0 0,0-1 0 0 0,1 1 0 0 0,-1 0 0 0 0,0-1 0 0 0,1 1 0 0 0,-1 0 0 0 0,1 1 0 0 0,10 17 8 0 0,-2 1-1 0 0,0 0 0 0 0,-1-1 0 0 0,-1 2 0 0 0,-1 1 1 0 0,7 29-1 0 0,-1 4 5 0 0,-11-50 4 0 0,0-1 0 0 0,0 1 0 0 0,0-1 1 0 0,0 1-1 0 0,-1 0 0 0 0,0-1 0 0 0,0 1 0 0 0,0 0 0 0 0,-1-2 0 0 0,-1 10 0 0 0,2-12 7 0 0,-5-1-2584 0 0</inkml:trace>
  <inkml:trace contextRef="#ctx0" brushRef="#br0" timeOffset="32093.07">6696 3352 12552 0 0,'12'-4'349'0'0,"1"0"0"0"0,0-1 0 0 0,0 1 0 0 0,-1-1 0 0 0,0-1 0 0 0,0-1 0 0 0,-1-1 0 0 0,1 1 0 0 0,-2-1 0 0 0,18-17 1 0 0,-5 2-149 0 0,-17 16-163 0 0</inkml:trace>
  <inkml:trace contextRef="#ctx0" brushRef="#br0" timeOffset="32094.07">6914 3191 8032 0 0,'10'-7'409'0'0,"-7"5"-231"0"0,0-1 0 0 0,-2 2 0 0 0,2-1 0 0 0,0 0 0 0 0,0 1 0 0 0,0-1 0 0 0,5 0 0 0 0,-7 2-152 0 0,0 0 0 0 0,-1 0-1 0 0,1 0 1 0 0,0 0 0 0 0,0 0 0 0 0,0 0-1 0 0,0 0 1 0 0,0 0 0 0 0,0 1 0 0 0,0-1-1 0 0,0 0 1 0 0,0 1 0 0 0,0-1 0 0 0,-1 0-1 0 0,1 1 1 0 0,0-1 0 0 0,0 1 0 0 0,-1 0-1 0 0,1-1 1 0 0,0 1 0 0 0,0 0 0 0 0,-1-1-1 0 0,1 1 1 0 0,-1 0 0 0 0,1 0 0 0 0,-1-1-1 0 0,1 2 1 0 0,-1-1 0 0 0,1 0 0 0 0,-1 0-1 0 0,2 1 1 0 0,1 5 61 0 0,-1 1 1 0 0,1 1-1 0 0,-1-1 1 0 0,-1 0-1 0 0,0 1 0 0 0,0-1 1 0 0,-1 17-1 0 0,-1-8 244 0 0,1 3 1 0 0,-8 26-1 0 0,7-41-169 0 0</inkml:trace>
  <inkml:trace contextRef="#ctx0" brushRef="#br0" timeOffset="32095.07">6878 3195 10952 0 0,'0'0'281'0'0,"1"-2"6"0"0,4-3-9 0 0,0 0 0 0 0,0 0 1 0 0,0 0-1 0 0,1 1 0 0 0,0-1 1 0 0,1 3-1 0 0,-1-2 0 0 0,0 1 1 0 0,11-6-1 0 0,20-9 289 0 0,-33 14-477 0 0,3-1 123 0 0,0 1 1 0 0,0 0 0 0 0,12-4-1 0 0,-12 6-115 0 0</inkml:trace>
  <inkml:trace contextRef="#ctx0" brushRef="#br0" timeOffset="32557.49">7092 3105 10248 0 0,'12'15'1086'0'0,"-8"-7"-851"0"0,0-1-1 0 0,-1 0 0 0 0,0 1 0 0 0,0 1 0 0 0,0-2 0 0 0,1 16 1 0 0,4 48 245 0 0,-6-9 193 0 0,3 41 288 0 0,-2-67-408 0 0,-3-36-468 0 0,5 2 141 0 0,-2-2 4 0 0,-1-6-163 0 0,0-6-2 0 0,0 1 1 0 0,-2-2-1 0 0,1 2 0 0 0,-1-1 1 0 0,-1 0-1 0 0,0 1 0 0 0,-3-14 1 0 0,-1-17 19 0 0,2 19-17 0 0,1-3 35 0 0,1 0 0 0 0,2-36 0 0 0,0 55-80 0 0,0 1 1 0 0,0-1-1 0 0,1 0 0 0 0,0 0 0 0 0,0 2 0 0 0,0-2 1 0 0,1 0-1 0 0,-1 1 0 0 0,1 0 0 0 0,0 1 0 0 0,1-2 1 0 0,0 2-1 0 0,0-1 0 0 0,6-4 0 0 0,-9 8-15 0 0,1 0 0 0 0,-1 1 1 0 0,1-1-1 0 0,0 1 0 0 0,0 0 0 0 0,-1 0 0 0 0,1 0 0 0 0,0 0 1 0 0,0 0-1 0 0,1 0 0 0 0,-1 0 0 0 0,0 1 0 0 0,0-1 0 0 0,0 1 1 0 0,0 0-1 0 0,0-1 0 0 0,0 1 0 0 0,0 0 0 0 0,0 0 0 0 0,0 0 1 0 0,0 1-1 0 0,0-1 0 0 0,1 0 0 0 0,-1 1 0 0 0,0-1 0 0 0,0 1 1 0 0,0 0-1 0 0,0 0 0 0 0,0 0 0 0 0,-1 0 0 0 0,1 0 0 0 0,0 0 1 0 0,0 0-1 0 0,-1 1 0 0 0,4 3 0 0 0,-3-3 5 0 0,1 0-1 0 0,-1 0 1 0 0,0 0-1 0 0,0 1 1 0 0,0-1-1 0 0,-1 1 1 0 0,0 0-1 0 0,0-1 1 0 0,1 1-1 0 0,-1 1 1 0 0,0-1-1 0 0,0-1 1 0 0,0 1-1 0 0,-1 0 1 0 0,1 1 0 0 0,-1-1-1 0 0,0 0 1 0 0,0 0-1 0 0,0 1 1 0 0,0-1-1 0 0,0 0 1 0 0,-1 0-1 0 0,-1 5 1 0 0,-1 1 13 0 0,0-2 1 0 0,-2 0 0 0 0,1 0-1 0 0,-2 1 1 0 0,1-2-1 0 0,-1 0 1 0 0,0 0-1 0 0,0 1 1 0 0,-12 8 0 0 0,10-9 11 0 0,-1 2 0 0 0,2-1 0 0 0,0 0 0 0 0,0 1 0 0 0,-9 14 0 0 0,12-11 106 0 0,13-5-67 0 0,-6-5-82 0 0,62 26 101 0 0,48 23 23 0 0,-96-45-94 0 0,-13-5-25 0 0</inkml:trace>
  <inkml:trace contextRef="#ctx0" brushRef="#br0" timeOffset="32558.49">7398 3147 11952 0 0,'0'0'1177'0'0,"2"1"-1066"0"0,0 1-29 0 0,0 0 0 0 0,0 0 0 0 0,0 0 0 0 0,0 0 0 0 0,-1 1 0 0 0,1-1 0 0 0,0-1 0 0 0,-1 1 0 0 0,0 1 0 0 0,0-1 0 0 0,0 1 0 0 0,0-1 0 0 0,0 1 0 0 0,0 0 0 0 0,0 5 0 0 0,8 49 509 0 0,-7-42-533 0 0,0 10 116 0 0,1-6 236 0 0,6 29 1 0 0,3 4 282 0 0,-7-44-215 0 0</inkml:trace>
  <inkml:trace contextRef="#ctx0" brushRef="#br0" timeOffset="32993.25">7505 3144 12864 0 0,'0'0'51'0'0,"0"-1"0"0"0,0 1 0 0 0,0-1 0 0 0,0 1 0 0 0,0-1 0 0 0,0 0 0 0 0,0 1 1 0 0,1-1-1 0 0,-1 1 0 0 0,0-1 0 0 0,0 1 0 0 0,0-1 0 0 0,0 1 0 0 0,0-1 0 0 0,0 1 0 0 0,1 0 1 0 0,-1-1-1 0 0,0 1 0 0 0,1 0 0 0 0,-1 0 0 0 0,1 0 0 0 0,-1-1 0 0 0,1 1 0 0 0,-1 0 0 0 0,1-1 1 0 0,-1 1-1 0 0,1 0 0 0 0,0 0 21 0 0,0 0 1 0 0,0 0 0 0 0,0 0 0 0 0,0 0-1 0 0,0 0 1 0 0,0 0 0 0 0,0 0-1 0 0,0 1 1 0 0,0-1 0 0 0,0 0-1 0 0,0 1 1 0 0,0-1 0 0 0,0 0-1 0 0,0 1 1 0 0,7 4 364 0 0,-2 0-1 0 0,14 13 1 0 0,-14-12-227 0 0,6 7 100 0 0,-1-1 1 0 0,1 2 0 0 0,14 23 0 0 0,-15-20 60 0 0,1-2 1 0 0,17 19-1 0 0,-29-34-354 0 0,1 1 0 0 0,0 0 0 0 0,0 1 0 0 0,-1-2 0 0 0,1 1-1 0 0,0 0 1 0 0,0-1 0 0 0,0 1 0 0 0,-1-1 0 0 0,1 1 0 0 0,0-1 0 0 0,0 0 0 0 0,0 1 0 0 0,0-1-1 0 0,0 0 1 0 0,0 0 0 0 0,0 1 0 0 0,0-1 0 0 0,0 0 0 0 0,0 0 0 0 0,0 0 0 0 0,0 0 0 0 0,0 0-1 0 0,0-1 1 0 0,0 1 0 0 0,0 0 0 0 0,0 0 0 0 0,0-1 0 0 0,0 1 0 0 0,0 0 0 0 0,0-1 0 0 0,0 1-1 0 0,0-1 1 0 0,-1 1 0 0 0,1-1 0 0 0,0 0 0 0 0,0 1 0 0 0,0-2 0 0 0,-1 1 0 0 0,1 1 0 0 0,0-1-1 0 0,-1 0 1 0 0,1 0 0 0 0,0-1 0 0 0,2-2 64 0 0</inkml:trace>
  <inkml:trace contextRef="#ctx0" brushRef="#br0" timeOffset="32994.25">7711 3144 12960 0 0,'-5'-16'490'0'0,"5"15"-440"0"0,0-1-1 0 0,0 0 0 0 0,0 1 0 0 0,0 0 0 0 0,-1 0 0 0 0,1-1 0 0 0,0 1 0 0 0,-1 0 0 0 0,1 0 0 0 0,-1 0 1 0 0,1 0-1 0 0,-1 0 0 0 0,1-1 0 0 0,-1 1 0 0 0,0 0 0 0 0,0 0 0 0 0,-1 0 0 0 0,1 1 32 0 0,1 0 1 0 0,-1 1-1 0 0,0-1 0 0 0,0 1 0 0 0,1-1 0 0 0,-1 1 0 0 0,1-1 1 0 0,-1 1-1 0 0,0 0 0 0 0,1-1 0 0 0,-1 1 0 0 0,1 0 0 0 0,-1 0 1 0 0,1 0-1 0 0,-1 0 0 0 0,-14 38 651 0 0,-16 51 0 0 0,18-51-313 0 0,-20 47 0 0 0,10-41-2272 0 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09:38:09.833"/>
    </inkml:context>
    <inkml:brush xml:id="br0">
      <inkml:brushProperty name="width" value="0.05" units="cm"/>
      <inkml:brushProperty name="height" value="0.05" units="cm"/>
      <inkml:brushProperty name="color" value="#004F8B"/>
    </inkml:brush>
  </inkml:definitions>
  <inkml:trace contextRef="#ctx0" brushRef="#br0">22 276 96 0 0,'1'-2'74'0'0,"1"-1"0"0"0,0 1 0 0 0,0-1-1 0 0,-2 0 1 0 0,2 0 0 0 0,2-5 0 0 0,-2 1 352 0 0,0 0 1 0 0,-1 1-1 0 0,0-1 1 0 0,0-13-1 0 0,-1 0 1270 0 0,-6-37-1 0 0,5 51-1575 0 0,-1-10 4615 0 0,5 25-4317 0 0,5 31 26 0 0,-2 1-1 0 0,1 38 1 0 0,-6-59-224 0 0,11 218 854 0 0,2 36-332 0 0,6-33-315 0 0,19 201 123 0 0,61 259 143 0 0,-58-422-237 0 0,-37-242-196 0 0,1 57 0 0 0,-6-93-75 0 0</inkml:trace>
  <inkml:trace contextRef="#ctx0" brushRef="#br0" timeOffset="1599.04">1 67 2400 0 0,'2'2'1233'0'0,"1"0"-1016"0"0,12 11 3674 0 0,-14-12-3576 0 0,17 10 1150 0 0,-4-8-1284 0 0,0 0-1 0 0,0-1 1 0 0,1-1 0 0 0,-1 0 0 0 0,20-2-1 0 0,-24 1-121 0 0,115-3 300 0 0,332 3 591 0 0,-424 2-899 0 0,300 8 649 0 0,-2-17-16 0 0,95-12 141 0 0,-269 10-502 0 0,104-8-30 0 0,-183 10-204 0 0,182-13 211 0 0,-74 3-65 0 0,-93 11-144 0 0,45-2 38 0 0,-39 7-33 0 0,-65-1-69 0 0,4 1 19 0 0,0 2 0 0 0,0 1 1 0 0,1 1-1 0 0,63 16 1 0 0,-96-17-42 0 0,0-1 1 0 0,0 1 0 0 0,-1 1 0 0 0,1-1-1 0 0,0 1 1 0 0,0 0 0 0 0,-1 0 0 0 0,2 1-1 0 0,-2 0 1 0 0,0 0 0 0 0,0 0 0 0 0,-1 0-1 0 0,1 1 1 0 0,-2 0 0 0 0,1 0 0 0 0,0 0-1 0 0,0 0 1 0 0,-1 1 0 0 0,0-1 0 0 0,0 1-1 0 0,0 0 1 0 0,-1 0 0 0 0,0 0 0 0 0,3 6 0 0 0,12 59 65 0 0,11 112 0 0 0,-5-27 20 0 0,-5-28 5 0 0,2-8 1 0 0,-5-40-37 0 0,36 368 254 0 0,-21 5-123 0 0,15-130-110 0 0,-41-294-75 0 0,18 70 13 0 0,2 3-6 0 0,-10-28-9 0 0,-5-28 13 0 0,4 47 1 0 0,-13-78-10 0 0,0 6 4 0 0,0-21-9 0 0,0 1 0 0 0,0 0 0 0 0,0-1 0 0 0,0 1 0 0 0,0-1 0 0 0,0 1 1 0 0,0 0-1 0 0,0-1 0 0 0,0 1 0 0 0,0-1 0 0 0,0 0 0 0 0,0 2 0 0 0,-1-2 0 0 0,1 1 0 0 0,0-1 1 0 0,0 1-1 0 0,-1 0 0 0 0,1-1 0 0 0,-1 1 0 0 0,1-1 0 0 0,0 1 0 0 0,-1-1 0 0 0,1 0 0 0 0,-1 1 1 0 0,1-1-1 0 0,-1 1 0 0 0,1-1 0 0 0,-1 0 0 0 0,1 1 0 0 0,-1-1 0 0 0,1 0 0 0 0,-1 0 0 0 0,0 0 1 0 0,1 1-1 0 0,-1-1 0 0 0,0 0 0 0 0,1 0 0 0 0,-1 0 0 0 0,1 0 0 0 0,-1 0 0 0 0,0 0 0 0 0,0 0 0 0 0,-33 0 55 0 0,29-1-43 0 0,-75-10 107 0 0,-84 5 85 0 0,107 6-137 0 0,-52-8 9 0 0,-251-17 76 0 0,156 6-108 0 0,-149 6 16 0 0,166 6-47 0 0,-342-12 18 0 0,210 4-19 0 0,247 13-13 0 0,-304-6 27 0 0,200 7-12 0 0,-276 14 57 0 0,416-9-60 0 0,-42-2 1 0 0,64-3-13 0 0,-1 0-1 0 0,-2-1 1 0 0,3 0-1 0 0,-1 0 1 0 0,-21-9-1 0 0,22 4-1 0 0</inkml:trace>
  <inkml:trace contextRef="#ctx0" brushRef="#br0" timeOffset="2392.37">1140 122 96 0 0,'0'0'8072'0'0,"0"2"-7892"0"0,4 176 2224 0 0,5 74-1343 0 0,35 451 255 0 0,-32-459-1034 0 0,27 341 844 0 0,-37-570-1063 0 0,8 45 98 0 0,-9-56-125 0 0,0 2 1 0 0,1-3-1 0 0,-1 1 0 0 0,1 1 0 0 0,0-1 0 0 0,0 0 0 0 0,0 0 0 0 0,1 0 0 0 0,-1-1 0 0 0,6 7 0 0 0,-8-9-23 0 0,1-1 0 0 0,0 1-1 0 0,0 0 1 0 0,0-1 0 0 0,-1 2 0 0 0,1-2-1 0 0,0 0 1 0 0,0 0 0 0 0,0 1 0 0 0,0-1-1 0 0,0 0 1 0 0,0 0 0 0 0,0 1 0 0 0,0-1-1 0 0,0 0 1 0 0,0 0 0 0 0,0 0 0 0 0,0 0-1 0 0,0 0 1 0 0,0 0 0 0 0,0 0 0 0 0,0 0-1 0 0,0-1 1 0 0,0 1 0 0 0,0 0 0 0 0,0 0-1 0 0,0-1 1 0 0,0 1 0 0 0,-1 0 0 0 0,1 0-1 0 0,0-2 1 0 0,0 2 0 0 0,0-1 0 0 0,0 0-1 0 0,0 0 1 0 0,4-3 21 0 0,-2 1 0 0 0,0-1 0 0 0,0 1 0 0 0,0-1 0 0 0,-1 0 0 0 0,3-6 1 0 0,4-7 61 0 0</inkml:trace>
  <inkml:trace contextRef="#ctx0" brushRef="#br0" timeOffset="2925.78">2415 51 4120 0 0,'0'0'4873'0'0,"1"3"-4465"0"0,1 6-315 0 0,1 0 0 0 0,-1 0 0 0 0,0 1 0 0 0,0-1 0 0 0,-1 1-1 0 0,0-1 1 0 0,-2 14 0 0 0,2-3 83 0 0,32 352 1651 0 0,-16-215-1408 0 0,26 603 575 0 0,-42-685-919 0 0,-3 115 90 0 0,-16 129 124 0 0,-4 19 87 0 0,20-310-273 0 0,1-1 1 0 0,6 52 0 0 0,-2-70 0 0 0,4-12-48 0 0</inkml:trace>
  <inkml:trace contextRef="#ctx0" brushRef="#br0" timeOffset="3698.75">232 1256 11256 0 0,'-13'0'102'0'0,"-7"-2"282"0"0,-9-1 51 0 0,-2-2 1253 0 0,30 5-1561 0 0,0-5 303 0 0,1 4-414 0 0,0 1 0 0 0,-1 0-1 0 0,1 0 1 0 0,0 0 0 0 0,0 0 0 0 0,0-1 0 0 0,0 1-1 0 0,0 0 1 0 0,0 0 0 0 0,0-1 0 0 0,0 1-1 0 0,0 0 1 0 0,0 0 0 0 0,0 0 0 0 0,0-1-1 0 0,0 1 1 0 0,0 0 0 0 0,0 0 0 0 0,0 0 0 0 0,0-1-1 0 0,0 1 1 0 0,0 0 0 0 0,0 0 0 0 0,0-1-1 0 0,1 1 1 0 0,-1 0 0 0 0,0 0 0 0 0,0 0 0 0 0,0 0-1 0 0,0-1 1 0 0,0 1 0 0 0,0 0 0 0 0,1 0-1 0 0,-1 0 1 0 0,0 0 0 0 0,0 0 0 0 0,0-1 0 0 0,1 1-1 0 0,-1 0 1 0 0,0 0 0 0 0,0 0 0 0 0,0 0-1 0 0,1 0 1 0 0,-1 0 0 0 0,0 0 0 0 0,0 0 0 0 0,0 0-1 0 0,1 0 1 0 0,-1 0 0 0 0,0 0 0 0 0,0 0-1 0 0,1 0 1 0 0,9-3 39 0 0,3 1 1 0 0,-2 1-1 0 0,1 0 0 0 0,-1 1 1 0 0,13 1-1 0 0,-2-1-19 0 0,142 1 129 0 0,513-18 261 0 0,-223-4-184 0 0,-293 16-149 0 0,-28 1-24 0 0,198-9 84 0 0,621-42 448 0 0,-640 29-194 0 0,-292 24-372 0 0,-2 1 3 0 0</inkml:trace>
  <inkml:trace contextRef="#ctx0" brushRef="#br0" timeOffset="4451.25">1343 732 96 0 0,'0'0'2623'0'0,"-2"1"-1315"0"0,-2 1-615 0 0,-1 0 0 0 0,-1 0 0 0 0,0 0 1 0 0,0-1-1 0 0,1 0 0 0 0,-11 1 1 0 0,14-2 304 0 0,4 4 429 0 0,2-3-1365 0 0,-1 0 0 0 0,1 0 0 0 0,0-1 0 0 0,-1 1 0 0 0,1-1 0 0 0,0 1-1 0 0,0-1 1 0 0,0 0 0 0 0,5-1 0 0 0,3 0 22 0 0,216-11 967 0 0,-139 5-846 0 0,204-19 803 0 0,77-5-22 0 0,181 17 403 0 0,-477 12-1198 0 0,30 1 182 0 0,-5 3-106 0 0,63 4 350 0 0,-146-5-553 0 0</inkml:trace>
  <inkml:trace contextRef="#ctx0" brushRef="#br0" timeOffset="5131.75">1576 1673 3408 0 0,'-4'-2'1665'0'0,"-17"-6"2745"0"0,16 5-3939 0 0,-1 1 0 0 0,0 0 0 0 0,0 1 0 0 0,0-1 1 0 0,0 1-1 0 0,-8-1 0 0 0,13 2-363 0 0,-5 1 630 0 0,6 1-636 0 0,6-2-111 0 0,78 2 116 0 0,72-3 32 0 0,449-56 561 0 0,-151-9-38 0 0,-130 37 98 0 0,2 29 161 0 0,-302 1-806 0 0,-2 1 0 0 0,0 1 1 0 0,27 7-1 0 0,-31-6-50 0 0</inkml:trace>
  <inkml:trace contextRef="#ctx0" brushRef="#br0" timeOffset="5749.81">1738 2065 2208 0 0,'-45'2'2307'0'0,"-25"-5"1963"0"0,32-9-2886 0 0,28 9-566 0 0,22 9-691 0 0,21 13-211 0 0,-16-13 77 0 0,-1 0 0 0 0,1 0 0 0 0,-1-2-1 0 0,2 0 1 0 0,18 1 0 0 0,93 2-45 0 0,-48-4 37 0 0,329 6 72 0 0,141-20 678 0 0,-465 11-457 0 0,568 14 2636 0 0,-510-7-2284 0 0,-113-7-436 0 0</inkml:trace>
  <inkml:trace contextRef="#ctx0" brushRef="#br0" timeOffset="6693.19">1335 2115 6928 0 0,'0'0'257'0'0,"14"2"4858"0"0,-11 8-4975 0 0,-2 0 1 0 0,1-1-1 0 0,-1 1 1 0 0,-1 15 0 0 0,1 4 144 0 0,4 57 305 0 0,3 38 45 0 0,-7-109-507 0 0,0-6-28 0 0,0 1 0 0 0,1-1 1 0 0,-1 0-1 0 0,6 12 0 0 0,-5-17-2 0 0</inkml:trace>
  <inkml:trace contextRef="#ctx0" brushRef="#br0" timeOffset="7398.28">1258 1695 6424 0 0,'0'0'4873'0'0,"3"2"-4738"0"0,0 0-61 0 0,0 0 1 0 0,0 0 0 0 0,1 0-1 0 0,-1 0 1 0 0,0 0-1 0 0,0-1 1 0 0,1 1 0 0 0,-1-1-1 0 0,1 0 1 0 0,5 1-1 0 0,45 4 421 0 0,-20-4-330 0 0,29 4 47 0 0,-38-4-144 0 0,0 1 0 0 0,28 5 0 0 0,-40-4-60 0 0</inkml:trace>
  <inkml:trace contextRef="#ctx0" brushRef="#br0" timeOffset="7399.28">1356 2070 8136 0 0,'0'1'3'0'0,"-2"1"96"0"0,0 1 1 0 0,0-1 0 0 0,0 1-1 0 0,0 0 1 0 0,1 0 0 0 0,-1 0-1 0 0,1 0 1 0 0,0 0-1 0 0,0 0 1 0 0,0-1 0 0 0,0 8-1 0 0,1-10 63 0 0,13 8 1695 0 0,-6-7-1705 0 0,-1-1 0 0 0,1 0 1 0 0,-1 0-1 0 0,2-1 0 0 0,-2 0 0 0 0,10-2 0 0 0,4-1 159 0 0,5 0-112 0 0,-1-2 0 0 0,43-15 0 0 0,-47 13-133 0 0</inkml:trace>
  <inkml:trace contextRef="#ctx0" brushRef="#br0" timeOffset="8441.43">433 482 96 0 0,'0'0'177'0'0,"-2"-1"-83"0"0,1 0 83 0 0,0 0 0 0 0,0 0 1 0 0,1 0-1 0 0,-1 0 0 0 0,0 1 1 0 0,-1-1-1 0 0,1 0 1 0 0,0 1-1 0 0,0-1 0 0 0,-3 0 1 0 0,4 1-101 0 0,-1 1 0 0 0,1-1 0 0 0,-1 0 0 0 0,1 0 0 0 0,-1 0 0 0 0,1 0 0 0 0,-1 1 0 0 0,1-1 0 0 0,-1 0 0 0 0,1 0 0 0 0,0 1 1 0 0,-1-1-1 0 0,1 0 0 0 0,0 1 0 0 0,-1-1 0 0 0,1 0 0 0 0,0 1 0 0 0,-1-1 0 0 0,1 1 0 0 0,0-1 0 0 0,-1 1 0 0 0,1-1 0 0 0,0 0 0 0 0,0 1 1 0 0,0-1-1 0 0,0 1 0 0 0,0-1 0 0 0,-1 1 0 0 0,1-1 0 0 0,0 1 0 0 0,0-1 0 0 0,0 1 0 0 0,0-1 0 0 0,0 1 0 0 0,0-1 0 0 0,0 1 0 0 0,1 0 1 0 0,-3 45 1832 0 0,8 74 1 0 0,-1-49-369 0 0,-3-54-1266 0 0,0 1-1 0 0,0-1 0 0 0,6 23 1 0 0,-5-30-36 0 0</inkml:trace>
  <inkml:trace contextRef="#ctx0" brushRef="#br0" timeOffset="8965.69">420 756 9744 0 0,'-1'-3'85'0'0,"0"0"1"0"0,0 0-1 0 0,0-1 1 0 0,0 1 0 0 0,0 0-1 0 0,0 0 1 0 0,1-1-1 0 0,0 1 1 0 0,0-5 0 0 0,0 7 2 0 0,11-14 1376 0 0,-7 10-1290 0 0,1 1 0 0 0,0 0 1 0 0,0 0-1 0 0,0 0 1 0 0,10-4-1 0 0,3-3 108 0 0,1-3-17 0 0,0 0 54 0 0,30-15-1 0 0,-41 26-234 0 0,-6 3-75 0 0,-1 0 0 0 0,0 0 0 0 0,0-1 1 0 0,1 1-1 0 0,0-1 0 0 0,-1 1 0 0 0,0-1 1 0 0,0 0-1 0 0,0 1 0 0 0,0-1 0 0 0,0 0 1 0 0,0 0-1 0 0,0 1 0 0 0,0-1 0 0 0,0 0 0 0 0,0 0 1 0 0,-1 0-1 0 0,1 0 0 0 0,0 0 0 0 0,-1 0 1 0 0,1-3-1 0 0,0 2-9 0 0,-1 1 0 0 0,1-1 0 0 0,-1 0 0 0 0,0 0 0 0 0,1 0 0 0 0,-1 0 1 0 0,0 0-1 0 0,0 0 0 0 0,-1 0 0 0 0,1 0 0 0 0,0 0 0 0 0,0 0 0 0 0,-1 0 0 0 0,0 0 0 0 0,1 0 0 0 0,-1 1 1 0 0,1-1-1 0 0,-1 0 0 0 0,-1-2 0 0 0,0-2 1 0 0,1 1-3 0 0,-1-1-2 0 0,-16-18 2 0 0,6 10 90 0 0,11 13-66 0 0,-10-18 1867 0 0,9 7-1043 0 0,1 8-167 0 0,1 10 163 0 0,30 177 269 0 0,-13-96-717 0 0,-12-60-265 0 0,-4-7 52 0 0,3 0 0 0 0,8 26 0 0 0,-7-34-109 0 0</inkml:trace>
  <inkml:trace contextRef="#ctx0" brushRef="#br0" timeOffset="9691.85">758 713 6328 0 0,'-2'-15'369'0'0,"1"-8"4935"0"0,1 22-5235 0 0,1-2 2181 0 0,2 7-2077 0 0,1 3-50 0 0,-1 0-1 0 0,0 0 1 0 0,-1 0 0 0 0,0 0-1 0 0,0 0 1 0 0,1 11 0 0 0,2 47 868 0 0,-5-49-683 0 0,-1 110 552 0 0,0-104-716 0 0</inkml:trace>
  <inkml:trace contextRef="#ctx0" brushRef="#br0" timeOffset="10135.6">499 1598 9744 0 0,'0'0'289'0'0,"11"4"568"0"0,-7 16-393 0 0,-1 1-1 0 0,0-1 0 0 0,-2 0 0 0 0,-1 1 0 0 0,-2 26 1 0 0,1 6-142 0 0,0-35-114 0 0,0 0 0 0 0</inkml:trace>
  <inkml:trace contextRef="#ctx0" brushRef="#br0" timeOffset="10537.11">498 1834 9648 0 0,'12'-13'456'0'0,"8"-6"-127"0"0,11-14 404 0 0,-19 19-382 0 0,2 1 0 0 0,13-12-1 0 0,15-15 522 0 0,-40 38-822 0 0,1-1 0 0 0,0 0 1 0 0,-1 0-1 0 0,1-1 0 0 0,-1 1 0 0 0,0-1 0 0 0,0 1 0 0 0,0-1 0 0 0,-1 1 0 0 0,1-1 0 0 0,-1 0 0 0 0,0 0 0 0 0,0 0 0 0 0,0 0 1 0 0,0 0-1 0 0,-1 0 0 0 0,0 0 0 0 0,0 0 0 0 0,0 0 0 0 0,0 0 0 0 0,0 0 0 0 0,-3-7 0 0 0,4 11-16 0 0,-1 0-1 0 0,0-1 1 0 0,0 1-1 0 0,0 0 1 0 0,0 0-1 0 0,0-1 1 0 0,0 1 0 0 0,0 0-1 0 0,0 0 1 0 0,-1-1-1 0 0,1 1 1 0 0,0 0-1 0 0,0 0 1 0 0,0-1-1 0 0,0 1 1 0 0,0 0-1 0 0,0 0 1 0 0,0-1 0 0 0,0 1-1 0 0,-1 0 1 0 0,1 0-1 0 0,0 0 1 0 0,0-1-1 0 0,0 1 1 0 0,0 0-1 0 0,-1 0 1 0 0,1 0-1 0 0,0 0 1 0 0,0 0-1 0 0,-1-1 1 0 0,1 1 0 0 0,0 0-1 0 0,-4 8 295 0 0,0 15-213 0 0,-4 50 645 0 0,2 103 1 0 0,7-162-591 0 0,0 0 0 0 0,5 20 0 0 0,-4-25-42 0 0</inkml:trace>
  <inkml:trace contextRef="#ctx0" brushRef="#br0" timeOffset="10538.11">728 1827 11656 0 0,'1'-5'17'0'0,"4"-5"218"0"0,17-15 801 0 0,-15 17-715 0 0,-4 5-183 0 0,0 1 1 0 0,-1-1 0 0 0,1 0-1 0 0,0 1 1 0 0,0 0-1 0 0,1 0 1 0 0,-1 0 0 0 0,0 0-1 0 0,1 0 1 0 0,-1 1-1 0 0,1 0 1 0 0,-1-1-1 0 0,1 1 1 0 0,7-1 0 0 0,-11 2-103 0 0,1 1 1 0 0,-1-1-1 0 0,1 0 1 0 0,-1 0-1 0 0,1 1 1 0 0,-1-1-1 0 0,1 0 1 0 0,-1 1-1 0 0,0-1 1 0 0,1 0-1 0 0,-1 1 1 0 0,0-1-1 0 0,1 1 1 0 0,-1-1-1 0 0,0 1 1 0 0,0-1-1 0 0,0 1 1 0 0,0-1-1 0 0,0 0 1 0 0,0 2-1 0 0,1-2 1 0 0,-1 0-1 0 0,0 1 1 0 0,0-1-1 0 0,0 1 1 0 0,0-1-1 0 0,0 1 1 0 0,0-1-1 0 0,0 2 1 0 0,0 16 565 0 0,0-18-604 0 0,-2 25 602 0 0,-2 0 0 0 0,-13 43 0 0 0,17-67-226 0 0,7-4-146 0 0,15-12 14 0 0,-1 0 1 0 0,23-24-1 0 0,8-6 21 0 0,-36 35-191 0 0</inkml:trace>
  <inkml:trace contextRef="#ctx0" brushRef="#br0" timeOffset="11571.5">1631 495 1296 0 0,'0'0'1832'0'0,"5"-2"1461"0"0,4-1 2415 0 0,-4-17-4981 0 0,-3 11-522 0 0,0 1 0 0 0,-1-1 0 0 0,1-9 0 0 0,-2 15-170 0 0,0 0-1 0 0,0 0 1 0 0,0 0 0 0 0,-1-1 0 0 0,1 1 0 0 0,-1 0 0 0 0,0 0 0 0 0,0 0-1 0 0,0 0 1 0 0,0 1 0 0 0,-1-1 0 0 0,-2-5 0 0 0,3 6-3 0 0,-1 0 0 0 0,1 0-1 0 0,-1 0 1 0 0,1 0 0 0 0,-1 1 0 0 0,1-1 0 0 0,-1 0-1 0 0,0 1 1 0 0,0-1 0 0 0,-1 1 0 0 0,1 0 0 0 0,0-1-1 0 0,1 1 1 0 0,-1 0 0 0 0,0 0 0 0 0,-1 1 0 0 0,1 0-1 0 0,0-2 1 0 0,-1 2 0 0 0,1-1 0 0 0,0 1 0 0 0,-1 0-1 0 0,1 0 1 0 0,-1 0 0 0 0,1 0 0 0 0,0 0 0 0 0,-1 0-1 0 0,1 1 1 0 0,0-1 0 0 0,-1 2 0 0 0,1-2 0 0 0,0 0-1 0 0,-3 2 1 0 0,0 1 28 0 0,0-1 0 0 0,0 1 0 0 0,0-1 0 0 0,1 1 0 0 0,-1 1 0 0 0,1-2 0 0 0,0 3-1 0 0,0-2 1 0 0,0 1 0 0 0,0 0 0 0 0,1 1 0 0 0,-1-1 0 0 0,-4 9 0 0 0,6-7-30 0 0,-14 24 379 0 0,16-29-378 0 0,-1 1 0 0 0,1-1 0 0 0,-1 1 0 0 0,1-1 0 0 0,0 1 0 0 0,-1 0 0 0 0,1-1 0 0 0,0 1 0 0 0,0-1 0 0 0,0 1 0 0 0,1-1 0 0 0,-1 1 0 0 0,0-1 0 0 0,0 1 0 0 0,1 0 0 0 0,-1-1 0 0 0,2 3 0 0 0,-1-3-7 0 0,0 0 0 0 0,0 0 0 0 0,0 0 0 0 0,0 0 0 0 0,-1 0-1 0 0,2 0 1 0 0,-1 0 0 0 0,0-1 0 0 0,0 1 0 0 0,0 0 0 0 0,0-1 0 0 0,0 1 0 0 0,2-1-1 0 0,-2 0 1 0 0,-1 0 0 0 0,1 0 0 0 0,1 2 0 0 0,-1-2 0 0 0,0 0 0 0 0,1 0 0 0 0,-1 0-1 0 0,0 0 1 0 0,1 0 0 0 0,1-2 0 0 0,35-5 255 0 0,-23 2-127 0 0,6-2 3 0 0,-18 6-111 0 0,0 0 0 0 0,0-1-1 0 0,0 2 1 0 0,1-1 0 0 0,-1 1-1 0 0,5-1 1 0 0,-6 1-30 0 0,-1 0 0 0 0,2 0 1 0 0,-1 1-1 0 0,-1-1 0 0 0,1 1 0 0 0,-1-1 0 0 0,1 0 0 0 0,-1 2 1 0 0,1-2-1 0 0,-1 1 0 0 0,1 0 0 0 0,-1 0 0 0 0,0 0 0 0 0,1 0 1 0 0,-1 0-1 0 0,0 0 0 0 0,2 3 0 0 0,17 15 240 0 0,-19-18-239 0 0,0-1 0 0 0,0 1 0 0 0,0-1-1 0 0,0 0 1 0 0,0 1 0 0 0,-1-1 0 0 0,1 0 0 0 0,0 1-1 0 0,0-1 1 0 0,0 0 0 0 0,0 0 0 0 0,0 0 0 0 0,0 0-1 0 0,0 0 1 0 0,0 0 0 0 0,2 0 0 0 0,-2-1 0 0 0,0 1 0 0 0,0 0-1 0 0,0 0 1 0 0,0-1 0 0 0,1 0 0 0 0,14-7 93 0 0,-11 4-82 0 0</inkml:trace>
  <inkml:trace contextRef="#ctx0" brushRef="#br0" timeOffset="12498.96">1787 388 11952 0 0,'0'0'512'0'0,"0"22"342"0"0,-1-11-534 0 0,1 0 1 0 0,0 0-1 0 0,1-1 0 0 0,0 1 0 0 0,1 0 0 0 0,3 17 1 0 0,-2-20-177 0 0</inkml:trace>
  <inkml:trace contextRef="#ctx0" brushRef="#br0" timeOffset="13007.92">1669 916 6224 0 0,'0'0'2289'0'0,"0"-3"-2104"0"0,1-1 27 0 0,-1 0-1 0 0,0 0 0 0 0,0-1 0 0 0,-1 1 0 0 0,1 0 1 0 0,-1 1-1 0 0,0-2 0 0 0,0 0 0 0 0,-2-4 1 0 0,2 6-121 0 0,0 0 0 0 0,0 0 1 0 0,0 1-1 0 0,0-1 1 0 0,-1 0-1 0 0,1 1 1 0 0,-1-1-1 0 0,1 1 1 0 0,-1-1-1 0 0,0 1 0 0 0,0 0 1 0 0,0 0-1 0 0,-1 0 1 0 0,-4-4-1 0 0,6 6-56 0 0,-1 0 1 0 0,1-1-1 0 0,-2 1 0 0 0,2 0 0 0 0,-1 0 0 0 0,1 0 0 0 0,-1 0 1 0 0,1 0-1 0 0,0 0 0 0 0,-1 1 0 0 0,1-1 0 0 0,-1 0 0 0 0,1 1 0 0 0,-1-1 1 0 0,1 1-1 0 0,0 0 0 0 0,-1-1 0 0 0,1 1 0 0 0,0 0 0 0 0,-1 0 1 0 0,1 0-1 0 0,0 0 0 0 0,-2 1 0 0 0,-3 3 34 0 0,1 1 0 0 0,0-1 0 0 0,-6 9 0 0 0,2-1 55 0 0,0 0 0 0 0,1 0-1 0 0,-9 21 1 0 0,14-27-68 0 0,1-1 0 0 0,-1 1 1 0 0,1-1-1 0 0,1 1 0 0 0,-1 0 0 0 0,1 0 1 0 0,0 0-1 0 0,1 1 0 0 0,0-2 0 0 0,0 8 1 0 0,0-13-40 0 0,0 1 1 0 0,0-1 0 0 0,0 0-1 0 0,0 0 1 0 0,1 0 0 0 0,-1 1 0 0 0,0-1-1 0 0,1 0 1 0 0,-1 0 0 0 0,1 1-1 0 0,-1-1 1 0 0,1 0 0 0 0,-1 0 0 0 0,1 0-1 0 0,0 0 1 0 0,0 0 0 0 0,-1 0 0 0 0,1 0-1 0 0,0 0 1 0 0,0 0 0 0 0,0-1-1 0 0,0 2 1 0 0,0-2 0 0 0,0 1 0 0 0,0-1-1 0 0,0 1 1 0 0,0-1 0 0 0,1 1-1 0 0,-1-1 1 0 0,0 1 0 0 0,0-1 0 0 0,0 0-1 0 0,1 0 1 0 0,-1 1 0 0 0,0-1-1 0 0,0 0 1 0 0,1 0 0 0 0,-1 0 0 0 0,0 0-1 0 0,1 0 1 0 0,-1-1 0 0 0,2 0-1 0 0,2 0 25 0 0,-1-1 0 0 0,0 2-1 0 0,0-3 1 0 0,0 1 0 0 0,0 0-1 0 0,0-1 1 0 0,-1 1 0 0 0,1-1-1 0 0,-1 0 1 0 0,6-6 0 0 0,-2 0 45 0 0,0 1 1 0 0,-1-2-1 0 0,-1 1 1 0 0,1-1-1 0 0,0 0 1 0 0,-2 1-1 0 0,0-3 1 0 0,3-9-1 0 0,-5 16 368 0 0,1 6-167 0 0,2 13-55 0 0,1 17-58 0 0,-5-26-126 0 0,-1-1-1 0 0,1 2 1 0 0,0-3 0 0 0,1 2-1 0 0,-1-1 1 0 0,1 0 0 0 0,0 0-1 0 0,-1 1 1 0 0,1-1 0 0 0,0 0-1 0 0,1-1 1 0 0,-1 1 0 0 0,2 0-1 0 0,-1-1 1 0 0,5 5 0 0 0,-4-5 53 0 0</inkml:trace>
  <inkml:trace contextRef="#ctx0" brushRef="#br0" timeOffset="13008.92">1717 970 12760 0 0,'1'-4'91'0'0,"-1"0"-1"0"0,1 0 1 0 0,0 0 0 0 0,0 0 0 0 0,0 0 0 0 0,1 1 0 0 0,-1-1 0 0 0,1 0 0 0 0,0 1 0 0 0,0 0 0 0 0,0-1 0 0 0,0 1 0 0 0,5-5 0 0 0,-2 2 167 0 0,1 0 0 0 0,0 1 1 0 0,0 0-1 0 0,0 0 0 0 0,0 1 1 0 0,8-5-1 0 0,-13 9-201 0 0,-1-1-1 0 0,1 1 1 0 0,-1-1 0 0 0,1 1-1 0 0,0-1 1 0 0,0 1 0 0 0,0 0-1 0 0,-1 0 1 0 0,1 0 0 0 0,0-1-1 0 0,0 1 1 0 0,0 0 0 0 0,0 0-1 0 0,0 0 1 0 0,0 0 0 0 0,-1 0-1 0 0,1 0 1 0 0,0 1 0 0 0,0-1-1 0 0,0 0 1 0 0,0 0 0 0 0,-1 0 0 0 0,1 1-1 0 0,0-1 1 0 0,2 1 0 0 0,-2 1 5 0 0,1-1 1 0 0,-1 0 0 0 0,0 0 0 0 0,-1 1 0 0 0,1-1 0 0 0,0 0 0 0 0,0 2 0 0 0,0-3 0 0 0,-1 2 0 0 0,1-1 0 0 0,-1 1 0 0 0,1-1 0 0 0,-1 3 0 0 0,2 3 79 0 0,-2 1 0 0 0,1 0 0 0 0,-1 0 0 0 0,-1 12 0 0 0,1 11 335 0 0,0-31-469 0 0,1 0-1 0 0,-1 0 0 0 0,0 0 0 0 0,0 0 1 0 0,0 0-1 0 0,1 0 0 0 0,-1 0 1 0 0,0 1-1 0 0,0-1 0 0 0,1 0 0 0 0,-1 0 1 0 0,0 0-1 0 0,1 0 0 0 0,-1 0 0 0 0,0 0 1 0 0,0 0-1 0 0,1 0 0 0 0,-1 0 0 0 0,0 0 1 0 0,1 0-1 0 0,-1 0 0 0 0,0 0 1 0 0,0 0-1 0 0,1 0 0 0 0,-1-1 0 0 0,0 1 1 0 0,0 0-1 0 0,1 0 0 0 0,-1 0 0 0 0,0 0 1 0 0,0 0-1 0 0,1 0 0 0 0,-1 0 1 0 0,0 0-1 0 0,0 0 0 0 0,0 0 0 0 0,0-2 1 0 0,1 2-1 0 0,-1 0 0 0 0,0-1 0 0 0,9-6 51 0 0,29-32 117 0 0,-28 28-85 0 0,0 0 0 0 0,17-13 1 0 0,-22 20-53 0 0</inkml:trace>
  <inkml:trace contextRef="#ctx0" brushRef="#br0" timeOffset="13631.38">1679 1310 9536 0 0,'0'0'2856'0'0,"1"3"-2712"0"0,1 21 676 0 0,0 0 1 0 0,-2 0-1 0 0,-3 38 1 0 0,0 12 496 0 0,3-73-1074 0 0,0-2-229 0 0,1 1-1 0 0,0 0 1 0 0,-1-1-1 0 0,1 1 1 0 0,0 0 0 0 0,-1-1-1 0 0,1 1 1 0 0,0-1-1 0 0,-1 1 1 0 0,1-1 0 0 0,-1 1-1 0 0,1-1 1 0 0,0 0-1 0 0,-1 1 1 0 0,0-1-1 0 0,1 0 1 0 0,-1 1 0 0 0,2-2-1 0 0,8-19 16 0 0,-5 11 1 0 0,1-1-4 0 0,1 1-1 0 0,10-16 0 0 0,-14 23-19 0 0,0 0 0 0 0,0 0 0 0 0,-1 0 0 0 0,3 1-1 0 0,-2-1 1 0 0,0 1 0 0 0,0-1 0 0 0,1 1-1 0 0,-1 0 1 0 0,1 0 0 0 0,7-2 0 0 0,-10 4-4 0 0,0-1 1 0 0,0 1-1 0 0,0 0 0 0 0,1 0 1 0 0,-1 0-1 0 0,0 0 1 0 0,0 0-1 0 0,0 0 1 0 0,-1 0-1 0 0,2 0 0 0 0,-1 0 1 0 0,0 0-1 0 0,0 1 1 0 0,0-1-1 0 0,0 0 1 0 0,0 1-1 0 0,0-1 0 0 0,0 1 1 0 0,0-1-1 0 0,0 1 1 0 0,0-1-1 0 0,2 3 1 0 0,-2-2-1 0 0,0 1 1 0 0,2-1 0 0 0,-2 0 0 0 0,0 2 0 0 0,-1-2 0 0 0,1 1 0 0 0,0 0 0 0 0,0 0 0 0 0,-1 0-1 0 0,1 0 1 0 0,-1 0 0 0 0,1 2 0 0 0,-1 3 3 0 0,1 0 0 0 0,-1 0 0 0 0,0 0 0 0 0,-1 0 1 0 0,0 0-1 0 0,-3 10 0 0 0,3-11 1 0 0,-3 0 0 0 0,2 0 0 0 0,-1 0 1 0 0,1-1-1 0 0,-1 0 0 0 0,-1 1 0 0 0,1-1 1 0 0,0 0-1 0 0,-1-1 0 0 0,0 2 0 0 0,-1-3 1 0 0,1 2-1 0 0,-1-1 0 0 0,0-1 0 0 0,0 1 1 0 0,0 0-1 0 0,-2-2 0 0 0,2 1 0 0 0,-1 0 1 0 0,-9 3-1 0 0,14-6-5 0 0,1 0 0 0 0,-1 0 0 0 0,0 1 0 0 0,0-1 0 0 0,0 0 0 0 0,0 0 0 0 0,0 0 0 0 0,0 0 0 0 0,0 0 0 0 0,0-1 0 0 0,0 1 0 0 0,0 0 0 0 0,1 0 0 0 0,-1-1 0 0 0,0 1 0 0 0,0 0 0 0 0,0-1 0 0 0,0 1 0 0 0,1-1 0 0 0,-1 1 0 0 0,0-1 0 0 0,-1-1 0 0 0,0-2 6 0 0</inkml:trace>
  <inkml:trace contextRef="#ctx0" brushRef="#br0" timeOffset="14178.14">1858 1387 10848 0 0,'1'0'142'0'0,"3"0"186"0"0,7 1 775 0 0,-11 5-865 0 0,0 0 1 0 0,0-1-1 0 0,-2 1 1 0 0,1-1-1 0 0,0 1 1 0 0,0-1-1 0 0,-4 8 1 0 0,3-5-44 0 0,-1 6 59 0 0,0-1 0 0 0,1 0 0 0 0,0 17 0 0 0,2-27-234 0 0,-1 9 84 0 0</inkml:trace>
  <inkml:trace contextRef="#ctx0" brushRef="#br0" timeOffset="14739.62">1791 1717 11048 0 0,'0'0'616'0'0,"1"-1"-304"0"0,-1 1-286 0 0,0-1-1 0 0,0 1 1 0 0,1 0 0 0 0,-1 0 0 0 0,0 0 0 0 0,1-1 0 0 0,-1 1 0 0 0,0 0 0 0 0,1 0 0 0 0,-1 0 0 0 0,0 0 0 0 0,1 0-1 0 0,-1 0 1 0 0,0 0 0 0 0,1 0 0 0 0,-1-1 0 0 0,1 1 0 0 0,-1 0 0 0 0,0 1 0 0 0,1-1 0 0 0,-1 0 0 0 0,0 0 0 0 0,1 0 0 0 0,-1 0-1 0 0,0 0 1 0 0,1 0 0 0 0,-1 0 0 0 0,0 1 0 0 0,1-1 0 0 0,-1 0 0 0 0,1 1 0 0 0,5 12 806 0 0,-2 25 107 0 0,-4-31-1003 0 0,0 31 595 0 0,-3 0 0 0 0,-8 51 0 0 0,9-76-412 0 0,2-11-89 0 0,-1 4 168 0 0,3-8-107 0 0,6-11-65 0 0,-4 8-22 0 0,2 0-1 0 0,-2 0 1 0 0,1 0 0 0 0,0 1-1 0 0,1 0 1 0 0,-1 0 0 0 0,1 0 0 0 0,-2 0-1 0 0,9-2 1 0 0,-12 5-3 0 0,1 0-1 0 0,0 1 1 0 0,0-1-1 0 0,1 1 1 0 0,-2-2-1 0 0,1 2 1 0 0,0 0-1 0 0,0 0 1 0 0,0 0-1 0 0,0 0 1 0 0,0 0-1 0 0,0 0 1 0 0,0 0-1 0 0,-1 2 1 0 0,1-2-1 0 0,0 1 1 0 0,0-1-1 0 0,0 1 1 0 0,-1 0-1 0 0,1 0 1 0 0,0-1-1 0 0,-1 1 1 0 0,0 0-1 0 0,0 1 1 0 0,1-1-1 0 0,-1 0 1 0 0,1 0-1 0 0,-1 1 1 0 0,0-1-1 0 0,1 1 1 0 0,-1-1-1 0 0,0 1 1 0 0,0-1-1 0 0,0 0 1 0 0,0 2-1 0 0,0 2 1 0 0,0-4 7 0 0,0 1 1 0 0,0 0 0 0 0,0 0-1 0 0,0-1 1 0 0,-1 1 0 0 0,1 0-1 0 0,-1 0 1 0 0,1-1 0 0 0,-1 2-1 0 0,0-1 1 0 0,1 0-1 0 0,-1 0 1 0 0,0 0 0 0 0,-1 0-1 0 0,1 0 1 0 0,0 0 0 0 0,-1 0-1 0 0,1 0 1 0 0,-1-1-1 0 0,1 0 1 0 0,-2 5 0 0 0,0-3 2 0 0,1-2 0 0 0,-1 1 0 0 0,0 0 0 0 0,0 0 0 0 0,1 0 0 0 0,-1-1 0 0 0,0 1 0 0 0,0-1 0 0 0,-1 0 0 0 0,2 1 0 0 0,-1-1 0 0 0,0 0 0 0 0,-1 0 0 0 0,1 0 0 0 0,-3 0 0 0 0,0 0 10 0 0,1 0 0 0 0,-1 0 1 0 0,-1 0-1 0 0,2-1 0 0 0,-1 0 1 0 0,0 1-1 0 0,0-2 1 0 0,1 1-1 0 0,0-1 0 0 0,-1 1 1 0 0,1-1-1 0 0,-1-1 1 0 0,1 1-1 0 0,-1 0 0 0 0,1-1 1 0 0,0-1-1 0 0,-10-3 0 0 0,10 2 27 0 0</inkml:trace>
  <inkml:trace contextRef="#ctx0" brushRef="#br0" timeOffset="14740.62">1990 1850 12360 0 0,'22'-9'287'0'0,"-18"7"-214"0"0,0 1-1 0 0,0 0 1 0 0,1 0 0 0 0,0 1-1 0 0,-1 0 1 0 0,6 0 0 0 0,-8 0-9 0 0,0 0 1 0 0,0 0 0 0 0,0 0 0 0 0,1 0-1 0 0,-1 1 1 0 0,0-1 0 0 0,0 1 0 0 0,0-1-1 0 0,0 1 1 0 0,0 0 0 0 0,0 0 0 0 0,-1 0 0 0 0,1 0-1 0 0,-1 0 1 0 0,0 0 0 0 0,1 1 0 0 0,-1-1-1 0 0,1-1 1 0 0,-1 3 0 0 0,1-2 0 0 0,-1 1-1 0 0,0-1 1 0 0,0 1 0 0 0,0 0 0 0 0,0 0-1 0 0,0-1 1 0 0,1 4 0 0 0,2 26 521 0 0,-3-26-437 0 0,-1 0 0 0 0,1-1 0 0 0,0 1 0 0 0,0 0 0 0 0,2 5 0 0 0,-3-9-127 0 0,0-1 0 0 0,1 1 1 0 0,-1 0-1 0 0,1-1 0 0 0,-1 1 0 0 0,1-1 0 0 0,0 1 1 0 0,-1-1-1 0 0,1 1 0 0 0,-1-1 0 0 0,1 1 1 0 0,0-1-1 0 0,-1 0 0 0 0,1 1 0 0 0,0-1 1 0 0,0 0-1 0 0,-1 0 0 0 0,1 0 0 0 0,0 0 1 0 0,0 0-1 0 0,-1 0 0 0 0,2 0 0 0 0,-1 0 0 0 0,0 0 1 0 0,-1 0-1 0 0,1 0 0 0 0,0 0 0 0 0,0 0 1 0 0,0 0-1 0 0,0 0 0 0 0,1-1 4 0 0,0 1 0 0 0,1-1 0 0 0,-2 0 0 0 0,1 0 0 0 0,0 0 0 0 0,-1 1 0 0 0,1-2 0 0 0,0 1 0 0 0,2-2 0 0 0,0-1 27 0 0,0 0 0 0 0,0-1-1 0 0,0 0 1 0 0,-1 0 0 0 0,0 0-1 0 0,0 0 1 0 0,0 0 0 0 0,0 0-1 0 0,0-1 1 0 0,-1 0 0 0 0,0 1 0 0 0,-1-1-1 0 0,0 0 1 0 0,0 0 0 0 0,0 0-1 0 0,0-9 1 0 0,-2 6 28 0 0</inkml:trace>
  <inkml:trace contextRef="#ctx0" brushRef="#br0" timeOffset="15326.04">1848 2218 9848 0 0,'1'-1'600'0'0,"4"-10"-158"0"0,0 4 3059 0 0,-6 20-2260 0 0,0-3-1026 0 0,-29 159 1507 0 0,27-157-1673 0 0,1 0 299 0 0,13-24-149 0 0,2-7-125 0 0,8-10 6 0 0,-19 29-75 0 0,-1-3 0 0 0,1 2-1 0 0,0 0 1 0 0,0 0 0 0 0,0 0 0 0 0,-1 0-1 0 0,1 0 1 0 0,0 0 0 0 0,0 0-1 0 0,-1 1 1 0 0,1-1 0 0 0,0 1 0 0 0,0-1-1 0 0,0 1 1 0 0,0 0 0 0 0,2 0-1 0 0,-3 0-1 0 0,1 0 0 0 0,-1 1 0 0 0,0-1 0 0 0,0 1 0 0 0,0 0 0 0 0,0-1 0 0 0,0 1 0 0 0,0 0 0 0 0,0 0 0 0 0,0-1 0 0 0,0 1 0 0 0,0 0 0 0 0,0 0 0 0 0,0 0 0 0 0,0 0 0 0 0,0 1 0 0 0,-1-1 0 0 0,1 0 0 0 0,0 0 0 0 0,-1 0 0 0 0,1 2 0 0 0,10 26 59 0 0,-10-27-59 0 0,-1 0 0 0 0,0-1-1 0 0,2 1 1 0 0,-2-1 0 0 0,0 1-1 0 0,0 0 1 0 0,0-1-1 0 0,0 1 1 0 0,0 0 0 0 0,0-1-1 0 0,0 1 1 0 0,-2-1 0 0 0,2 1-1 0 0,0 0 1 0 0,-1-1-1 0 0,0 1 1 0 0,1-1 0 0 0,-1 1-1 0 0,0 0 1 0 0,0-1 0 0 0,0 0-1 0 0,1 0 1 0 0,-2 1-1 0 0,1-1 1 0 0,0 0 0 0 0,0 0-1 0 0,0 0 1 0 0,0 0 0 0 0,-1 0-1 0 0,1 0 1 0 0,-1 0 0 0 0,-2 1-1 0 0,1 1 0 0 0,0-1-1 0 0,-1 1 1 0 0,0-2-1 0 0,0 1 1 0 0,0 0 0 0 0,-1 0-1 0 0,1-1 1 0 0,0 0-1 0 0,-2 0 1 0 0,-5 1-1 0 0,5-2-1 0 0</inkml:trace>
  <inkml:trace contextRef="#ctx0" brushRef="#br0" timeOffset="16106.83">1981 2375 10040 0 0,'0'0'288'0'0,"0"-2"0"0"0,0-2-137 0 0,1 0 0 0 0,-1 0 0 0 0,1 1 0 0 0,0 0 0 0 0,0-2 0 0 0,1 1 0 0 0,2-6 0 0 0,-3 8-34 0 0,0 0 0 0 0,1 0-1 0 0,0 0 1 0 0,-1 0 0 0 0,1 0 0 0 0,-1 0 0 0 0,1 0 0 0 0,-1 0 0 0 0,1 1 0 0 0,0-1 0 0 0,0 1 0 0 0,0 0 0 0 0,0-1-1 0 0,0 1 1 0 0,2 0 0 0 0,-4-1-84 0 0,1 2 1 0 0,-1 0-1 0 0,1 0 0 0 0,-1 0 0 0 0,1 0 1 0 0,0 0-1 0 0,-1 0 0 0 0,1 0 0 0 0,-1 0 1 0 0,1 0-1 0 0,0 0 0 0 0,-1 0 0 0 0,1 0 1 0 0,-1 0-1 0 0,1 0 0 0 0,-1 0 0 0 0,1 2 0 0 0,-1-2 1 0 0,1 0-1 0 0,-1 0 0 0 0,1 0 0 0 0,-1 0 1 0 0,1 0-1 0 0,-1 1 0 0 0,1-1 0 0 0,-1 1 1 0 0,1-1-1 0 0,-1 1 0 0 0,1 1 14 0 0,0-1 0 0 0,0 1 0 0 0,0 0 0 0 0,0-1 0 0 0,-1 1 0 0 0,1 0-1 0 0,-1 0 1 0 0,1-1 0 0 0,-1 4 0 0 0,1 2 60 0 0,-1 1-1 0 0,0 0 0 0 0,-1 10 1 0 0,1-12-28 0 0,-1-3-18 0 0,1 1-1 0 0,-1 0 0 0 0,1 0 1 0 0,0 0-1 0 0,0 0 0 0 0,1-1 1 0 0,-1 1-1 0 0,2 5 1 0 0,-2-8 11 0 0,4-1-32 0 0,1 0 0 0 0,-1 1 0 0 0,1-1 0 0 0,-1 1 0 0 0,1 0 0 0 0,-1 1 0 0 0,-1-2 0 0 0,1 2 0 0 0,0 0 0 0 0,0-1 0 0 0,0 1 0 0 0,-1 1 0 0 0,7 3 0 0 0,-8-4-30 0 0,-1-1 1 0 0,0 1-1 0 0,1 0 0 0 0,-1-1 0 0 0,0 0 1 0 0,0 1-1 0 0,0 0 0 0 0,0-1 0 0 0,0 1 1 0 0,1 0-1 0 0,-1 0 0 0 0,-1 0 1 0 0,1 0-1 0 0,-1 0 0 0 0,1-1 0 0 0,-1 2 1 0 0,0-2-1 0 0,1 1 0 0 0,-1 0 0 0 0,0 0 1 0 0,-1 0-1 0 0,1 0 0 0 0,0 0 0 0 0,0 0 1 0 0,-1 0-1 0 0,1 0 0 0 0,-1 0 0 0 0,0 0 1 0 0,-1 0-1 0 0,0 3 0 0 0,0-1 3 0 0,-1-1 0 0 0,1 1 0 0 0,-1-1 0 0 0,0 1 0 0 0,0-1 0 0 0,0 0 1 0 0,-1 0-1 0 0,1 0 0 0 0,0-1 0 0 0,-1 1 0 0 0,0-1 0 0 0,1 0 0 0 0,-1 0 0 0 0,0 0 0 0 0,0 0 0 0 0,0-1 0 0 0,-1 1 0 0 0,0-1 0 0 0,1 0 0 0 0,0-1 0 0 0,-1 1 0 0 0,1-1 0 0 0,-5 0 0 0 0,-4 0 11 0 0</inkml:trace>
  <inkml:trace contextRef="#ctx0" brushRef="#br0" timeOffset="16107.83">2712 562 10848 0 0,'0'0'584'0'0,"12"2"584"0"0,-8-2-440 0 0,1 0-440 0 0,2-2-144 0 0,-1 0 448 0 0,1 0 0 0 0,-1-1 0 0 0</inkml:trace>
  <inkml:trace contextRef="#ctx0" brushRef="#br0" timeOffset="16894.09">2731 1037 10848 0 0,'0'0'0'0'0,"15"-14"0"0"0,-9 9 224 0 0,1 1 8 0 0,-2-3 8 0 0,4 0-8 0 0,-1-4-128 0 0,-1 1 8 0 0,3 1-8 0 0,1 0 8 0 0,-1 2 32 0 0,-1-3 8 0 0,2 3 0 0 0,-2 1 0 0 0,2 1-72 0 0,2 0 0 0 0,-4 2 0 0 0</inkml:trace>
  <inkml:trace contextRef="#ctx0" brushRef="#br0" timeOffset="16895.09">2883 1551 10448 0 0,'0'0'0'0'0,"6"-12"160"0"0,-2 6 0 0 0,1 1 0 0 0,-1-5 8 0 0,1 2-88 0 0,-1 1 8 0 0,1 1 0 0 0,2-1 0 0 0,-3 0 32 0 0,-1 2-8 0 0,2-1 8 0 0</inkml:trace>
  <inkml:trace contextRef="#ctx0" brushRef="#br0" timeOffset="16896.09">2914 1930 10952 0 0,'8'2'361'0'0,"6"-1"326"0"0,13-26 421 0 0,-17 16-804 0 0,0-1 1 0 0,0 2 0 0 0,15-11-1 0 0,-18 15-126 0 0</inkml:trace>
  <inkml:trace contextRef="#ctx0" brushRef="#br0" timeOffset="16897.09">3022 2240 11448 0 0,'0'0'256'0'0,"11"4"-8"0"0,-6-8 8 0 0,1 4 0 0 0,-2 0-144 0 0,0-3 0 0 0,2 3 8 0 0,5-3-8 0 0,0-2 248 0 0,-1 0 0 0 0,0-1 0 0 0,5-1 8 0 0,0-2-240 0 0,0 1 8 0 0,-1-1 0 0 0</inkml:trace>
  <inkml:trace contextRef="#ctx0" brushRef="#br0" timeOffset="17990.29">1363 3072 96 0 0,'0'9'585'0'0,"0"0"0"0"0,1-1 0 0 0,2 14 0 0 0,-1-8 138 0 0,-2-14-637 0 0,0 0 0 0 0,0 2 0 0 0,0-2 0 0 0,0 0 0 0 0,0 0 0 0 0,0 0 0 0 0,0 0 0 0 0,0 0 0 0 0,0 0 1 0 0,0 0-1 0 0,0 1 0 0 0,0-1 0 0 0,0 0 0 0 0,0 0 0 0 0,0 0 0 0 0,0 1 0 0 0,0-1 0 0 0,0 0 0 0 0,0 0 1 0 0,0 0-1 0 0,0 1 0 0 0,0-1 0 0 0,1 0 0 0 0,-1 0 0 0 0,0 0 0 0 0,0 1 0 0 0,0-1 0 0 0,0 0 1 0 0,0 0-1 0 0,1 0 0 0 0,-1 0 0 0 0,0 0 0 0 0,0 0 0 0 0,0 1 0 0 0,1-1 0 0 0,-1 0 0 0 0,0 0 0 0 0,0 0 1 0 0,0 0-1 0 0,1 0 0 0 0,-1 0 0 0 0,0 0 0 0 0,0 0 0 0 0,0 0 0 0 0,1 0 0 0 0,-1 0 0 0 0,9-10 2024 0 0,2-20-793 0 0,-9 14-1006 0 0,0-1 1 0 0,0 1 0 0 0,-2-1-1 0 0,-1-26 1 0 0,0 34-179 0 0,0 1 1 0 0,-1-1-1 0 0,1 0 0 0 0,-1 0 1 0 0,-1 1-1 0 0,0 0 1 0 0,0-1-1 0 0,-2 1 0 0 0,1 0 1 0 0,-6-8-1 0 0,9 14-95 0 0,0 1-1 0 0,0 0 1 0 0,0 0 0 0 0,0 0 0 0 0,0 0-1 0 0,0-1 1 0 0,0 2 0 0 0,0-1 0 0 0,-1 0-1 0 0,1 0 1 0 0,0 0 0 0 0,-1 1 0 0 0,1-1-1 0 0,0 0 1 0 0,-1 1 0 0 0,1-1-1 0 0,-1 1 1 0 0,1 0 0 0 0,-1-1 0 0 0,1 1-1 0 0,-2 0 1 0 0,1 0 2 0 0,0 1-1 0 0,0-1 1 0 0,-1 1 0 0 0,1-1-1 0 0,0 1 1 0 0,-1 0 0 0 0,1 0-1 0 0,0 0 1 0 0,0 0 0 0 0,0 0-1 0 0,0 1 1 0 0,-3 1-1 0 0,-3 5 126 0 0,1 0 0 0 0,-1 1 0 0 0,2-1-1 0 0,-11 15 1 0 0,-11 26 171 0 0,25-45-267 0 0,1 1 0 0 0,1 0 0 0 0,-1 0 1 0 0,1 0-1 0 0,0 0 0 0 0,0 0 0 0 0,0 0 1 0 0,-1 9-1 0 0,2-12-48 0 0,0-1 0 0 0,1 1-1 0 0,-1 0 1 0 0,0 0 0 0 0,0-1 0 0 0,1 1 0 0 0,-1 0 0 0 0,1-1 0 0 0,-1 1 0 0 0,1-1 0 0 0,0 1-1 0 0,0 0 1 0 0,0-1 0 0 0,0 0 0 0 0,-1 1 0 0 0,1-1 0 0 0,0 0 0 0 0,0 0 0 0 0,0 1-1 0 0,1-1 1 0 0,-1 0 0 0 0,0 0 0 0 0,1 0 0 0 0,-1 0 0 0 0,1-1 0 0 0,-1 1 0 0 0,1 0 0 0 0,0-1-1 0 0,-1 1 1 0 0,1-1 0 0 0,0 1 0 0 0,-1-1 0 0 0,1 0 0 0 0,2 1 0 0 0,3-1 31 0 0,-1 0 1 0 0,-1 0-1 0 0,1-1 1 0 0,-1 1-1 0 0,0-1 1 0 0,1 0-1 0 0,-1-1 1 0 0,1 1-1 0 0,5-4 1 0 0,48-26 531 0 0,-58 31-576 0 0,-1 0 1 0 0,1 0 0 0 0,0 0-1 0 0,-1 0 1 0 0,1-2 0 0 0,0 2-1 0 0,0 0 1 0 0,-1 0 0 0 0,2 0-1 0 0,-1 0 1 0 0,0 0-1 0 0,-1 0 1 0 0,1 0 0 0 0,0 0-1 0 0,0 0 1 0 0,0 0 0 0 0,-1 0-1 0 0,1 0 1 0 0,0 2 0 0 0,-1-2-1 0 0,1 0 1 0 0,0 0 0 0 0,0 0-1 0 0,-1 0 1 0 0,1 1-1 0 0,-1-1 1 0 0,0 1 0 0 0,1-1-1 0 0,-1 1 1 0 0,1-1 0 0 0,-1 1-1 0 0,1-1 1 0 0,-1 1 0 0 0,1 0-1 0 0,-1-1 1 0 0,0 1 0 0 0,1 1-1 0 0,2 3 12 0 0,-1 0-1 0 0,1 0 0 0 0,-1 0 1 0 0,1 6-1 0 0,-1-5 1 0 0,17 54 113 0 0,18 90-1 0 0,-35-135-122 0 0,0 1-1 0 0,-1 0 1 0 0,-1 0-1 0 0,0 0 1 0 0,-1 0-1 0 0,-1-1 1 0 0,0 1-1 0 0,-1 0 1 0 0,-1-2-1 0 0,0 2 1 0 0,-1-1-1 0 0,0 0 1 0 0,-1 0-1 0 0,-2-1 1 0 0,-9 15-1 0 0,15-26-9 0 0,0 0-1 0 0,0-1 0 0 0,0 1 0 0 0,-1 0 1 0 0,1-1-1 0 0,-1 0 0 0 0,0 1 1 0 0,0-1-1 0 0,1 0 0 0 0,-1 0 0 0 0,0-1 1 0 0,0 1-1 0 0,0-1 0 0 0,-1 1 0 0 0,0-1 1 0 0,1-1-1 0 0,0 2 0 0 0,-7-1 0 0 0,6-1 0 0 0,1 0 0 0 0,0 0 0 0 0,0-1 0 0 0,0 1 0 0 0,0-2-1 0 0,1 2 1 0 0,-1-1 0 0 0,0 0 0 0 0,0 0 0 0 0,0-1-1 0 0,1 1 1 0 0,-2-1 0 0 0,1 1 0 0 0,1-1 0 0 0,-1 0 0 0 0,1 0-1 0 0,0 0 1 0 0,0-1 0 0 0,0 0 0 0 0,0 2 0 0 0,-3-6-1 0 0,2 2-7 0 0,0-1 0 0 0,1 0 0 0 0,-1 1-1 0 0,1-1 1 0 0,0 0 0 0 0,1 0-1 0 0,0 0 1 0 0,0-1 0 0 0,1 1-1 0 0,-1 0 1 0 0,1 0 0 0 0,0 0-1 0 0,0-1 1 0 0,2-10 0 0 0,-1 8-18 0 0,0-1 0 0 0,2 0 0 0 0,-1 2 0 0 0,1-2 0 0 0,1 1 0 0 0,0 0 0 0 0,0 1 0 0 0,10-17 0 0 0,-7 18-20 0 0,0-1 1 0 0,1 0 0 0 0,9-8-1 0 0,-14 14 31 0 0,10-9-48 0 0</inkml:trace>
  <inkml:trace contextRef="#ctx0" brushRef="#br0" timeOffset="18388.74">1643 3068 8432 0 0,'0'0'337'0'0,"2"-13"926"0"0,-1 12-1134 0 0,-1 1-97 0 0,0 0 0 0 0,1-1 0 0 0,-1 1 0 0 0,0 0 0 0 0,0 0 0 0 0,1 0 0 0 0,-1-1 0 0 0,0 1 0 0 0,0 0 0 0 0,1 0 0 0 0,-1 0 0 0 0,0 0 0 0 0,0 0 0 0 0,1 0 0 0 0,-1 0 0 0 0,0 0 0 0 0,1 0 0 0 0,-1 0 0 0 0,0 0 0 0 0,0 0 0 0 0,1 0 0 0 0,-1 0 0 0 0,0 0 0 0 0,1 0 0 0 0,-1 0-1 0 0,0 0 1 0 0,0 0 0 0 0,1 0 0 0 0,-1 0 0 0 0,0 0 0 0 0,0 1 0 0 0,1-1 0 0 0,-1 0 0 0 0,0 0 0 0 0,12 6 625 0 0,-12-6-660 0 0,6 4 101 0 0,-1 0 0 0 0,0 1 0 0 0,2-1 0 0 0,-2 1 0 0 0,0 0-1 0 0,-1 1 1 0 0,1-1 0 0 0,-1 1 0 0 0,0 0 0 0 0,0 0 0 0 0,-1 1 0 0 0,0-1-1 0 0,4 11 1 0 0,-4-5 29 0 0,1 1 0 0 0,0-1 0 0 0,-2 1-1 0 0,0-1 1 0 0,1 1 0 0 0,-1 23 0 0 0,-3-31-51 0 0,1 1 0 0 0,-1-1 0 0 0,1 0 0 0 0,-3 1 0 0 0,0 6 0 0 0,2-10 102 0 0,0-2-38 0 0,1 0-135 0 0,0 0-1 0 0,0 0 1 0 0,-1 0-1 0 0,1 0 0 0 0,0 0 1 0 0,0 0-1 0 0,0 0 1 0 0,-1 0-1 0 0,1-2 1 0 0,0 2-1 0 0,0 0 0 0 0,0 0 1 0 0,-1 0-1 0 0,1 0 1 0 0,0 0-1 0 0,0 0 1 0 0,0 0-1 0 0,0 0 0 0 0,-1 0 1 0 0,1 0-1 0 0,0 0 1 0 0,0 0-1 0 0,0 0 1 0 0,0 0-1 0 0,0 0 0 0 0,0 0 1 0 0,-1-1-1 0 0,1 1 1 0 0,0 0-1 0 0,0-1 1 0 0,-19-69 563 0 0,16 58-504 0 0</inkml:trace>
  <inkml:trace contextRef="#ctx0" brushRef="#br0" timeOffset="19199.37">1718 3125 3312 0 0,'0'0'3324'0'0,"-1"-2"-3078"0"0,1-1-42 0 0,-1 0-1 0 0,0-1 1 0 0,1 1-1 0 0,0 0 0 0 0,0-1 1 0 0,0 1-1 0 0,0-1 1 0 0,1 1-1 0 0,-1 0 0 0 0,2-4 1 0 0,11-37 949 0 0,-7 26-906 0 0,0-4 281 0 0,3 2-1 0 0,18-37 1 0 0,-23 49-416 0 0,0 1 1 0 0,1 0-1 0 0,0 0 0 0 0,0 0 0 0 0,1 1 0 0 0,1 0 0 0 0,-1 0 0 0 0,1 0 1 0 0,0 1-1 0 0,8-6 0 0 0,-14 11-90 0 0,0-1 1 0 0,0 0 0 0 0,1 0-1 0 0,-1 1 1 0 0,0-1-1 0 0,1 1 1 0 0,-1-1-1 0 0,0 1 1 0 0,1-1-1 0 0,-1 1 1 0 0,1 0 0 0 0,-1 0-1 0 0,1-1 1 0 0,-1 1-1 0 0,0 0 1 0 0,2 1-1 0 0,-2-1 1 0 0,1 0-1 0 0,2 1 1 0 0,-3-1-6 0 0,0 1 0 0 0,0 0 0 0 0,-1-1 0 0 0,1 1 0 0 0,0 0 0 0 0,0 0 0 0 0,0 0 0 0 0,-1 0 0 0 0,1 0 0 0 0,0 0 0 0 0,-1 0 0 0 0,1 0 0 0 0,-1 0 0 0 0,1 0 0 0 0,-1 0 0 0 0,0 0 0 0 0,1 0 0 0 0,-1 0 0 0 0,0 0 0 0 0,1 8 58 0 0,0-1-1 0 0,-1 1 0 0 0,0-1 1 0 0,0 0-1 0 0,-3 10 0 0 0,2-8 8 0 0,-1-2 0 0 0,-1 1 0 0 0,1-1 1 0 0,-1 1-1 0 0,-1-1 0 0 0,-1 0 0 0 0,1 0 0 0 0,0 0 0 0 0,-1-1 0 0 0,0 0 0 0 0,-8 10 0 0 0,4-7 75 0 0,-1-1-1 0 0,1 0 0 0 0,-3-1 1 0 0,3 0-1 0 0,-2-1 0 0 0,0 0 1 0 0,-16 6-1 0 0,27-13-108 0 0,-1 0 0 0 0,0 1 0 0 0,0-1 0 0 0,1 0 0 0 0,-1 0 1 0 0,0 1-1 0 0,1-1 0 0 0,-1 0 0 0 0,0 1 0 0 0,1-1 0 0 0,-1 1 0 0 0,1-1 0 0 0,0 1 0 0 0,0-1 0 0 0,-1 1 0 0 0,0 1 0 0 0,2-1-32 0 0,-1-1 1 0 0,1 1-1 0 0,-1 0 0 0 0,0 0 0 0 0,1-1 0 0 0,0 1 1 0 0,0-1-1 0 0,0 1 0 0 0,-1 1 0 0 0,1-2 0 0 0,0 0 1 0 0,0 0-1 0 0,0 0 0 0 0,1 1 0 0 0,44 25 103 0 0,-36-18-94 0 0,2-1 0 0 0,0-1 0 0 0,1 0 0 0 0,11 5 0 0 0,-20-10-22 0 0,0 0 0 0 0,0 1 0 0 0,0-2 1 0 0,0 1-1 0 0,0-1 0 0 0,0 0 0 0 0,-1 0 0 0 0,1 0 0 0 0,0 0 0 0 0,0-1 0 0 0,-1 1 0 0 0,0 0 0 0 0,1-2 0 0 0,0 1 0 0 0,-1 0 0 0 0,1-1 0 0 0,-1 1 0 0 0,1-1 0 0 0,3-2 0 0 0,64-33 47 0 0,-70 37-49 0 0,-1 0-1 0 0,0 0 1 0 0,1-1 0 0 0,-1 1 0 0 0,0 0-1 0 0,1 0 1 0 0,-1 0 0 0 0,0 0 0 0 0,1 0-1 0 0,-1 0 1 0 0,0 0 0 0 0,1 1 0 0 0,-1-1-1 0 0,1 0 1 0 0,-1 0 0 0 0,0 0 0 0 0,1 0-1 0 0,-1 0 1 0 0,0 1 0 0 0,0-1 0 0 0,1 0-1 0 0,-1 0 1 0 0,0 0 0 0 0,1 1 0 0 0,-1-1 0 0 0,0 0-1 0 0,0 0 1 0 0,0 2 0 0 0,0-2 0 0 0,0 0-1 0 0,0 0 1 0 0,0 0 0 0 0,1 0 0 0 0,-1 1-1 0 0,0-1 1 0 0,0 0 0 0 0,0 1 0 0 0,0-1-1 0 0,0 0 1 0 0,0 1 0 0 0,0-1 0 0 0,0 0-1 0 0,0 1 1 0 0,0-1 0 0 0,0 1 0 0 0,0-1-1 0 0,0 0 1 0 0,0 1 0 0 0,0-1 0 0 0,-1 20 17 0 0,1-14-8 0 0,-1 8 3 0 0,0-3 1 0 0,0 17-1 0 0,1-25-6 0 0,1-1 0 0 0,-1 1-1 0 0,0 0 1 0 0,1-1 0 0 0,-1 1-1 0 0,1 0 1 0 0,-1-1 0 0 0,0 1-1 0 0,1-1 1 0 0,1 0 0 0 0,-1 1-1 0 0,0-1 1 0 0,1 1 0 0 0,-1-1-1 0 0,1 0 1 0 0,3 4 0 0 0,-3-5 0 0 0,0 0 1 0 0,0 0 0 0 0,0 0-1 0 0,0 0 1 0 0,0-1 0 0 0,0 0-1 0 0,1 2 1 0 0,-1-2 0 0 0,0 1-1 0 0,1-1 1 0 0,-1 0 0 0 0,1 0 0 0 0,-1 0-1 0 0,0 0 1 0 0,0 0 0 0 0,1 0-1 0 0,-1-1 1 0 0,0 1 0 0 0,-1-2-1 0 0,1 2 1 0 0,0-1 0 0 0,1 1-1 0 0,1-3 1 0 0,2 1 17 0 0,0-2-1 0 0,0 1 1 0 0,0-1 0 0 0,1 0 0 0 0,-2 0-1 0 0,5-6 1 0 0,-4 3 17 0 0,0 1-1 0 0,-1-1 0 0 0,0 0 1 0 0,0 0-1 0 0,-1-1 1 0 0,0 1-1 0 0,0-1 1 0 0,-1 0-1 0 0,1 0 0 0 0,-1-1 1 0 0,-1 1-1 0 0,0 0 1 0 0,0-1-1 0 0,-1 1 1 0 0,-1-1-1 0 0,0 0 1 0 0,0 1-1 0 0,0-1 0 0 0,0 0 1 0 0,-1 1-1 0 0,0-1 1 0 0,-1 1-1 0 0,-1-1 1 0 0,-4-9-1 0 0,5 13-2 0 0,-1-4 44 0 0,0 1-1 0 0,-1 0 1 0 0,0 0-1 0 0,-1 0 1 0 0,-8-10-1 0 0,13 17-66 0 0,-1 0 0 0 0,0 0 0 0 0,0 0 0 0 0,-1 0 0 0 0,1 0 0 0 0,0 0 0 0 0,0 0 0 0 0,0 0 0 0 0,0 1 0 0 0,0-1 0 0 0,0 1 0 0 0,-1 0-1 0 0,1 0 1 0 0,0-2 0 0 0,-1 2 0 0 0,1 0 0 0 0,-2-1 0 0 0,0 1 1 0 0,1 1-1 0 0,0-1 1 0 0,0 2 0 0 0,1-2-1 0 0,-1 0 1 0 0,0 0 0 0 0,1 1 0 0 0,-1 0-1 0 0,0 0 1 0 0,1 0 0 0 0,-1 0-1 0 0,1 0 1 0 0,0 0 0 0 0,-1 0-1 0 0,1 1 1 0 0,0-1 0 0 0,-2 2-1 0 0,0 0 12 0 0,1 0-1 0 0,0 0 1 0 0,-1 0-1 0 0,1 0 0 0 0,1 1 1 0 0,0-1-1 0 0,-1 1 1 0 0,-1 5-1 0 0,1 0 38 0 0</inkml:trace>
  <inkml:trace contextRef="#ctx0" brushRef="#br0" timeOffset="21420.81">2621 2846 12960 0 0,'5'6'153'0'0,"-1"0"0"0"0,0 0 0 0 0,0 1 1 0 0,0-1-1 0 0,-1 1 0 0 0,-1-1 0 0 0,4 12 1 0 0,10 53 650 0 0,-9-35 244 0 0,5 32-132 0 0,-8-38-452 0 0,1-3 0 0 0,11 40 0 0 0,-15-63-404 0 0,1 0 0 0 0,0 0 0 0 0,0 0 0 0 0,0 1 0 0 0,0-2 0 0 0,0 0 0 0 0,1 1 0 0 0,5 5 0 0 0,-7-9-9 0 0,-1 0-45 0 0,1 0 0 0 0,-1 0 1 0 0,0 0-1 0 0,1 0 0 0 0,-1-1 0 0 0,0 1 1 0 0,1 0-1 0 0,-1 0 0 0 0,0 0 0 0 0,0-1 1 0 0,1 1-1 0 0,-1 0 0 0 0,0 0 0 0 0,0-1 1 0 0,1 1-1 0 0,-1 0 0 0 0,0-1 1 0 0,0 1-1 0 0,0 0 0 0 0,0-1 0 0 0,1 1 1 0 0,-1 0-1 0 0,0-1 0 0 0,0 1 0 0 0,0 0 1 0 0,0-1-1 0 0,0 1 0 0 0,0 0 0 0 0,0-1 1 0 0,0 1-1 0 0,0-1 0 0 0,0 1 1 0 0,0 0-1 0 0,0-1 0 0 0,0 1 0 0 0,0 0 1 0 0,0-1-1 0 0,-1 1 0 0 0,1-1 0 0 0,-5-19 36 0 0,3 15-16 0 0,-16-52 81 0 0,10 36-68 0 0,2 0 0 0 0,1 0 1 0 0,1-2-1 0 0,-4-33 0 0 0,7 38-17 0 0,1 0-1 0 0,0 0 1 0 0,1-1 0 0 0,1 1-1 0 0,1 0 1 0 0,1 0-1 0 0,0 1 1 0 0,7-20 0 0 0,-9 32-11 0 0,1 1 0 0 0,-1 0 0 0 0,1 0 0 0 0,0 0 0 0 0,0 0 0 0 0,0 1 0 0 0,1-1 0 0 0,0 1 0 0 0,-1 0 0 0 0,1 0 0 0 0,0 0 0 0 0,0 0 0 0 0,0 1 0 0 0,-1-1 0 0 0,1 1 0 0 0,1 0 0 0 0,6-2 0 0 0,-5 1 6 0 0,-1 3 0 0 0,2-1 0 0 0,-2 0 0 0 0,1 0 0 0 0,-1 1 0 0 0,0 0 0 0 0,0 0 0 0 0,1 0 0 0 0,-1 1 0 0 0,1-1 0 0 0,-1 1 0 0 0,1 0 0 0 0,0 1 0 0 0,9 4 0 0 0,-12-4-3 0 0,0 0 1 0 0,0 0-1 0 0,0 0 0 0 0,0 1 1 0 0,0-1-1 0 0,-1 0 0 0 0,1 2 1 0 0,-1-1-1 0 0,1 0 0 0 0,-1 0 1 0 0,0 0-1 0 0,0 1 0 0 0,-1-1 1 0 0,1 1-1 0 0,-1-1 0 0 0,0 1 1 0 0,1-1-1 0 0,-1 1 0 0 0,-1 0 1 0 0,1-1-1 0 0,-1 1 0 0 0,2 7 1 0 0,-2-5 5 0 0,0 2-1 0 0,0-1 1 0 0,-2 1 0 0 0,1-1-1 0 0,0 0 1 0 0,-1 0 0 0 0,0 0 0 0 0,0-1-1 0 0,0 1 1 0 0,-1 0 0 0 0,-5 8 0 0 0,-3-1 37 0 0,0 0 1 0 0,-1 0 0 0 0,-1-1-1 0 0,0-1 1 0 0,-1 0 0 0 0,1-1 0 0 0,-3-1-1 0 0,1 0 1 0 0,-1-1 0 0 0,-21 10-1 0 0,20-12-9 0 0</inkml:trace>
  <inkml:trace contextRef="#ctx0" brushRef="#br0" timeOffset="21421.81">2421 3111 5520 0 0,'-4'-17'1470'0'0,"-5"-6"35"0"0,4 14-986 0 0,0 0-1 0 0,-1 0 1 0 0,-13-16 0 0 0,-12-15 901 0 0,30 39-1042 0 0,1 2-360 0 0,-1 0 1 0 0,1 0 0 0 0,0 0 0 0 0,-1 0 0 0 0,1 0 0 0 0,0 0 0 0 0,0 0-1 0 0,0 0 1 0 0,0 0 0 0 0,0 0 0 0 0,0 0 0 0 0,0 0 0 0 0,0 0-1 0 0,0 0 1 0 0,1 2 0 0 0,4 17 112 0 0,1 0-61 0 0,25 77 173 0 0,-25-80-192 0 0,1 0 0 0 0,1 0 0 0 0,16 23 0 0 0,-23-38-40 0 0,0 0-1 0 0,0-1 1 0 0,0 1 0 0 0,1 0 0 0 0,-1-1-1 0 0,1 1 1 0 0,-1-1 0 0 0,1 1 0 0 0,0-1-1 0 0,-1 0 1 0 0,1 1 0 0 0,0-1-1 0 0,0 0 1 0 0,0 0 0 0 0,0-1 0 0 0,0 1-1 0 0,0 0 1 0 0,0 0 0 0 0,0-1 0 0 0,0 0-1 0 0,0 0 1 0 0,1 0 0 0 0,-1 0 0 0 0,0 0-1 0 0,0 0 1 0 0,3 0 0 0 0,-3 0 4 0 0,1-1 1 0 0,-1-1-1 0 0,2 1 0 0 0,-2 0 1 0 0,1 0-1 0 0,-1-1 1 0 0,0 0-1 0 0,0 1 0 0 0,1-1 1 0 0,-1 0-1 0 0,-1 0 1 0 0,1 0-1 0 0,0 0 0 0 0,0-1 1 0 0,-1 1-1 0 0,1 0 1 0 0,-1-1-1 0 0,0 1 0 0 0,0-1 1 0 0,2-3-1 0 0,6-17 154 0 0,-2 0 0 0 0,0-1 1 0 0,0 0-1 0 0,-2-1 0 0 0,3-48 0 0 0,-6-12 646 0 0</inkml:trace>
  <inkml:trace contextRef="#ctx0" brushRef="#br0" timeOffset="21422.81">1052 3598 7528 0 0,'0'0'880'0'0,"1"1"-440"0"0,8 1-223 0 0,0 0 0 0 0,0-1 1 0 0,0 0-1 0 0,0-1 0 0 0,9 0 0 0 0,49-5 1281 0 0,143-17 88 0 0,522-50-263 0 0,-124 13-1137 0 0,-459 44-41 0 0,-17-4-1 0 0,-92 12-97 0 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8-16T09:39:22.221"/>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15,'1077'5,"-421"-16,191 3,-650 15,-148-3,96 22,-138-25,23 8,-29-9,1 0,-1 1,0-1,0 1,1-1,-1 1,0 0,0 0,0-1,0 1,0 0,0 0,0 0,0 0,0 0,1 2,-2-2,-1 0,1 0,0-1,-1 1,1 0,0 0,-1-1,1 1,-1 0,1-1,-1 1,0 0,1-1,-1 1,0-1,1 1,-1-1,0 1,0-1,1 0,-1 1,0-1,0 0,0 0,-1 1,0 0,-23 8,0-1,-38 8,-59 4,103-17,-340 31,-4-21,-46 3,-361 57,271-21,315-33,183-18,6 2,8 2,40 9,85 11,58-5,266 2,3-22,-84-1,483 28,-551-14,-303-12,-6 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8-16T09:39:24.757"/>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248 0,'0'0,"-11"12,6-1,0 0,2 1,-1-1,2 1,-3 17,-2 61,6-73,8 274,23 2,-12-136,72 724,-86-839,-2-15,1 1,1-1,14 47,-17-72,0 1,0-1,0 0,0 1,0-1,0 0,1 0,-1 0,3 2,-4-4,0 0,0 0,0 0,1 0,-1 0,0 0,0 0,0 0,1-1,-1 1,0 0,0 0,0 0,0 0,0 0,1-1,-1 1,0 0,0 0,0 0,0-1,0 1,0 0,0 0,0 0,0-1,0 1,0 0,0 0,0-1,0 1,0 0,0 0,0 0,0-1,0 1,0 0,1-14,-4-82,-3-1,-37-184,-76-187,55 233,-37-192,59 248,40 169,0 1,0-1,-1 1,0 0,-6-12,12 61,35 549,20 188,-23-550,-25-181,2-1,33 81,-42-119,0 0,1 0,-1-1,7 8,-9-13,0 1,0-1,0 0,-1 0,2 0,-1 0,0-1,0 1,0 0,0 0,0 0,1-1,-1 1,0-1,1 1,-1-1,0 0,1 1,-1-1,1 0,-1 0,0 0,1 0,-1 0,1 0,-1 0,0-1,1 1,2-1,0-2,0 1,0-1,0 1,0-1,0-1,-1 1,1 0,-1-1,0 0,4-5,3-7,11-24,-2-2,-2-2,-2 0,19-90,2-144,-18-131,-21-1,1 230,2 130,-3-74,2 102,-2 0,-1-1,-8-28,11 48,1 0,-1 1,1 0,-1 0,0 0,1 0,-1 0,0 0,0 0,-1 0,1 1,0-1,-1 0,-2-2,3 14,44 275,-21-162,127 1342,-146-1406</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8-16T09:39:25.989"/>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80,'290'-10,"-172"4,359-19,416-13,-877 37,737 5,-731-3,1 0,-1 0,1 2,-1 0,23 7,-44-9,0-1,0 0,0 0,0 0,0 1,0-1,0 1,0-1,-1 1,1-1,0 1,0-1,0 1,-1-1,1 1,0 0,-1 0,1 0,-1 0,0-1,0 1,0-1,0 1,0-1,-1 0,1 1,0-1,0 0,-1 1,1-1,0 0,-1 1,1-1,0 0,-1 1,1-1,-1 0,1 0,0 1,-1-1,1 0,-1 0,1 0,-1 0,-41 10,39-9,-523 58,411-49,-49 4,-955 102,990-98,-164 45,286-60,5-2</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8-16T09:39:27.548"/>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1 134,'0'0,"0"0,0 0,3 7,4 24,-1 0,-2 1,1 37,-2-21,17 297,29 276,-16-439,-24-147,1 0,2-1,16 35,-25-63,-2-4,0 0,0 1,0-1,0 0,0 0,1 0,-1 0,1 0,-1 0,1 0,0 0,0-1,2 3,-3-4,0 0,-1-1,1 1,0 0,-1 0,1-1,-1 1,1 0,0-1,-1 1,1-1,-1 1,1 0,-1-1,0 1,1-1,-1 1,1-1,-1 0,0 1,1-1,-1 1,0-1,0 0,1 1,-1-1,0 0,0 1,0-1,0 0,0 0,1-1,7-34,-2 0,-1 0,0-61,-4 60,-4-785,-6 203,10 611,2 9,3 14,11 35,-3 0,9 67,5 108,-23-180,28 284,31 266,-61-557,-3-27,1-1,0 1,5 19,0-46,41-495,-46 490,3-153,3-32,-4 174,2 0,1 1,2-1,19-51,-23 77,-2 6,0 16,5 111,2-7,1 10</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8-16T09:39:30.169"/>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1 48,'119'-11,"-48"2,337-18,625 36,-954-5,233 24,-289-23,-23-5,0 0,0 0,1 0,-1 0,0 0,0 0,0 0,1 0,-1 0,0 0,0 0,1 0,-1 0,0 0,0 0,1 1,-1-1,0 0,0 0,0 0,1 0,-1 0,0 0,0 1,0-1,0 0,1 0,-1 0,0 1,0-1,0 0,0 0,0 1,0-1,0 0,0 0,0 0,1 1,-13 4,-10 0,-43 3,52-7,-517 30,195-15,313-14,-305 21,4 17,312-38,2-1,0 0,1 1,-1 1,-12 4,21-7,0 0,-1 0,1 0,0 0,-1 0,1 1,0-1,-1 0,1 0,0 0,-1 0,1 0,0 1,0-1,-1 0,1 0,0 1,0-1,0 0,-1 0,1 1,0-1,0 0,0 1,0-1,-1 0,1 0,0 1,0-1,0 0,0 1,0-1,0 0,0 1,0-1,0 0,0 1,0-1,0 0,0 1,1 0,14 9,9-2,-1 0,1-2,35 5,270 30,9-19,-172-12,-146-9,413 29,-5 20,-326-30,-100-20,0 1,1-1,-1 1,0 0,0 0,1 0,-1 0,3 3,-5-4,0 0,0 0,0 0,0 1,0-1,1 0,-1 0,0 0,0 1,0-1,0 0,0 0,0 0,0 1,0-1,0 0,0 0,0 0,0 1,0-1,0 0,0 0,0 1,0-1,0 0,0 0,0 0,0 1,0-1,-1 0,1 0,0 0,0 1,-13 7,-15 1,-1-1,0-1,0-1,-31 1,20-2,-501 52,57-7,128-1,5 19,342-66,-13 3,1 0,-35 15,54-19,1-1,0 1,0 0,-1-1,1 1,0 0,0 0,0 0,0 0,0 0,0 0,0 0,-1 1,2-1,0 0,0-1,0 1,0 0,0-1,0 1,0-1,1 1,-1 0,0-1,0 1,0 0,1-1,-1 1,0-1,1 1,-1-1,1 1,-1-1,1 1,-1-1,1 0,-1 1,1-1,-1 1,1-1,-1 0,1 0,-1 1,1-1,1 0,13 7,0-1,1 0,0-1,1-1,20 3,-21-4,353 46,8-23,-246-18,-24-1,574 52,-626-51,88 24,-140-31,27 11,-29-12,-1 0,1 0,-1 0,1 1,-1-1,1 0,-1 0,0 1,1-1,-1 0,1 1,-1-1,0 1,1-1,-1 0,0 1,1-1,-1 1,0-1,0 1,1-1,-1 1,0-1,0 1,0-1,0 1,1-1,-1 1,0-1,0 1,0-1,0 1,-1-1,1 1,0-1,0 1,0-1,0 1,0-1,-1 1,1-1,0 1,0-1,-1 1,1-1,0 0,-1 1,1-1,-1 1,-5 4,0-1,-1 0,1-1,-1 1,0-1,0 0,0-1,-10 3,6-2,-77 22,-92 14,-98 2,161-25,-36 5,-272 43,9 30,395-88,3-1,0 0,0 1,0 1,1 1,-25 14,41-21,0-1,0 0,0 1,1-1,-1 1,0-1,1 1,-1-1,0 1,1 0,-1-1,0 1,1 0,-1-1,1 1,-1 0,1 0,0 0,-1-1,1 1,0 0,0 0,-1 0,1 0,0 0,0 0,0-1,0 1,0 0,0 0,0 0,0 0,1 0,-1 0,0-1,1 3,1-1,0 0,0 1,0-1,1 0,-1-1,1 1,-1 0,1-1,-1 1,6 1,14 6,0-1,1-2,28 6,74 6,-88-14,469 34,-75-8,-304-16,170 43,-274-52,-4-1,1 1,-1 1,0 1,0 0,26 15,-44-21,-1-1,1 0,-1 0,0 0,1 1,-1-1,1 0,-1 0,0 1,1-1,-1 0,0 1,0-1,1 0,-1 1,0-1,0 0,1 1,-1-1,0 1,0-1,0 0,0 1,0-1,0 1,1-1,-1 1,0-1,0 0,0 1,0-1,-1 1,1-1,0 1,0-1,0 0,0 1,0-1,-1 1,1-1,0 0,0 1,0-1,-1 0,1 1,0-1,-1 0,1 1,0-1,-1 0,1 1,0-1,-1 0,0 0,-24 13,-10-2,-1-1,-43 7,-79 4,151-20,-589 43,187-17,4 21,382-44,13-3,1 0,-1 1,1 0,-1 1,-14 5,24-8,0 0,0 0,-1 0,1 1,0-1,0 0,0 0,-1 0,1 0,0 0,0 0,0 0,0 0,-1 0,1 0,0 1,0-1,0 0,0 0,0 0,0 0,-1 1,1-1,0 0,0 0,0 0,0 0,0 1,0-1,0 0,0 0,0 0,0 1,0-1,0 0,0 0,0 0,0 0,0 1,0-1,0 0,0 0,0 0,0 1,0-1,0 0,0 0,1 0,-1 0,0 1,0-1,0 0,0 0,13 7,18 3,0-1,0-2,38 4,-31-5,585 79,-82-14,-71 6,-428-70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8-16T09:40:20.194"/>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5,'0'0,"224"16,-95-3,779-3,-515-27,33-1,135 10,-3 46,-504-31,-17-3,0 1,70 21,-105-26,0 1,0-1,0 1,0 0,-1 0,1 0,0 0,0 0,-1 1,1-1,0 0,-1 1,2 1,-3-2,0-1,0 0,1 1,-1-1,0 0,0 1,0-1,0 1,0-1,0 0,0 1,0-1,0 1,0-1,0 0,0 1,-1-1,1 1,0-1,0 0,0 1,0-1,-1 0,1 1,0-1,-16 12,-18 0,1-1,-1-2,-64 10,60-13,-1695 267,1196-194,171-33,187-25,201-15,59 4,142 0,-141-9,1378 1,-1028-5,-256 3,310 42,-400-35,-37-4,-39-2</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8-16T09:40:22.892"/>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0 320,'22'-9,"-3"0,71-19,106-19,-121 31,48-12,358-75,3 31,-459 69,-4 1,0 0,0 1,38 4,-58-3,0 0,0 0,-1 0,1 1,0-1,-1 0,1 0,0 0,0 1,-1-1,1 0,0 1,-1-1,1 1,-1-1,1 1,0-1,-1 1,1 0,-1-1,1 1,-1-1,0 1,0-1,0 1,0-1,0 1,0-1,0 1,-1-1,1 1,0-1,0 1,0-1,0 0,-1 1,1-1,0 1,0-1,-1 0,1 1,-1 0,-2 3,-1-1,0 1,-1-1,-6 5,-35 19,-2-1,-89 32,103-44,-963 339,940-333,35-13,-32 12,51-16,6-1,11-2,0 0,0-1,16-2,9-2,578-45,5 31,-622 19,84 0,-1 3,97 17,-177-19,49 10,-48-10,1 1,-1 0,0-1,1 2,-1-1,0 0,0 1,3 3,-6-5,0-1,0 1,0 0,0 0,0 0,-1 0,1 0,0 0,-1 0,1 0,-1 0,1 1,-1-1,0 0,1 0,-1 0,0 1,0-1,0 0,0 0,0 1,0-1,0 0,-1 1,0 1,0 0,0 0,-1 0,1 0,-1 0,0 0,0-1,-3 5,-12 9,1-1,-2-1,0-1,0 0,-29 14,-58 28,-160 61,-124 20,371-130,-295 95,-198 68,501-166,-73 31,82-34,0 1,-1-1,1 1,0 0,0 0,0-1,0 1,0 0,0 0,-2 2,6 1,9 0,20-1,-1-2,44-2,-57 0,676-50,100-3,-771 53,12 0,-1 2,49 6,-67-2,-16-4,0-1,1 0,-1 0,0 0,0 0,0 0,0 0,1 1,-1-1,0 0,0 0,0 0,0 1,0-1,0 0,0 0,0 0,0 0,0 1,0-1,1 0,-1 0,0 1,0-1,0 0,0 0,-1 0,1 1,0-1,0 0,0 0,0 0,0 1,0-1,0 0,-2 2,0 0,0-1,1 1,-1-1,0 0,0 1,-1-1,1 0,0 0,-3 0,-94 33,-138 26,158-41,-365 80,-166 41,592-135,9-3,0 0,1 1,-13 4,21-7,0 0,1 1,-1-1,0 0,0 0,0 0,0 0,0 0,0 0,0 0,1 0,-1 0,0 0,0 0,0 0,0 1,0-1,0 0,0 0,0 0,0 0,0 0,0 0,0 0,1 1,-1-1,0 0,0 0,0 0,0 0,0 0,0 0,0 1,0-1,0 0,0 0,-1 0,1 0,0 0,0 0,0 1,0-1,0 0,0 0,0 0,0 0,0 0,0 0,0 0,0 0,0 1,-1-1,1 0,0 0,0 0,0 0,0 0,0 0,0 0,0 0,-1 0,1 0,0 0,0 0,0 0,0 0,7 2,0 0,1 0,-1-1,1 0,0 0,-1-1,9-1,11 1,751-17,-165-2,-608 19,58 0,85 10,-139-7,-12 1,-18 4,18-7,-408 103,276-75,-449 112,10 31,557-166,-65 25,81-30,-1-1,1 1,0 0,-1 0,1-1,0 1,0 0,-1 0,1 0,0 1,-1 0,2-2,0 1,0-1,0 0,-1 1,1-1,0 0,0 0,0 1,0-1,0 0,0 1,0-1,0 0,0 1,0-1,0 0,0 1,0-1,1 0,-1 1,0-1,0 0,0 0,0 1,0-1,1 0,-1 1,0-1,0 0,1 0,-1 1,3 1,1 0,-1-1,0 1,1-1,-1 1,1-1,-1 0,6 0,58 9,1-3,89-1,-124-6,678-14,-10-1,-675 15,123 6,-124-4,0 1,-1 2,47 14,-69-18,0-1,0 1,0 0,0 0,0 0,0 0,-1 0,1 0,0 1,0-1,-1 1,1-1,1 3,-3-4,1 1,-1-1,0 1,0-1,0 1,0-1,0 1,0-1,0 1,0-1,0 1,0-1,0 1,0-1,0 1,0-1,0 1,-1-1,1 1,0-1,-1 2,-14 12,-23 6,0 0,-2-3,-53 17,54-21,-59 21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8-16T09:40:24.699"/>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1 165,'33'-8,"47"-5,-37 7,859-102,9 78,-790 34,177 27,-289-30,-6 0,0-1,0 0,-1 0,1 1,0 0,0-1,-1 1,1 0,0 1,-1-1,1 0,-1 1,4 2,-6-4,0 1,0-1,0 0,0 1,0-1,0 1,-1-1,1 0,0 1,0-1,0 0,0 1,-1-1,1 0,0 1,0-1,-1 0,1 1,0-1,-1 0,1 0,0 1,-1-1,1 0,0 0,-1 0,1 0,0 1,-1-1,1 0,-1 0,1 0,-1 0,-14 5,-1 0,0-1,1-1,-22 2,11-1,-589 69,103-14,139-5,4 18,337-65,-52 20,82-26,-1 0,1 0,0 1,0-1,-1 0,1 1,-3 3,5-5,-1 0,1 1,0-1,-1 0,1 1,0-1,0 1,-1-1,1 1,0-1,0 0,0 1,0-1,0 1,-1-1,1 1,0-1,0 1,0-1,0 1,0-1,1 1,-1-1,0 1,0-1,0 1,2 1,0 0,0 0,0 0,0 0,0 0,1-1,-1 1,0-1,1 1,0-1,-1 0,1 0,-1 0,4 0,43 12,0-3,76 7,292 12,9-19,-136-5,-255-4,338 14,-5 28,-339-38,43 14,-55-10,-16-9,-1 0,0 1,0-1,1 0,-1 0,0 1,0-1,0 0,0 0,1 1,-1-1,0 0,0 1,0-1,0 0,0 0,0 1,0-1,0 0,0 1,0-1,0 0,0 1,0-1,0 0,0 1,0-1,0 0,-1 1,0 1,-1-1,0 1,0 0,0-1,0 0,0 1,0-1,-1 0,1 0,0 0,0-1,-4 2,-60 15,0-2,-80 7,75-13,-370 51,-261 39,9 33,679-129,-30 8,-53 18,93-28,1 1,-1-1,1 1,0 0,-6 4,8-6,1 0,0 1,-1-1,1 0,0 1,0-1,-1 0,1 1,0-1,0 0,0 1,0-1,-1 1,1-1,0 0,0 1,0-1,0 1,0-1,0 0,0 1,0-1,0 1,1 0,-1 0,1 0,-1 0,1 0,-1-1,1 1,0 0,-1 0,1-1,0 1,0-1,-1 1,1 0,2 0,13 6,2 0,-1-1,1-1,-1 0,1-2,19 2,-12-1,417 47,10-26,-312-18,157 6,502 34,-721-40,-68-4,-17-3,-24 1,27-1,-225-2,-673 7,460 20,6 30,429-54,-11 2,0 1,-24 8,41-12,1 0,-1 0,1 0,-1 0,0 1,1-1,-1 0,1 1,-1-1,1 0,-1 1,0-1,1 1,0-1,-1 0,1 1,-1-1,1 1,0 0,-1-1,0 2,2-2,-1 1,0-1,0 1,0-1,0 1,1-1,-1 0,0 1,0-1,1 1,-1-1,0 0,1 1,-1-1,0 0,1 1,-1-1,1 0,-1 1,1-1,0 0,34 13,-33-12,241 50,12-18,-215-28,597 59,-45-5,-3 25,-460-59</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8-16T09:40:26.452"/>
    </inkml:context>
    <inkml:brush xml:id="br0">
      <inkml:brushProperty name="width" value="0.3" units="cm"/>
      <inkml:brushProperty name="height" value="0.6" units="cm"/>
      <inkml:brushProperty name="color" value="#00F900"/>
      <inkml:brushProperty name="tip" value="rectangle"/>
      <inkml:brushProperty name="rasterOp" value="maskPen"/>
      <inkml:brushProperty name="ignorePressure" value="1"/>
    </inkml:brush>
  </inkml:definitions>
  <inkml:trace contextRef="#ctx0" brushRef="#br0">132 0,'42'3,"79"13,-75-9,97 17,161 49,-285-68,40 15,-54-18,0 0,0 1,0-1,0 1,0 1,0-1,-1 1,4 4,-7-8,0 1,-1-1,1 1,-1 0,1-1,-1 1,0 0,1 0,-1-1,0 1,1 0,-1 0,0 0,0-1,0 1,0 0,1 0,-1 0,0-1,-1 1,1 0,0 0,0 0,-1 1,1 0,-1 0,0-1,-1 1,1 0,0-1,0 1,-1-1,1 1,-4 1,-5 5,0-2,-1 1,0-1,0-1,-13 6,-64 16,73-23,-83 20,-161 19,-104-16,360-25,13 0,24 3,-25-3,334 57,355 111,-675-163,-13-5,0 1,0 0,0 1,14 7,-23-11,-1 1,0-1,0 0,1 0,-1 0,0 0,0 1,1-1,-1 0,0 0,0 0,0 1,1-1,-1 0,0 0,0 1,0-1,0 0,0 0,1 1,-1-1,0 0,0 1,0-1,0 0,0 0,0 1,0-1,0 0,0 1,0-1,0 1,-9 7,-17 4,25-11,-55 18,-69 15,-63 4,101-22,32-5,-425 100,459-105,-48 18,63-22,0 1,0 0,0 1,1-1,-1 1,1 0,0 1,-6 5,10-9,0 0,0 1,0-1,1 0,-1 0,0 0,1 1,-1-1,1 0,-1 1,1-1,0 0,-1 1,1-1,0 1,0-1,0 0,0 1,0 2,1-2,0 0,0 0,0 1,0-1,0 0,0 0,1 0,-1 0,1 0,-1 0,4 2,2 3,1-1,0 0,1-1,-1 1,13 4,53 19,181 41,10-21,-80-15,-147-27,137 29,-128-24,71 28,-118-40,5 2,0 0,0 0,0 0,-1 0,1 1,-1 0,1 0,-1 0,0 0,0 1,5 5,-9-8,1 0,-1-1,0 1,1 0,-1 0,0-1,0 1,1 0,-1 0,0 0,0-1,0 1,0 0,0 0,0 0,0-1,0 1,-1 0,1 0,0 0,0-1,-1 1,1 0,0 0,-1-1,1 1,-1 0,0 0,-1 2,-1-1,0 1,0-1,0 0,-5 4,-10 4,0-1,0 0,-30 9,-64 12,82-23,-502 96,190-43,332-58,-13 3,22-5,0 0,0 0,0 0,0 1,0-1,1 0,-1 1,0-1,0 1,0-1,1 1,-1-1,0 1,1-1,-1 1,-1 1,2-1,1-1,-1 1,0-1,0 0,0 1,0-1,1 1,-1-1,0 1,0-1,1 0,-1 1,0-1,0 1,1-1,-1 0,1 1,-1-1,0 0,1 0,-1 1,1-1,-1 0,1 0,-1 0,0 1,1-1,0 0,22 9,0-1,1-1,-1 0,32 3,-12-2,55 11,175 38,-5 17,-245-67,-1 1,-1 1,21 11,-40-19,0 0,0 0,0 0,-1 1,1-1,0 0,-1 1,1-1,-1 1,0-1,1 1,-1 0,0-1,0 1,0 0,0 0,0 0,-1 0,2 4,-2-4,0 1,-1-1,1 0,-1 1,0-1,1 0,-1 0,0 1,0-1,0 0,-1 0,1 0,0 0,-1 0,1-1,-1 1,-3 2,-11 11,-2 0,0-1,0-1,-28 14,-87 37,119-57,-180 74,157-66</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09:41:22.198"/>
    </inkml:context>
    <inkml:brush xml:id="br0">
      <inkml:brushProperty name="width" value="0.05" units="cm"/>
      <inkml:brushProperty name="height" value="0.05" units="cm"/>
      <inkml:brushProperty name="color" value="#004F8B"/>
    </inkml:brush>
  </inkml:definitions>
  <inkml:trace contextRef="#ctx0" brushRef="#br0">2 216 96 0 0,'1'-8'17'0'0,"0"-2"59"0"0,-1 4 40 0 0,-1 0 77 0 0,0-3-27 0 0,-1-48 4375 0 0,2 57-4493 0 0,0 0 0 0 0,0-1 1 0 0,0 1-1 0 0,0-1 0 0 0,0 1 0 0 0,0-1 0 0 0,0 1 0 0 0,0 0 0 0 0,0-1 0 0 0,1 1 1 0 0,-1 0-1 0 0,0-1 0 0 0,0 1 0 0 0,0-1 0 0 0,0 1 0 0 0,1 0 0 0 0,-1-1 1 0 0,0 1-1 0 0,0 0 0 0 0,1-1 0 0 0,-1 1 0 0 0,0 0 0 0 0,1-1 0 0 0,5 6 1141 0 0,3 15-574 0 0,9 30-75 0 0,22 106 1 0 0,-29-104-147 0 0,-1-6-58 0 0,5 53-1 0 0,-7 63 745 0 0,-6-145-310 0 0,0-14 97 0 0,-2-12-564 0 0,1-34 159 0 0,-1 8-222 0 0,-4-45 0 0 0,-24-84 642 0 0,1 16-148 0 0,24 117-438 0 0,-1-36 1 0 0,1 39-41 0 0,3 23-145 0 0,-1 1 0 0 0,0-2 0 0 0,1 2 0 0 0,0-10-1 0 0,15 8 56 0 0,-7 6-144 0 0,0 0 0 0 0,0 1 0 0 0,0 0 0 0 0,8 2 0 0 0,14 3 18 0 0,311-3 322 0 0,-109-7-130 0 0,-44 5-89 0 0,61-2 11 0 0,113-5 27 0 0,74 12 43 0 0,-355-8-188 0 0,141 4 107 0 0,-66 0-43 0 0,-40-2-21 0 0,-15 3-29 0 0,136 2 56 0 0,-49-4-27 0 0,124-3 64 0 0,-124-5-55 0 0,-75 0-32 0 0,55-2 32 0 0,210-14 90 0 0,-17-12-77 0 0,-204 25-78 0 0,-86 7-11 0 0,-39 2-5 0 0,-3 0 1 0 0,3 2 0 0 0,50 10-1 0 0,-76-10-7 0 0,0 0 0 0 0,1 1 0 0 0,-1 0 0 0 0,0 0 0 0 0,0-1 0 0 0,-2 2 0 0 0,2 0 0 0 0,1 1 0 0 0,-2-1 0 0 0,0 1 0 0 0,0 0 0 0 0,0 0 0 0 0,0 1 0 0 0,-1-1 0 0 0,1 1 0 0 0,-1-1 0 0 0,0 2 0 0 0,-1-1 0 0 0,1 0 0 0 0,-1 2 0 0 0,0-2 0 0 0,0 1 0 0 0,-1-1 0 0 0,4 13 0 0 0,4 15 0 0 0,-2 0 0 0 0,5 48 0 0 0,0 71 0 0 0,-12-132 0 0 0,0 58 12 0 0,-2-55-5 0 0,1 1 0 0 0,1-2-1 0 0,6 38 1 0 0,-4-45 17 0 0,-1-2 1 0 0,1 21-1 0 0,-3-34 32 0 0,-13 5 74 0 0,3-6-105 0 0,1 0 0 0 0,-17-4 0 0 0,-12-1 34 0 0,-85 4 63 0 0,45 4-61 0 0,-1-4-12 0 0,56 0-36 0 0,-26 4 0 0 0,-1-1 1 0 0,-201 4 33 0 0,130-1-39 0 0,-12 0-7 0 0,72-4-1 0 0,-16 1 0 0 0,-72 3 0 0 0,-143 5 0 0 0,122-5 0 0 0,117-3 0 0 0,-52 4 0 0 0,-51 3-1 0 0,3-6-7 0 0,2 1 0 0 0,65-2 1 0 0,26-2 6 0 0,7 3-4 0 0,-261 2-21 0 0,179-2 26 0 0,-3 0 0 0 0,93 0 0 0 0,31-1-2 0 0,-1 0 0 0 0,-12-2 0 0 0,-133-5-8 0 0,90 3 6 0 0,8 2 0 0 0,-64-2-4 0 0,-7-1-24 0 0,12 0-16 0 0,-4-3-41 0 0,-120-3-184 0 0,125 6 106 0 0,3-2-9 0 0,2 2 8 0 0,8 2 15 0 0,18 3 29 0 0,57 0 48 0 0,-36-3 0 0 0,18 3-17 0 0,40 0 64 0 0,0-1 1 0 0,1 0 0 0 0,-2 0-1 0 0,-12-3 1 0 0,16 2 0 0 0,-1 0 1 0 0,1 1-1 0 0,0 0 0 0 0,-1 0 0 0 0,-8 2 0 0 0,5-4-66 0 0,10 2 76 0 0</inkml:trace>
  <inkml:trace contextRef="#ctx0" brushRef="#br0" timeOffset="1403.66">2064 253 7432 0 0,'0'0'2248'0'0,"-1"2"-2032"0"0,-2 9 175 0 0,1 1-1 0 0,0-1 1 0 0,1 0 0 0 0,0-1 0 0 0,1 2 0 0 0,1 14-1 0 0,0 10 361 0 0,-11 112 1074 0 0,4-70-1031 0 0,3-126-459 0 0,-1 2 1 0 0,-18-73-1 0 0,20 111-325 0 0,1 1 0 0 0,0-1 0 0 0,0 0 0 0 0,1 0 0 0 0,0-1-1 0 0,0 2 1 0 0,1-1 0 0 0,0 0 0 0 0,0 0 0 0 0,1 0-1 0 0,0 0 1 0 0,0 1 0 0 0,6-15 0 0 0,-7 21 4 0 0,16 1 84 0 0,1 7 18 0 0,-1-2 0 0 0,0 0 0 0 0,0-1 0 0 0,1 0 0 0 0,33 1 1 0 0,-48-5-93 0 0,24 4 335 0 0,-22-3-313 0 0</inkml:trace>
  <inkml:trace contextRef="#ctx0" brushRef="#br0" timeOffset="1847.93">2033 444 12056 0 0,'1'1'260'0'0,"0"2"-77"0"0,2 6 198 0 0,2-8-170 0 0,0-1 0 0 0,2 0 1 0 0,-2-1-1 0 0,0 1 1 0 0,0-1-1 0 0,1 0 0 0 0,-1 0 1 0 0,0-1-1 0 0,0 1 1 0 0,9-7-1 0 0,-8 6 46 0 0,12-6 419 0 0,32-20-1 0 0,-1 1 263 0 0,-44 25-858 0 0</inkml:trace>
  <inkml:trace contextRef="#ctx0" brushRef="#br0" timeOffset="1848.93">2321 366 11152 0 0,'3'3'725'0'0,"6"4"1118"0"0,-2 104 763 0 0,-3-77-2195 0 0,-4-33-357 0 0</inkml:trace>
  <inkml:trace contextRef="#ctx0" brushRef="#br0" timeOffset="2605.77">2538 418 10448 0 0,'-1'-2'265'0'0,"-7"-21"2439"0"0,8 21-2095 0 0,0 0 597 0 0,0 6-794 0 0,4 26-66 0 0,0 3 24 0 0,0 54 0 0 0,-7-36 3 0 0,4-46-301 0 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09:41:28.953"/>
    </inkml:context>
    <inkml:brush xml:id="br0">
      <inkml:brushProperty name="width" value="0.05" units="cm"/>
      <inkml:brushProperty name="height" value="0.05" units="cm"/>
      <inkml:brushProperty name="color" value="#004F8B"/>
    </inkml:brush>
  </inkml:definitions>
  <inkml:trace contextRef="#ctx0" brushRef="#br0">1 332 7528 0 0,'1'0'217'0'0,"3"0"-220"0"0,6-2 2102 0 0,11-6-1268 0 0,155-28 1511 0 0,-162 33-2219 0 0,1 0-1 0 0,24-9 0 0 0,-4 0 2 0 0,-22 9-85 0 0</inkml:trace>
  <inkml:trace contextRef="#ctx0" brushRef="#br0" timeOffset="472.51">350 149 7328 0 0,'0'0'2836'0'0,"10"-2"-2544"0"0,130-27 1585 0 0,-89 12-1100 0 0,-41 15-694 0 0,0-1 588 0 0,-23 5-399 0 0,-2-1-254 0 0,-20 5 42 0 0,31-5-50 0 0,3 0-9 0 0,0 0 1 0 0,0-1 0 0 0,0 1 0 0 0,0 0-1 0 0,0 0 1 0 0,0 0 0 0 0,0 0 0 0 0,1 0-1 0 0,-1 0 1 0 0,0 0 0 0 0,1 0 0 0 0,-1 0-1 0 0,1 0 1 0 0,-1 0 0 0 0,1 0 0 0 0,-1 0 0 0 0,1 1-1 0 0,0-1 1 0 0,0 0 0 0 0,0 0 0 0 0,-1 0-1 0 0,1 1 1 0 0,0-1 0 0 0,1 0 0 0 0,-1 0-1 0 0,0 0 1 0 0,0 1 0 0 0,0-1 0 0 0,1 1-1 0 0,0 5 17 0 0,-1 30 88 0 0,7 41 0 0 0,-6-69-52 0 0,0 0 14 0 0,0-1 0 0 0,1 1 0 0 0,0-1 0 0 0,0 1 0 0 0,1-1 1 0 0,0 0-1 0 0,4 9 0 0 0,-4-13 43 0 0</inkml:trace>
  <inkml:trace contextRef="#ctx0" brushRef="#br0" timeOffset="1431.85">727 151 12160 0 0,'0'0'2449'0'0,"1"2"-2340"0"0,1 6-36 0 0,0 0-1 0 0,-1 0 0 0 0,0 0 1 0 0,0 0-1 0 0,-1 0 1 0 0,-1 13-1 0 0,2 29 168 0 0,0-37-162 0 0,0-3-20 0 0,1-1 1 0 0,4 16-1 0 0,-6-23-49 0 0,1 0 0 0 0,-1 0-1 0 0,1-1 1 0 0,0 1 0 0 0,-1 0 0 0 0,1-1 0 0 0,0 1 0 0 0,0-1 0 0 0,1 1 0 0 0,-1-1 0 0 0,0 1-1 0 0,0-1 1 0 0,1 0 0 0 0,-1 0 0 0 0,1 1 0 0 0,-1-1 0 0 0,1 0 0 0 0,-1 0 0 0 0,4 1 0 0 0,-2-2-2 0 0,-1 0 1 0 0,1 1 0 0 0,0-1 0 0 0,0 0 0 0 0,0-1 0 0 0,-1 1 0 0 0,1 0 0 0 0,0-1 0 0 0,0 0 0 0 0,-1 0 0 0 0,1 1 0 0 0,-1-2 0 0 0,1 1 0 0 0,4-3 0 0 0,-1 1 8 0 0,0 0 0 0 0,-1-1 0 0 0,1 0 0 0 0,8-8 1 0 0,-7 4-1 0 0,0 1 0 0 0</inkml:trace>
  <inkml:trace contextRef="#ctx0" brushRef="#br0" timeOffset="1432.85">695 281 11760 0 0,'0'0'214'0'0,"2"-2"-3"0"0,19-14 245 0 0,-14 11-282 0 0,0 0 0 0 0,0-1 0 0 0,11-11 0 0 0,-13 12-3 0 0,-1 0 1 0 0,1 1-1 0 0,0 0 0 0 0,7-5 1 0 0,6-5 163 0 0,26-9 870 0 0,-43 23-1107 0 0</inkml:trace>
  <inkml:trace contextRef="#ctx0" brushRef="#br0" timeOffset="1433.85">710 158 11656 0 0,'0'0'200'0'0,"5"1"192"0"0,-1-1-96 0 0,0-4-96 0 0,7-4-104 0 0,-3 5 184 0 0,-2-2 8 0 0,-1 1-8 0 0,6-2 8 0 0,-1-2-176 0 0,-1 3 8 0 0,-2 0 0 0 0</inkml:trace>
  <inkml:trace contextRef="#ctx0" brushRef="#br0" timeOffset="1923.21">921 72 9648 0 0,'8'-2'0'0'0,"-2"3"34"0"0,-1 1 49 0 0,-4-2-48 0 0,0 1 0 0 0,0-1 0 0 0,-1 1 0 0 0,1-1 0 0 0,0 0 0 0 0,0 0 0 0 0,0 0 0 0 0,0 1 0 0 0,0-1 0 0 0,0 0 0 0 0,0 0 0 0 0,0 0 0 0 0,0-1-1 0 0,0 1 1 0 0,0 0 0 0 0,0 0 0 0 0,-1 0 0 0 0,1-1 0 0 0,0 1 0 0 0,0 0 0 0 0,0-1 0 0 0,1 0 0 0 0,-2 1 4 0 0,1 0 0 0 0,-1 0 0 0 0,0-1 0 0 0,1 1 0 0 0,-1 0 0 0 0,1 0 0 0 0,-1 0 0 0 0,1-1 0 0 0,-1 1 0 0 0,1 0 0 0 0,-1 0 0 0 0,1 0 0 0 0,-1 0 0 0 0,1 0 0 0 0,-1 0 0 0 0,1 0 0 0 0,-1 0 0 0 0,1 0 0 0 0,-1 0 0 0 0,1 1 0 0 0,-1-1 0 0 0,1 0 0 0 0,-1 0 0 0 0,1 0 0 0 0,-1 1 0 0 0,1-1 0 0 0,-1 0 0 0 0,1 0 0 0 0,-1 1 1 0 0,0-1-1 0 0,1 0 0 0 0,-1 1 0 0 0,0-1 0 0 0,1 1 0 0 0,0 0 33 0 0,0 0 0 0 0,0 0 0 0 0,-1 1-1 0 0,1-1 1 0 0,0 0 0 0 0,-1 0 0 0 0,1 0 0 0 0,-1 1 0 0 0,0-1 0 0 0,1 0 0 0 0,-1 2 0 0 0,2 45 605 0 0,4 53-126 0 0,-2-76-435 0 0,-1-8 69 0 0,1 28 0 0 0,-22-129 463 0 0,15 66-596 0 0,2 0 0 0 0,0 0 0 0 0,1 1 0 0 0,1-1 0 0 0,5-29 0 0 0,-4 35 2 0 0,2-1 1 0 0,0 1 0 0 0,9-21 0 0 0,-11 30-33 0 0,0 0-1 0 0,0 0 1 0 0,0 0 0 0 0,0 0 0 0 0,0 0-1 0 0,0 1 1 0 0,1-1 0 0 0,3-2 0 0 0,-4 4-1 0 0,-1 0 0 0 0,1 0 1 0 0,-1 0-1 0 0,1 0 0 0 0,0 1 1 0 0,-1-1-1 0 0,1 0 1 0 0,0 1-1 0 0,-1 0 0 0 0,1-1 1 0 0,0 1-1 0 0,0 0 1 0 0,-1 0-1 0 0,1 0 0 0 0,0 0 1 0 0,0 0-1 0 0,2 1 1 0 0,-1 0 6 0 0,-2-1 1 0 0,1 1-1 0 0,0 0 1 0 0,0 0 0 0 0,0 0-1 0 0,0 0 1 0 0,-1 1 0 0 0,1-1-1 0 0,0 0 1 0 0,-1 1 0 0 0,1-1-1 0 0,-1 1 1 0 0,0 0 0 0 0,1-1-1 0 0,-1 1 1 0 0,0 0 0 0 0,0 0-1 0 0,0 0 1 0 0,0 0 0 0 0,-1 0-1 0 0,2 4 1 0 0,0-2 38 0 0,-1 1 0 0 0,0 0-1 0 0,0-1 1 0 0,-1 1 0 0 0,1 0 0 0 0,-1 0 0 0 0,0 0 0 0 0,-2 7-1 0 0,2-7-11 0 0,-1 1-1 0 0,0-1 1 0 0,0 0-1 0 0,0 0 1 0 0,-1-1-1 0 0,0 1 0 0 0,0 0 1 0 0,0 0-1 0 0,0-1 1 0 0,-1 1-1 0 0,0-1 0 0 0,0 0 1 0 0,0 0-1 0 0,0 0 1 0 0,-8 7-1 0 0,-1-1 66 0 0,10-8-91 0 0,1 0 0 0 0,-1-1 0 0 0,0 1 0 0 0,0-1 1 0 0,0 1-1 0 0,0-1 0 0 0,0 0 0 0 0,0 1 0 0 0,0-1 0 0 0,0 0 0 0 0,-1-1 0 0 0,1 1 0 0 0,0 0 0 0 0,-1-1 0 0 0,-4 2 0 0 0,6-2 42 0 0,-5 7 113 0 0,28 13-153 0 0,1-1 0 0 0,0 0 0 0 0,2-2 0 0 0,0-1 0 0 0,1-1 0 0 0,33 13 0 0 0,-17-4-8 0 0,-33-18-12 0 0,-1-1-1 0 0,1 0 1 0 0,0-1 0 0 0,0 0-1 0 0,1 0 1 0 0,13 3 0 0 0,-15-6 2 0 0,0-2-4 0 0</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09:41:07.687"/>
    </inkml:context>
    <inkml:brush xml:id="br0">
      <inkml:brushProperty name="width" value="0.05" units="cm"/>
      <inkml:brushProperty name="height" value="0.05" units="cm"/>
      <inkml:brushProperty name="color" value="#004F8B"/>
    </inkml:brush>
  </inkml:definitions>
  <inkml:trace contextRef="#ctx0" brushRef="#br0">262 854 8744 0 0,'-7'-20'655'0'0,"-9"-7"560"0"0,-3-6 675 0 0,19 32-1586 0 0,-1 1-281 0 0,1 0 1 0 0,0 0 0 0 0,0-1-1 0 0,0 1 1 0 0,0 0 0 0 0,0 0-1 0 0,0 0 1 0 0,0 0 0 0 0,-1 0-1 0 0,1 0 1 0 0,0 0 0 0 0,0 0-1 0 0,0 0 1 0 0,0 0-1 0 0,0 0 1 0 0,-1 0 0 0 0,1 0-1 0 0,0 0 1 0 0,0 0 0 0 0,0 0-1 0 0,0 0 1 0 0,0 0 0 0 0,0 0-1 0 0,-1 0 1 0 0,1 0 0 0 0,0 0-1 0 0,0 0 1 0 0,0 0 0 0 0,0 0-1 0 0,0 0 1 0 0,0 1 0 0 0,-2-1-1 0 0,2 0 1 0 0,0 0 0 0 0,0 0-1 0 0,0 0 1 0 0,0 0 0 0 0,0 0-1 0 0,0 0 1 0 0,0 0 0 0 0,0 1-1 0 0,0-1 1 0 0,-1 0 0 0 0,1 0-1 0 0,0 0 1 0 0,0 0 0 0 0,-1 24 140 0 0,1 2 1 0 0,7 37 0 0 0,-2 1-27 0 0,-3 241 206 0 0,-7-97-170 0 0,10 250 66 0 0,27-2-59 0 0,-30-431-170 0 0,17 474 183 0 0,-75 240 464 0 0,39-630-544 0 0,-7 88 281 0 0,26-163-243 0 0,-1-31-96 0 0</inkml:trace>
  <inkml:trace contextRef="#ctx0" brushRef="#br0" timeOffset="1791.12">118 846 4008 0 0,'0'0'4536'0'0,"24"2"-3271"0"0,427 9 558 0 0,66-8-1663 0 0,-357-5-120 0 0,284 2 56 0 0,-104-6 17 0 0,679-4 482 0 0,-272-13-26 0 0,-626 19-422 0 0,91-7 78 0 0,85-3 152 0 0,-206 6-285 0 0,167-9 319 0 0,-188 15-304 0 0,-10-2 222 0 0,76 5-1 0 0,-118 0-231 0 0,-12-1-44 0 0,0 0 0 0 0,0 1 1 0 0,-1 0-1 0 0,2 0 0 0 0,-1 0 0 0 0,0 0 0 0 0,10 4 1 0 0,-11-2 3 0 0,1 0 0 0 0,-1-1 1 0 0,-1 1-1 0 0,1 2 0 0 0,1-2 1 0 0,-2 1-1 0 0,1-1 0 0 0,-1 1 1 0 0,0 0-1 0 0,0 2 0 0 0,0-1 0 0 0,0-1 1 0 0,-1 0-1 0 0,0 1 0 0 0,0 2 1 0 0,0-2-1 0 0,-1 1 0 0 0,-1-1 1 0 0,4 10-1 0 0,39 172 526 0 0,-26-91-381 0 0,9 47-22 0 0,45 514 347 0 0,-13 186-286 0 0,-18-381-177 0 0,31 96 114 0 0,-64-521-118 0 0,12 34 0 0 0,4 17 101 0 0,-20-62-121 0 0,12 65 220 0 0,-12-71-187 0 0,-4-17-34 0 0,1 0 0 0 0,0-1 0 0 0,-1 2 0 0 0,0-1 0 0 0,1 1 0 0 0,-1-1 0 0 0,0 0 0 0 0,-1 0 0 0 0,0 3 0 0 0,1-5-2 0 0,-7 3 79 0 0,-6-1-71 0 0,0-1 0 0 0,0 0 1 0 0,0 0-1 0 0,-24-1 0 0 0,-53-8 69 0 0,47 4-37 0 0,-74 6 0 0 0,0-1-8 0 0,-237-4 19 0 0,302 2-74 0 0,-462 7-8 0 0,-409-12-238 0 0,642-4 98 0 0,-185 0-98 0 0,-458-3-344 0 0,552-1 356 0 0,153 4 107 0 0,-121-13-69 0 0,230 13 128 0 0,-59-13-26 0 0,95 10 43 0 0,-61-8-6 0 0,25 2-4 0 0,91 16 38 0 0,-1-3-1 0 0,3 1 0 0 0,-2 0 0 0 0,-20-9 0 0 0,29 6-5 0 0</inkml:trace>
  <inkml:trace contextRef="#ctx0" brushRef="#br0" timeOffset="2680.42">1214 1107 96 0 0,'0'-8'1583'0'0,"0"-5"71"0"0,1-31 2253 0 0,-1 43-3743 0 0,0 1-142 0 0,0 0 0 0 0,1 0 0 0 0,-1 0 0 0 0,0 0 0 0 0,0 0 0 0 0,0 0 0 0 0,0 0 0 0 0,0 0 0 0 0,0 0 1 0 0,1 0-1 0 0,-1 0 0 0 0,0 0 0 0 0,0 0 0 0 0,0 0 0 0 0,0 0 0 0 0,0 0 0 0 0,0 0 0 0 0,1 0 0 0 0,-1 0 0 0 0,0-1 0 0 0,0 1 0 0 0,0 0 0 0 0,0 0 1 0 0,0 0-1 0 0,0 0 0 0 0,0 0 0 0 0,0 0 0 0 0,0 0 0 0 0,0-1 0 0 0,1 1 0 0 0,-1 0 0 0 0,0 0 0 0 0,0 0 0 0 0,0 0 0 0 0,0 0 0 0 0,0 0 1 0 0,0-1-1 0 0,0 1 0 0 0,0 0 0 0 0,0 0 0 0 0,0 0 0 0 0,0 0 0 0 0,0 0 0 0 0,0-1 0 0 0,0 1 0 0 0,0 0 0 0 0,0 0 0 0 0,-1 0 0 0 0,1 0 0 0 0,1-2 798 0 0,5 6-597 0 0,-3-2-178 0 0,0 2 0 0 0,0-2 0 0 0,-1 1 0 0 0,0 0 0 0 0,1 0 0 0 0,-1-1-1 0 0,0 1 1 0 0,0 1 0 0 0,2 7 0 0 0,13 37 352 0 0,-10-23-233 0 0,2 8 129 0 0,-2 0 0 0 0,6 57 0 0 0,-4-21-4 0 0,-3-38-86 0 0,8 77 232 0 0,1 21-25 0 0,3 29 116 0 0,6 65 66 0 0,-10-114-390 0 0,27 176 411 0 0,-11-84-210 0 0,20 102 328 0 0,-34-212-462 0 0,12 64 140 0 0,28 174 429 0 0,-37-203-476 0 0,8 71 155 0 0,-17-97-232 0 0,3 52 150 0 0,-11-135-387 0 0,-2-14-31 0 0,1-1 0 0 0,-1 1 0 0 0,0-1-1 0 0,1 1 1 0 0,-1 0 0 0 0,-1 0 0 0 0,1 1 0 0 0,0-1-1 0 0,-2 4 1 0 0,1-3 8 0 0</inkml:trace>
  <inkml:trace contextRef="#ctx0" brushRef="#br0" timeOffset="3576.9">342 1798 9440 0 0,'0'2'20'0'0,"-4"5"366"0"0,0-4 169 0 0,0-1 259 0 0,-1-1-117 0 0,4-1-367 0 0,1 0-312 0 0,0 0-1 0 0,0 0 0 0 0,0 0 0 0 0,-1 0 0 0 0,1 0 1 0 0,0 0-1 0 0,0 0 0 0 0,0 0 0 0 0,-1 0 1 0 0,1 0-1 0 0,0 0 0 0 0,0-1 0 0 0,0 1 0 0 0,0 0 1 0 0,0 0-1 0 0,-1 0 0 0 0,1 0 0 0 0,0-1 1 0 0,0 1-1 0 0,0 0 0 0 0,0 0 0 0 0,0 0 0 0 0,0 0 1 0 0,0-1-1 0 0,0 1 0 0 0,-1 0 0 0 0,1 0 1 0 0,0 0-1 0 0,0-1 0 0 0,0 1 0 0 0,0 0 0 0 0,0 0 1 0 0,0 0-1 0 0,0 0 0 0 0,0 0 0 0 0,0 0 1 0 0,0 0-1 0 0,1 0 0 0 0,-1-1 0 0 0,0 1 1 0 0,0 0-1 0 0,0 0 0 0 0,0 0 0 0 0,0-1 0 0 0,0 1 1 0 0,0 0-1 0 0,0 0 0 0 0,0 0 0 0 0,1 0 1 0 0,-1 0-1 0 0,0-1 0 0 0,0 1 0 0 0,0 0 0 0 0,0 0 1 0 0,1 0-1 0 0,-1 0 0 0 0,0 0 0 0 0,0 0 1 0 0,0 0-1 0 0,0-1 0 0 0,1 1 0 0 0,6-3-4 0 0,2-1 0 0 0,-2 1 0 0 0,1 0 1 0 0,0 0-1 0 0,-1 1 0 0 0,1 0 0 0 0,0 1 0 0 0,0-1 0 0 0,1 2 0 0 0,8-1 0 0 0,17-1-11 0 0,179-16-50 0 0,239 4-39 0 0,-248 3 86 0 0,30-1 15 0 0,-11 0 2 0 0,224 0 84 0 0,-145 4-5 0 0,37-11 58 0 0,-102 6-49 0 0,257-16 191 0 0,177 11 88 0 0,-432 13-241 0 0,22-5 37 0 0,-101 4-33 0 0,-39 0-43 0 0,-80 3-4 0 0,52-8 0 0 0,-76 8-75 0 0</inkml:trace>
  <inkml:trace contextRef="#ctx0" brushRef="#br0" timeOffset="6002.68">2465 1122 3912 0 0,'0'0'351'0'0,"1"-1"-174"0"0,0-1-184 0 0,-1 1 23 0 0,0 1 0 0 0,0 0-1 0 0,1 0 1 0 0,-1-1 0 0 0,0 1 0 0 0,0 0-1 0 0,1-1 1 0 0,-1 1 0 0 0,0 0-1 0 0,0-1 1 0 0,0 1 0 0 0,0-1 0 0 0,0 1-1 0 0,1 0 1 0 0,-1 0 0 0 0,0 0-1 0 0,0-1 1 0 0,0 1 0 0 0,0 0 0 0 0,0-1-1 0 0,0 1 1 0 0,0-1 0 0 0,0 1 0 0 0,-1 0-1 0 0,1-1 1 0 0,0 1 0 0 0,0-1-1 0 0,-1 0 745 0 0,-4-3 1495 0 0,-2 9-2019 0 0,0 0 1 0 0,0 0-1 0 0,1 3 1 0 0,-1-2 0 0 0,1 1-1 0 0,-1 0 1 0 0,1 0-1 0 0,1 1 1 0 0,0-1-1 0 0,2 1 1 0 0,-2 0-1 0 0,-4 14 1 0 0,4-9-89 0 0,1 0 0 0 0,1 0 0 0 0,0 1 0 0 0,0-1 0 0 0,2 1 0 0 0,-1-1 1 0 0,2 27-1 0 0,0-36-110 0 0,1-2-1 0 0,-1 2 1 0 0,1 0 0 0 0,-1 0 0 0 0,1-1 0 0 0,0 1 0 0 0,0-1 0 0 0,1 0 0 0 0,-1 0 0 0 0,1-1 0 0 0,-1 3-1 0 0,1-2 1 0 0,0-1 0 0 0,0 1 0 0 0,1 0 0 0 0,-1 0 0 0 0,0-1 0 0 0,1 1 0 0 0,3 2 0 0 0,-4-3-5 0 0,2-1-1 0 0,-1 1 1 0 0,1 0 0 0 0,-1-1 0 0 0,1 0 0 0 0,0 0 0 0 0,0 0-1 0 0,0 0 1 0 0,0-1 0 0 0,-1 1 0 0 0,1-1 0 0 0,0 0 0 0 0,0 0 0 0 0,-1 0-1 0 0,1-1 1 0 0,-1 0 0 0 0,6-1 0 0 0,10-2 75 0 0,-1-1-1 0 0,-1-1 1 0 0,33-16 0 0 0,-45 20-84 0 0,-1 0 0 0 0,1 0-1 0 0,-1-1 1 0 0,0 0 0 0 0,-1 0 0 0 0,1 0 0 0 0,1 0 0 0 0,-2-2 0 0 0,1 2 0 0 0,-1 0 0 0 0,0-1 0 0 0,-1 0 0 0 0,1 0 0 0 0,-2-1 0 0 0,2 0 0 0 0,-1 0-1 0 0,-1 2 1 0 0,1-2 0 0 0,0 0 0 0 0,0-7 0 0 0,-2 12-16 0 0,0-1-1 0 0,1 1 0 0 0,-1-1 0 0 0,0 1 1 0 0,0 0-1 0 0,0-1 0 0 0,0 1 0 0 0,0-1 1 0 0,0 1-1 0 0,0 0 0 0 0,0-1 1 0 0,0 1-1 0 0,0 0 0 0 0,0 0 0 0 0,0 0 1 0 0,0-1-1 0 0,-1 1 0 0 0,1 0 1 0 0,0-1-1 0 0,0 1 0 0 0,0 0 0 0 0,0-1 1 0 0,-1 1-1 0 0,1 0 0 0 0,0-1 1 0 0,-7 5 78 0 0,-5 17-16 0 0,7-11-35 0 0,1 0 3 0 0,-1-1 0 0 0,2-1 0 0 0,0 2 0 0 0,0 0-1 0 0,1-1 1 0 0,0 1 0 0 0,0-1 0 0 0,1 18 0 0 0,1-26-30 0 0,0 0 1 0 0,0 0-1 0 0,0-1 1 0 0,0 1-1 0 0,1 0 1 0 0,-1 0-1 0 0,0-1 1 0 0,0 1-1 0 0,1 1 1 0 0,-1-2-1 0 0,0 1 1 0 0,1-1-1 0 0,-1 1 1 0 0,1 0-1 0 0,-1-1 1 0 0,1 0-1 0 0,-1 0 1 0 0,1 1-1 0 0,-1-1 1 0 0,1 1-1 0 0,0-1 1 0 0,-1 0-1 0 0,1 1 1 0 0,1 0-1 0 0,0-1 7 0 0,0 1 0 0 0,1-1 0 0 0,-1 1 1 0 0,0-1-1 0 0,0 0 0 0 0,0 0 0 0 0,0 0 0 0 0,0 0 0 0 0,2-1 0 0 0,2 0 52 0 0,1 0 0 0 0,-1-1-1 0 0,1 1 1 0 0,10-6 0 0 0,-6 2 12 0 0,-1-1 1 0 0,0 0-1 0 0,0-1 1 0 0,0 0-1 0 0,-1-1 1 0 0,2 0-1 0 0,12-17 0 0 0,-20 21-43 0 0,-1 1 0 0 0,1 0 0 0 0,0-1-1 0 0,-1 1 1 0 0,0-1 0 0 0,0 0-1 0 0,0-1 1 0 0,0 1 0 0 0,-1 1-1 0 0,1-1 1 0 0,-1-1 0 0 0,0 1-1 0 0,-1-1 1 0 0,1 1 0 0 0,-1-1 0 0 0,1 2-1 0 0,-1-2 1 0 0,-1 1 0 0 0,1-1-1 0 0,-1 0 1 0 0,1 1 0 0 0,-1 0-1 0 0,0 0 1 0 0,-3-7 0 0 0,3 9-22 0 0,1 1 0 0 0,-1-1 0 0 0,1 1 0 0 0,-1 0 0 0 0,0-1 0 0 0,1 1 0 0 0,-1 0 0 0 0,0-1 0 0 0,0 1 0 0 0,0 1 0 0 0,0-1 0 0 0,0 0 0 0 0,0 0 0 0 0,0 0 0 0 0,-1 0-1 0 0,1 0 1 0 0,0 0 0 0 0,-1 1 0 0 0,1-2 0 0 0,0 1 0 0 0,-1 1 0 0 0,1-1 0 0 0,-1 1 0 0 0,1-1 0 0 0,0 1 0 0 0,-1 0 0 0 0,0 0 0 0 0,1-1 0 0 0,-1 1 0 0 0,1 0 0 0 0,-1 0 0 0 0,1 1 0 0 0,-1-1 0 0 0,2 0 0 0 0,-2 0 0 0 0,1 1 0 0 0,0-1 0 0 0,-1 1 0 0 0,1-1 0 0 0,-1 1 0 0 0,-2 2 0 0 0,-1 0 20 0 0,1 0-1 0 0,-1-1 1 0 0,1 2 0 0 0,0 0 0 0 0,0 0 0 0 0,0 1-1 0 0,0-1 1 0 0,1 0 0 0 0,0 0 0 0 0,-2 6-1 0 0,2-4 0 0 0,-4 5 60 0 0,-10 25 0 0 0,15-32-74 0 0,1-2 1 0 0,1 1 0 0 0,-1 0-1 0 0,0 0 1 0 0,1 0-1 0 0,-1 0 1 0 0,1-1 0 0 0,0 1-1 0 0,0 0 1 0 0,0 0-1 0 0,0 0 1 0 0,0 0 0 0 0,1 0-1 0 0,0 0 1 0 0,1 3-1 0 0,-1-5-6 0 0,0 2 0 0 0,0-2-1 0 0,0 0 1 0 0,0 1-1 0 0,1-1 1 0 0,-1 0-1 0 0,0 0 1 0 0,1 0-1 0 0,-1 0 1 0 0,2 0-1 0 0,-1 0 1 0 0,-1 0-1 0 0,1 0 1 0 0,0-1-1 0 0,-1 1 1 0 0,1 0 0 0 0,0-1-1 0 0,0 0 1 0 0,-1 1-1 0 0,0-1 1 0 0,1 0-1 0 0,0 0 1 0 0,0 0-1 0 0,0 0 1 0 0,3-1-1 0 0,1 0 18 0 0,0 0-1 0 0,0 0 1 0 0,0 0-1 0 0,0-1 1 0 0,0 0-1 0 0,8-4 0 0 0,3-3 32 0 0,-1-1 0 0 0,0-1-1 0 0,-1 1 1 0 0,-1-2 0 0 0,19-20-1 0 0,-27 25-38 0 0,1 2 1 0 0,-1-3-1 0 0,-1 0 0 0 0,0 0 0 0 0,0 1 0 0 0,0-2 0 0 0,-1 1 0 0 0,0 1 0 0 0,-1-3 0 0 0,-1 1 0 0 0,2 1 0 0 0,2-19 0 0 0,-6 25-13 0 0,0-2 0 0 0,0 1 0 0 0,0 0 1 0 0,0 0-1 0 0,-1 0 0 0 0,1 0 0 0 0,-1 0 0 0 0,0 0 0 0 0,0-1 0 0 0,0 2 0 0 0,0-1 1 0 0,-2 1-1 0 0,2-1 0 0 0,0 0 0 0 0,0 1 0 0 0,-1-1 0 0 0,0 1 0 0 0,-2-4 0 0 0,3 6-7 0 0,1 0 0 0 0,-1 0 1 0 0,1-1-1 0 0,-1 1 0 0 0,1 0 0 0 0,0 0 0 0 0,-1 0 0 0 0,1 0 0 0 0,-1 0 0 0 0,1 0 0 0 0,-1 0 0 0 0,1 0 0 0 0,-1 0 0 0 0,1 1 0 0 0,0-1 0 0 0,-1 0 0 0 0,1 0 0 0 0,-1 0 0 0 0,1 0 0 0 0,-1 1 0 0 0,1-1 1 0 0,0 0-1 0 0,-1 0 0 0 0,1 2 0 0 0,0-2 0 0 0,-1 0 0 0 0,1 1 0 0 0,0-1 0 0 0,-1 0 0 0 0,1 1 0 0 0,0-1 0 0 0,0 0 0 0 0,-1 1 0 0 0,1 0 0 0 0,-7 10 14 0 0,1 0 1 0 0,1 1 0 0 0,0 2-1 0 0,1-3 1 0 0,0 2-1 0 0,2-1 1 0 0,-2 1 0 0 0,2 0-1 0 0,1 0 1 0 0,0 0 0 0 0,0 0-1 0 0,2 1 1 0 0,2 21-1 0 0,-2-30-8 0 0,-1-1-1 0 0,1 0 1 0 0,1 0-1 0 0,-1 0 1 0 0,0-1-1 0 0,1 1 1 0 0,-1 0-1 0 0,1 0 0 0 0,0 0 1 0 0,0-1-1 0 0,1 0 1 0 0,-1 1-1 0 0,1-2 1 0 0,0 2-1 0 0,0-1 1 0 0,0 0-1 0 0,0-1 1 0 0,0 1-1 0 0,5 2 1 0 0,-5-3-2 0 0,1-1 1 0 0,-1 1 0 0 0,0-1 0 0 0,0 0-1 0 0,1 0 1 0 0,0 1 0 0 0,-1-2 0 0 0,1 0 0 0 0,-1 0-1 0 0,1 0 1 0 0,-1 0 0 0 0,1 0 0 0 0,-1 0 0 0 0,1 0-1 0 0,-1 0 1 0 0,1-2 0 0 0,-1 1 0 0 0,1 0 0 0 0,-1 0-1 0 0,-1-1 1 0 0,2 1 0 0 0,5-4 0 0 0,-4 2-1 0 0,0-1 1 0 0,-1 1-1 0 0,1-2 0 0 0,-1 2 1 0 0,0-1-1 0 0,0-1 1 0 0,-1 1-1 0 0,1-1 0 0 0,-1-1 1 0 0,0 2-1 0 0,-2-1 1 0 0,2 0-1 0 0,1-7 1 0 0,1 4-9 0 0,-2-2 0 0 0,-1-1 0 0 0,0 2 0 0 0,0-1 1 0 0,-1-2-1 0 0,0-12 0 0 0,-1 22-3 0 0,-1-1 2 0 0,-4 20-13 0 0,2-3 11 0 0,-1 2-1 0 0,2-2 0 0 0,0 3 1 0 0,1-2-1 0 0,1 0 1 0 0,4 30-1 0 0,-4-43 6 0 0,1 0 0 0 0,1 0 0 0 0,-2-1 0 0 0,1 1 0 0 0,0 0 0 0 0,0-1 0 0 0,0 1 0 0 0,0-1 0 0 0,0 1 0 0 0,1-1 0 0 0,-1 1 0 0 0,0-1 0 0 0,1 0 0 0 0,-1 0 0 0 0,1 0 0 0 0,-1 0 0 0 0,1 0 0 0 0,0 0 0 0 0,-1 0 0 0 0,1 0 0 0 0,0-1 0 0 0,-1 1 0 0 0,1 0 0 0 0,0-1 0 0 0,0 0 0 0 0,0 1 0 0 0,0-1 0 0 0,-1 0 0 0 0,1 0 0 0 0,0 0 0 0 0,2-1 0 0 0,4 1 0 0 0,1-1 0 0 0,-1 0 0 0 0,0 0 0 0 0,-1-1 0 0 0,1 0 0 0 0,7-3 0 0 0,-10 3 2 0 0,0-1-1 0 0,1 1 0 0 0,-1-1 0 0 0,0 0 0 0 0,-1 0 1 0 0,1-1-1 0 0,-1 1 0 0 0,0-1 0 0 0,0-1 0 0 0,-1 2 0 0 0,0-1 1 0 0,1-1-1 0 0,-1 1 0 0 0,0-1 0 0 0,0-1 0 0 0,-1 3 1 0 0,1-3-1 0 0,-1 1 0 0 0,1 0 0 0 0,-1-1 0 0 0,-1 0 1 0 0,0 2-1 0 0,0-1 0 0 0,0-1 0 0 0,0-1 0 0 0,-1 2 1 0 0,0-8-1 0 0,0 12 5 0 0,0-2 6 0 0,-4 8 8 0 0,2 0-12 0 0,-1 0 0 0 0,1-1 0 0 0,1 1 0 0 0,-1 1 0 0 0,1-1 0 0 0,0 1 0 0 0,0-2 0 0 0,1 1 0 0 0,0 1 0 0 0,0 0 0 0 0,0-1 0 0 0,0 0 0 0 0,1 0 0 0 0,2 9 0 0 0,-3-13-5 0 0,0 0-1 0 0,1 0 0 0 0,-1-1 0 0 0,1 1 1 0 0,-1 0-1 0 0,1 0 0 0 0,-1-1 0 0 0,1 1 0 0 0,1 0 1 0 0,-2-1-1 0 0,1 1 0 0 0,0-1 0 0 0,0 1 1 0 0,-1-1-1 0 0,1 1 0 0 0,0-1 0 0 0,0 0 1 0 0,0 0-1 0 0,0 0 0 0 0,-1 0 0 0 0,1 1 1 0 0,0-1-1 0 0,0 0 0 0 0,0 0 0 0 0,0 0 0 0 0,0 0 1 0 0,0 0-1 0 0,0 0 0 0 0,0 0 0 0 0,0 0 1 0 0,-1 0-1 0 0,1-1 0 0 0,0 1 0 0 0,0 0 1 0 0,0 0-1 0 0,0 0 0 0 0,0-1 0 0 0,3-1 8 0 0,-1 0 0 0 0,1 0 0 0 0,0 0 0 0 0,-1-1-1 0 0,7-6 1 0 0,-4 2-2 0 0</inkml:trace>
  <inkml:trace contextRef="#ctx0" brushRef="#br0" timeOffset="6616.67">3393 1231 13464 0 0,'0'0'1369'0'0,"14"8"-129"0"0,-14-4-1148 0 0,1 1 0 0 0,-1 0 1 0 0,0-1-1 0 0,0 0 0 0 0,-1 0 0 0 0,1 1 0 0 0,-2 5 1 0 0,-1 6 70 0 0,4 73 590 0 0,-1-89-681 0 0,9-8 8 0 0,-4-3-36 0 0,0-1 0 0 0,6-23 0 0 0,-8 24-19 0 0,1-1 1 0 0,0 2 0 0 0,7-16 0 0 0,-7 22-7 0 0,-1 0-1 0 0,0-1 1 0 0,0 1-1 0 0,-1 0 1 0 0,2 1-1 0 0,4-4 1 0 0,-7 6-10 0 0,0 0 0 0 0,0 0 0 0 0,0 1 0 0 0,0-1 0 0 0,0 0 0 0 0,0 1 0 0 0,0-2 0 0 0,0 2 0 0 0,0-1 0 0 0,0 1 0 0 0,1-1 0 0 0,-1 1 0 0 0,0 0 0 0 0,0-1 0 0 0,1 1 0 0 0,-1 0 0 0 0,0 0 0 0 0,0 0 0 0 0,1 0 0 0 0,-1 0 0 0 0,0 0 0 0 0,0 1 0 0 0,1-1 0 0 0,-1 0 0 0 0,0 1 0 0 0,0-1 0 0 0,0 1 0 0 0,2 1 0 0 0,-2-1 6 0 0,2 0 0 0 0,-2 1 0 0 0,0-1 1 0 0,0 0-1 0 0,0 0 0 0 0,-1 1 0 0 0,1-1 0 0 0,0 1 1 0 0,0-1-1 0 0,-1 1 0 0 0,1 0 0 0 0,-1 0 1 0 0,1-1-1 0 0,0 5 0 0 0,2 27 101 0 0,-2-28-76 0 0,2 89 638 0 0,-3-93-636 0 0,1-1-20 0 0,0-1 0 0 0,0 0 0 0 0,0 0 1 0 0,0 0-1 0 0,0-1 0 0 0,0 1 0 0 0,0 1 1 0 0,-1-1-1 0 0,1 0 0 0 0,0 0 0 0 0,-1 0 0 0 0,1 0 1 0 0,-1 0-1 0 0,1 0 0 0 0,-1 0 0 0 0,1-1 1 0 0,-1 0-1 0 0,12-35 28 0 0,-6 19 12 0 0,-5 14-51 0 0,4-9 28 0 0,1 2-1 0 0,7-19 0 0 0,-12 27-29 0 0,0 1-1 0 0,1 0 0 0 0,-1 0 1 0 0,0 0-1 0 0,1 0 0 0 0,-1 0 1 0 0,1 0-1 0 0,0 0 0 0 0,0 1 0 0 0,-1 0 1 0 0,1 0-1 0 0,0-1 0 0 0,0 1 1 0 0,1 0-1 0 0,-1 0 0 0 0,0-1 1 0 0,0 1-1 0 0,0 0 0 0 0,1 1 0 0 0,-1-1 1 0 0,3 0-1 0 0,-4 1-3 0 0,1 0 0 0 0,0 1 0 0 0,0-1 0 0 0,-1 1 0 0 0,1-1-1 0 0,-1 1 1 0 0,1-1 0 0 0,-1 1 0 0 0,1 1 0 0 0,-1-1 0 0 0,0-1 0 0 0,1 1 0 0 0,-1 0 0 0 0,0 0-1 0 0,0 1 1 0 0,1-1 0 0 0,-1-1 0 0 0,0 1 0 0 0,0 1 0 0 0,-1-1 0 0 0,1 0 0 0 0,0 1 0 0 0,0-1-1 0 0,0 2 1 0 0,3 7 10 0 0,-1-2 0 0 0,0 1 0 0 0,2 10 0 0 0,-2-7 6 0 0,0 0 13 0 0,0-3 1 0 0,-2 3 0 0 0,0-2-1 0 0,1 19 1 0 0,-2-26-18 0 0</inkml:trace>
  <inkml:trace contextRef="#ctx0" brushRef="#br0" timeOffset="7152.44">3768 1204 13168 0 0,'1'0'245'0'0,"4"2"76"0"0,8 3 673 0 0,-10 0-802 0 0,-1 0 1 0 0,0 1-1 0 0,0-2 1 0 0,0 1-1 0 0,-1 1 1 0 0,0-1-1 0 0,0 1 1 0 0,0 0 0 0 0,-1 8-1 0 0,0-4-15 0 0,0-2 1 0 0,-1 0-1 0 0,0 2 0 0 0,-1-2 1 0 0,-3 13-1 0 0,5-21-170 0 0,0 0 1 0 0,0 0-1 0 0,0 1 1 0 0,0-1-1 0 0,-1 0 1 0 0,1 0-1 0 0,0 0 1 0 0,0 0-1 0 0,0 0 1 0 0,0 1-1 0 0,0-1 0 0 0,0 0 1 0 0,0 0-1 0 0,0 0 1 0 0,0 0-1 0 0,0 1 1 0 0,0-1-1 0 0,0 0 1 0 0,0 0-1 0 0,0 0 1 0 0,0 0-1 0 0,0 1 1 0 0,0-1-1 0 0,0 0 1 0 0,0 0-1 0 0,0 0 1 0 0,0 0-1 0 0,0 0 0 0 0,0 1 1 0 0,0-1-1 0 0,0 0 1 0 0,1 0-1 0 0,-1 0 1 0 0,0 0-1 0 0,0 0 1 0 0,0 1-1 0 0,0-1 1 0 0,0 0-1 0 0,0 0 1 0 0,1 0-1 0 0,-1 0 1 0 0,0 0-1 0 0,0 0 1 0 0,0 0-1 0 0,0 0 0 0 0,0 1 1 0 0,1-1-1 0 0,-1 0 1 0 0,0 0-1 0 0,0 0 1 0 0,0 0-1 0 0,0 0 1 0 0,1 0-1 0 0,-1 0 1 0 0,0 0-1 0 0,0 0 1 0 0,0 0-1 0 0,0 0 1 0 0,1 0-1 0 0,-1 0 1 0 0,0 0-1 0 0,0 0 0 0 0,0-1 1 0 0,1 1-1 0 0,8-6 162 0 0,-3-3-128 0 0,0-2 0 0 0,1 3 0 0 0,-2-4-1 0 0,8-18 1 0 0,-9 20-6 0 0,1-2-1 0 0,0 1 1 0 0,0 1-1 0 0,12-18 0 0 0,-15 26-22 0 0,0-1-1 0 0,1 1 0 0 0,-1 0 0 0 0,0 0 1 0 0,0 0-1 0 0,1 0 0 0 0,-1 1 0 0 0,1-1 0 0 0,-1 0 1 0 0,5-1-1 0 0,-7 3-7 0 0,1 0 1 0 0,0 0 0 0 0,-1 0-1 0 0,1-1 1 0 0,-1 1-1 0 0,1 0 1 0 0,-1 0-1 0 0,1 0 1 0 0,0 0 0 0 0,-1 1-1 0 0,1-1 1 0 0,-1 0-1 0 0,1 0 1 0 0,-1 0 0 0 0,1 0-1 0 0,-1 0 1 0 0,0 1-1 0 0,0-1 1 0 0,1 0-1 0 0,-1 1 1 0 0,1-1 0 0 0,0 1-1 0 0,0 0 3 0 0,0 0 0 0 0,0 0-1 0 0,0 1 1 0 0,-1-1 0 0 0,1 0-1 0 0,0 1 1 0 0,-1-1 0 0 0,1 1 0 0 0,-1-1-1 0 0,1 1 1 0 0,-1-1 0 0 0,1 3-1 0 0,5 59 192 0 0,3 9 34 0 0,-7-69-210 0 0,-1 0 0 0 0,0 0 0 0 0,0 0 0 0 0,0-1 0 0 0,1 0 0 0 0,0 1 0 0 0,-1 1 0 0 0,1-1 0 0 0,0-1 0 0 0,0 1 0 0 0,0-1 0 0 0,1 0 0 0 0,-1 0 0 0 0,1 0 0 0 0,-1 0 0 0 0,0 0 0 0 0,0-1 0 0 0,1 0 0 0 0,0 2 0 0 0,0-2 0 0 0,0 0 0 0 0,0 0 0 0 0,0 0 0 0 0,0 0 0 0 0,0 0 0 0 0,0-1 0 0 0,2 1 0 0 0,-2-1 0 0 0,0 0 0 0 0,0 0 0 0 0,0 0 0 0 0,1 0 0 0 0,-1-1 0 0 0,-1 1 0 0 0,1-1 0 0 0,0 0 0 0 0,0 0 0 0 0,0 0 0 0 0,0 0 0 0 0,0-1 0 0 0,4-2 0 0 0,1-1 32 0 0</inkml:trace>
  <inkml:trace contextRef="#ctx0" brushRef="#br0" timeOffset="8146.39">433 3109 9744 0 0,'3'0'704'0'0,"7"3"534"0"0,-8-2-1092 0 0,0 0 0 0 0,0 1 1 0 0,0-1-1 0 0,0 0 0 0 0,-1 1 1 0 0,1-1-1 0 0,0 1 0 0 0,0-1 1 0 0,-1 1-1 0 0,1 0 0 0 0,-1 1 1 0 0,0-2-1 0 0,0 1 0 0 0,0 0 1 0 0,0 0-1 0 0,0 0 1 0 0,0 0-1 0 0,1 3 0 0 0,21 89 867 0 0,-15-59-635 0 0,15 41 1 0 0,-16-55-353 0 0,-5-14-81 0 0,-6-22-19 0 0,-50-227-675 0 0,53 235 720 0 0,0 0 0 0 0,0-2 0 0 0,0 2 0 0 0,1-1 0 0 0,1 0 0 0 0,1-9 0 0 0,-2 14 22 0 0,0 1 0 0 0,1 0 0 0 0,-1-1-1 0 0,0 0 1 0 0,1 1 0 0 0,0-1 0 0 0,1 1 0 0 0,-1 0-1 0 0,0-1 1 0 0,0 1 0 0 0,1 0 0 0 0,0 0 0 0 0,-1 0-1 0 0,1 0 1 0 0,0 0 0 0 0,0 1 0 0 0,0-1 0 0 0,0 0-1 0 0,0 1 1 0 0,0 0 0 0 0,0-1 0 0 0,4-1 0 0 0,-4 3 5 0 0,1 0 1 0 0,0 0 0 0 0,-1 0 0 0 0,0 0-1 0 0,0 0 1 0 0,0 0 0 0 0,0 0 0 0 0,0 1-1 0 0,0-1 1 0 0,-1 1 0 0 0,1 0 0 0 0,0-1-1 0 0,0 1 1 0 0,0 0 0 0 0,0 0 0 0 0,0 0-1 0 0,0 0 1 0 0,-1 1 0 0 0,1-1 0 0 0,-1 0-1 0 0,1 1 1 0 0,-1-2 0 0 0,3 6 0 0 0,0-2-2 0 0,-1 0 0 0 0,0-1 1 0 0,0 2-1 0 0,0-1 1 0 0,-1 0-1 0 0,2 0 0 0 0,-2 1 1 0 0,0 0-1 0 0,2 6 1 0 0,-4-7 8 0 0,0 0 1 0 0,0 0 0 0 0,0 1-1 0 0,-1-1 1 0 0,1 1 0 0 0,-1 0 0 0 0,0-2-1 0 0,0 1 1 0 0,-1 1 0 0 0,1-1 0 0 0,-1 1-1 0 0,-1-1 1 0 0,-3 5 0 0 0,2-2 10 0 0,-1 1 0 0 0,0-1 0 0 0,0-1 1 0 0,0 1-1 0 0,-1 0 0 0 0,-7 5 0 0 0,13-12-10 0 0,-1 1-1 0 0,1-1 1 0 0,-1 0-1 0 0,1 1 1 0 0,-1-1 0 0 0,0 1-1 0 0,1-1 1 0 0,-1 0-1 0 0,0 0 1 0 0,0 1-1 0 0,1-1 1 0 0,-1 0 0 0 0,0 0-1 0 0,1 0 1 0 0,-2 0-1 0 0,1 1 1 0 0,0-1-1 0 0,1-1 1 0 0,-1 1 0 0 0,0 0-1 0 0,0 0 1 0 0,1 0-1 0 0,-1 0 1 0 0,0 0-1 0 0,0-1 1 0 0,1 1 0 0 0,-1 0-1 0 0,0 0 1 0 0,1-1-1 0 0,-2 0 1 0 0,-14-16 375 0 0,16 16-336 0 0,1-1 89 0 0,-1 2-131 0 0,0 0 1 0 0,0 0-1 0 0,0 0 0 0 0,0 0 1 0 0,0-1-1 0 0,0 1 0 0 0,1 0 1 0 0,-1 0-1 0 0,0 0 0 0 0,0 0 0 0 0,0 0 1 0 0,0 0-1 0 0,0 0 0 0 0,1 0 1 0 0,-1 0-1 0 0,0-1 0 0 0,0 1 0 0 0,0 0 1 0 0,0 0-1 0 0,1 0 0 0 0,-1 0 1 0 0,0 0-1 0 0,0 0 0 0 0,0 0 1 0 0,0 0-1 0 0,1 0 0 0 0,-1 0 0 0 0,0 0 1 0 0,0 0-1 0 0,0 0 0 0 0,0 0 1 0 0,0 1-1 0 0,1-1 0 0 0,-1 0 1 0 0,0 0-1 0 0,0 0 0 0 0,0 0 0 0 0,0 0 1 0 0,0 0-1 0 0,1 0 0 0 0,-1 0 1 0 0,0 0-1 0 0,0 1 0 0 0,5 3 18 0 0,0 0 0 0 0,0-1-1 0 0,-1 1 1 0 0,1 0 0 0 0,-1-1-1 0 0,0 3 1 0 0,0-2 0 0 0,-1 1-1 0 0,3 5 1 0 0,21 23 98 0 0,66 43 287 0 0,-83-70-362 0 0,-9-6-37 0 0</inkml:trace>
  <inkml:trace contextRef="#ctx0" brushRef="#br0" timeOffset="8666.48">671 3133 10752 0 0,'0'0'1624'0'0,"0"3"-1290"0"0,-1 17-49 0 0,1-1-1 0 0,3 26 1 0 0,-2-37-122 0 0,1 2 1 0 0,-1-1-1 0 0,2-1 1 0 0,-1 1-1 0 0,1-1 1 0 0,0 0-1 0 0,8 15 1 0 0,-10-21-133 0 0,0 0 1 0 0,0-1 0 0 0,0 2-1 0 0,0-1 1 0 0,1-1 0 0 0,-1 0 0 0 0,0 0-1 0 0,1 0 1 0 0,-1 1 0 0 0,1-1 0 0 0,-1 0-1 0 0,1 0 1 0 0,0 0 0 0 0,0 0 0 0 0,-1 0-1 0 0,1 0 1 0 0,0-1 0 0 0,0 1 0 0 0,0 0-1 0 0,0-1 1 0 0,0 0 0 0 0,0 1 0 0 0,-1-1-1 0 0,1 0 1 0 0,0 0 0 0 0,0 0 0 0 0,0 0-1 0 0,0 0 1 0 0,0-1 0 0 0,4 0-1 0 0,-3 0 8 0 0,0-1-1 0 0,-1 1 0 0 0,0-1 1 0 0,2 0-1 0 0,-2 0 0 0 0,1 0 1 0 0,-1 1-1 0 0,0-1 0 0 0,0 0 1 0 0,0-2-1 0 0,0 2 0 0 0,0-1 1 0 0,0 0-1 0 0,-1 1 0 0 0,1-1 1 0 0,-1 0-1 0 0,1 0 0 0 0,0-4 1 0 0,0-1 17 0 0,0 0 1 0 0,0 0 0 0 0,-1 0-1 0 0,0-1 1 0 0,-1 0 0 0 0,0 2 0 0 0,0-2-1 0 0,-1 0 1 0 0,0 2 0 0 0,0-1 0 0 0,-5-15-1 0 0,5 19-25 0 0,0 0-1 0 0,-1-1 1 0 0,1 1-1 0 0,-1 1 1 0 0,0-1-1 0 0,0 1 1 0 0,0 0-1 0 0,-1 0 1 0 0,1-1-1 0 0,-1 0 1 0 0,0 1-1 0 0,0 1 1 0 0,-1-1-1 0 0,2 0 1 0 0,-1 1-1 0 0,-1 0 1 0 0,1 0-1 0 0,-1 0 0 0 0,1 0 1 0 0,-1 1-1 0 0,0-2 1 0 0,0 2-1 0 0,0 0 1 0 0,0 0-1 0 0,-7-1 1 0 0,8 2-4 0 0,-1 0 1 0 0,1 1-1 0 0,0-1 0 0 0,0 1 1 0 0,-1 0-1 0 0,1 0 1 0 0,0 0-1 0 0,0 0 1 0 0,0 1-1 0 0,0 0 0 0 0,0 0 1 0 0,1-1-1 0 0,-1 1 1 0 0,0-1-1 0 0,1 1 0 0 0,-1 1 1 0 0,1-1-1 0 0,0 0 1 0 0,0 1-1 0 0,0-1 1 0 0,0 2-1 0 0,-2 4 0 0 0,0-1 37 0 0</inkml:trace>
  <inkml:trace contextRef="#ctx0" brushRef="#br0" timeOffset="9149.74">886 3024 13768 0 0,'0'0'1570'0'0,"1"1"-1436"0"0,5 6 106 0 0,-2-1 0 0 0,0 0 1 0 0,0 1-1 0 0,0-1 0 0 0,-1 1 1 0 0,0 0-1 0 0,2 9 1 0 0,15 31 547 0 0,-19-44-750 0 0,1-1 0 0 0,-1 0 0 0 0,1 0 0 0 0,0 0 0 0 0,1 1 0 0 0,-1-1 0 0 0,0 0 0 0 0,0 0 0 0 0,0 1 0 0 0,1-2 0 0 0,-1 1 0 0 0,5 2-1 0 0,-6-4-32 0 0,0 1 0 0 0,0-1-1 0 0,0 0 1 0 0,0 0-1 0 0,0 0 1 0 0,0 0-1 0 0,0 0 1 0 0,0 0-1 0 0,0 0 1 0 0,0 0-1 0 0,0 0 1 0 0,0 0 0 0 0,0 0-1 0 0,0-1 1 0 0,0 1-1 0 0,-1 0 1 0 0,2-1-1 0 0,0-1-4 0 0,0 1 0 0 0,0 0 1 0 0,0-1-1 0 0,-1 1 0 0 0,1-2 0 0 0,-1 2 0 0 0,1-1 0 0 0,-1 0 0 0 0,1 0 0 0 0,1-3 0 0 0,1-1 17 0 0,-2-1-1 0 0,1 1 0 0 0,-1-1 0 0 0,-1 2 1 0 0,1-3-1 0 0,-1 2 0 0 0,0-1 0 0 0,-1 1 0 0 0,1-1 1 0 0,-1 0-1 0 0,-2-11 0 0 0,1-9 391 0 0,2 28-369 0 0,2 8 14 0 0,0 0 12 0 0,1 1 1 0 0,0-2-1 0 0,1 1 1 0 0,8 13-1 0 0,-12-20-41 0 0,1 0 1 0 0,0 1-1 0 0,1-1 0 0 0,-1 1 1 0 0,0-1-1 0 0,1 0 0 0 0,0-1 1 0 0,0 1-1 0 0,-1-1 0 0 0,1 0 1 0 0,0 0-1 0 0,-1 0 0 0 0,1 0 0 0 0,0 0 1 0 0,0 0-1 0 0,0-1 0 0 0,-1 1 1 0 0,1-1-1 0 0,6 0 0 0 0,-8 1-8 0 0,1-1 0 0 0,0 0 0 0 0,0 0 0 0 0,-1 0 0 0 0,1-1 0 0 0,0 1 0 0 0,0 0 0 0 0,-1-1-1 0 0,1 1 1 0 0,0-1 0 0 0,0 1 0 0 0,0-1 0 0 0,-1 0 0 0 0,1 0 0 0 0,-1 1 0 0 0,1-1 0 0 0,-1 0-1 0 0,1 0 1 0 0,-1 0 0 0 0,0 0 0 0 0,0 0 0 0 0,1 0 0 0 0,-1-1 0 0 0,0 1 0 0 0,1-4 0 0 0,-1 2 4 0 0,0 0 1 0 0,0 0 0 0 0,-1 0 0 0 0,0 0-1 0 0,0 1 1 0 0,0-1 0 0 0,0-1 0 0 0,0 1 0 0 0,0 0-1 0 0,0 0 1 0 0,0 0 0 0 0,-1 0 0 0 0,-1-6-1 0 0,-5-12 80 0 0,-17-36 1 0 0,21 49-69 0 0,-2 0 0 0 0,1 1 1 0 0,-1-2-1 0 0,0 3 1 0 0,0-1-1 0 0,-1-1 0 0 0,-8-5 1 0 0,5 8 40 0 0,8 5-34 0 0</inkml:trace>
  <inkml:trace contextRef="#ctx0" brushRef="#br0" timeOffset="10149.16">2694 2796 3504 0 0,'-4'-3'303'0'0,"0"2"1"0"0,0-1-1 0 0,1 0 1 0 0,-1-1-1 0 0,0 1 1 0 0,0-1-1 0 0,1 0 1 0 0,-2 0-1 0 0,2 0 1 0 0,0-1-1 0 0,0 1 1 0 0,-3-5-1 0 0,5 8-71 0 0,8 9 4070 0 0,9 24-3934 0 0,-12-24 187 0 0,30 86 407 0 0,-27-72-682 0 0,1-1-1 0 0,2 1 1 0 0,-1 0 0 0 0,23 33-1 0 0,-29-51-177 0 0,0-2-1 0 0,0 1 0 0 0,1 0 1 0 0,0-1-1 0 0,0 1 0 0 0,-1-1 1 0 0,1 1-1 0 0,1-2 0 0 0,6 4 1 0 0,-10-6-88 0 0,-1 0 1 0 0,1 0 0 0 0,-1 0 0 0 0,1 0 0 0 0,-1 0 0 0 0,1 0 0 0 0,-1 0-1 0 0,1 0 1 0 0,-1 0 0 0 0,0 0 0 0 0,1 0 0 0 0,-1 0 0 0 0,1 0 0 0 0,-1-1 0 0 0,1 1-1 0 0,-1 0 1 0 0,1 0 0 0 0,-1 0 0 0 0,1-1 0 0 0,-1 1 0 0 0,0 0 0 0 0,1-1-1 0 0,-1 1 1 0 0,0 0 0 0 0,1 0 0 0 0,-1 0 0 0 0,0 0 0 0 0,1-1 0 0 0,-1 1 0 0 0,0-1-1 0 0,0 1 1 0 0,1-1 0 0 0,-1 1 0 0 0,0-1 0 0 0,0 1 0 0 0,0-1 0 0 0,0 1 0 0 0,0 0-1 0 0,0-2 1 0 0,1 2 0 0 0,-1-1 0 0 0,0 1 0 0 0,-1-2 0 0 0,4-25 162 0 0,-3 24-161 0 0,-3-53 269 0 0,-1 0-1 0 0,-3 0 0 0 0,-16-58 1 0 0,22 107-256 0 0,-4-22 225 0 0,0 0 0 0 0,0-45-1 0 0,5 73-99 0 0,1 2-141 0 0,-1 0 0 0 0,1 0-1 0 0,0 0 1 0 0,0 0 0 0 0,-1-1 0 0 0,1 1 0 0 0,-1 0 0 0 0,1 0 0 0 0,-1 0 0 0 0,2 0-1 0 0,-2 1 1 0 0,1 1 0 0 0,0-1 12 0 0,12 27 116 0 0,-5-14-76 0 0</inkml:trace>
  <inkml:trace contextRef="#ctx0" brushRef="#br0" timeOffset="11396.03">3102 2887 12160 0 0,'-2'-4'204'0'0,"-1"1"0"0"0,1-1 0 0 0,-1-1 0 0 0,-1 1 0 0 0,-5-7 0 0 0,5 8 105 0 0,2 1-1 0 0,-2-1 0 0 0,1-1 0 0 0,-1 2 1 0 0,0-1-1 0 0,0 1 0 0 0,0 0 1 0 0,0 0-1 0 0,0 1 0 0 0,-8-3 0 0 0,9 4-256 0 0,2 0-1 0 0,0 0 0 0 0,-1 0 0 0 0,1 1 0 0 0,0-1 0 0 0,0 0 0 0 0,-1 1 1 0 0,1-1-1 0 0,1 0 0 0 0,-1 1 0 0 0,-1 0 0 0 0,1-1 0 0 0,0 1 0 0 0,0 0 1 0 0,0-1-1 0 0,0 1 0 0 0,0 0 0 0 0,0 0 0 0 0,0 0 0 0 0,0 0 0 0 0,0 0 1 0 0,-1 2-1 0 0,-15 28 467 0 0,13-19-405 0 0,1 2 0 0 0,0-1 1 0 0,0 2-1 0 0,1-3 0 0 0,1 3 0 0 0,1-2 0 0 0,0 18 0 0 0,0-29-97 0 0,0 0 0 0 0,1-1 0 0 0,-1 0 0 0 0,0 1 0 0 0,0-1 0 0 0,1 0 0 0 0,-1 1 0 0 0,0-1-1 0 0,1 0 1 0 0,0 1 0 0 0,-1-1 0 0 0,1 0 0 0 0,0 0 0 0 0,0 2 0 0 0,0-2-4 0 0,0-1 1 0 0,-1 1-1 0 0,1-1 1 0 0,-1 1 0 0 0,1-1-1 0 0,0 0 1 0 0,-1 1-1 0 0,1-1 1 0 0,0 0-1 0 0,0 0 1 0 0,-1 0 0 0 0,1 0-1 0 0,0 0 1 0 0,0 0-1 0 0,-1 0 1 0 0,1 2-1 0 0,0-2 1 0 0,0 0 0 0 0,1-2-1 0 0,0 2 3 0 0,0 0 0 0 0,0 0 0 0 0,0-1 0 0 0,0 1-1 0 0,0-1 1 0 0,0 0 0 0 0,0 0 0 0 0,-1 0 0 0 0,1-1 0 0 0,0 1 0 0 0,0 0 0 0 0,-1-1 0 0 0,0 1-1 0 0,0-1 1 0 0,1 1 0 0 0,1-4 0 0 0,27-47 116 0 0,-15 25-70 0 0,-13 21-44 0 0,1 1 0 0 0,-1 0 1 0 0,1 1-1 0 0,1 0 0 0 0,-1-2 0 0 0,1 2 1 0 0,1 0-1 0 0,6-5 0 0 0,-9 8-13 0 0,-1 1 0 0 0,1-1-1 0 0,-1 0 1 0 0,0 1 0 0 0,1-1 0 0 0,-1 1 0 0 0,1-1-1 0 0,0 1 1 0 0,-1 0 0 0 0,1-1 0 0 0,-1 1 0 0 0,1 0-1 0 0,0 0 1 0 0,-1 0 0 0 0,0 1 0 0 0,0-1 0 0 0,1 0-1 0 0,-1 0 1 0 0,1 1 0 0 0,-1-1 0 0 0,1 1 0 0 0,-1 0-1 0 0,1-1 1 0 0,-1 1 0 0 0,1 0 0 0 0,-1 0 0 0 0,0 0-1 0 0,1-1 1 0 0,-1 1 0 0 0,0 0 0 0 0,0 0 0 0 0,1 0-1 0 0,-1 0 1 0 0,1 2 0 0 0,12 15 11 0 0,12 12 13 0 0,-24-28-25 0 0,0-1-1 0 0,0 0 1 0 0,0 1 0 0 0,1 0 0 0 0,-1-1-1 0 0,1 1 1 0 0,0 0 0 0 0,0-1 0 0 0,-1 0 0 0 0,6 2-1 0 0,-6-3 0 0 0,1 0-1 0 0,-1 0 0 0 0,0-1 1 0 0,0 1-1 0 0,0 0 0 0 0,-1-1 1 0 0,1 1-1 0 0,0-1 0 0 0,0 0 1 0 0,0 0-1 0 0,0-1 0 0 0,0 1 1 0 0,0 0-1 0 0,0 0 0 0 0,0 0 1 0 0,0 0-1 0 0,-1-1 0 0 0,1 1 1 0 0,-1 0-1 0 0,1 0 0 0 0,-1-1 1 0 0,0 0-1 0 0,1 0 0 0 0,-1 1 1 0 0,1-1-1 0 0,0-3 0 0 0,3-5 2 0 0,-1 2 0 0 0,0-2-1 0 0,0 1 1 0 0,2-13 0 0 0,-4 13-1 0 0,-1 0 0 0 0,0-1-1 0 0,0 1 1 0 0,-1-1 0 0 0,0 1 0 0 0,-3-18 0 0 0,-13-57 8 0 0,9 58-9 0 0,7 23-1 0 0,-3-10 2 0 0,-1 2 1 0 0,1-2-1 0 0,-1 1 0 0 0,0 0 0 0 0,-1 0 0 0 0,-10-17 1 0 0,9 24 6 0 0,4 10-5 0 0,3 7 6 0 0,-1-12-9 0 0,7 55 26 0 0,-6-37-20 0 0,0 0 0 0 0,7 21 0 0 0,25 62 70 0 0,-28-88-57 0 0,1 0-1 0 0,-1 0 1 0 0,2-2 0 0 0,0 2 0 0 0,15 16 0 0 0,-19-26-12 0 0,-1 0 1 0 0,0-1-1 0 0,1 0 1 0 0,0 1 0 0 0,0-1-1 0 0,0 0 1 0 0,-1 1-1 0 0,1 0 1 0 0,0-1 0 0 0,0-1-1 0 0,1 1 1 0 0,-1 0-1 0 0,1-1 1 0 0,-1 0 0 0 0,1 0-1 0 0,-1 0 1 0 0,1 0-1 0 0,0-1 1 0 0,0 1-1 0 0,0-1 1 0 0,0 0 0 0 0,0 0-1 0 0,-2 0 1 0 0,2-1-1 0 0,0 0 1 0 0,-1 1 0 0 0,1-1-1 0 0,0 0 1 0 0,-1 0-1 0 0,1-1 1 0 0,-1 1 0 0 0,0-1-1 0 0,1 0 1 0 0,-1 0-1 0 0,0-1 1 0 0,1 1 0 0 0,-1-1-1 0 0,0 1 1 0 0,-1-1-1 0 0,0 2 1 0 0,0-2-1 0 0,3-4 1 0 0,0 1 8 0 0,-1 0 0 0 0,0 1 1 0 0,-1 0-1 0 0,0-2 0 0 0,0 1 0 0 0,0 0 0 0 0,0 0 0 0 0,-1 0 1 0 0,2-8-1 0 0,-2 0 38 0 0,0-1 1 0 0,-1 1-1 0 0,0-17 0 0 0,-1 30-36 0 0,0 2-7 0 0,1 0 0 0 0,-1-1 0 0 0,1 1-1 0 0,-1-1 1 0 0,0 1 0 0 0,2-1 0 0 0,-2 1 0 0 0,1 0 0 0 0,-1-1-1 0 0,0 1 1 0 0,0-1 0 0 0,1 0 0 0 0,-1 1 0 0 0,0 0 0 0 0,0 0 0 0 0,0-1-1 0 0,0 2 1 0 0,0 0 0 0 0,3 25 16 0 0,-1-14 6 0 0,-1-8-20 0 0,0 1 0 0 0,0-2 0 0 0,0 1-1 0 0,1 0 1 0 0,0 0 0 0 0,0 0 0 0 0,0 0 0 0 0,1-1 0 0 0,-1 0 0 0 0,1 1 0 0 0,0-1 0 0 0,6 7 0 0 0,-8-10-9 0 0,0-1-1 0 0,0 0 1 0 0,0 1 0 0 0,0 0-1 0 0,0-1 1 0 0,0 1 0 0 0,0-1-1 0 0,1 0 1 0 0,-1 1 0 0 0,0-1-1 0 0,0 0 1 0 0,0 0 0 0 0,1 1-1 0 0,-1-1 1 0 0,0 0 0 0 0,0 0-1 0 0,2-1 1 0 0,-3 1-1 0 0,1 0 1 0 0,0 0 0 0 0,0-1-1 0 0,1 1 1 0 0,-1 0 0 0 0,0-1-1 0 0,0 1 1 0 0,2-2 0 0 0,2 0 15 0 0,1-2 1 0 0,-1-1-1 0 0,9-7 1 0 0,-4 5 12 0 0,-6 3-16 0 0,-1-2-1 0 0,2 2 1 0 0,-2-1-1 0 0,0 1 0 0 0,0-1 1 0 0,0 0-1 0 0,0 0 1 0 0,-1 0-1 0 0,0-1 0 0 0,0 1 1 0 0,0 0-1 0 0,0-1 1 0 0,-1 1-1 0 0,0-1 1 0 0,0-6-1 0 0,-1 12 55 0 0,8 15-22 0 0,-7-12-43 0 0,1 1-1 0 0,0-1 1 0 0,-1 1 0 0 0,2-1-1 0 0,-1 0 1 0 0,0 0 0 0 0,0 0-1 0 0,0 0 1 0 0,1-1 0 0 0,1 1-1 0 0,-1-1 1 0 0,0 1 0 0 0,0-1-1 0 0,0 1 1 0 0,0-2 0 0 0,5 2-1 0 0,-6-2 0 0 0,1 0-1 0 0,0 0 0 0 0,0-1 1 0 0,-1 1-1 0 0,1-1 0 0 0,0 0 1 0 0,0 1-1 0 0,-1-1 0 0 0,1-1 1 0 0,0 1-1 0 0,-1 0 0 0 0,1-1 1 0 0,1 1-1 0 0,-1-1 1 0 0,-1 0-1 0 0,1 0 0 0 0,0 0 1 0 0,-1 0-1 0 0,1 0 0 0 0,-1 0 1 0 0,4-4-1 0 0,-1 1 0 0 0,0 0 0 0 0,-1 0 0 0 0,-1 0 0 0 0,1 0 0 0 0,0-1 0 0 0,0 0 0 0 0,0 0 0 0 0,0 0 0 0 0,-1 0 0 0 0,0-2 1 0 0,-1 3-1 0 0,1-2 0 0 0,-1 1 0 0 0,-1-1 0 0 0,1-1 0 0 0,-1 2 0 0 0,0-1 0 0 0,0 0 0 0 0,0-1 0 0 0,-1-5 0 0 0,0 0 2 0 0,-1 2 1 0 0,0 0-1 0 0,-1-1 0 0 0,0 2 1 0 0,-1-3-1 0 0,0 2 0 0 0,0 1 1 0 0,-1-1-1 0 0,-1 0 0 0 0,-9-15 1 0 0,14 25-7 0 0,0 0 0 0 0,0-1 1 0 0,-1 1-1 0 0,1 0 0 0 0,0-1 1 0 0,0 1-1 0 0,0 0 0 0 0,-1 0 1 0 0,1-1-1 0 0,0 1 0 0 0,0 0 0 0 0,-1 0 1 0 0,1 0-1 0 0,0-1 0 0 0,0 1 1 0 0,0 0-1 0 0,0 0 0 0 0,0 0 1 0 0,-1 0-1 0 0,1 0 0 0 0,0-1 1 0 0,0 1-1 0 0,-1 0 0 0 0,1 0 1 0 0,0 0-1 0 0,-1 0 0 0 0,1 0 1 0 0,0 0-1 0 0,-1 0 0 0 0,1 0 1 0 0,0 0-1 0 0,-1 0 0 0 0,1 0 1 0 0,0 0-1 0 0,-1 1 0 0 0,1-1 1 0 0,0 0-1 0 0,-1 0 0 0 0,1 0 1 0 0,0 0-1 0 0,-1 0 0 0 0,1 1 0 0 0,0-1 1 0 0,0 0-1 0 0,-1 0 0 0 0,1 0 1 0 0,0 1-1 0 0,0-1 0 0 0,0 0 1 0 0,-1 1-1 0 0,1-1 0 0 0,0 0 1 0 0,0 0-1 0 0,0 1 0 0 0,0-1 1 0 0,-1 0-1 0 0,1 1 0 0 0,0-1 1 0 0,0 0-1 0 0,0 1 0 0 0,0-1 1 0 0,0 1-1 0 0,-6 19 9 0 0,5-8-5 0 0,0 0-1 0 0,1 0 1 0 0,0 1-1 0 0,1-3 1 0 0,1 3 0 0 0,0-2-1 0 0,0 0 1 0 0,5 12-1 0 0,-6-17-1 0 0,1-1-1 0 0,0 0 0 0 0,0-1 0 0 0,1 0 1 0 0,-1 0-1 0 0,1 1 0 0 0,1 0 0 0 0,-1-1 1 0 0,1-1-1 0 0,0 1 0 0 0,0-1 0 0 0,0 0 1 0 0,0 1-1 0 0,0-1 0 0 0,1 0 0 0 0,-1 0 1 0 0,1-1-1 0 0,-1 0 0 0 0,0 0 0 0 0,10 3 1 0 0,-3-4-1 0 0,-1 2 1 0 0,0-1 0 0 0,0-1 0 0 0,0 0 0 0 0,1 0 0 0 0,0-1 0 0 0,0-1-1 0 0,-2 0 1 0 0,1 0 0 0 0,1-1 0 0 0,-1-1 0 0 0,1 1 0 0 0,-1-1-1 0 0,-1-1 1 0 0,1 0 0 0 0,-1 0 0 0 0,0-1 0 0 0,1-1 0 0 0,-1 1-1 0 0,9-10 1 0 0,-3 0-2 0 0</inkml:trace>
  <inkml:trace contextRef="#ctx0" brushRef="#br0" timeOffset="34745.21">7794 143 96 0 0,'0'0'8656'0'0,"2"2"-8172"0"0,0 2-412 0 0,0 0 0 0 0,0 0 0 0 0,0-1 0 0 0,-1 1 0 0 0,1 1 0 0 0,-1-1 0 0 0,-1 0 0 0 0,1 1 0 0 0,-1 4 1 0 0,4 17 387 0 0,14 42 438 0 0,8 35-101 0 0,-8-19-470 0 0,22 154 520 0 0,55 447 808 0 0,-6-21-646 0 0,-30 26 476 0 0,-16-216-495 0 0,-13 110 48 0 0,-28-466-822 0 0,3 82 391 0 0,-4-173-318 0 0</inkml:trace>
  <inkml:trace contextRef="#ctx0" brushRef="#br0" timeOffset="36715.18">7829 135 1296 0 0,'3'1'9037'0'0,"14"4"-8466"0"0,1 1 0 0 0,0-2-1 0 0,24 2 1 0 0,-8-1-210 0 0,4-1-251 0 0,-1-1 1 0 0,2-2-1 0 0,0-2 1 0 0,39-7-1 0 0,413-43-30 0 0,-21 2 113 0 0,308-11 877 0 0,-660 59-770 0 0,-98 3-133 0 0,0 0 0 0 0,-1 1 1 0 0,39 11-1 0 0,-55-14-124 0 0,-1 1-1 0 0,1 1 1 0 0,-1-1 0 0 0,1 0 0 0 0,0 1 0 0 0,-1-1-1 0 0,2 1 1 0 0,-2 0 0 0 0,1 0 0 0 0,-1 0-1 0 0,0 1 1 0 0,3 1 0 0 0,-3 0 26 0 0,1 0-1 0 0,-1 0 0 0 0,0 0 1 0 0,0 2-1 0 0,-1-2 1 0 0,1-1-1 0 0,1 10 1 0 0,19 134 465 0 0,-3-21-130 0 0,-5 1-192 0 0,-7-78-50 0 0,0 86 0 0 0,-6-59-56 0 0,8 162 193 0 0,7 116 30 0 0,13-13-116 0 0,11 203-26 0 0,-32-412-149 0 0,33 258 84 0 0,0-123-36 0 0,-25-172-42 0 0,32 99 0 0 0,58 193 76 0 0,-96-346-109 0 0,45 144 66 0 0,-39-141 27 0 0,17 74 0 0 0,-24-87 183 0 0,-8-31-182 0 0,-8-2-49 0 0,-1 0-44 0 0,0 0-1 0 0,0 1 0 0 0,1 0 1 0 0,-1 0-1 0 0,0 1 0 0 0,0 0 1 0 0,-12 1-1 0 0,-4 0 4 0 0,-80 8 31 0 0,-173 21-102 0 0,57-11-102 0 0,50-1-76 0 0,-59-10-107 0 0,164-6 225 0 0,-109-1-114 0 0,-97 4-73 0 0,40-2-51 0 0,42-8-2 0 0,43 1 95 0 0,-150-3-355 0 0,283 7 584 0 0,0 0-6 0 0,1-1 0 0 0,-1 0 0 0 0,-1 0 0 0 0,-21-6-1 0 0,34 6 36 0 0,0 1 0 0 0,1 0 0 0 0,-1-1 0 0 0,0 1 0 0 0,1 0 0 0 0,-1-1-1 0 0,1 1 1 0 0,-1-1 0 0 0,1 1 0 0 0,-1-1 0 0 0,1 1 0 0 0,-1-1 0 0 0,1 1-1 0 0,-1-1 1 0 0,1 1 0 0 0,0-1 0 0 0,-1 0 0 0 0,1 1 0 0 0,0-2-1 0 0,-1 1 1 0 0,1 1 0 0 0,0-1 0 0 0,0 0 0 0 0,0 1 0 0 0,0-1 0 0 0,0 1-1 0 0,0 0 1 0 0,0-1 0 0 0,0 0 0 0 0,0 1 0 0 0,0-1 0 0 0,0 0 0 0 0,0 0-1 0 0,0 1 1 0 0,1-2 0 0 0,-1 2-4 0 0</inkml:trace>
  <inkml:trace contextRef="#ctx0" brushRef="#br0" timeOffset="38800.37">8268 480 96 0 0,'0'0'935'0'0,"-1"-2"-469"0"0,-16-24 4495 0 0,17 27-4769 0 0,-1 1 0 0 0,1-1 0 0 0,-1 1 0 0 0,1 0 0 0 0,0-1 0 0 0,0 1 0 0 0,0 0-1 0 0,0-1 1 0 0,0 1 0 0 0,0 2 0 0 0,6 35 501 0 0,-3 1 0 0 0,-1 1 0 0 0,-2-1 0 0 0,-2 0-1 0 0,-11 68 1 0 0,6-79 475 0 0,9-48-870 0 0,4-32-36 0 0,-1 2 0 0 0,-3-1 0 0 0,-3 1 0 0 0,-7-68 0 0 0,6 99-179 0 0,2 12 2 0 0,0 1-1 0 0,-1 0 1 0 0,0-1-1 0 0,0 1 1 0 0,0-2-1 0 0,-3-3 1 0 0,6 12-58 0 0,0 0-1 0 0,0 0 1 0 0,0 0 0 0 0,0-1-1 0 0,0 1 1 0 0,0 1 0 0 0,1-2-1 0 0,-1 1 1 0 0,0-1-1 0 0,1 1 1 0 0,-1-1 0 0 0,0 0-1 0 0,1 0 1 0 0,0 0 0 0 0,-1-1-1 0 0,1 1 1 0 0,0-1 0 0 0,0 1-1 0 0,5-1 1 0 0,22-1 370 0 0,40-7-1 0 0,-57 10-189 0 0,-12-2-158 0 0</inkml:trace>
  <inkml:trace contextRef="#ctx0" brushRef="#br0" timeOffset="39262.68">8235 630 12056 0 0,'0'0'481'0'0,"3"-1"-236"0"0,141-34 2773 0 0,-105 25-2418 0 0,-33 10-521 0 0</inkml:trace>
  <inkml:trace contextRef="#ctx0" brushRef="#br0" timeOffset="39263.68">8494 541 10344 0 0,'0'0'77'0'0,"1"0"0"0"0,-1 0 1 0 0,1 0-1 0 0,0 1 0 0 0,-1-1 1 0 0,1 0-1 0 0,-1 0 0 0 0,1 0 1 0 0,-1 0-1 0 0,1 0 0 0 0,-1 1 1 0 0,1-1-1 0 0,-1 0 0 0 0,1 0 1 0 0,-1 1-1 0 0,1-1 0 0 0,-1 1 1 0 0,1-1-1 0 0,-1 0 0 0 0,1 1 1 0 0,-1-1-1 0 0,0 1 1 0 0,1-1-1 0 0,-1 1 0 0 0,1 0 1 0 0,-1 0-8 0 0,1 1 0 0 0,-1-1 0 0 0,0 1 0 0 0,1 0 1 0 0,-1-1-1 0 0,0 1 0 0 0,0-1 0 0 0,0 1 0 0 0,0-1 1 0 0,0 2-1 0 0,-2 6 17 0 0,0 2 1 0 0,-5 14-1 0 0,4-14 380 0 0,2-6-398 0 0,-10 51 544 0 0,10-51-556 0 0,1 1 0 0 0,0-1-1 0 0,0 0 1 0 0,0 0 0 0 0,0 1 0 0 0,1-1-1 0 0,0 0 1 0 0,1 8 0 0 0,0-6 6 0 0</inkml:trace>
  <inkml:trace contextRef="#ctx0" brushRef="#br0" timeOffset="39875.9">8625 634 8432 0 0,'0'0'1014'0'0,"-1"2"-507"0"0,1 4 213 0 0,-1 0-1 0 0,1-1 1 0 0,0 3 0 0 0,2 7 0 0 0,-1-14-641 0 0,1-1 1 0 0,0 1-1 0 0,0-1 1 0 0,-1 0-1 0 0,1 0 1 0 0,0 0-1 0 0,0 0 1 0 0,-1 0-1 0 0,1 0 1 0 0,0 0-1 0 0,0 0 1 0 0,-1-1-1 0 0,3 0 1 0 0,6-3 116 0 0,0 0-1 0 0,-1-1 1 0 0,1-2-1 0 0,-1 2 1 0 0,0-1 0 0 0,-2-1-1 0 0,2-1 1 0 0,-1 1 0 0 0,0 0-1 0 0,8-12 1 0 0,-15 18-158 0 0,0 0-1 0 0,0-1 1 0 0,0 2 0 0 0,0-2 0 0 0,0 1-1 0 0,0-1 1 0 0,0 1 0 0 0,0-1 0 0 0,0 1 0 0 0,-1-1-1 0 0,1 0 1 0 0,-1 0 0 0 0,0 0 0 0 0,0 0-1 0 0,0 0 1 0 0,0 1 0 0 0,1-1 0 0 0,-1 0 0 0 0,-1 0-1 0 0,1 2 1 0 0,0-2 0 0 0,0 0 0 0 0,0 0-1 0 0,0 1 1 0 0,0-1 0 0 0,-1-1 0 0 0,0 2 0 0 0,1-1-1 0 0,-3-2 1 0 0,2 3-20 0 0,0 1 0 0 0,1-1 1 0 0,-1 1-1 0 0,0-1 0 0 0,0 1 0 0 0,0-1 0 0 0,0 1 0 0 0,0 0 0 0 0,0 0 1 0 0,0-1-1 0 0,0 1 0 0 0,0 0 0 0 0,0 0 0 0 0,0 0 0 0 0,1 0 1 0 0,-1 0-1 0 0,0 0 0 0 0,0 0 0 0 0,0 1 0 0 0,0-1 0 0 0,0 0 0 0 0,0 0 1 0 0,0 1-1 0 0,0-1 0 0 0,-1 1 0 0 0,-21 12 141 0 0,17-7-91 0 0,-2-1 1 0 0,2 2-1 0 0,-1 1 1 0 0,1-1 0 0 0,0-1-1 0 0,0 1 1 0 0,1 2-1 0 0,0-1 1 0 0,-6 14-1 0 0,9-19-49 0 0,1 1 0 0 0,0-2 1 0 0,0 2-1 0 0,0 0 0 0 0,0 0 0 0 0,0-1 0 0 0,1 1 0 0 0,0 0 0 0 0,-1-1 0 0 0,1 0 0 0 0,1 2 0 0 0,-1-2 0 0 0,0 1 0 0 0,1 0 1 0 0,0-1-1 0 0,0 1 0 0 0,0-1 0 0 0,0 1 0 0 0,0-1 0 0 0,1 0 0 0 0,0 1 0 0 0,0-1 0 0 0,0 0 0 0 0,-1 0 0 0 0,2 0 1 0 0,-1 1-1 0 0,4 0 0 0 0,-4-2 1 0 0,0 0 0 0 0,1 0 0 0 0,-1-1 1 0 0,1 1-1 0 0,-1-1 0 0 0,1 0 0 0 0,0 0 1 0 0,-1 0-1 0 0,1 0 0 0 0,0 0 0 0 0,0 0 0 0 0,0-1 1 0 0,0 0-1 0 0,-1 1 0 0 0,1-1 0 0 0,-1 0 1 0 0,1 0-1 0 0,0-1 0 0 0,1 1 0 0 0,-1 0 0 0 0,0-1 1 0 0,-1 0-1 0 0,6-2 0 0 0,-1 1 18 0 0,-1-1 1 0 0,1 0-1 0 0,-1-1 1 0 0,-1 2-1 0 0,0-3 0 0 0,1 1 1 0 0,1 0-1 0 0,7-10 0 0 0,-2 2 50 0 0,22-17-1 0 0,-22 20-54 0 0</inkml:trace>
  <inkml:trace contextRef="#ctx0" brushRef="#br0" timeOffset="40520.56">8984 423 12960 0 0,'0'0'2910'0'0,"-1"4"-2514"0"0,-1 8-201 0 0,0 1 1 0 0,2-1-1 0 0,-1 2 0 0 0,3 21 0 0 0,0 4 393 0 0,-5 92 356 0 0,3-118-887 0 0</inkml:trace>
  <inkml:trace contextRef="#ctx0" brushRef="#br0" timeOffset="41145.15">9135 650 11760 0 0,'0'0'4232'0'0,"1"-1"-4080"0"0,4-2-42 0 0,-1 0 0 0 0,2 0 0 0 0,-2 0 0 0 0,0-1 0 0 0,-1-1 0 0 0,1 1 0 0 0,-1 1 0 0 0,0-1 0 0 0,1 0 0 0 0,-1-1 1 0 0,-1-1-1 0 0,1 2 0 0 0,3-9 0 0 0,-6 12-44 0 0,-1-1 125 0 0,1 2-184 0 0,0-1 0 0 0,0 1 0 0 0,0 0 1 0 0,-1 0-1 0 0,1-1 0 0 0,0 1 1 0 0,0 0-1 0 0,0 0 0 0 0,0-2 0 0 0,0 2 1 0 0,0 0-1 0 0,-1 0 0 0 0,1-1 1 0 0,0 1-1 0 0,0 0 0 0 0,0 0 0 0 0,-1 0 1 0 0,1-1-1 0 0,0 1 0 0 0,0 0 1 0 0,-1 0-1 0 0,1 0 0 0 0,0 0 0 0 0,0 0 1 0 0,-1 0-1 0 0,1 0 0 0 0,0-1 1 0 0,0 1-1 0 0,-1 0 0 0 0,1 0 1 0 0,0 0-1 0 0,-1 0 0 0 0,-3 1 30 0 0,0 1-1 0 0,0 0 1 0 0,0-1-1 0 0,0 1 1 0 0,1 0-1 0 0,-1 0 1 0 0,1 0-1 0 0,-1 1 1 0 0,0-2-1 0 0,0 2 1 0 0,1 0-1 0 0,0 0 1 0 0,0 1 0 0 0,0-1-1 0 0,1 0 1 0 0,-1 1-1 0 0,-2 3 1 0 0,-2 5 76 0 0,1 0 0 0 0,2 0 1 0 0,-2 0-1 0 0,-5 18 0 0 0,11-29-101 0 0,0 0 0 0 0,-1 0-1 0 0,1-1 1 0 0,0 1 0 0 0,-1 0 0 0 0,1 0-1 0 0,0-1 1 0 0,0 2 0 0 0,0-1-1 0 0,0-1 1 0 0,0 1 0 0 0,0 0 0 0 0,0-1-1 0 0,0 1 1 0 0,0 0 0 0 0,0 0 0 0 0,0 0-1 0 0,0-1 1 0 0,1 1 0 0 0,-1 0 0 0 0,0 0-1 0 0,0 0 1 0 0,1-1 0 0 0,-1 1 0 0 0,1 0-1 0 0,-1-1 1 0 0,2 1 0 0 0,-2 0 0 0 0,1-1-1 0 0,-1 1 1 0 0,1-1 0 0 0,0 1 0 0 0,-1-1-1 0 0,1 1 1 0 0,0-1 0 0 0,-1 1 0 0 0,1-1-1 0 0,0 1 1 0 0,1-1 0 0 0,0 1 7 0 0,0-1 0 0 0,-1 0 0 0 0,1 0 0 0 0,0 0 0 0 0,-1 0 0 0 0,1-1 0 0 0,0 1 0 0 0,-1 0 0 0 0,1-1 0 0 0,0 0 0 0 0,0 1 0 0 0,-1-1 0 0 0,1 0 0 0 0,0 0 0 0 0,-1 0 0 0 0,1 0 0 0 0,1-1 0 0 0,15-12 138 0 0,-1-1 1 0 0,-1 0-1 0 0,23-28 0 0 0,-33 35-126 0 0,-1 2 1 0 0,0-2-1 0 0,0 0 0 0 0,-1 0 1 0 0,0 1-1 0 0,-1-3 1 0 0,0 2-1 0 0,0 1 0 0 0,0-3 1 0 0,-1 1-1 0 0,1-16 0 0 0,-2 11 12 0 0,0-1-1 0 0,-1 0 1 0 0,-1 1-1 0 0,-1-1 1 0 0,0 1-1 0 0,0 0 1 0 0,-2 0-1 0 0,-6-18 1 0 0,10 32-41 0 0,0 0 0 0 0,0-1-1 0 0,0 1 1 0 0,0 0 0 0 0,0 0 0 0 0,0 0-1 0 0,-1 0 1 0 0,1 0 0 0 0,0 0 0 0 0,0-1-1 0 0,0 1 1 0 0,0 0 0 0 0,0 0 0 0 0,-1 0-1 0 0,1 0 1 0 0,0 0 0 0 0,0 0 0 0 0,0 0-1 0 0,-1 0 1 0 0,1 0 0 0 0,0 0 0 0 0,0 0-1 0 0,0 0 1 0 0,0 0 0 0 0,-1 0 0 0 0,1 0-1 0 0,0 0 1 0 0,0 0 0 0 0,0 0 0 0 0,-1 0-1 0 0,1 0 1 0 0,0 0 0 0 0,0 0 0 0 0,0 0-1 0 0,0 0 1 0 0,-1 0 0 0 0,1 1 0 0 0,0-1-1 0 0,0 0 1 0 0,0 0 0 0 0,0 0 0 0 0,0 0-1 0 0,-1 0 1 0 0,1 0 0 0 0,0 1 0 0 0,0-1-1 0 0,0 0 1 0 0,0 0 0 0 0,0 0 0 0 0,0 0-1 0 0,0 2 1 0 0,0-2 0 0 0,-6 8 20 0 0,2 1 0 0 0,1 0 1 0 0,0 0 0 0 0,0 1-1 0 0,2-1 1 0 0,-1 1-1 0 0,1-1 1 0 0,0 1 0 0 0,0 0-1 0 0,2 17 1 0 0,-1-21-11 0 0,1 1-1 0 0,0-2 1 0 0,0 1-1 0 0,0 0 1 0 0,0 0 0 0 0,1 0-1 0 0,0-1 1 0 0,1 0 0 0 0,-1 1-1 0 0,1 0 1 0 0,0-1 0 0 0,0-1-1 0 0,1 1 1 0 0,0 0-1 0 0,0 1 1 0 0,8 4 0 0 0,-2-3 5 0 0,-1 0-1 0 0,1-1 1 0 0,0-1 0 0 0,1-1 0 0 0,-1 0 0 0 0,1 0 0 0 0,0 1 0 0 0,0-2-1 0 0,20 2 1 0 0,-14-3 8 0 0,1 0 0 0 0,0-2 0 0 0,-1 0 0 0 0,1-1 0 0 0,29-6 0 0 0,-42 6-15 0 0,1 0-1 0 0,-1 0 1 0 0,1-1-1 0 0,-1 0 1 0 0,0-1-1 0 0,-1 0 1 0 0,1 0-1 0 0,0 2 0 0 0,0-3 1 0 0,7-4-1 0 0,-8 4-1 0 0</inkml:trace>
  <inkml:trace contextRef="#ctx0" brushRef="#br0" timeOffset="41584.08">8783 1157 7936 0 0,'2'-18'914'0'0,"4"-10"991"0"0,1-6 436 0 0,-7 33-1676 0 0,3 0 83 0 0,-3 1-732 0 0,0 0-1 0 0,0 0 0 0 0,0 0 0 0 0,0 0 0 0 0,1 0 1 0 0,-1 0-1 0 0,0 0 0 0 0,0 0 0 0 0,0 0 0 0 0,1 0 1 0 0,-1 0-1 0 0,0 0 0 0 0,0 0 0 0 0,0 1 1 0 0,0-1-1 0 0,1 0 0 0 0,-1 0 0 0 0,0 0 0 0 0,0 0 1 0 0,0 0-1 0 0,0 0 0 0 0,0 0 0 0 0,1 0 1 0 0,-1 0-1 0 0,0 1 0 0 0,0-1 0 0 0,0 0 0 0 0,0 0 1 0 0,0 0-1 0 0,0 0 0 0 0,0 1 0 0 0,1-1 0 0 0,-1 0 1 0 0,0 0-1 0 0,0 0 0 0 0,0 0 0 0 0,0 1 1 0 0,0-1-1 0 0,0 0 0 0 0,0 0 0 0 0,0 0 0 0 0,0 0 1 0 0,0 1-1 0 0,0-1 0 0 0,0 0 0 0 0,0 0 0 0 0,0 0 1 0 0,0 1-1 0 0,0-1 0 0 0,0 0 0 0 0,0 0 1 0 0,0 0-1 0 0,-1 0 0 0 0,1 1 0 0 0,2 85 1538 0 0,2 18-937 0 0,-4-93-539 0 0,1-1 0 0 0,1 2-1 0 0,0-2 1 0 0,0 0-1 0 0,6 19 1 0 0,-7-27-60 0 0,0 0-1 0 0,0 0 1 0 0,0 0 0 0 0,1 0 0 0 0,-1 0-1 0 0,0 0 1 0 0,1 0 0 0 0,0-1 0 0 0,-1 1-1 0 0,2-1 1 0 0,-1 0 0 0 0,0 0 0 0 0,0 2-1 0 0,0-2 1 0 0,0 0 0 0 0,0 0 0 0 0,0 0-1 0 0,0 0 1 0 0,0 0 0 0 0,1 0 0 0 0,-1-1-1 0 0,0 1 1 0 0,0-1 0 0 0,1 0-1 0 0,-1 1 1 0 0,0-1 0 0 0,1 0 0 0 0,-2-1-1 0 0,2 1 1 0 0,-1 0 0 0 0,0-1 0 0 0,3 0-1 0 0,1 0 13 0 0,0-1 0 0 0,-1 0-1 0 0,0-1 1 0 0,0 1-1 0 0,0 0 1 0 0,0-1-1 0 0,0 0 1 0 0,-1 0 0 0 0,0-1-1 0 0,0 1 1 0 0,0-1-1 0 0,0-1 1 0 0,0 2-1 0 0,6-9 1 0 0,3-7 71 0 0,-1-2 0 0 0,12-26 0 0 0,-5 13 42 0 0,-15 27-113 0 0,0 1-1 0 0,0-3 0 0 0,-1 2 0 0 0,2 0-1 0 0,0 0 1 0 0,1 0 0 0 0,6-6 0 0 0,-9 9-8 0 0,4 2 71 0 0,-6 12-47 0 0,-3 22-14 0 0,-3-1 0 0 0,0 1 1 0 0,-12 41-1 0 0,15-67-19 0 0,2 0-9 0 0</inkml:trace>
  <inkml:trace contextRef="#ctx0" brushRef="#br0" timeOffset="41585.08">9067 1058 10656 0 0,'0'0'0'0'0,"0"-14"248"0"0,-1 9 16 0 0,1 0-8 0 0,2 1 112 0 0,-1-2-16 0 0,-1 3 1200 0 0,0-3-1152 0 0</inkml:trace>
  <inkml:trace contextRef="#ctx0" brushRef="#br0" timeOffset="42301.01">9233 1112 10952 0 0,'-1'4'190'0'0,"-1"2"1"0"0,0-2 0 0 0,0 1 0 0 0,0-1-1 0 0,-4 5 1 0 0,0 3 166 0 0,-3-2 0 0 0,-10 10 0 0 0,-6 10 789 0 0,24-30-1131 0 0,1 1-1 0 0,0-1 1 0 0,0 0 0 0 0,-1 0 0 0 0,1 0 0 0 0,0 1-1 0 0,0-1 1 0 0,-1 0 0 0 0,1 0 0 0 0,0 1-1 0 0,0-1 1 0 0,0 0 0 0 0,0 1 0 0 0,-1-1 0 0 0,1 0-1 0 0,0 1 1 0 0,0-1 0 0 0,0 0 0 0 0,0 1-1 0 0,0-1 1 0 0,0 0 0 0 0,0 2 0 0 0,0-2 0 0 0,0 0-1 0 0,0 1 1 0 0,0-1 0 0 0,0 0 0 0 0,0 1-1 0 0,0-1 1 0 0,0 0 0 0 0,0 1 0 0 0,0-1 0 0 0,0 0-1 0 0,1 0 1 0 0,-1 1 0 0 0,0-1 0 0 0,0 0-1 0 0,0 1 1 0 0,1-1 0 0 0,-1 0 0 0 0,0 0-1 0 0,0 1 1 0 0,0-1 0 0 0,1 0 0 0 0,-1 0 0 0 0,0 0-1 0 0,1 1 1 0 0,-1-1 0 0 0,0 0 0 0 0,0 0-1 0 0,1 0 1 0 0,-1 0 0 0 0,0 0 0 0 0,1 0 0 0 0,-1 0-1 0 0,0 0 1 0 0,1 0 0 0 0,-1 0 0 0 0,0 0-1 0 0,0 0 1 0 0,0 0 0 0 0,0 0 0 0 0,1 0 0 0 0,-1 0-1 0 0,1 0 1 0 0,28-2 395 0 0,-24 1-375 0 0,31-5 176 0 0,-20 3-66 0 0,27-1 1 0 0,-38 4-105 0 0,-1 0-1 0 0,0 1 0 0 0,1-1 1 0 0,-1 1-1 0 0,0 0 1 0 0,1 0-1 0 0,-1 0 0 0 0,0 0 1 0 0,0 2-1 0 0,8 3 0 0 0,-12-6-25 0 0,1 1-1 0 0,0-1 0 0 0,-1 0 0 0 0,1 1 0 0 0,-1 0 0 0 0,1 0 0 0 0,-1-1 1 0 0,0 1-1 0 0,1 0 0 0 0,-1 0 0 0 0,0 0 0 0 0,1-1 0 0 0,-1 1 0 0 0,0 0 0 0 0,0 0 1 0 0,0 0-1 0 0,0 0 0 0 0,0 0 0 0 0,0 0 0 0 0,0-1 0 0 0,0 1 0 0 0,0 0 0 0 0,0 0 1 0 0,-1 1-1 0 0,1-1 0 0 0,0 0 0 0 0,-1 0 0 0 0,-9 24 393 0 0,9-23-394 0 0,0 0 44 0 0,-1 1 0 0 0,0 0 0 0 0,0-1 0 0 0,0 1 0 0 0,-1-1 0 0 0,1 1 0 0 0,0-1 0 0 0,-1 1 0 0 0,0-1 0 0 0,1 0 0 0 0,-1 0-1 0 0,0 0 1 0 0,0 0 0 0 0,0-1 0 0 0,-6 2 0 0 0,5-3 16 0 0</inkml:trace>
  <inkml:trace contextRef="#ctx0" brushRef="#br0" timeOffset="42302.01">9464 1007 12664 0 0,'6'-17'121'0'0,"8"-4"1230"0"0,-13 20-1101 0 0,0 12 1420 0 0,-17 111-26 0 0,7-60-970 0 0,8-49-468 0 0,0 1 0 0 0,0-1 0 0 0,4 26 0 0 0,-3-39-173 0 0</inkml:trace>
  <inkml:trace contextRef="#ctx0" brushRef="#br0" timeOffset="42303.01">9368 1162 12552 0 0,'0'-5'57'0'0,"5"-1"190"0"0,10-6 491 0 0,-14 11-691 0 0,20-11 641 0 0,26-11-1 0 0,-25 12-291 0 0,24-14 0 0 0,-19 7 142 0 0,-1-3 1 0 0,42-39-1 0 0,-61 56-434 0 0</inkml:trace>
  <inkml:trace contextRef="#ctx0" brushRef="#br0" timeOffset="42919.64">8783 1891 6928 0 0,'0'0'870'0'0,"0"4"-435"0"0,-4 27 935 0 0,3-24-835 0 0,0-1 1 0 0,0 1-1 0 0,1-1 0 0 0,0 8 1 0 0,0-14-497 0 0,1 0 0 0 0,-1 0 0 0 0,0 1 0 0 0,1-1 0 0 0,-1 0 0 0 0,0 0 0 0 0,1 0 0 0 0,-1 0 0 0 0,0 0 0 0 0,2 1 0 0 0,-2-1 0 0 0,0 0 0 0 0,1 0 0 0 0,-1 0 0 0 0,1 0 0 0 0,-1 0 1 0 0,0 0-1 0 0,1 0 0 0 0,-1 0 0 0 0,0-1 0 0 0,1 1 0 0 0,-1 0 0 0 0,1 0 0 0 0,-1 0 0 0 0,0 0 0 0 0,1-1 0 0 0,10-2 179 0 0,-4-1-113 0 0,-1-1 1 0 0,1 2-1 0 0,-2-2 0 0 0,1-1 1 0 0,0 0-1 0 0,-1 1 1 0 0,2 0-1 0 0,-2-2 1 0 0,-1 0-1 0 0,1 1 1 0 0,-1-1-1 0 0,0 0 1 0 0,-1 0-1 0 0,1 0 1 0 0,-1-1-1 0 0,-2 1 1 0 0,4-10-1 0 0,-5 16-64 0 0,0-2 0 0 0,1 2 0 0 0,-1 0 0 0 0,0 1 0 0 0,0-2 0 0 0,0 1 0 0 0,0 0 0 0 0,-1 0 0 0 0,1-1 0 0 0,0 1 0 0 0,0 0 0 0 0,-1 0-1 0 0,1 0 1 0 0,-1-1 0 0 0,1 1 0 0 0,-1 0 0 0 0,0 0 0 0 0,1 0 0 0 0,-1 0 0 0 0,0 0 0 0 0,1 0 0 0 0,0 0 0 0 0,-3-2 0 0 0,0 4 28 0 0,1-1 0 0 0,-1 2 0 0 0,0-1 1 0 0,0 1-1 0 0,1-1 0 0 0,-1 0 0 0 0,1 1 1 0 0,-4 2-1 0 0,5-4-55 0 0,-5 5 131 0 0,0-1 1 0 0,0 1-1 0 0,1 0 0 0 0,0 1 1 0 0,1-1-1 0 0,-1 1 0 0 0,1 0 1 0 0,-1 0-1 0 0,2 0 0 0 0,-5 9 1 0 0,5-10 24 0 0</inkml:trace>
  <inkml:trace contextRef="#ctx0" brushRef="#br0" timeOffset="43371.02">8869 2277 10752 0 0,'0'0'1518'0'0,"23"5"628"0"0,7-26-1091 0 0,-29 19-983 0 0,1 1 0 0 0,-1-1 0 0 0,1 1 0 0 0,-1-2 0 0 0,0 1 0 0 0,1 1 0 0 0,-1-1 0 0 0,0 0 0 0 0,0 1 0 0 0,0-1 0 0 0,-1 0 0 0 0,0 0 0 0 0,1 0 0 0 0,-1 0 0 0 0,1-3 0 0 0,-1 5-56 0 0,0-2 0 0 0,0 2 0 0 0,0-1 0 0 0,0 1 0 0 0,0 0 0 0 0,-1-1 0 0 0,1 1 0 0 0,0-1 0 0 0,0 1 0 0 0,0-1 0 0 0,-1 1 0 0 0,1 0 0 0 0,0-1 0 0 0,0 1 0 0 0,0 0 0 0 0,0-1 0 0 0,0 1 0 0 0,-1 0 0 0 0,1-1 0 0 0,-1 1 0 0 0,1 0 0 0 0,0 0 0 0 0,-1 0-1 0 0,1-1 1 0 0,-1 1 0 0 0,1 0 0 0 0,-1 0 0 0 0,1 0 0 0 0,0 0 0 0 0,-1 0 0 0 0,1 0 0 0 0,-1-1 0 0 0,1 1 0 0 0,-1 0 0 0 0,1 1 0 0 0,-1-1 0 0 0,1 0 0 0 0,-1 0 0 0 0,1 0 0 0 0,0 0 0 0 0,-1 0 0 0 0,1 0 0 0 0,-1 1 0 0 0,-19 6 271 0 0,13-3-169 0 0,2-1-1 0 0,0 1 1 0 0,0 0 0 0 0,1-1 0 0 0,-6 8-1 0 0,9-10 131 0 0,1-1-230 0 0,0 0-1 0 0,0 0 1 0 0,0 0-1 0 0,0 0 1 0 0,1 1-1 0 0,-1-1 0 0 0,0 0 1 0 0,0 0-1 0 0,0 0 1 0 0,0 0-1 0 0,0 0 0 0 0,0 1 1 0 0,0-1-1 0 0,1 0 1 0 0,-1 0-1 0 0,0 0 1 0 0,0 0-1 0 0,0 0 0 0 0,0 0 1 0 0,0 0-1 0 0,1 0 1 0 0,-1 0-1 0 0,0 0 1 0 0,0 0-1 0 0,0 0 0 0 0,1 1 1 0 0,-1-1-1 0 0,0 0 1 0 0,0 0-1 0 0,0 0 0 0 0,0 0 1 0 0,1-1-1 0 0,-1 1 1 0 0,0 0-1 0 0,0 0 1 0 0,0 0-1 0 0,0 0 0 0 0,1 0 1 0 0,11-3 245 0 0,11-8 65 0 0,-23 11-308 0 0,1 0 0 0 0,-1 0-1 0 0,0 0 1 0 0,0 0 0 0 0,1 0-1 0 0,-1 0 1 0 0,0 0 0 0 0,1 0 0 0 0,-1 0-1 0 0,0-1 1 0 0,0 1 0 0 0,1 0 0 0 0,-1 0-1 0 0,0 0 1 0 0,0 0 0 0 0,1 0 0 0 0,-1 0-1 0 0,0 0 1 0 0,0 0 0 0 0,0 0-1 0 0,1-1 1 0 0,-1 1 0 0 0,0 0 0 0 0,0 0-1 0 0,0-1 1 0 0,0 1 0 0 0,0 0 0 0 0,1-1-1 0 0,-1 1 1 0 0,0 0 0 0 0,0 0-1 0 0,0-1 1 0 0,0 1 0 0 0,0 0 0 0 0,0-1-1 0 0,0 1 1 0 0,0 0 0 0 0,0-1 0 0 0,0 1-1 0 0,-14-4 258 0 0,-19 4-68 0 0,10 6-51 0 0,17-4-110 0 0</inkml:trace>
  <inkml:trace contextRef="#ctx0" brushRef="#br0" timeOffset="44154.74">8889 2724 10752 0 0,'0'0'2330'0'0,"2"1"-2108"0"0,-1 0-107 0 0,0 0 0 0 0,1 0 1 0 0,-1 0-1 0 0,0 0 1 0 0,0 0-1 0 0,0 0 0 0 0,0 0 1 0 0,0 0-1 0 0,1 1 1 0 0,-1-2-1 0 0,0 1 0 0 0,-1 1 1 0 0,1-1-1 0 0,0 0 1 0 0,0 5-1 0 0,4 4 1448 0 0,8-23-1285 0 0,-12 8-256 0 0,1 2 0 0 0,0-1 0 0 0,-1 1 0 0 0,0-1 0 0 0,0 0-1 0 0,0-1 1 0 0,0 1 0 0 0,-1 0 0 0 0,0 1 0 0 0,0-2-1 0 0,0 1 1 0 0,0 0 0 0 0,-1-8 0 0 0,1 11 7 0 0,0 1-6 0 0,0 0-1 0 0,0-1 0 0 0,0 1 1 0 0,0 0-1 0 0,0 0 0 0 0,0 0 1 0 0,0 0-1 0 0,0 0 1 0 0,0-1-1 0 0,0 1 0 0 0,0 0 1 0 0,0-1-1 0 0,0 1 1 0 0,-1 0-1 0 0,1 0 0 0 0,0-1 1 0 0,0 1-1 0 0,0 0 0 0 0,0 0 1 0 0,-1-1-1 0 0,1 1 1 0 0,0 0-1 0 0,0 0 0 0 0,0 0 1 0 0,-1-1-1 0 0,1 1 1 0 0,0 0-1 0 0,0 0 0 0 0,-1 0 1 0 0,1 0-1 0 0,0 0 0 0 0,-1-1 1 0 0,0 2-5 0 0,0 0 0 0 0,1 0 0 0 0,-1 1 0 0 0,0-1 0 0 0,1-1 0 0 0,-1 1 0 0 0,1 0 0 0 0,-1 0 0 0 0,1 1 0 0 0,0-1 0 0 0,-1 1 0 0 0,0 6 44 0 0</inkml:trace>
  <inkml:trace contextRef="#ctx0" brushRef="#br0" timeOffset="44155.74">8971 3166 9744 0 0,'0'0'2120'0'0,"16"-7"-747"0"0,15-39 3511 0 0,-30 46-4620 0 0,-2 0-254 0 0,1-1 0 0 0,0 1 0 0 0,0 0 0 0 0,0 0 0 0 0,0 0 0 0 0,0 0 0 0 0,0 0 0 0 0,0 0 0 0 0,0 0 0 0 0,0 0 0 0 0,0 0 0 0 0,0 0 1 0 0,0 0-1 0 0,0 0 0 0 0,0 0 0 0 0,0 0 0 0 0,0 0 0 0 0,0 0 0 0 0,0 0 0 0 0,-1 0 0 0 0,1 0 0 0 0,0 0 0 0 0,0 0 0 0 0,0 0 0 0 0,0 0 0 0 0,0 0 0 0 0,0 0 0 0 0,0 0 0 0 0,0 0 0 0 0,0 0 1 0 0,0 0-1 0 0,-1 0 0 0 0,1 0 0 0 0,0 0 0 0 0,0 0 0 0 0,0 0 0 0 0,0 0 0 0 0,0 0 0 0 0,0 0 0 0 0,0 0 0 0 0,0 0 0 0 0,0 0 0 0 0,0 0 0 0 0,0 0 0 0 0,0 0 0 0 0,-1 0 0 0 0,1 0 0 0 0,0 0 1 0 0,0 0-1 0 0,0 0 0 0 0,0 0 0 0 0,0 0 0 0 0,0 0 0 0 0,0 0 0 0 0,0 0 0 0 0,0 0 0 0 0,0 0 0 0 0,0 1 0 0 0,0-1 0 0 0,0 0 0 0 0,0 0 0 0 0,0 0 0 0 0,0 0 0 0 0,0 0 0 0 0,0 0 0 0 0,0 0 1 0 0,-8 10 206 0 0,-6 14-51 0 0,13-24-156 0 0,1 1 1 0 0,0-1-1 0 0,0 1 1 0 0,0-1-1 0 0,0 0 1 0 0,0 1-1 0 0,0-1 0 0 0,0 1 1 0 0,-1-1-1 0 0,1 1 1 0 0,0-1-1 0 0,0 1 0 0 0,0-1 1 0 0,0 1-1 0 0,0 1 1 0 0,0-2-1 0 0,0 1 0 0 0,0-1 1 0 0,1 1-1 0 0,-1-1 1 0 0,0 1-1 0 0,0-1 0 0 0,0 1 1 0 0,0-1-1 0 0,0 0 1 0 0,0 1-1 0 0,0-1 0 0 0,1 1 1 0 0,-1-1-1 0 0,0 1 1 0 0,1-1-1 0 0,-1 0 1 0 0,0 1-1 0 0,1-1 0 0 0,0 1 1 0 0,0-1 61 0 0,6-8 126 0 0,-4 3-79 0 0,-2 1-86 0 0</inkml:trace>
  <inkml:trace contextRef="#ctx0" brushRef="#br0" timeOffset="44708.61">9037 3570 11656 0 0,'0'0'5821'0'0,"0"2"-5681"0"0,0 2-121 0 0,0-4 15 0 0,-1 0-1 0 0,1 1 1 0 0,0-1-1 0 0,0 1 0 0 0,0 0 1 0 0,0-1-1 0 0,0 1 1 0 0,0-1-1 0 0,0 1 1 0 0,0 0-1 0 0,0-1 0 0 0,0 1 1 0 0,0 0-1 0 0,0-1 1 0 0,0 1-1 0 0,0-1 1 0 0,1 1-1 0 0,-1 0 1 0 0,0-1-1 0 0,0 1 0 0 0,1-1 1 0 0,-1 1-1 0 0,0-1 1 0 0,1 1-1 0 0,-1-1 1 0 0,1 1-1 0 0,-1-1 1 0 0,1 1-1 0 0,0 1 0 0 0,0-2 122 0 0,5-21 402 0 0,-13-10 198 0 0,7 29-654 0 0,-1-2 371 0 0</inkml:trace>
  <inkml:trace contextRef="#ctx0" brushRef="#br0" timeOffset="45572.08">9030 3978 9944 0 0,'0'0'4361'0'0,"-1"28"-1624"0"0,-7 7-506 0 0,4-36-1919 0 0,1-4-242 0 0,2-2-6 0 0,1 0 0 0 0</inkml:trace>
  <inkml:trace contextRef="#ctx0" brushRef="#br0" timeOffset="45978.78">9555 2063 96 0 0,'1'-2'3797'0'0,"-1"1"-3589"0"0,0 1 0 0 0,0-1 0 0 0,1 0-1 0 0,-1 0 1 0 0,0 0 0 0 0,0 1 0 0 0,1-1 0 0 0,-1 0 0 0 0,0 0-1 0 0,0 0 1 0 0,0 0 0 0 0,0 0 0 0 0,0 0 0 0 0,0 0-1 0 0,0 1 1 0 0,0-2 0 0 0,0 1 0 0 0,0 0 0 0 0,0 0-1 0 0,-1 0 1 0 0,0 0 0 0 0,1 0 508 0 0,-15-16 1128 0 0,9 9-1812 0 0,0 3-1 0 0,0-1 1 0 0,-1 1-1 0 0,-1-2 1 0 0,0 2-1 0 0,2 1 1 0 0,-2 0-1 0 0,0 0 1 0 0,0 1 0 0 0,0-2-1 0 0,-11-1 1 0 0,19 6-42 0 0,0 0 0 0 0,0 0 0 0 0,0 1 0 0 0,0-1 1 0 0,0 0-1 0 0,0 0 0 0 0,-1 0 0 0 0,1-1 0 0 0,0 1 0 0 0,0 0 1 0 0,0 0-1 0 0,0 0 0 0 0,0 0 0 0 0,0 0 0 0 0,0 0 0 0 0,-1 0 1 0 0,1 0-1 0 0,0 0 0 0 0,0 0 0 0 0,0 0 0 0 0,0 0 0 0 0,0 0 1 0 0,0 0-1 0 0,0 0 0 0 0,0-1 0 0 0,-1 1 0 0 0,1 0 0 0 0,0 0 1 0 0,0 0-1 0 0,0 0 0 0 0,0 0 0 0 0,0 0 0 0 0,0 0 0 0 0,0-1 1 0 0,0 1-1 0 0,0 0 0 0 0,0 0 0 0 0,0 0 0 0 0,0 0 0 0 0,0 0 1 0 0,0 0-1 0 0,0-1 0 0 0,0 1 0 0 0,0 0 0 0 0,0 0 0 0 0,0 0 1 0 0,0 0-1 0 0,0 0 0 0 0,0 0 0 0 0,0-1 0 0 0,0 1 1 0 0,0 0-1 0 0,0 0 0 0 0,0 0 0 0 0,0 0 0 0 0,1 0 0 0 0,-1 0 1 0 0,0 0-1 0 0,0-1 0 0 0,0 1 0 0 0,0 0 0 0 0,0 0 0 0 0,0 0 1 0 0,0 0-1 0 0,0 0 0 0 0,1 0 0 0 0,-1 0 0 0 0,15-6-194 0 0,27-6 234 0 0,-38 10-78 0 0,20-5 32 0 0,28-12 1 0 0,7-2 53 0 0,-46 19-22 0 0,-8 2-8 0 0</inkml:trace>
  <inkml:trace contextRef="#ctx0" brushRef="#br0" timeOffset="45979.78">9372 2364 96 0 0,'1'0'123'0'0,"15"1"1495"0"0,13-2 17 0 0,-1-3-130 0 0,-13 4-401 0 0,-1-2 0 0 0,0-1 0 0 0,-1-1 0 0 0,21-6 0 0 0,-33 10-961 0 0</inkml:trace>
  <inkml:trace contextRef="#ctx0" brushRef="#br0" timeOffset="46960.36">9386 2824 11152 0 0,'11'1'117'0'0,"0"-1"0"0"0,0 1 1 0 0,0-2-1 0 0,-1 1 1 0 0,16-3-1 0 0,52-18 761 0 0,-68 17-475 0 0,-2 0 0 0 0,1 0 1 0 0,0-1-1 0 0,0-1 0 0 0,14-11 0 0 0,-23 16 4 0 0</inkml:trace>
  <inkml:trace contextRef="#ctx0" brushRef="#br0" timeOffset="46961.36">9426 3180 11656 0 0,'35'-12'2520'0'0,"58"-31"1"0"0,-92 42-1931 0 0,3-4 66 0 0</inkml:trace>
  <inkml:trace contextRef="#ctx0" brushRef="#br0" timeOffset="46962.36">9485 3463 13464 0 0,'34'3'333'0'0,"-25"-4"16"0"0,0-1-1 0 0,0 0 1 0 0,14-3-1 0 0,3-5 1056 0 0,31-16 1 0 0,-13 4-684 0 0,-35 15-147 0 0</inkml:trace>
  <inkml:trace contextRef="#ctx0" brushRef="#br0" timeOffset="46963.36">9465 3814 13864 0 0,'39'14'704'0'0,"-20"-10"-47"0"0,24 2 1 0 0,63-3 956 0 0,-80-4-1367 0 0,0-2 1 0 0,-2 1 0 0 0,37-13-1 0 0,-42 11-159 0 0</inkml:trace>
  <inkml:trace contextRef="#ctx0" brushRef="#br0" timeOffset="48954.07">7809 2468 96 0 0,'0'0'5448'0'0,"0"-2"-5267"0"0,-5-7 252 0 0,-2 1-1 0 0,2 2 1 0 0,-12-12-1 0 0,-10-15 497 0 0,15 20-541 0 0,-24-25 1 0 0,12 15-126 0 0,-13-5 209 0 0,18 13-234 0 0,-2 3-1 0 0,2-1 1 0 0,-2 3 0 0 0,-34-15 0 0 0,-130-62 893 0 0,130 60-710 0 0,-1 5 0 0 0,-88-25 1 0 0,108 38-227 0 0,-37-7 167 0 0,-74-14 79 0 0,-85-15 240 0 0,-125-19 189 0 0,312 59-739 0 0,2 3 1 0 0,-1 1 0 0 0,2 2-1 0 0,-1 2 1 0 0,-76 16-1 0 0,70-5-8 0 0,33-10-35 0 0,0 1 1 0 0,-19 2-1 0 0,33-7-63 0 0,-1 1 0 0 0,0 0 0 0 0,1-1 0 0 0,-1 1 0 0 0,1 0 0 0 0,-1 0 0 0 0,1 2 0 0 0,-1-2 0 0 0,-3 3-1 0 0,5-4 144 0 0,4 0-161 0 0,0 0-1 0 0,0-1 0 0 0,1 0 0 0 0,-1 0 0 0 0,0 0 1 0 0,0 0-1 0 0,-1-2 0 0 0,1 2 0 0 0,0-1 1 0 0,0 0-1 0 0,-1 0 0 0 0,5-4 0 0 0,0 1 3 0 0,8-8-4 0 0,1-1-1 0 0,-2 0 1 0 0,1-1 0 0 0,-2-1 0 0 0,0-1 0 0 0,-1 1 0 0 0,12-24-1 0 0,-21 35-5 0 0,0-1-4 0 0,0-2 2 0 0,-4 4-4 0 0,0 3 7 0 0,0 1-1 0 0,0-1 1 0 0,1 1-1 0 0,-1 0 1 0 0,0 0-1 0 0,0-1 1 0 0,0 1-1 0 0,1 0 1 0 0,-1 0-1 0 0,0 0 1 0 0,0 0-1 0 0,0 0 1 0 0,-1 0-1 0 0,2 0 1 0 0,-1 0-1 0 0,0 0 1 0 0,0 0-1 0 0,0 0 1 0 0,0 1-1 0 0,1-1 0 0 0,-1 0 1 0 0,-1 1-1 0 0,1-1-1 0 0,-10 3-1 0 0,-1 0 0 0 0,-20 9 0 0 0,11-5-12 0 0,13-4 10 0 0,-1 1 0 0 0,-14 10 1 0 0,3-3-8 0 0,10-4 4 0 0,0-1-1 0 0,1 1 0 0 0,-11 11 0 0 0,-13 8-28 0 0,4-2-17 0 0,28-23 44 0 0,1-1 9 0 0,0 0 0 0 0,-1 0 0 0 0,1 0 0 0 0,-1 0 0 0 0,1 0 0 0 0,0 0 0 0 0,-1 0 0 0 0,1 0 0 0 0,-1 0 0 0 0,1 1-1 0 0,0-1 1 0 0,-1 0 0 0 0,1 0 0 0 0,0 0 0 0 0,-1 1 0 0 0,1-1 0 0 0,0 0 0 0 0,-1 0 0 0 0,1 1 0 0 0,0-1 0 0 0,-1 0 0 0 0,1 0-1 0 0,0 1 1 0 0,0-1 0 0 0,0 1 0 0 0,-1-1 0 0 0,1 0 0 0 0,0 1 0 0 0,0-1 0 0 0,0 0 0 0 0,0 1 0 0 0,0-1 0 0 0,-1 1-1 0 0,1-1 1 0 0,0 0 0 0 0,0 1 0 0 0,0-1 0 0 0,0 1 0 0 0,0-1 0 0 0,0 0 0 0 0,0 1 0 0 0,1-1 0 0 0,-1 1 0 0 0,0-1 0 0 0,0 0-1 0 0,0 1 1 0 0,0 0 0 0 0,10 22-71 0 0,-7-16 60 0 0,-1-1 12 0 0,1 2-1 0 0,0-1 1 0 0,1 1-1 0 0,-1-2 1 0 0,0 0-1 0 0,1 1 0 0 0,1 0 1 0 0,-1-1-1 0 0,1-1 1 0 0,1 1-1 0 0,-1 0 1 0 0,1-1-1 0 0,7 5 0 0 0,-5-5 2 0 0,-1 2-1 0 0,1-1 0 0 0,8 10 0 0 0,-8-8 10 0 0,0 0 1 0 0,13 9-1 0 0,-7 2 14 0 0,-14-19-16 0 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09:49:55.834"/>
    </inkml:context>
    <inkml:brush xml:id="br0">
      <inkml:brushProperty name="width" value="0.05" units="cm"/>
      <inkml:brushProperty name="height" value="0.05" units="cm"/>
      <inkml:brushProperty name="color" value="#004F8B"/>
    </inkml:brush>
  </inkml:definitions>
  <inkml:trace contextRef="#ctx0" brushRef="#br0">1 363 5824 0 0,'1'-7'2'0'0,"2"-2"-2"0"0,1-2 96 0 0,6-26 20 0 0,-6 21 268 0 0,-1 1 0 0 0,2 2 0 0 0,1-3 0 0 0,-1 2 0 0 0,1 0 0 0 0,1 1 0 0 0,11-18 0 0 0,-17 31-329 0 0,-1-1-1 0 0,0 0 1 0 0,1 1-1 0 0,-1-1 1 0 0,1 1-1 0 0,-1-1 1 0 0,0 1-1 0 0,1-2 1 0 0,-1 2-1 0 0,1 0 0 0 0,-1 0 1 0 0,1 0-1 0 0,0 0 1 0 0,-1-1-1 0 0,1 1 1 0 0,-1 0-1 0 0,1 0 1 0 0,0-1-1 0 0,-1 1 1 0 0,1 0-1 0 0,0 0 0 0 0,-1 0 1 0 0,1 0-1 0 0,-1 0 1 0 0,1 0-1 0 0,0 0 1 0 0,-1 0-1 0 0,1 0 1 0 0,0 0-1 0 0,-1 0 1 0 0,1 0-1 0 0,0 0 0 0 0,-1 1 1 0 0,1-1-1 0 0,-1 0 1 0 0,1 1-1 0 0,0-1 1 0 0,-1 0-1 0 0,2 0 1 0 0,-2 0-1 0 0,1 0 1 0 0,-1 2-1 0 0,1-2 1 0 0,-1 1-1 0 0,1-1 0 0 0,-1 1 1 0 0,1 0-1 0 0,1 3 57 0 0,1-1-1 0 0,-1 1 1 0 0,-1 0 0 0 0,1 0-1 0 0,2 7 1 0 0,61 229 1770 0 0,-59-205-1812 0 0,5 9 136 0 0,81 375 817 0 0,-70-304-794 0 0,-7-1-1 0 0,-3 1 1 0 0,-5 2 0 0 0,-16 211-1 0 0,1-244-147 0 0,-34 452 744 0 0,40-519-766 0 0,1 0-1 0 0,2 0 0 0 0,-1-2 0 0 0,3 3 0 0 0,0-2 0 0 0,4 18 0 0 0,-4-27-9 0 0,1-5 0 0 0</inkml:trace>
  <inkml:trace contextRef="#ctx0" brushRef="#br0" timeOffset="986.61">196 338 6520 0 0,'-74'-144'3862'0'0,"71"140"-3607"0"0,0 0 0 0 0,0-1 0 0 0,-1 1-1 0 0,-3-4 1 0 0,-9-8 417 0 0,15 15-519 0 0,2 0-119 0 0,0 0 0 0 0,0-1 0 0 0,0 2 0 0 0,1-1 0 0 0,-1 0 0 0 0,0 0 0 0 0,0 0 0 0 0,2 1 0 0 0,-2-2 0 0 0,1 2 0 0 0,-1 0 0 0 0,0 0 0 0 0,1-1 0 0 0,-1 1 0 0 0,1 0 0 0 0,1-1 0 0 0,33-3 64 0 0,-35 4-79 0 0,1621-106 866 0 0,-1594 104-848 0 0,650-26 1019 0 0,-354 39-434 0 0,-5 32 219 0 0,-284-36-638 0 0,0 4 1 0 0,0-1 0 0 0,36 19-1 0 0,-61-24-158 0 0,0 1-1 0 0,1-1 0 0 0,-2 1 0 0 0,-1 1 0 0 0,1-1 1 0 0,-1 2-1 0 0,0-1 0 0 0,0 1 0 0 0,0 0 0 0 0,-1 1 0 0 0,0 0 1 0 0,-1 0-1 0 0,-1 0 0 0 0,8 17 0 0 0,2 5 55 0 0,-1 0 1 0 0,-2 3-1 0 0,-2-2 0 0 0,8 52 0 0 0,-15-65-61 0 0,47 303 368 0 0,79 530 335 0 0,-124-822-721 0 0,32 225 102 0 0,-22 2-18 0 0,-15-226-99 0 0,0-1 6 0 0,-1 0 1 0 0,-6 35 0 0 0,7-62-12 0 0,-1-1 0 0 0,1 0 0 0 0,-1 0 0 0 0,0 0 0 0 0,1 0 0 0 0,-1 1 0 0 0,0-2 1 0 0,-1 1-1 0 0,1 1 0 0 0,0-2 0 0 0,0 1 0 0 0,-1 1 0 0 0,1-2 0 0 0,-1 0 0 0 0,0 2 0 0 0,1-2 1 0 0,-1 0-1 0 0,0 0 0 0 0,-1 0 0 0 0,1 1 0 0 0,1 0 0 0 0,-1-2 0 0 0,0 0 0 0 0,0 1 0 0 0,0 0 1 0 0,-1 1-1 0 0,1-2 0 0 0,0 1 0 0 0,-4-1 0 0 0,-5 1 0 0 0,0-1 0 0 0,-1 0 0 0 0,0-1 0 0 0,-18-4-1 0 0,12 1 1 0 0,-97-17-7 0 0,-7-2-2 0 0,-503-45-48 0 0,82 35-6 0 0,-59 46-57 0 0,-20 58-50 0 0,381-38 90 0 0,54-7-22 0 0,166-22 82 0 0,0-2 0 0 0,0-2-1 0 0,-30-2 1 0 0,48 2 14 0 0,1 0 1 0 0,-1-2-1 0 0,1 2 0 0 0,0-1 0 0 0,0 0 0 0 0,0 1 1 0 0,0-1-1 0 0,-1 0 0 0 0,1-1 0 0 0,0 0 1 0 0,-3-2-1 0 0,-6-5-28 0 0</inkml:trace>
  <inkml:trace contextRef="#ctx0" brushRef="#br0" timeOffset="1681.05">1695 319 9440 0 0,'0'-54'520'0'0,"9"-77"1"0"0,-1 72 1015 0 0,-8 58-1025 0 0,1 4-457 0 0,0-1 1 0 0,-1-1 0 0 0,1 1-1 0 0,0 1 1 0 0,-1-2 0 0 0,1 1-1 0 0,-1 1 1 0 0,0-2 0 0 0,0 1-1 0 0,0 4 1 0 0,2 155 379 0 0,10 162 3 0 0,42 85-2 0 0,10 101 10 0 0,-41 209 488 0 0,-23-714-927 0 0,1 154 375 0 0,2-129-309 0 0</inkml:trace>
  <inkml:trace contextRef="#ctx0" brushRef="#br0" timeOffset="2400.99">265 885 12256 0 0,'0'0'337'0'0,"0"1"-272"0"0,0 0 0 0 0,0-1 0 0 0,0 0 1 0 0,0 1-1 0 0,0 1 0 0 0,0-1 0 0 0,0-1 0 0 0,0 1 0 0 0,0 0 0 0 0,0-1 1 0 0,0 0-1 0 0,1 1 0 0 0,-1 1 0 0 0,1-1 0 0 0,72 12 619 0 0,2-5-1 0 0,89 3 1 0 0,-96-9-528 0 0,844-17 506 0 0,-65-65-519 0 0,-193 32 329 0 0,-424 40-40 0 0,-193 7-375 0 0</inkml:trace>
  <inkml:trace contextRef="#ctx0" brushRef="#br0" timeOffset="2881.71">209 624 7232 0 0,'-1'-7'556'0'0,"-1"-6"468"0"0,0 0 0 0 0,-1-22-1 0 0,3 31-828 0 0,0 2-1 0 0,1-2 1 0 0,-1 2-1 0 0,0-1 1 0 0,1 0-1 0 0,-1 0 0 0 0,1 0 1 0 0,0 0-1 0 0,0 1 1 0 0,0-1-1 0 0,1 0 1 0 0,-1 1-1 0 0,1-2 1 0 0,-1 3-1 0 0,1-2 1 0 0,0 0-1 0 0,4-3 1 0 0,-5 6-152 0 0,-1 0 1 0 0,1 0 0 0 0,-1 0 0 0 0,1-1 0 0 0,-1 1 0 0 0,1 0 0 0 0,-1 0 0 0 0,0-1-1 0 0,1 1 1 0 0,-1 0 0 0 0,1 0 0 0 0,-1 0 0 0 0,1 0 0 0 0,0 0 0 0 0,-1 0 0 0 0,1 0-1 0 0,-1 0 1 0 0,1 0 0 0 0,-1 0 0 0 0,1 0 0 0 0,-1 0 0 0 0,1 0 0 0 0,-1 0 0 0 0,1 1-1 0 0,-1-1 1 0 0,1 0 0 0 0,0 1 0 0 0,13 11 652 0 0,4 23-261 0 0,-12-20-342 0 0,9 15 124 0 0,-3 0 0 0 0,-1 1 0 0 0,8 46-1 0 0,-16-55-184 0 0,0 1 23 0 0,1 1-1 0 0,3-1 1 0 0,7 25 0 0 0,-11-45-15 0 0,-4-15-25 0 0,-57-185 15 0 0,54 184-26 0 0,0 0 0 0 0,1-2 0 0 0,1 2-1 0 0,0-1 1 0 0,1 0 0 0 0,0 1-1 0 0,1-1 1 0 0,1 0 0 0 0,0 1-1 0 0,1-2 1 0 0,0 2 0 0 0,1 0-1 0 0,0 0 1 0 0,2 0 0 0 0,-1 0-1 0 0,8-16 1 0 0,-10 25 1 0 0,1 0 0 0 0,0 0 0 0 0,0 1 0 0 0,0-1 0 0 0,1 1 0 0 0,-1 0 0 0 0,2 0 0 0 0,-1 1 0 0 0,7-5 0 0 0,38-18 76 0 0,-41 23-60 0 0,-1-1 0 0 0,1 1 0 0 0,-1 0 0 0 0,1 1 1 0 0,0-1-1 0 0,-1 2 0 0 0,2-1 0 0 0,-2 1 0 0 0,1 0 1 0 0,0 1-1 0 0,0 0 0 0 0,0 0 0 0 0,0 0 0 0 0,-1 1 0 0 0,2 1 1 0 0,11 5-1 0 0,-17-7-12 0 0,0 1-1 0 0,0 1 1 0 0,0-1 0 0 0,0 0 0 0 0,-1 1 0 0 0,1-1 0 0 0,-1 1-1 0 0,1 0 1 0 0,-1 0 0 0 0,0 0 0 0 0,0 0 0 0 0,0 0-1 0 0,-1 0 1 0 0,1 1 0 0 0,-1-1 0 0 0,1 0 0 0 0,-1 1 0 0 0,0-1-1 0 0,1 7 1 0 0,0-2 11 0 0,-1 2 0 0 0,0-2 1 0 0,-1 3-1 0 0,0-3 0 0 0,0 2 0 0 0,-3 12 0 0 0,0-12-1 0 0,0 0-1 0 0,1-1 1 0 0,-2 0 0 0 0,1-1-1 0 0,-1 1 1 0 0,-1-1 0 0 0,1 1-1 0 0,-2-1 1 0 0,1-1 0 0 0,-12 14-1 0 0,9-11 15 0 0,-2-2-1 0 0,0 0 0 0 0,0 1 1 0 0,0-2-1 0 0,-1 0 0 0 0,0 0 1 0 0,-17 8-1 0 0,20-12-11 0 0,-1 0 0 0 0,1-1-1 0 0,-1-1 1 0 0,0 0 0 0 0,0 2 0 0 0,2-3 0 0 0,-2 1-1 0 0,0-1 1 0 0,1-1 0 0 0,-1 0 0 0 0,-11-2-1 0 0,16 2-8 0 0,0 0-1 0 0,1-2 1 0 0,-1 2-1 0 0,0 0 0 0 0,1-1 1 0 0,-1-1-1 0 0,0 2 0 0 0,1-3 1 0 0,0 2-1 0 0,0 0 1 0 0,-1-2-1 0 0,2 2 0 0 0,-1-2 1 0 0,-1 0-1 0 0,2 1 0 0 0,-5-7 1 0 0,7 9-8 0 0,0 1-1 0 0,0-1 1 0 0,0 1 0 0 0,-1-1 0 0 0,1-1 0 0 0,0 1 0 0 0,0 0-1 0 0,0 0 1 0 0,1 0 0 0 0,-1 1 0 0 0,0-2 0 0 0,0 2-1 0 0,0-1 1 0 0,1 0 0 0 0,-1 0 0 0 0,0 0 0 0 0,1 1 0 0 0,-1-2-1 0 0,1 2 1 0 0,-1-1 0 0 0,1 0 0 0 0,-1 0 0 0 0,1 1 0 0 0,-1-1-1 0 0,1 1 1 0 0,0 0 0 0 0,-1-1 0 0 0,1 1 0 0 0,0-2 0 0 0,0 2-1 0 0,-1-1 1 0 0,2 1 0 0 0,-1-1 0 0 0,0 1 0 0 0,0 0-1 0 0,0 0 1 0 0,0-1 0 0 0,0 1 0 0 0,0 0 0 0 0,5-1 15 0 0,1-2 0 0 0,-1 2 0 0 0,12-1 0 0 0,-2 2 1 0 0,1 0 1 0 0,0 1-1 0 0,-2 1 0 0 0,1 1 0 0 0,1-1 1 0 0,-1 3-1 0 0,0-2 0 0 0,-2 3 0 0 0,3 0 1 0 0,-2 0-1 0 0,18 11 0 0 0,-9-1 28 0 0,1-1 0 0 0,-1 4 1 0 0,-1-1-1 0 0,-1 2 0 0 0,27 29 0 0 0,-34-35 9 0 0,1 1 1 0 0,24 17-1 0 0,-35-28-41 0 0,1-2 1 0 0,0 1-1 0 0,0-1 0 0 0,0 1 1 0 0,-1-2-1 0 0,1 0 0 0 0,11 3 1 0 0,-1-1 13 0 0</inkml:trace>
  <inkml:trace contextRef="#ctx0" brushRef="#br0" timeOffset="3337.35">2456 285 11152 0 0,'0'-14'406'0'0,"-6"-5"1176"0"0,5 19-1520 0 0,1-1 0 0 0,-1 0 0 0 0,1 0 0 0 0,-1 1-1 0 0,1 0 1 0 0,-1 0 0 0 0,0-2 0 0 0,1 1 0 0 0,-1 1 0 0 0,0-1 0 0 0,0 1 0 0 0,1 0 0 0 0,-1-1 0 0 0,0 1-1 0 0,0 0 1 0 0,0-1 0 0 0,0 1 0 0 0,1 0 0 0 0,-1 0 0 0 0,0 0 0 0 0,-1 0 0 0 0,1 0 0 0 0,0 0 0 0 0,0 0-1 0 0,0 0 1 0 0,1 0 0 0 0,-1 0 0 0 0,0 0 0 0 0,0 0 0 0 0,0 1 0 0 0,0-1 0 0 0,0 0 0 0 0,1 1 0 0 0,-1-1-1 0 0,0 0 1 0 0,0 2 0 0 0,-26 13 605 0 0,-34 26 0 0 0,38-25-380 0 0,-2 0 0 0 0,-27 13 0 0 0,46-26-230 0 0,-1 1 0 0 0,1 0 0 0 0,0 1 0 0 0,0-1 0 0 0,1 1 1 0 0,-1 0-1 0 0,2 0 0 0 0,-2 1 0 0 0,2 0 0 0 0,-1 0 0 0 0,1 0 0 0 0,-5 10 0 0 0,9-16-51 0 0,0 0 1 0 0,0 1-1 0 0,0-1 0 0 0,0 0 0 0 0,-1 1 0 0 0,1-1 0 0 0,0 1 0 0 0,0-1 0 0 0,0 0 0 0 0,0 2 0 0 0,0-2 0 0 0,0 1 0 0 0,0-1 0 0 0,0 0 0 0 0,1 0 0 0 0,-1 0 0 0 0,0 0 0 0 0,0 1 1 0 0,0-1-1 0 0,0 0 0 0 0,0 1 0 0 0,1-1 0 0 0,-1 0 0 0 0,0 1 0 0 0,0-1 0 0 0,0 0 0 0 0,1 2 0 0 0,-1-2 0 0 0,0 0 0 0 0,1 0 0 0 0,-1 1 0 0 0,0-1 0 0 0,1 0 0 0 0,-1 0 0 0 0,0 0 1 0 0,1 0-1 0 0,-1 0 0 0 0,0 0 0 0 0,1 0 0 0 0,-1 0 0 0 0,0 0 0 0 0,1 0 0 0 0,-1 0 0 0 0,1 0 0 0 0,-1 0 0 0 0,0 0 0 0 0,1 0 0 0 0,0 0 0 0 0,19 2 51 0 0,52-3 50 0 0,52 1 2 0 0,-114 0-99 0 0,0 2-1 0 0,0 0 1 0 0,0 0 0 0 0,1 0 0 0 0,-1 2 0 0 0,-1-1 0 0 0,1 1-1 0 0,14 8 1 0 0,-18-7-3 0 0,1-2-1 0 0,-1 2 0 0 0,0-1 0 0 0,-1 1 1 0 0,0-2-1 0 0,0 3 0 0 0,0 0 0 0 0,0-1 1 0 0,-1 1-1 0 0,0 0 0 0 0,-1 0 0 0 0,0 0 1 0 0,4 9-1 0 0,-4-12-3 0 0,-2 0 1 0 0,0 0-1 0 0,0 0 1 0 0,-1 0 0 0 0,1 0-1 0 0,-1 1 1 0 0,1-1-1 0 0,-1 0 1 0 0,0 0-1 0 0,0 0 1 0 0,0 0 0 0 0,-1 1-1 0 0,1 0 1 0 0,-1-2-1 0 0,0 2 1 0 0,0-2 0 0 0,0 2-1 0 0,-1-2 1 0 0,1 1-1 0 0,-1 0 1 0 0,1 0-1 0 0,-1-1 1 0 0,0 1 0 0 0,0 0-1 0 0,-2 3 1 0 0,-5 2 12 0 0,-1 0 1 0 0,1 0-1 0 0,-1 0 1 0 0,-2-2-1 0 0,-11 7 1 0 0,4-1 11 0 0,11-8-17 0 0,0-1 1 0 0,-2 2 0 0 0,1-3-1 0 0,0 2 1 0 0,1-2 0 0 0,-1 1-1 0 0,-19 0 1 0 0,4 0 39 0 0,-45-4 1 0 0,50-1-30 0 0</inkml:trace>
  <inkml:trace contextRef="#ctx0" brushRef="#br0" timeOffset="4807.42">932 1200 5720 0 0,'0'0'3601'0'0,"-12"-1"-2800"0"0,-3 22-189 0 0,3 0-1 0 0,1 2 0 0 0,-14 32 1 0 0,14-30-183 0 0,-1-1 0 0 0,-23 42 1 0 0,15-34 48 0 0,19-31-262 0 0,1-1-206 0 0,0 0 0 0 0,-1 0 0 0 0,1-1 0 0 0,0 1 0 0 0,0 0 0 0 0,0 0 0 0 0,-1 0 1 0 0,1-1-1 0 0,0 1 0 0 0,0 0 0 0 0,0 0 0 0 0,0-1 0 0 0,-1 1 0 0 0,1 0 0 0 0,0-2 0 0 0,0 2 0 0 0,0 0 0 0 0,0 0 0 0 0,0-1 0 0 0,0 1 0 0 0,0 0 0 0 0,0 0 0 0 0,0 0 0 0 0,0 0 0 0 0,0 0 0 0 0,0-1 0 0 0,0 1 0 0 0,0 0 0 0 0,0-1 0 0 0,0 1 0 0 0,0 0 0 0 0,0 0 1 0 0,0-1-1 0 0,1 1 0 0 0,-1 0 0 0 0,0 0 0 0 0,0-2 0 0 0,0 2 0 0 0,0 0 0 0 0,1 0 0 0 0,-1-1 0 0 0,10-19 23 0 0,-5 11-4 0 0,22-54 80 0 0,-14 30-61 0 0,2 0 1 0 0,3 0-1 0 0,18-31 1 0 0,-32 60-31 0 0,0-2-1 0 0,0 1 1 0 0,1 1 0 0 0,-1-1 0 0 0,1 1 0 0 0,0 0 0 0 0,0 1-1 0 0,9-7 1 0 0,-13 9-7 0 0,1 0 0 0 0,-1 1 0 0 0,1-1 0 0 0,-1 1 0 0 0,1-1 0 0 0,0 1-1 0 0,-1-1 1 0 0,1 1 0 0 0,0 0 0 0 0,-1 0 0 0 0,0 0 0 0 0,1 0 0 0 0,-1 0 0 0 0,1 0 0 0 0,0 1 0 0 0,-1-1 0 0 0,1 0-1 0 0,-1 1 1 0 0,2-1 0 0 0,-1 1 0 0 0,-1 0 0 0 0,1-1 0 0 0,-1 1 0 0 0,1 0 0 0 0,-1 0 0 0 0,0 0 0 0 0,1 0-1 0 0,-1 0 1 0 0,0 0 0 0 0,0 1 0 0 0,0 0 0 0 0,0-2 0 0 0,0 2 0 0 0,0-1 0 0 0,0 0 0 0 0,0 1 0 0 0,1 2 0 0 0,4 11 71 0 0,1-1 0 0 0,-2 3 0 0 0,0-3 0 0 0,-1 3 1 0 0,0-2-1 0 0,1 29 0 0 0,6 20 354 0 0,5 5 58 0 0,-14-60-345 0 0,-1-1-4 0 0</inkml:trace>
  <inkml:trace contextRef="#ctx0" brushRef="#br0" timeOffset="5299.46">909 1397 12552 0 0,'-4'-2'13'0'0,"-6"-1"192"0"0,-7 3 242 0 0,11 0 420 0 0,7-3 629 0 0,12-4-595 0 0,24 1-345 0 0,42-2-1 0 0,-41 5-290 0 0,-13 1-196 0 0,-14 4-44 0 0</inkml:trace>
  <inkml:trace contextRef="#ctx0" brushRef="#br0" timeOffset="5938.9">938 1542 12056 0 0,'-5'3'9'0'0,"-9"3"206"0"0,13-5-163 0 0,-1 1 0 0 0,0-1 1 0 0,1 0-1 0 0,0 1 0 0 0,0-1 1 0 0,0 1-1 0 0,0-1 0 0 0,0 1 1 0 0,0 0-1 0 0,0-1 1 0 0,1 1-1 0 0,-1 0 0 0 0,0 0 1 0 0,0 2-1 0 0,-3 18 393 0 0,2-2 0 0 0,0 1 0 0 0,0 1 0 0 0,3 38 0 0 0,0-18-183 0 0,0-7 607 0 0,6 44 1 0 0,-7-79-706 0 0,0-21 96 0 0,1-4-163 0 0,0 0-1 0 0,10-48 1 0 0,-9 65-75 0 0,2-8 17 0 0,1 0-1 0 0,0 1 1 0 0,1-1-1 0 0,8-15 0 0 0,-6 16 0 0 0,-6 9-23 0 0,1 1 1 0 0,0 0-1 0 0,-1 0 1 0 0,7-7-1 0 0,-8 10-7 0 0,2 1-1 0 0,-2-1 1 0 0,0 1-1 0 0,1 0 1 0 0,0-1-1 0 0,-1 2 1 0 0,1-2-1 0 0,0 1 1 0 0,0 0-1 0 0,0 0 1 0 0,-1 0-1 0 0,1 1 1 0 0,0 0-1 0 0,0-2 1 0 0,4 1-1 0 0,-5 1-3 0 0,-1 1-1 0 0,1-1 1 0 0,-1 0-1 0 0,1 0 0 0 0,-1 0 1 0 0,1 2-1 0 0,-1-2 1 0 0,1 0-1 0 0,-1 0 1 0 0,1 0-1 0 0,-1 0 1 0 0,1 1-1 0 0,-1-1 1 0 0,0 0-1 0 0,1 1 1 0 0,-1-1-1 0 0,1 1 1 0 0,-1-1-1 0 0,0 1 1 0 0,0-1-1 0 0,1 2 0 0 0,-1-2 1 0 0,0 0-1 0 0,0 0 1 0 0,0 1-1 0 0,1-1 1 0 0,-1 1-1 0 0,0-1 1 0 0,0 1-1 0 0,0 0 1 0 0,0-1-1 0 0,0 2 1 0 0,0-2-1 0 0,0 0 1 0 0,0 0-1 0 0,0 1 1 0 0,0 0-1 0 0,-1-1 0 0 0,1 1 1 0 0,-4 23 34 0 0,0-14-25 0 0,1-2 0 0 0,-1 0-1 0 0,0 1 1 0 0,-1-1 0 0 0,0-1-1 0 0,0 2 1 0 0,-2-2 0 0 0,2 0-1 0 0,-1 0 1 0 0,0-1 0 0 0,-14 12-1 0 0,0-7 52 0 0,20-11-38 0 0,0 0-26 0 0,0 0 1 0 0,1-1-1 0 0,-1 1 1 0 0,1 0-1 0 0,-1 0 1 0 0,0 0-1 0 0,1 0 1 0 0,-1 0-1 0 0,1-1 1 0 0,-1 1-1 0 0,0 0 1 0 0,1 0-1 0 0,-1 0 1 0 0,1 0-1 0 0,-1 0 1 0 0,1 0-1 0 0,-1 1 1 0 0,0-1-1 0 0,1 0 1 0 0,-1 0-1 0 0,1 0 1 0 0,-1 0-1 0 0,0 0 1 0 0,1 0-1 0 0,-1 1 1 0 0,1-1-1 0 0,-1 0 1 0 0,0 0-1 0 0,1 1 1 0 0,16 8 13 0 0,-15-9-13 0 0,-1 1 0 0 0,-1 0-1 0 0,1 0 0 0 0,0 0 0 0 0,-1 0 0 0 0,1 0 0 0 0,0-1 0 0 0,-1 1 0 0 0,1 0 0 0 0,-1 0 0 0 0,0 0 1 0 0,1 0-1 0 0,-1 0 0 0 0,0 1 0 0 0,1-1 0 0 0,-1 0 0 0 0,0 0 0 0 0,0 1 0 0 0,0-2 0 0 0,0 1 0 0 0,0 0 1 0 0,0 0-1 0 0,-1 0 0 0 0,1 1 0 0 0,0-2 0 0 0,0 1 0 0 0,-1 0 0 0 0,1 1 0 0 0,-1-2 0 0 0,1 2 0 0 0,-1-2 1 0 0,0 2-1 0 0,-2 5 1 0 0,-1-2 0 0 0,0 1 0 0 0,-9 9 0 0 0,8-9-1 0 0,-9 9 0 0 0,9-14 0 0 0</inkml:trace>
  <inkml:trace contextRef="#ctx0" brushRef="#br0" timeOffset="5939.9">953 2027 7736 0 0,'0'0'448'0'0,"-1"-3"0"0"0,-1 2-368 0 0,1-1 0 0 0,0 1 1 0 0,-1-2-1 0 0,1 2 0 0 0,-1 0 0 0 0,1 0 1 0 0,-1-2-1 0 0,0 2 0 0 0,0 1 0 0 0,0-1 1 0 0,1 0-1 0 0,-1-1 0 0 0,0 1 0 0 0,0 0 1 0 0,0 1-1 0 0,0 0 0 0 0,-1-1 0 0 0,1 1 1 0 0,-3-1-1 0 0,2 1 20 0 0,0 0 1 0 0,0 1 0 0 0,1-1 0 0 0,-1 1-1 0 0,1-1 1 0 0,-1 0 0 0 0,1 1-1 0 0,-1 0 1 0 0,1 2 0 0 0,-1-2-1 0 0,1-1 1 0 0,-1 2 0 0 0,-1 2-1 0 0,-3 2 28 0 0,0 0-1 0 0,1 0 0 0 0,-1 1 0 0 0,1 0 1 0 0,0 0-1 0 0,1-1 0 0 0,0 2 0 0 0,-4 11 1 0 0,5-9-15 0 0,0 0 1 0 0,0 0 0 0 0,1 0-1 0 0,0 0 1 0 0,0 1 0 0 0,2-1-1 0 0,-1 1 1 0 0,1 15 0 0 0,1-22-88 0 0,0 1 1 0 0,0-3-1 0 0,0 3 1 0 0,1-1 0 0 0,0-1-1 0 0,-1 1 1 0 0,1-2-1 0 0,1 3 1 0 0,-1-3-1 0 0,0 3 1 0 0,1-2-1 0 0,0 0 1 0 0,0 1-1 0 0,0-1 1 0 0,0 0 0 0 0,0-1-1 0 0,1 0 1 0 0,-1 2-1 0 0,1-2 1 0 0,0 1-1 0 0,0-1 1 0 0,-1-1-1 0 0,1 3 1 0 0,0-3 0 0 0,0 1-1 0 0,0 0 1 0 0,5 1-1 0 0,2 0 8 0 0,-2-1 0 0 0,1 0 0 0 0,-1 0 0 0 0,1-1 1 0 0,-1 0-1 0 0,1-1 0 0 0,1 0 0 0 0,-2 0 0 0 0,1-1 0 0 0,0 0 0 0 0,14-4 0 0 0,1-2 24 0 0,-1-2 1 0 0,-1 0-1 0 0,22-13 1 0 0,-12 8-12 0 0</inkml:trace>
  <inkml:trace contextRef="#ctx0" brushRef="#br0" timeOffset="7316.95">2145 1108 6016 0 0,'-2'-7'43'0'0,"-2"-1"1289"0"0,0-8 2082 0 0,4 19-3281 0 0,-13 103 918 0 0,7-66-713 0 0,-2 46-1 0 0,7-63-204 0 0,1-10-12 0 0,0 1 0 0 0,2 16 0 0 0,-1-21-49 0 0</inkml:trace>
  <inkml:trace contextRef="#ctx0" brushRef="#br0" timeOffset="7807.01">2272 1191 10040 0 0,'-2'-7'171'0'0,"0"-2"1"0"0,1 1 0 0 0,0-9-1 0 0,1 16-8 0 0,-2 3 13 0 0,0 1 1 0 0,0-1-1 0 0,1 1 0 0 0,0 0 1 0 0,-1 0-1 0 0,-1 3 1 0 0,2-4-171 0 0,-3 7 83 0 0,-1-1 0 0 0,1 1 0 0 0,1 1 0 0 0,1-2 0 0 0,0 2 0 0 0,0-1 0 0 0,-1 16 1 0 0,2-21-61 0 0,1-2 1 0 0,0 3 0 0 0,0-2 0 0 0,0 0 0 0 0,1 0 0 0 0,-1 0 0 0 0,1 0 0 0 0,-1 0 0 0 0,1 0 0 0 0,0 1 0 0 0,0-2 0 0 0,0 1-1 0 0,1 0 1 0 0,-1 0 0 0 0,1 0 0 0 0,0 0 0 0 0,0-1 0 0 0,0 1 0 0 0,1-1 0 0 0,-1-1 0 0 0,0 3 0 0 0,0-2 0 0 0,1 0 0 0 0,-1 0-1 0 0,1-1 1 0 0,3 4 0 0 0,-3-4-15 0 0,0-1-1 0 0,-1 1 0 0 0,1 0 0 0 0,0-1 1 0 0,-1 0-1 0 0,1 1 0 0 0,0-1 0 0 0,0 0 1 0 0,-1-1-1 0 0,1 1 0 0 0,0 0 0 0 0,0-1 1 0 0,-1 1-1 0 0,1-1 0 0 0,1 0 0 0 0,-2 0 1 0 0,1 0-1 0 0,-1 0 0 0 0,1 0 0 0 0,-1-1 1 0 0,4-2-1 0 0,-1 0 17 0 0,1-1 1 0 0,-1 0-1 0 0,1 0 0 0 0,-1-1 1 0 0,0 0-1 0 0,9-12 1 0 0,-13 17-20 0 0,1-1 1 0 0,-1-2 0 0 0,0 3 0 0 0,0-3 0 0 0,0 3 0 0 0,0-2 0 0 0,0 0 0 0 0,-1 1 0 0 0,1-2-1 0 0,-1 3 1 0 0,1-3 0 0 0,-1 2 0 0 0,0-1 0 0 0,0 0 0 0 0,0 1 0 0 0,-1-2 0 0 0,1 3 0 0 0,-2-5-1 0 0,1 0 11 0 0,-1 2 0 0 0,0 0 0 0 0,0-1-1 0 0,-1 0 1 0 0,0 1 0 0 0,0 0-1 0 0,0 0 1 0 0,0 0 0 0 0,-5-4 0 0 0,6 5-4 0 0,-1 1 1 0 0,0-1 0 0 0,-1 1-1 0 0,1-1 1 0 0,0 1 0 0 0,0 0-1 0 0,0 0 1 0 0,-5-1 0 0 0,2 1 19 0 0</inkml:trace>
  <inkml:trace contextRef="#ctx0" brushRef="#br0" timeOffset="7808.01">2584 1151 8744 0 0,'0'0'1065'0'0,"1"2"-956"0"0,-1 0-32 0 0,1 0-1 0 0,-1 1 1 0 0,0-1-1 0 0,0 1 1 0 0,0-2-1 0 0,0 2 1 0 0,0-1-1 0 0,-1 0 1 0 0,1 0-1 0 0,-1 1 0 0 0,1-1 1 0 0,-1 0-1 0 0,0 0 1 0 0,0 0-1 0 0,0 0 1 0 0,-1 3-1 0 0,0-1 32 0 0,0 1-1 0 0,0-2 1 0 0,1 2 0 0 0,0 0-1 0 0,-1 6 1 0 0,2-9-61 0 0,-1-1 1 0 0,1 2-1 0 0,0-2 0 0 0,1 0 1 0 0,-1 1-1 0 0,0 0 1 0 0,0 0-1 0 0,1-1 1 0 0,-1 2-1 0 0,1-2 1 0 0,-1 1-1 0 0,1-2 1 0 0,0 2-1 0 0,0 0 0 0 0,0 0 1 0 0,-1-2-1 0 0,3 4 1 0 0,-2-3-19 0 0,0 0 0 0 0,0-1 0 0 0,0 0 0 0 0,0 1 1 0 0,0-1-1 0 0,1 1 0 0 0,-1-1 0 0 0,0 0 0 0 0,0 2 1 0 0,1-2-1 0 0,-1 0 0 0 0,0 0 0 0 0,0 0 0 0 0,1 0 0 0 0,-1 0 1 0 0,0 0-1 0 0,1 0 0 0 0,-1 0 0 0 0,0 0 0 0 0,0-2 1 0 0,0 2-1 0 0,3-1 0 0 0,3-1 72 0 0,-1-1 0 0 0,2 1-1 0 0,-1-2 1 0 0,7-3 0 0 0,-12 5-70 0 0,0 1 0 0 0,1 0 0 0 0,-1-2 0 0 0,0 2 0 0 0,0-1 0 0 0,0-1 0 0 0,0 2 0 0 0,-1-1 0 0 0,1-2 0 0 0,-1 3 0 0 0,1-2 0 0 0,-1 0 1 0 0,2-3-1 0 0,-3 3-17 0 0,1 2 0 0 0,-1-1 0 0 0,0 1 0 0 0,0-1 1 0 0,-1 1-1 0 0,1-1 0 0 0,0 1 0 0 0,0-1 1 0 0,-1 1-1 0 0,1-1 0 0 0,-1 1 0 0 0,1-1 1 0 0,-1 1-1 0 0,0 0 0 0 0,1-1 0 0 0,-1 2 0 0 0,0-2 1 0 0,0 0-1 0 0,0 1 0 0 0,0 0 0 0 0,0 0 1 0 0,-2-2-1 0 0,0 0 11 0 0,0 1 0 0 0,-1-1 0 0 0,1 2 0 0 0,0-3-1 0 0,-1 2 1 0 0,1 0 0 0 0,-6-2 0 0 0,0 3 51 0 0,3-1 0 0 0,-1 1-1 0 0,-1 1 1 0 0,1 0 0 0 0,-1 0-1 0 0,1 0 1 0 0,0 1 0 0 0,-1 0-1 0 0,0 0 1 0 0,-8 3 0 0 0,10-2 6 0 0,1-1 29 0 0</inkml:trace>
  <inkml:trace contextRef="#ctx0" brushRef="#br0" timeOffset="8248.63">2709 1093 10848 0 0,'19'1'372'0'0,"9"4"430"0"0,-27-4-743 0 0,-1 0 0 0 0,1-1 1 0 0,-1 1-1 0 0,0 2 0 0 0,1-2 0 0 0,-1 0 0 0 0,0 0 0 0 0,0 1 0 0 0,0-1 0 0 0,0 0 0 0 0,0 0 0 0 0,0 0 0 0 0,0 1 0 0 0,0-1 1 0 0,-1 2-1 0 0,0 2 51 0 0,0 3 14 0 0,-1-1 1 0 0,1 2-1 0 0,1-1 0 0 0,-1 0 0 0 0,2 9 1 0 0,-1-15-113 0 0,0-1 0 0 0,1 1 0 0 0,-1 1 0 0 0,0-3 0 0 0,1 2 0 0 0,-1 0 0 0 0,1 0 0 0 0,0-1 0 0 0,0 0 0 0 0,-1 1 0 0 0,1 0 0 0 0,0-1 0 0 0,0 0 0 0 0,0 0 0 0 0,0 2 0 0 0,0-2 0 0 0,0-1 0 0 0,1 1 0 0 0,-1 0 0 0 0,0 0 1 0 0,1 1-1 0 0,-1-1 0 0 0,1-1 0 0 0,-1 0 0 0 0,1 1 0 0 0,0 0 0 0 0,-1-1 0 0 0,1 1 0 0 0,0-1 0 0 0,2 2 0 0 0,5-1 9 0 0,0-1-1 0 0,1 0 1 0 0,0 0 0 0 0,-2 0-1 0 0,19-4 1 0 0,-23 4-22 0 0,1-1-1 0 0,0 0 1 0 0,0 0 0 0 0,0-2-1 0 0,-1 1 1 0 0,0 1 0 0 0,0-2-1 0 0,1 1 1 0 0,-2-1 0 0 0,0 1-1 0 0,1 0 1 0 0,0-2 0 0 0,4-4-1 0 0,-6 6-1 0 0,-1 1-1 0 0,0-1 1 0 0,0 0 0 0 0,0 0-1 0 0,0 1 1 0 0,0-1-1 0 0,0 0 1 0 0,-1 0 0 0 0,1 0-1 0 0,0 1 1 0 0,-1-2-1 0 0,0 2 1 0 0,1-1 0 0 0,-1 0-1 0 0,0 0 1 0 0,0 0-1 0 0,0 0 1 0 0,0 0-1 0 0,0 0 1 0 0,-1 0 0 0 0,1 0-1 0 0,0 0 1 0 0,-1 0-1 0 0,0 0 1 0 0,1 0 0 0 0,-1 0-1 0 0,0 0 1 0 0,0 1-1 0 0,0-1 1 0 0,0 0 0 0 0,0 1-1 0 0,-1-1 1 0 0,1 1-1 0 0,0-1 1 0 0,-1 1 0 0 0,1-1-1 0 0,-1 1 1 0 0,0-1-1 0 0,1 2 1 0 0,-1-1 0 0 0,0 0-1 0 0,0 0 1 0 0,1 0-1 0 0,-1 1 1 0 0,1-2 0 0 0,-1 2-1 0 0,0 0 1 0 0,0 0-1 0 0,0-1 1 0 0,0 1-1 0 0,0 0 1 0 0,0 0 0 0 0,-2 0-1 0 0,-3 0 24 0 0,-1 1 0 0 0,1-1 0 0 0,-10 3 0 0 0,8-1 14 0 0</inkml:trace>
  <inkml:trace contextRef="#ctx0" brushRef="#br0" timeOffset="8871.13">3025 1139 10152 0 0,'0'0'1606'0'0,"-2"2"-1444"0"0,0 1-28 0 0,0-1 0 0 0,0 1-1 0 0,0-1 1 0 0,0 1 0 0 0,1 0 0 0 0,-1-1 0 0 0,1 1 0 0 0,0 0 0 0 0,-2 4 0 0 0,3-6-110 0 0,0 0 1 0 0,0 0-1 0 0,0 0 0 0 0,0 0 1 0 0,0 0-1 0 0,0-1 0 0 0,0 1 1 0 0,0 0-1 0 0,0 0 0 0 0,0 0 1 0 0,0 1-1 0 0,1-2 1 0 0,-1 1-1 0 0,0 0 0 0 0,0-1 1 0 0,1 1-1 0 0,-1 0 0 0 0,1 1 1 0 0,-1-2-1 0 0,1 0 0 0 0,-1 1 1 0 0,1 0-1 0 0,0-1 0 0 0,-1 1 1 0 0,1 0-1 0 0,0-1 0 0 0,-1 2 1 0 0,1-2-1 0 0,0 0 0 0 0,0 0 1 0 0,-1 1-1 0 0,1-1 0 0 0,0 0 1 0 0,0 1-1 0 0,0-1 1 0 0,0 0-1 0 0,0 0 0 0 0,0 1 1 0 0,1-1-1 0 0,5 1 8 0 0,1 1 1 0 0,-1-2-1 0 0,-1 0 0 0 0,2 0 1 0 0,0 0-1 0 0,0 0 1 0 0,-1 0-1 0 0,0-3 0 0 0,1 2 1 0 0,-1-1-1 0 0,0 0 1 0 0,0-1-1 0 0,-1 2 0 0 0,2-4 1 0 0,-2 2-1 0 0,12-8 1 0 0,-17 10-32 0 0,0 0 1 0 0,0 0-1 0 0,0 0 1 0 0,0 0-1 0 0,0 0 1 0 0,0-1-1 0 0,0 1 1 0 0,0 0-1 0 0,0-1 1 0 0,0 1-1 0 0,-1 0 1 0 0,1-1-1 0 0,-1 1 1 0 0,1-1-1 0 0,-1 1 1 0 0,1-1-1 0 0,-1 1 1 0 0,0-1-1 0 0,0 1 1 0 0,0-1-1 0 0,0 0 1 0 0,0 1-1 0 0,0-1 1 0 0,0 1-1 0 0,-1-1 1 0 0,1 1-1 0 0,0-1 1 0 0,-1 1-1 0 0,1-1 1 0 0,-1 1-1 0 0,0-1 1 0 0,1 1-1 0 0,-1 0 1 0 0,0-1-1 0 0,0 0 1 0 0,0 2-1 0 0,0-1 1 0 0,0-1-1 0 0,-2-1 1 0 0,-1 0 5 0 0,1 0 0 0 0,0 0 0 0 0,-1-1 0 0 0,0 3 0 0 0,1-3 0 0 0,-1 3 0 0 0,-1-2 0 0 0,1 0 0 0 0,-1 3 0 0 0,2-2 0 0 0,-1 1 0 0 0,-8-2 1 0 0,-3 1 15 0 0,-1 2 1 0 0,-1 0 0 0 0,3 0 0 0 0,-2 2-1 0 0,-24 4 1 0 0,16 0 18 0 0</inkml:trace>
  <inkml:trace contextRef="#ctx0" brushRef="#br0" timeOffset="9383.15">2188 1565 10344 0 0,'0'-1'72'0'0,"0"0"0"0"0,0-1 0 0 0,-1 1 0 0 0,1 0 0 0 0,0 0 0 0 0,0 0 0 0 0,0-1 0 0 0,0 1 0 0 0,1 0 0 0 0,-1 0 0 0 0,0-1 0 0 0,0 2 0 0 0,1-2 0 0 0,-1 1 0 0 0,0 0 0 0 0,0 0 0 0 0,1 0 0 0 0,0 0 0 0 0,-1 0 0 0 0,1 0 0 0 0,0 0 0 0 0,0 0 0 0 0,1-2 0 0 0,0 2 127 0 0,0-1 1 0 0,0 1 0 0 0,0 0 0 0 0,0 0 0 0 0,0-1-1 0 0,0 1 1 0 0,0 1 0 0 0,3-2 0 0 0,-4 2-179 0 0,-1 0 0 0 0,1 0 0 0 0,0 0-1 0 0,-1 0 1 0 0,1 0 0 0 0,-1 0 0 0 0,1 1 0 0 0,-1-1 0 0 0,1 0 0 0 0,0 0 0 0 0,-1 0-1 0 0,1 1 1 0 0,-1-1 0 0 0,1 0 0 0 0,-1 1 0 0 0,1-1 0 0 0,-1 1 0 0 0,0-1 0 0 0,1 0-1 0 0,-1 1 1 0 0,1-1 0 0 0,-1 1 0 0 0,0-1 0 0 0,1 1 0 0 0,-1-1 0 0 0,0 1 0 0 0,0-1-1 0 0,1 1 1 0 0,-1 0 0 0 0,0-1 0 0 0,0 1 0 0 0,0-1 0 0 0,0 1 0 0 0,0-1 0 0 0,0 1-1 0 0,0 0 1 0 0,0-1 0 0 0,0 1 0 0 0,0 0 0 0 0,1 6 60 0 0,-1 1 1 0 0,0-1-1 0 0,0 0 0 0 0,-1 1 1 0 0,0-1-1 0 0,0 1 0 0 0,-1-1 1 0 0,0-1-1 0 0,0 1 0 0 0,-5 10 1 0 0,-3 5 189 0 0,-24 36 1 0 0,28-48-149 0 0,6-10-112 0 0,-1 1 1 0 0,1-1-1 0 0,0 0 0 0 0,0 1 1 0 0,-1-1-1 0 0,1 0 0 0 0,0 0 1 0 0,0 1-1 0 0,0-1 0 0 0,0 0 1 0 0,-1 1-1 0 0,1-1 0 0 0,0 1 1 0 0,0-1-1 0 0,0 0 0 0 0,0 1 1 0 0,0-1-1 0 0,0 0 0 0 0,0 1 1 0 0,0-1-1 0 0,0 1 0 0 0,0-1 1 0 0,0 0-1 0 0,0 1 0 0 0,9-1 141 0 0,18-11-34 0 0,-20 7-74 0 0,18-6-14 0 0,0-2 0 0 0,-3-1 0 0 0,28-18 0 0 0,-45 26-24 0 0,0 0-1 0 0,1 1 0 0 0,0 2 0 0 0,11-7 0 0 0,-17 9-4 0 0,1 0 0 0 0,-1 0 1 0 0,0 0-1 0 0,1 0 0 0 0,-1 1 0 0 0,0-1 1 0 0,1 0-1 0 0,-1 0 0 0 0,0 0 1 0 0,0 0-1 0 0,2 0 0 0 0,-2 1 0 0 0,0-1 1 0 0,0 0-1 0 0,1 0 0 0 0,-1 0 0 0 0,0 0 1 0 0,0 0-1 0 0,1 0 0 0 0,-1 0 1 0 0,0 1-1 0 0,0-1 0 0 0,0 0 0 0 0,0 0 1 0 0,1 1-1 0 0,-1-1 0 0 0,0 0 1 0 0,0 2-1 0 0,0-2 0 0 0,0 0 0 0 0,0 1 1 0 0,0-1-1 0 0,0 0 0 0 0,0 1 0 0 0,0-1 1 0 0,0 0-1 0 0,0 1 0 0 0,0-1 1 0 0,0 0-1 0 0,0 0 0 0 0,0 0 0 0 0,-2 20 7 0 0,2-15 3 0 0,0-5-9 0 0,0 1 0 0 0,0-1 1 0 0,0 2-1 0 0,0-1 0 0 0,0 0 0 0 0,0-1 0 0 0,0 1 1 0 0,0-1-1 0 0,0 1 0 0 0,1-1 0 0 0,-1 2 1 0 0,0-1-1 0 0,0 0 0 0 0,1-1 0 0 0,-1 1 1 0 0,1 0-1 0 0,-1-1 0 0 0,0 0 0 0 0,1 0 1 0 0,-1 2-1 0 0,1-2 0 0 0,0 1 0 0 0,-1-1 1 0 0,1 1-1 0 0,0 0 0 0 0,0-1 1 0 0,1 1 0 0 0,-1-1 1 0 0,0 0-1 0 0,0 0 0 0 0,1 0 0 0 0,-1 0 1 0 0,0 0-1 0 0,1 0 0 0 0,-1 0 0 0 0,0 0 0 0 0,0 0 1 0 0,1-1-1 0 0,-1 1 0 0 0,1-1 0 0 0,6-3 12 0 0,1 1-1 0 0,0-2 1 0 0,12-6-1 0 0,-13 5-9 0 0,13-6 19 0 0,-15 10-14 0 0,-1 0 1 0 0,1-2-1 0 0,0 2 1 0 0,-1-2-1 0 0,0 0 0 0 0,0 1 1 0 0,0-2-1 0 0,4-5 0 0 0,-2 3 0 0 0,-6 5 3 0 0,1 2 0 0 0,0-3 0 0 0,-1 1 0 0 0,0 0 0 0 0,1 2 0 0 0,-1-3 0 0 0,-1 1 0 0 0,2-3-1 0 0,-2 5-7 0 0,0-1-1 0 0,0 0 1 0 0,0 1-1 0 0,0 0 1 0 0,0-2-1 0 0,0 2 0 0 0,0-1 1 0 0,0 0-1 0 0,-1 1 1 0 0,1-1-1 0 0,0 1 1 0 0,0-1-1 0 0,-1 0 0 0 0,1 1 1 0 0,0-1-1 0 0,0 1 1 0 0,0-1-1 0 0,0 1 1 0 0,-1-1-1 0 0,1 1 0 0 0,-1-1 1 0 0,1 1-1 0 0,-1-1 1 0 0,1 1-1 0 0,-1 0 1 0 0,1-1-1 0 0,-1 1 0 0 0,1 0 1 0 0,-1 0-1 0 0,0-1 1 0 0,1 1-1 0 0,-1 0 1 0 0,1 0-1 0 0,-1 0 0 0 0,0-1 1 0 0,-7-1 8 0 0,-1 0 1 0 0,1 2-1 0 0,0-3 1 0 0,-1 3-1 0 0,-9-1 0 0 0,-17-2 23 0 0,5-4 2 0 0,22 4-30 0 0</inkml:trace>
  <inkml:trace contextRef="#ctx0" brushRef="#br0" timeOffset="9384.15">2603 1516 12160 0 0,'16'10'826'0'0,"-15"-6"-772"0"0,-1 0 0 0 0,1 1 0 0 0,-1-1 0 0 0,0 0 0 0 0,0 0 0 0 0,0 1 0 0 0,-1-1 0 0 0,1 0 0 0 0,-1 1 0 0 0,0-2 0 0 0,-1 6 0 0 0,-2 13 16 0 0,3-19-59 0 0,1 2 0 0 0,-1-3 0 0 0,1 3 1 0 0,0-3-1 0 0,0 3 0 0 0,0-3 1 0 0,1 2-1 0 0,-1-1 0 0 0,1 1 0 0 0,0 0 1 0 0,0-2-1 0 0,0 2 0 0 0,0-1 1 0 0,1 3-1 0 0,-1-5-9 0 0,0-1-1 0 0,-1 2 1 0 0,1-2 0 0 0,0 1 0 0 0,0-1-1 0 0,-1 0 1 0 0,2 1 0 0 0,-1-1 0 0 0,0 0-1 0 0,0 0 1 0 0,-1 0 0 0 0,1 0 0 0 0,0 0 0 0 0,0 0-1 0 0,0 0 1 0 0,-1 0 0 0 0,1 0 0 0 0,0 0-1 0 0,0 0 1 0 0,0 0 0 0 0,-1 0 0 0 0,3-1-1 0 0,18-8-5 0 0,-18 8 7 0 0,2 0-3 0 0,0-3 0 0 0,0 2 1 0 0,0-2-1 0 0,1 2 0 0 0,-3-3 1 0 0,2 3-1 0 0,-1-3 0 0 0,0 2 1 0 0,0-2-1 0 0,0 0 1 0 0,-1 0-1 0 0,1 2 0 0 0,-1-2 1 0 0,-1-1-1 0 0,1 1 0 0 0,0-1 1 0 0,-1 1-1 0 0,0 0 0 0 0,-1-1 1 0 0,1 1-1 0 0,1-11 1 0 0,-3 14 7 0 0,0-1 1 0 0,-1 1-1 0 0,1 0 0 0 0,0 0 1 0 0,-1 0-1 0 0,1 0 1 0 0,-1 0-1 0 0,0 0 1 0 0,0 0-1 0 0,0 0 1 0 0,0 0-1 0 0,0 0 1 0 0,0 0-1 0 0,0 1 1 0 0,-1-1-1 0 0,1 0 1 0 0,-1 1-1 0 0,1-1 1 0 0,-1 1-1 0 0,1-2 1 0 0,-1 3-1 0 0,0-1 0 0 0,0 0 1 0 0,0 0-1 0 0,-2-2 1 0 0,-1 2 15 0 0,1-1 0 0 0,0 1 1 0 0,-1-1-1 0 0,1 1 0 0 0,-1 1 0 0 0,0-1 0 0 0,0 1 1 0 0,1-1-1 0 0,-1 1 0 0 0,-7 1 0 0 0,3 1 66 0 0</inkml:trace>
  <inkml:trace contextRef="#ctx0" brushRef="#br0" timeOffset="9867.91">2803 1499 11448 0 0,'1'3'254'0'0,"1"-1"-161"0"0,-1-1 0 0 0,0 2 0 0 0,0-1 0 0 0,0 0-1 0 0,0 0 1 0 0,0 1 0 0 0,-1-1 0 0 0,1 0 0 0 0,-1 0-1 0 0,2 1 1 0 0,-2-1 0 0 0,0 5 0 0 0,2 9 407 0 0,-2-14-482 0 0,1 0 0 0 0,-1 0-1 0 0,0-1 1 0 0,1 1 0 0 0,0 0 0 0 0,-1 0 0 0 0,1-1 0 0 0,0 1-1 0 0,0 0 1 0 0,0-1 0 0 0,0 1 0 0 0,0-1 0 0 0,0 1 0 0 0,0-1 0 0 0,0 0-1 0 0,1 0 1 0 0,-1 2 0 0 0,0-3 0 0 0,0 1 0 0 0,0 0 0 0 0,1 0-1 0 0,0 0 1 0 0,-1-1 0 0 0,1 2 0 0 0,0-1 0 0 0,-1-1 0 0 0,1 0-1 0 0,0 0 1 0 0,0 1 0 0 0,-1-1 0 0 0,1 0 0 0 0,0 0 0 0 0,0 0 0 0 0,2 0-1 0 0,-1 0-15 0 0,0-1 0 0 0,-1 1-1 0 0,1 0 1 0 0,0-1 0 0 0,1-1-1 0 0,-2 1 1 0 0,1 0 0 0 0,0-1-1 0 0,-1 2 1 0 0,1-3-1 0 0,-1 2 1 0 0,0-1 0 0 0,1 0-1 0 0,-1 0 1 0 0,0 0 0 0 0,-1 0-1 0 0,1 0 1 0 0,0 0 0 0 0,-1-1-1 0 0,1 1 1 0 0,-1-1 0 0 0,1 1-1 0 0,1-5 1 0 0,-3 6-1 0 0,0 0 0 0 0,0 0 0 0 0,1 0 0 0 0,-1 0 0 0 0,0 1 0 0 0,0-1 0 0 0,0 0 0 0 0,0 0 0 0 0,0 0 0 0 0,0 0 0 0 0,-1 0 0 0 0,1 0 0 0 0,0 0 0 0 0,0 0 0 0 0,-1 0 0 0 0,1 1 0 0 0,0-1 0 0 0,-1 0 0 0 0,1 0 0 0 0,-1 0 0 0 0,1 0 0 0 0,-1 1 0 0 0,1-1 0 0 0,-2-1 0 0 0,0 0-1 0 0,-1-1 20 0 0,1-1 0 0 0,-2 1 0 0 0,1 0 0 0 0,-1 0 0 0 0,0 0 0 0 0,0 0 0 0 0,0 1 0 0 0,-2 0 0 0 0,2 0 0 0 0,-7-2 0 0 0,11 4-10 0 0,-1-2 48 0 0,2-7 349 0 0,7 5-346 0 0,1-2 0 0 0,-1 3 1 0 0,1-1-1 0 0,-1 1 0 0 0,0 0 0 0 0,1 0 0 0 0,0 0 1 0 0,0 2-1 0 0,1 0 0 0 0,-1 0 0 0 0,15-1 1 0 0,-21 2-41 0 0,0 0 0 0 0,-1 2 0 0 0,1-2 0 0 0,-1 0 1 0 0,1 1-1 0 0,0-1 0 0 0,-1 1 0 0 0,2 0 1 0 0,-2-1-1 0 0,0 1 0 0 0,1 1 0 0 0,-1 0 1 0 0,0-1-1 0 0,0-1 0 0 0,1 3 0 0 0,-1-1 1 0 0,0-1-1 0 0,-1 0 0 0 0,1 2 0 0 0,2 2 1 0 0,0-1 39 0 0,-1 2 0 0 0,0 0 0 0 0,-1-1 1 0 0,1 1-1 0 0,-2 0 0 0 0,1 0 0 0 0,1 8 0 0 0,-2-12-41 0 0,-1 0 0 0 0,0 0-1 0 0,1-1 1 0 0,0 1-1 0 0,-1 0 1 0 0,1-1 0 0 0,0 1-1 0 0,0 0 1 0 0,0-1-1 0 0,0 1 1 0 0,0-1 0 0 0,0 1-1 0 0,0-1 1 0 0,1 0-1 0 0,0 2 1 0 0,-1-3 0 0 0,1 1-1 0 0,-1 0 1 0 0,1 0-1 0 0,-1 0 1 0 0,1 0 0 0 0,2 1-1 0 0,-1-2-2 0 0,-1 1 0 0 0,1-1-1 0 0,0 0 1 0 0,-1 0 0 0 0,1 0-1 0 0,0 0 1 0 0,-1 0-1 0 0,1 0 1 0 0,-1-1 0 0 0,1 0-1 0 0,0 1 1 0 0,-1-1 0 0 0,1 0-1 0 0,-2 0 1 0 0,5-2 0 0 0,3-1 28 0 0,-1 0 0 0 0,-1-1 0 0 0,1 0 0 0 0,-1 0 0 0 0,0 0 0 0 0,0-1 0 0 0,0 0 0 0 0,11-14 0 0 0,-18 19-39 0 0,0-1-1 0 0,1 2 1 0 0,-1 0 0 0 0,1 0-1 0 0,-1-1 1 0 0,0 0 0 0 0,1 1-1 0 0,-1-1 1 0 0,0 0 0 0 0,1 1-1 0 0,-1-2 1 0 0,0 1 0 0 0,0 1-1 0 0,0 0 1 0 0,0-1-1 0 0,0 0 1 0 0,0 1 0 0 0,0-1-1 0 0,0 0 1 0 0,0 1 0 0 0,0-2-1 0 0,0 2 1 0 0,0-1 0 0 0,-1 1-1 0 0,1-1 1 0 0,0 0 0 0 0,-1 0-1 0 0,0-1 9 0 0,0 1-1 0 0,0 0 0 0 0,0 0 0 0 0,-1 0 1 0 0,1-1-1 0 0,0 1 0 0 0,-1 1 0 0 0,1-1 1 0 0,-2 0-1 0 0,3 0 0 0 0,-4-1 1 0 0,-5 0 24 0 0,1-2 1 0 0,-1 3-1 0 0,-11-2 1 0 0,19 3-40 0 0,-24-4 47 0 0,-4 4 2 0 0</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09:50:10.420"/>
    </inkml:context>
    <inkml:brush xml:id="br0">
      <inkml:brushProperty name="width" value="0.05" units="cm"/>
      <inkml:brushProperty name="height" value="0.05" units="cm"/>
      <inkml:brushProperty name="color" value="#004F8B"/>
    </inkml:brush>
  </inkml:definitions>
  <inkml:trace contextRef="#ctx0" brushRef="#br0">7 645 9744 0 0,'-2'-5'331'0'0,"1"1"1"0"0,0-2-1 0 0,0 1 1 0 0,0 0-1 0 0,0 0 1 0 0,2-10-1 0 0,-1 15-315 0 0,-1-1 19 0 0,1 1 1 0 0,0 0 0 0 0,0 0 0 0 0,0 0 0 0 0,0-1 0 0 0,0 1-1 0 0,0 0 1 0 0,0 0 0 0 0,0 0 0 0 0,0 0 0 0 0,0 0-1 0 0,1 0 1 0 0,-1 0 0 0 0,0 0 0 0 0,0-1 0 0 0,0 1 0 0 0,0 0-1 0 0,0 0 1 0 0,0 0 0 0 0,0 0 0 0 0,0-1 0 0 0,0 1 0 0 0,1 0-1 0 0,-1 0 1 0 0,0 0 0 0 0,0 0 0 0 0,0-1 0 0 0,0 1-1 0 0,1 0 1 0 0,-1 0 0 0 0,0 0 0 0 0,0 0 0 0 0,0 0 0 0 0,1 0-1 0 0,-1 0 1 0 0,0 0 0 0 0,0 0 0 0 0,0 0 0 0 0,1 0-1 0 0,-1 0 1 0 0,0 0 0 0 0,0 0 0 0 0,0 0 0 0 0,1 0 0 0 0,-1 0-1 0 0,0 0 1 0 0,0 0 0 0 0,0 0 0 0 0,1 0 0 0 0,-1 0 0 0 0,0 0-1 0 0,0 0 1 0 0,0 0 0 0 0,0 0 0 0 0,1 0 0 0 0,-1 0-1 0 0,0 1 1 0 0,0-1 0 0 0,0 0 0 0 0,0 0 0 0 0,1 0 0 0 0,-1 0-1 0 0,0 0 1 0 0,0 1 0 0 0,0-1 0 0 0,0 0 0 0 0,11 10 309 0 0,-7-5-294 0 0,0 0 0 0 0,0 0 0 0 0,0-1 0 0 0,1 1 0 0 0,0-1 0 0 0,0 0 0 0 0,1 0 0 0 0,-1 0 0 0 0,1-1 0 0 0,0 0 0 0 0,0 0 0 0 0,0 0 0 0 0,0 0 0 0 0,1-1 0 0 0,-2-1 0 0 0,2 1 0 0 0,0-1 0 0 0,-1 0 0 0 0,1 0 0 0 0,0 0 0 0 0,0-1 0 0 0,0 0 0 0 0,8-1 0 0 0,45-6 167 0 0,100-27 0 0 0,-44 8-67 0 0,335-51 267 0 0,-327 57-296 0 0,49-5 52 0 0,-137 21-111 0 0,-17 1 74 0 0,29-1 0 0 0,-37 5-75 0 0,6-1 327 0 0,-16 0 0 0 0</inkml:trace>
  <inkml:trace contextRef="#ctx0" brushRef="#br0" timeOffset="499.29">1469 177 12160 0 0,'2'-1'-30'0'0,"14"-9"544"0"0,-15 9-403 0 0,0 0 0 0 0,1 0 1 0 0,-1 0-1 0 0,1 0 0 0 0,-1 1 1 0 0,1-1-1 0 0,0 1 1 0 0,0-1-1 0 0,-1 1 0 0 0,1 0 1 0 0,0 0-1 0 0,0 0 0 0 0,-1 0 1 0 0,3 0-1 0 0,-3 1-34 0 0,1 0-1 0 0,-1 0 1 0 0,0 1-1 0 0,0-1 1 0 0,0 1 0 0 0,0-1-1 0 0,0 0 1 0 0,0 0-1 0 0,0 1 1 0 0,0-1-1 0 0,-1 1 1 0 0,1 2-1 0 0,1-1-1 0 0,5 11 94 0 0,-1 1 0 0 0,0 0 0 0 0,4 25 0 0 0,6 49 246 0 0,-15-80-395 0 0,1-1 15 0 0,11 57 127 0 0,-12-59-141 0 0,2 1-1 0 0,-1-1 1 0 0,1 1-1 0 0,0-1 0 0 0,0 0 1 0 0,1 0-1 0 0,6 7 0 0 0,-9-11-10 0 0,1 0 0 0 0,0-1 0 0 0,-1 1 0 0 0,1-1-1 0 0,-1 0 1 0 0,1 0 0 0 0,0 0 0 0 0,2 1-1 0 0,-3-2-1 0 0,12-18 50 0 0,-3-7-24 0 0,10-41 1 0 0,-16 51-22 0 0,0-1-1 0 0,1-1 1 0 0,0 2-1 0 0,2-1 1 0 0,0 1-1 0 0,1 0 1 0 0,11-15-1 0 0,3 3 43 0 0,6-9 43 0 0,29-46 0 0 0,-45 63 2 0 0,2 0 1 0 0,22-23-1 0 0,-19 22-40 0 0,-4 6-19 0 0</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09:50:08.859"/>
    </inkml:context>
    <inkml:brush xml:id="br0">
      <inkml:brushProperty name="width" value="0.05" units="cm"/>
      <inkml:brushProperty name="height" value="0.05" units="cm"/>
      <inkml:brushProperty name="color" value="#004F8B"/>
    </inkml:brush>
  </inkml:definitions>
  <inkml:trace contextRef="#ctx0" brushRef="#br0">2300 348 5520 0 0,'0'0'950'0'0,"-2"-1"-594"0"0,-3-2-4 0 0,-1 1-1 0 0,2 0 1 0 0,-3 1-1 0 0,2-1 0 0 0,-1 1 1 0 0,0 0-1 0 0,1 0 0 0 0,-1 1 1 0 0,-10 0-1 0 0,-57 8 686 0 0,70-8-981 0 0,-166 27 911 0 0,43-5-496 0 0,-3 1-78 0 0,59-9-133 0 0,14-2-112 0 0,-64 12 204 0 0,41-5-67 0 0,25-6-96 0 0,32-8 127 0 0,0-1 0 0 0,0-2-1 0 0,-25 0 1383 0 0,61-9-1455 0 0,-12 6-206 0 0,-1 0 0 0 0,1 0 0 0 0,0 0 0 0 0,0 0 0 0 0,0 1 0 0 0,0-1 0 0 0,0 1 0 0 0,0-1 0 0 0,1 1 0 0 0,-1 0 0 0 0,1 0 0 0 0,-2 0 92 0 0,1 2-262 0 0,-5-2 2602 0 0</inkml:trace>
  <inkml:trace contextRef="#ctx0" brushRef="#br0" timeOffset="833.77">28 171 6824 0 0,'2'2'846'0'0,"2"4"-493"0"0,-1-2-1 0 0,0 1 0 0 0,-1 0 0 0 0,1 0 0 0 0,-1 0 0 0 0,0 1 0 0 0,2 5 0 0 0,8 48 7 0 0,-3-19 697 0 0,29 198 1214 0 0,-36-217-2065 0 0,-1-17-154 0 0,-1 2 0 0 0,1-3 0 0 0,-1 2-1 0 0,-1-1 1 0 0,0 10 0 0 0,1-14-48 0 0,-1 1 0 0 0,1-1 0 0 0,0 0-1 0 0,0 0 1 0 0,0 1 0 0 0,-1-1 0 0 0,1 0 0 0 0,0 1 0 0 0,0-1-1 0 0,-1 0 1 0 0,1 0 0 0 0,0 0 0 0 0,-1 1 0 0 0,1-1-1 0 0,0 0 1 0 0,0 0 0 0 0,-1 0 0 0 0,1 0 0 0 0,0 0-1 0 0,-1 1 1 0 0,1-1 0 0 0,0 0 0 0 0,-1 0 0 0 0,1 0 0 0 0,-1 0-1 0 0,1 0 1 0 0,0 0 0 0 0,-1 0 0 0 0,1 0 0 0 0,0 0-1 0 0,-1-1 1 0 0,1 1 0 0 0,0 0 0 0 0,-1 0 0 0 0,1 0 0 0 0,0 0-1 0 0,-1 0 1 0 0,1 0 0 0 0,0-1 0 0 0,0 1 0 0 0,-2 0-1 0 0,2 0 1 0 0,0-1 0 0 0,0 1 0 0 0,-1 0 0 0 0,1 0-1 0 0,0-1 1 0 0,0 1 0 0 0,-1-1 0 0 0,-12-14 118 0 0,0-7-133 0 0,0-2 0 0 0,3 0 0 0 0,1 1 1 0 0,0-2-1 0 0,1 1 0 0 0,2-2 0 0 0,0 0 1 0 0,2 1-1 0 0,0-2 0 0 0,2 2 0 0 0,1-2 1 0 0,1 2-1 0 0,1-2 0 0 0,9-50 1 0 0,-7 65 6 0 0,0 1 0 0 0,1-1 0 0 0,0 1 1 0 0,1-1-1 0 0,0 1 0 0 0,1 1 0 0 0,12-20 1 0 0,-13 24 7 0 0,-1 1 1 0 0,0 0 0 0 0,1 1 0 0 0,0-2 0 0 0,0 2 0 0 0,-1 1 0 0 0,2-1 0 0 0,1 0-1 0 0,-2 1 1 0 0,1 0 0 0 0,0-1 0 0 0,-1 2 0 0 0,2-1 0 0 0,-1 1 0 0 0,12-2 0 0 0,-15 4 4 0 0,-1 0-1 0 0,1 0 1 0 0,0 0 0 0 0,0 0 0 0 0,0 0 0 0 0,1 1 0 0 0,-1-1 0 0 0,1 1 0 0 0,-1 0 0 0 0,0 0 0 0 0,0 0 0 0 0,-1 0 0 0 0,0 0 0 0 0,1 1 0 0 0,0-1 0 0 0,-1 1 0 0 0,1 1 0 0 0,-1-1 0 0 0,1 0 0 0 0,-1 0 0 0 0,5 5 0 0 0,-4-4 15 0 0,-1-1 1 0 0,1 1 0 0 0,-1 1-1 0 0,-1 1 1 0 0,0-2 0 0 0,1 1-1 0 0,0 0 1 0 0,-1-1 0 0 0,0 1-1 0 0,0 0 1 0 0,0 1 0 0 0,0-1-1 0 0,-1 0 1 0 0,0 0 0 0 0,1 1-1 0 0,-2 4 1 0 0,-1 11 81 0 0,-2 1 0 0 0,0-2 0 0 0,0 2 1 0 0,-11 21-1 0 0,12-35-51 0 0,0 1 0 0 0,-1 0 0 0 0,1-1 1 0 0,-1-1-1 0 0,0 2 0 0 0,0-2 0 0 0,-1 1 1 0 0,-1-2-1 0 0,1 2 0 0 0,-1-2 0 0 0,0 0 1 0 0,1 0-1 0 0,-12 8 0 0 0,15-12-7 0 0,0 0 0 0 0,0 0 0 0 0,0 0 0 0 0,0-1 0 0 0,0 1 0 0 0,0 0 0 0 0,1-1 0 0 0,-1 0-1 0 0,0 1 1 0 0,0-1 0 0 0,0 0 0 0 0,0 0 0 0 0,0 0 0 0 0,0 0 0 0 0,-1 0 0 0 0,1-1 0 0 0,0 1 0 0 0,0-1 0 0 0,-1 1 0 0 0,-2-2-1 0 0,4 1 154 0 0,1 1-183 0 0,0-1-1 0 0,0 1 0 0 0,0-1 0 0 0,0 1 0 0 0,0 0 1 0 0,0-1-1 0 0,0 1 0 0 0,0 0 0 0 0,1-1 0 0 0,-1 1 1 0 0,0-1-1 0 0,0 1 0 0 0,0 0 0 0 0,0-1 0 0 0,1 1 1 0 0,-1 0-1 0 0,0 0 0 0 0,0-2 0 0 0,0 2 0 0 0,1 0 1 0 0,-1-1-1 0 0,0 1 0 0 0,1 0 0 0 0,-1 0 0 0 0,0 0 1 0 0,0-1-1 0 0,1 1 0 0 0,-1 0 0 0 0,0 0 0 0 0,1 0 1 0 0,-1 0-1 0 0,1-1 0 0 0,16 3 163 0 0,17 14-107 0 0,-33-16-59 0 0,19 14 39 0 0,2-2 0 0 0,-3 3 1 0 0,2 0-1 0 0,-4 1 0 0 0,2 0 0 0 0,-2 2 0 0 0,20 24 0 0 0,-19-18 9 0 0,3-1 1 0 0,0-2-1 0 0,1-1 0 0 0,45 32 0 0 0,-62-48-52 0 0,10 7 56 0 0,3 1-1 0 0,28 11 1 0 0,-41-20-56 0 0,2-1 1 0 0,-1 1 0 0 0,1-2 0 0 0,1 1-1 0 0,-3-1 1 0 0,2 0 0 0 0,0-1 0 0 0,0 1-1 0 0,0-2 1 0 0,0 1 0 0 0,9-2 0 0 0,5-1 4 0 0</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09:15:33.615"/>
    </inkml:context>
    <inkml:brush xml:id="br0">
      <inkml:brushProperty name="width" value="0.05" units="cm"/>
      <inkml:brushProperty name="height" value="0.05" units="cm"/>
      <inkml:brushProperty name="color" value="#004F8B"/>
    </inkml:brush>
  </inkml:definitions>
  <inkml:trace contextRef="#ctx0" brushRef="#br0">57 272 6224 0 0,'-1'-52'198'0'0,"-1"11"3493"0"0,2 37-918 0 0,-3 77-1449 0 0,-17 106 0 0 0,-9 186-85 0 0,28 4-629 0 0,1-17-168 0 0,0 49 212 0 0,1-373-566 0 0,-1 1 4 0 0,1-21 3 0 0,-1-8 58 0 0,4-20-82 0 0,11-37-1 0 0,-6 24-39 0 0,-3 11-7 0 0</inkml:trace>
  <inkml:trace contextRef="#ctx0" brushRef="#br0" timeOffset="1276.98">93 371 6224 0 0,'0'0'920'0'0,"-1"-3"-647"0"0,-2 1-36 0 0,0 0-1 0 0,1-1 0 0 0,-1 0 1 0 0,1 0-1 0 0,-1 0 1 0 0,1 0-1 0 0,0 0 0 0 0,0-1 1 0 0,1 1-1 0 0,-1-1 1 0 0,2 1-1 0 0,-3-7 0 0 0,3 10-57 0 0,1-2-117 0 0,0 0 1 0 0,0 1-1 0 0,-1 0 0 0 0,1 0 0 0 0,0-1 1 0 0,0 1-1 0 0,1 1 0 0 0,-1-1 0 0 0,0 0 1 0 0,1 0-1 0 0,-1 0 0 0 0,1 1 0 0 0,-1-1 1 0 0,1 1-1 0 0,-1-1 0 0 0,1 1 0 0 0,-1-1 1 0 0,1 1-1 0 0,2 0 0 0 0,38-2 19 0 0,-24 2 85 0 0,395-50 754 0 0,-263 27-691 0 0,299-36 606 0 0,221-11 786 0 0,-627 67-1509 0 0,263-47 877 0 0,-59 6-87 0 0,-230 42-765 0 0,-1 1 0 0 0,28 0 0 0 0,-40 1-98 0 0,0 1 1 0 0,1-1 0 0 0,-1 1 0 0 0,0 0-1 0 0,0 0 1 0 0,0 0 0 0 0,0 1 0 0 0,0-1-1 0 0,0 1 1 0 0,0 0 0 0 0,0 1-1 0 0,0 0 1 0 0,-1-1 0 0 0,1 1 0 0 0,4 4-1 0 0,-4-2 20 0 0,-1 1-1 0 0,1-1 1 0 0,-2 0-1 0 0,0 0 1 0 0,1 1-1 0 0,-1 0 0 0 0,1 0 1 0 0,-2-1-1 0 0,1 1 1 0 0,1 13-1 0 0,0 4 126 0 0,-1 38 1 0 0,-1-25-77 0 0,-1 391 706 0 0,12 103-426 0 0,-5-434-342 0 0,15 418 84 0 0,-22-489-126 0 0,-5 65 5 0 0,4-81-8 0 0,-1 2 1 0 0,0-2-1 0 0,0 0 0 0 0,-1 1 1 0 0,0-1-1 0 0,-1-1 0 0 0,-4 10 1 0 0,6-15-1 0 0,0 0 0 0 0,0 0 0 0 0,-1-1-1 0 0,1 2 1 0 0,-1-2 0 0 0,1 1 0 0 0,-1-1 0 0 0,0 0 0 0 0,0 0 0 0 0,0 0 0 0 0,0-1 0 0 0,0 1 0 0 0,1-1 0 0 0,-2 0 0 0 0,1 1 0 0 0,0-1 0 0 0,-4 1 0 0 0,-8 0 6 0 0,1 0 1 0 0,-27 0 0 0 0,21-2 0 0 0,-97-1 32 0 0,20-2 0 0 0,-594 39 245 0 0,116-3-31 0 0,255-19-124 0 0,-237 12-1 0 0,541-25-128 0 0,4 0 0 0 0,1-1 0 0 0,-1 0 1 0 0,1-1-1 0 0,-1 0 0 0 0,-12-3 0 0 0,24 4-1 0 0,0 0 0 0 0,0 0 0 0 0,0 0 0 0 0,1 0 0 0 0,-1 0 0 0 0,0 0-1 0 0,0-1 1 0 0,0 1 0 0 0,0 0 0 0 0,1 0 0 0 0,-1 0 0 0 0,0 0 0 0 0,0 0 0 0 0,0-1 0 0 0,0 1-1 0 0,0 0 1 0 0,0 0 0 0 0,0 0 0 0 0,0-1 0 0 0,1 1 0 0 0,-1 0 0 0 0,0 0 0 0 0,0 0-1 0 0,0-1 1 0 0,0 1 0 0 0,0 0 0 0 0,0 0 0 0 0,0 0 0 0 0,0-1 0 0 0,0 1 0 0 0,0 0-1 0 0,0 0 1 0 0,0 0 0 0 0,0-2 0 0 0,0 2 0 0 0,-1 0 0 0 0,1 0 0 0 0,0 0 0 0 0,0-1-1 0 0,0 1 1 0 0,0 0 0 0 0,0 0 0 0 0,0 0 0 0 0,0 0 0 0 0,-1 0 0 0 0,1-1 0 0 0,0 1 0 0 0,0 0-1 0 0,0 0 1 0 0,0 0 0 0 0,-1 0 0 0 0,1 0 0 0 0,0 0 0 0 0,0-1 0 0 0,0 1 0 0 0,0 0-1 0 0,-1 0 1 0 0,1 0 0 0 0,0 0 0 0 0,0 0 0 0 0,-1 0 0 0 0,1 0 0 0 0,0 0 0 0 0,0 0-1 0 0,0 0 1 0 0,5-3 0 0 0</inkml:trace>
  <inkml:trace contextRef="#ctx0" brushRef="#br0" timeOffset="1955.16">727 1301 10656 0 0,'-1'-2'321'0'0,"0"0"-201"0"0,0 0 1 0 0,0 0-1 0 0,0 0 1 0 0,0 0-1 0 0,0-1 0 0 0,0 1 1 0 0,-1 0-1 0 0,1 0 1 0 0,0 1-1 0 0,-1-1 1 0 0,0 0-1 0 0,1 1 0 0 0,-1 0 1 0 0,0-1-1 0 0,-3-1 1 0 0,4 3 303 0 0,1 0-407 0 0,0 0 1 0 0,0-1-1 0 0,0 1 1 0 0,0 0-1 0 0,0 0 1 0 0,0 0-1 0 0,0 0 1 0 0,0 0-1 0 0,0-1 1 0 0,0 1-1 0 0,0 0 1 0 0,0 0-1 0 0,0 0 1 0 0,0 0-1 0 0,0 0 1 0 0,0 0 0 0 0,0-1-1 0 0,-1 1 1 0 0,1 0-1 0 0,0 0 1 0 0,0 0-1 0 0,0 0 1 0 0,0 0-1 0 0,0 0 1 0 0,0 0-1 0 0,0 0 1 0 0,0-1-1 0 0,-1 1 1 0 0,1 0-1 0 0,0 0 1 0 0,0 0-1 0 0,0 0 1 0 0,0 0-1 0 0,0 0 1 0 0,0 0-1 0 0,-1 0 1 0 0,1 0 0 0 0,0 0-1 0 0,0 0 1 0 0,0 0-1 0 0,0 0 1 0 0,0 0-1 0 0,0 0 1 0 0,-1 0-1 0 0,1 0 1 0 0,0 0-1 0 0,0 0 1 0 0,0 0-1 0 0,0 0 1 0 0,0 0-1 0 0,-1 0 1 0 0,1 0-1 0 0,0 0 1 0 0,0 0-1 0 0,0 1 1 0 0,0-1 0 0 0,0 0-1 0 0,0 0 1 0 0,0 0-1 0 0,0 0 1 0 0,-1 0-1 0 0,1 0 1 0 0,0 0-1 0 0,0 0 1 0 0,0 1-1 0 0,0-1 1 0 0,0 0-1 0 0,0 0 1 0 0,0 0-1 0 0,-7 9 398 0 0,3 6-251 0 0,1-1 0 0 0,1 2 0 0 0,1-2 1 0 0,-1 2-1 0 0,2-1 0 0 0,2 20 0 0 0,-2 12 285 0 0,0-33-278 0 0,0 1 0 0 0,0-1-1 0 0,2 1 1 0 0,0 0 0 0 0,0-1-1 0 0,1 1 1 0 0,1-2 0 0 0,6 17-1 0 0,-6-26 438 0 0,-3-12-415 0 0,-1-11-102 0 0,-6-16 44 0 0,-17-49 0 0 0,2 6-47 0 0,11 35-55 0 0,3 17 3 0 0,-6-45 0 0 0,13 71-36 0 0,0-1 1 0 0,0 0-1 0 0,0 0 0 0 0,0 0 0 0 0,0 1 1 0 0,0-1-1 0 0,0 0 0 0 0,0 0 0 0 0,0 0 1 0 0,0 1-1 0 0,0-1 0 0 0,0 0 1 0 0,0 0-1 0 0,1 0 0 0 0,-1 1 0 0 0,0-1 1 0 0,1 0-1 0 0,-1 1 0 0 0,1-1 0 0 0,-1 0 1 0 0,1 1-1 0 0,-1-1 0 0 0,1 0 1 0 0,-1 1-1 0 0,1-1 0 0 0,-1 1 0 0 0,1-1 1 0 0,0 1-1 0 0,-1-2 0 0 0,1 2 0 0 0,0-1 1 0 0,-1 1-1 0 0,1 0 0 0 0,0 0 1 0 0,0-1-1 0 0,-1 1 0 0 0,1 0 0 0 0,0 0 1 0 0,0 0-1 0 0,0 0 0 0 0,-1-1 0 0 0,1 1 1 0 0,0 1-1 0 0,0-1 0 0 0,0 0 0 0 0,0 0 1 0 0,4 1 0 0 0,0-1 1 0 0,-1 1-1 0 0,1 2 1 0 0,-1-2-1 0 0,7 3 0 0 0,2 2-1 0 0,0 1 0 0 0,0 1 0 0 0,-2 0 0 0 0,1 0 0 0 0,0 1 0 0 0,0 1 0 0 0,-2-1 0 0 0,1 2 0 0 0,-1 0 0 0 0,0 1 0 0 0,-1 0 0 0 0,-1 0 0 0 0,0 1 0 0 0,0 0 0 0 0,-1 0 0 0 0,-1 1 0 0 0,0-1 0 0 0,-2 2 0 0 0,7 22 0 0 0,-10-34 3 0 0,-1 2 0 0 0,1-2 0 0 0,-1 1 0 0 0,0-1 0 0 0,0 1 0 0 0,0-1 0 0 0,0 1 0 0 0,-1 0-1 0 0,1-1 1 0 0,-1 1 0 0 0,0-1 0 0 0,0 0 0 0 0,0 1 0 0 0,-1-1 0 0 0,1 0 0 0 0,-4 7-1 0 0,3-6 9 0 0,-1 0-1 0 0,-1 0 0 0 0,1-1 0 0 0,-1 2 0 0 0,0-2 0 0 0,0 0 0 0 0,0 0 0 0 0,-1 0 0 0 0,1 0 0 0 0,-7 2 0 0 0,1 0 6 0 0,1-1-1 0 0,0-1 0 0 0,-1 0 1 0 0,1-1-1 0 0,-1 0 1 0 0,0-1-1 0 0,0 0 1 0 0,1-1-1 0 0,-1 1 1 0 0,0-2-1 0 0,-13-1 1 0 0,-1-3 112 0 0,19 3-90 0 0</inkml:trace>
  <inkml:trace contextRef="#ctx0" brushRef="#br0" timeOffset="2675.16">1207 1477 12456 0 0,'3'-8'360'0'0,"0"-1"1"0"0,-1 0-1 0 0,0 1 1 0 0,0-2-1 0 0,-1 1 1 0 0,1-17-1 0 0,-2 21-227 0 0,-1-1 1 0 0,1 1-1 0 0,-1 0 1 0 0,0 0-1 0 0,-1 1 0 0 0,1-2 1 0 0,-1 1-1 0 0,0 1 0 0 0,0-1 1 0 0,0 1-1 0 0,-1-1 0 0 0,1 0 1 0 0,-7-6-1 0 0,7 8-70 0 0,-1 0 0 0 0,-1 0 0 0 0,1 0 0 0 0,0 0 0 0 0,-1 1 0 0 0,1-1 0 0 0,-1 1 1 0 0,0 0-1 0 0,0 0 0 0 0,1 1 0 0 0,-1-1 0 0 0,-1 1 0 0 0,1 0 0 0 0,0 0 0 0 0,0 0 0 0 0,0 0 0 0 0,0 1 0 0 0,0 0 0 0 0,0 0 0 0 0,0 0 0 0 0,-1 0 0 0 0,1 1 0 0 0,0 0 0 0 0,0-1 0 0 0,0 2 0 0 0,0-1 0 0 0,0 0 1 0 0,0 1-1 0 0,-5 2 0 0 0,4-1-31 0 0,0-1 0 0 0,0 1 0 0 0,1 0 0 0 0,-1 1 0 0 0,1-1 0 0 0,0 0 1 0 0,0 1-1 0 0,0 0 0 0 0,1 0 0 0 0,-1 1 0 0 0,1-1 0 0 0,0 1 0 0 0,0-1 0 0 0,0 1 1 0 0,1-1-1 0 0,0 2 0 0 0,0-1 0 0 0,0 0 0 0 0,0 0 0 0 0,1 1 0 0 0,0 0 0 0 0,0-1 1 0 0,-1 7-1 0 0,2-11-24 0 0,1-1-1 0 0,-1 1 1 0 0,0 0 0 0 0,0-1 0 0 0,0 2 0 0 0,0-2-1 0 0,1 1 1 0 0,-1-1 0 0 0,0 1 0 0 0,1-1 0 0 0,-1 1 0 0 0,0-1-1 0 0,1 1 1 0 0,-1-1 0 0 0,1 1 0 0 0,-1-1 0 0 0,1 1 0 0 0,-1-1-1 0 0,1 0 1 0 0,-1 1 0 0 0,1-1 0 0 0,-1 0 0 0 0,1 0-1 0 0,-1 1 1 0 0,1-1 0 0 0,-1 0 0 0 0,1 0 0 0 0,0 0 0 0 0,-1 0-1 0 0,1 0 1 0 0,-1 1 0 0 0,1-1 0 0 0,0 0 0 0 0,-1 0 0 0 0,1-1-1 0 0,0 1 1 0 0,-1 0 0 0 0,1 0 0 0 0,33-5 196 0 0,-21 2-140 0 0,-12 3-58 0 0,2-2 23 0 0,0 1 1 0 0,0 1-1 0 0,1 0 0 0 0,-1-1 1 0 0,0 1-1 0 0,1 0 0 0 0,-1 1 0 0 0,0-1 1 0 0,0 0-1 0 0,0 1 0 0 0,1 1 1 0 0,-1-1-1 0 0,0 0 0 0 0,0 0 1 0 0,0 0-1 0 0,0 1 0 0 0,4 2 0 0 0,-5-3-8 0 0,0 1-1 0 0,1-1 0 0 0,-1 0 0 0 0,1 0 0 0 0,-1 0 1 0 0,1-1-1 0 0,0 1 0 0 0,-1-1 0 0 0,1 1 1 0 0,0-1-1 0 0,0 0 0 0 0,-1 0 0 0 0,1 0 0 0 0,0 0 1 0 0,-1-1-1 0 0,1 1 0 0 0,0-1 0 0 0,-1 1 1 0 0,1-1-1 0 0,0 0 0 0 0,-1 0 0 0 0,1 0 0 0 0,-1-1 1 0 0,4-2-1 0 0,4-2 18 0 0,-1-1 0 0 0,0 0 0 0 0,0 0 0 0 0,12-15 0 0 0,-11 10-1 0 0,-4 5-8 0 0,1 1 1 0 0,-1-2-1 0 0,0 0 0 0 0,5-8 1 0 0,-9 13-23 0 0,-1-1 0 0 0,1 1 0 0 0,-1 0-1 0 0,0 0 1 0 0,0 0 0 0 0,-1 0 0 0 0,1-1 0 0 0,0 1 0 0 0,-1-1 0 0 0,0 0 0 0 0,0 1 0 0 0,0 0 0 0 0,0 0 0 0 0,0-1 0 0 0,-2-5 0 0 0,-2-5 23 0 0,0 0 0 0 0,0 1-1 0 0,-2 0 1 0 0,1 0 0 0 0,-13-20 0 0 0,18 32-25 0 0,-1 0 1 0 0,0 0-1 0 0,1 0 0 0 0,-1 0 1 0 0,0 0-1 0 0,1 0 1 0 0,-1 0-1 0 0,0 1 1 0 0,1-1-1 0 0,-1 0 1 0 0,0 0-1 0 0,1 1 0 0 0,-1-1 1 0 0,0 1-1 0 0,0-1 1 0 0,-2 0-1 0 0,3 1-1 0 0,0 0-1 0 0,-1 0 1 0 0,1 0 0 0 0,-1 0-1 0 0,1 0 1 0 0,-1 0 0 0 0,1 0-1 0 0,-1 1 1 0 0,1-1-1 0 0,0 0 1 0 0,-1 0 0 0 0,1 0-1 0 0,-1 1 1 0 0,1-1-1 0 0,0 0 1 0 0,-1 0 0 0 0,1 1-1 0 0,0-1 1 0 0,-1 0-1 0 0,1 1 1 0 0,0-1 0 0 0,-1 0-1 0 0,1 1 1 0 0,0-1-1 0 0,0 0 1 0 0,-1 1 0 0 0,-1 3 10 0 0,1 0 0 0 0,-1 1 0 0 0,1-1 0 0 0,0 0 0 0 0,0 0 0 0 0,-1 9 0 0 0,2 13 41 0 0,0 1 1 0 0,2 0 0 0 0,0-1 0 0 0,2 1 0 0 0,1-1 0 0 0,1 0-1 0 0,11 35 1 0 0,-13-51-17 0 0,0 0-1 0 0,0-1 1 0 0,1 1-1 0 0,0-1 1 0 0,1 1 0 0 0,0-2-1 0 0,0 0 1 0 0,1 0-1 0 0,0 0 1 0 0,14 12-1 0 0,-15-14 18 0 0</inkml:trace>
  <inkml:trace contextRef="#ctx0" brushRef="#br0" timeOffset="3251.63">1230 1349 12960 0 0,'0'0'344'0'0,"2"-2"1"0"0,-1 1-225 0 0,0-1 0 0 0,1 1 0 0 0,0 0 1 0 0,-1 0-1 0 0,1 0 0 0 0,0 0 0 0 0,-1-1 0 0 0,1 1 1 0 0,0 0-1 0 0,0 1 0 0 0,0-1 0 0 0,0 1 0 0 0,0-1 1 0 0,0 1-1 0 0,0 0 0 0 0,-1-1 0 0 0,1 1 0 0 0,0 0 1 0 0,0 1-1 0 0,0-1 0 0 0,3 1 0 0 0,4-1 53 0 0,61 7 498 0 0,-54-4-513 0 0,-1-1 1 0 0,0-1-1 0 0,1 0 1 0 0,-1-2-1 0 0,1 0 1 0 0,23-4-1 0 0,-24 1-66 0 0,-1 1 0 0 0,-1-1 0 0 0,1-1 0 0 0,0-1 0 0 0,0-1 0 0 0,-1 1 0 0 0,0-2 0 0 0,22-16 0 0 0,-35 24-80 0 0,1 0 1 0 0,-1-1-1 0 0,1 1 0 0 0,-1 0 1 0 0,1-1-1 0 0,-1 1 0 0 0,1 0 1 0 0,-1-1-1 0 0,0 1 0 0 0,1-1 0 0 0,-1 1 1 0 0,0-1-1 0 0,1 1 0 0 0,-1-1 1 0 0,0 1-1 0 0,0-1 0 0 0,1 1 1 0 0,-1-1-1 0 0,0 1 0 0 0,0-1 0 0 0,0 0 1 0 0,0 1-1 0 0,0-1 0 0 0,0 1 1 0 0,0-2-1 0 0,0 1 0 0 0,0 1 1 0 0,0-1-1 0 0,0 1 0 0 0,0-2 1 0 0,-1 1 11 0 0,0 1 0 0 0,1-1 1 0 0,-1 0-1 0 0,0 0 0 0 0,0 1 1 0 0,0-1-1 0 0,0 1 0 0 0,0-1 1 0 0,0 1-1 0 0,0-1 1 0 0,0 1-1 0 0,0-1 0 0 0,0 1 1 0 0,-1-1-1 0 0,-5 0 76 0 0,0 0 1 0 0,0 0-1 0 0,-12 0 0 0 0,14 1-49 0 0,0 1 0 0 0,0 0 1 0 0,1 0-1 0 0,-1 0 0 0 0,0 1 0 0 0,1-1 0 0 0,0 1 1 0 0,-1 0-1 0 0,1 1 0 0 0,0-1 0 0 0,0 2 0 0 0,1-1 1 0 0,-1 0-1 0 0,1 0 0 0 0,-1 0 0 0 0,1 1 0 0 0,-1-1 1 0 0,-4 9-1 0 0,5-7 8 0 0,0 0 1 0 0,0 0-1 0 0,0 2 0 0 0,0-2 1 0 0,1 0-1 0 0,0 1 0 0 0,0 0 1 0 0,0 0-1 0 0,1 0 0 0 0,0 0 1 0 0,0 0-1 0 0,0 0 1 0 0,1 0-1 0 0,0 0 0 0 0,1 8 1 0 0,-1-13-42 0 0,0 0 1 0 0,0-1-1 0 0,0 1 1 0 0,0 0 0 0 0,0 0-1 0 0,0 0 1 0 0,1-1-1 0 0,-1 1 1 0 0,0 0-1 0 0,1 0 1 0 0,-1 0 0 0 0,0-1-1 0 0,1 1 1 0 0,-1 0-1 0 0,1-1 1 0 0,-1 1 0 0 0,1 0-1 0 0,-1-1 1 0 0,1 1-1 0 0,0-1 1 0 0,-1 1 0 0 0,1-1-1 0 0,0 1 1 0 0,-1-1-1 0 0,1 1 1 0 0,0-1-1 0 0,0 1 1 0 0,0-1 0 0 0,1 0 2 0 0,-1 0 0 0 0,1 0 0 0 0,0 0 0 0 0,-1 0 1 0 0,1-1-1 0 0,-1 1 0 0 0,1 0 0 0 0,-1-1 1 0 0,1 1-1 0 0,-1-1 0 0 0,1 0 0 0 0,-1 0 0 0 0,3-1 1 0 0,3-3 34 0 0,0-1 1 0 0,-1 0 0 0 0,1-1 0 0 0,6-7 0 0 0,7-12 72 0 0,-13 15-30 0 0,1 2 1 0 0,0 0-1 0 0,11-11 0 0 0,-18 19-57 0 0,-1 1-40 0 0,0 0 1 0 0,0-1 0 0 0,0 1 0 0 0,0 0 0 0 0,0 0 0 0 0,0 0 0 0 0,0 0-1 0 0,0 0 1 0 0,0 0 0 0 0,0 0 0 0 0,0-1 0 0 0,0 1 0 0 0,0 0 0 0 0,0 0-1 0 0,0 0 1 0 0,1 0 0 0 0,-1 0 0 0 0,0 0 0 0 0,0 0 0 0 0,0 0 0 0 0,0 0-1 0 0,0 0 1 0 0,0 0 0 0 0,0-1 0 0 0,0 1 0 0 0,0 0 0 0 0,1 0 0 0 0,-1 0-1 0 0,0 0 1 0 0,0 0 0 0 0,0 0 0 0 0,0 0 0 0 0,0 0 0 0 0,0 0 0 0 0,0 0-1 0 0,0 0 1 0 0,1 0 0 0 0,-1 0 0 0 0,0 0 0 0 0,0 0 0 0 0,0 0 0 0 0,0 0-1 0 0,0 0 1 0 0,0 0 0 0 0,0 0 0 0 0,1 0 0 0 0,-1 0 0 0 0,0 0 0 0 0,0 1-1 0 0,0-1 1 0 0,0 0 0 0 0,0 0 0 0 0,0 0 0 0 0,0 0 0 0 0,0 0 0 0 0,0 0-1 0 0,1 0 1 0 0,-1 0 0 0 0,0 0 0 0 0,0 0 0 0 0,0 1 0 0 0,0-1 0 0 0,0 0-1 0 0,0 0 1 0 0,0 0 0 0 0,6 7 66 0 0,-3 2-20 0 0,1 1 0 0 0,0-1 0 0 0,1-1 0 0 0,0 2 0 0 0,10 14 0 0 0,-13-22-40 0 0,-1 0-1 0 0,1 0 1 0 0,0-1 0 0 0,0 1 0 0 0,0-1 0 0 0,0 1 0 0 0,0-1-1 0 0,0 0 1 0 0,0 0 0 0 0,0 0 0 0 0,1 0 0 0 0,-1 0 0 0 0,0 0-1 0 0,0-1 1 0 0,1 2 0 0 0,-1-2 0 0 0,1 0 0 0 0,-1 0-1 0 0,0 1 1 0 0,1-1 0 0 0,-1-1 0 0 0,1 1 0 0 0,-1 0 0 0 0,0-2-1 0 0,1 2 1 0 0,-1-1 0 0 0,0 0 0 0 0,1 1 0 0 0,3-3 0 0 0,14-8 32 0 0,0-2 0 0 0,-1 0 1 0 0,-2-2-1 0 0,27-23 0 0 0,-18 9-285 0 0,-19 19-2589 0 0</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09:15:41.335"/>
    </inkml:context>
    <inkml:brush xml:id="br0">
      <inkml:brushProperty name="width" value="0.05" units="cm"/>
      <inkml:brushProperty name="height" value="0.05" units="cm"/>
      <inkml:brushProperty name="color" value="#004F8B"/>
    </inkml:brush>
  </inkml:definitions>
  <inkml:trace contextRef="#ctx0" brushRef="#br0">1 1713 96 0 0,'2'1'8'0'0,"-1"0"62"0"0,0-1 0 0 0,1 0 0 0 0,-1 1 0 0 0,0-1 0 0 0,1 0 0 0 0,-1 0 0 0 0,0 0 0 0 0,1 0 0 0 0,-1 0 0 0 0,3-1 0 0 0,29-8 998 0 0,-13 3-499 0 0,22-5 115 0 0,-1-2 0 0 0,-2-2 1 0 0,74-38-1 0 0,135-62 402 0 0,6 19 74 0 0,-68 14-285 0 0,-30 12 242 0 0,-5 13-450 0 0,132-56 1180 0 0,-212 77-1088 0 0,-43 21-456 0 0,45-19 0 0 0,-33 19 426 0 0,45-25-1 0 0,-81 38-564 0 0,0 0 0 0 0,0 0 0 0 0,-1-1 0 0 0,1 0 0 0 0,3-3 0 0 0,-7 6-66 0 0</inkml:trace>
  <inkml:trace contextRef="#ctx0" brushRef="#br0" timeOffset="1595.82">2413 449 5224 0 0,'0'0'1082'0'0,"-2"-27"2728"0"0,1 25-3697 0 0,1 1 0 0 0,0-1 1 0 0,-1 1-1 0 0,1 0 0 0 0,-1-1 1 0 0,1 1-1 0 0,-1 0 0 0 0,0 0 1 0 0,1-1-1 0 0,-1 0 0 0 0,0 1 0 0 0,0 0 1 0 0,0 0-1 0 0,0 0 0 0 0,0 0 1 0 0,0 0-1 0 0,0 0 0 0 0,-1 1 1 0 0,1-1-1 0 0,0 0 0 0 0,0 0 1 0 0,-1 1-1 0 0,1-1 0 0 0,0 1 1 0 0,-1-1-1 0 0,1 1 0 0 0,0 0 0 0 0,-1-1 1 0 0,1 1-1 0 0,-1 0 0 0 0,1 0 1 0 0,0 0-1 0 0,-1 0 0 0 0,0 0 1 0 0,0 1-1 0 0,1-1 0 0 0,0 0 1 0 0,-1 1-1 0 0,1-1 0 0 0,-2 1 1 0 0,-6 3-62 0 0,0 0 0 0 0,0 2 0 0 0,0-2 0 0 0,-14 12 0 0 0,14-9 103 0 0,-5 4-140 0 0,1 1 1 0 0,-1 1-1 0 0,-20 27 0 0 0,6-9-5 0 0,12-12-9 0 0,0 1 0 0 0,2 1 1 0 0,-1 0-1 0 0,2 1 0 0 0,1 0 1 0 0,1 1-1 0 0,0 1 0 0 0,2-1 1 0 0,1 1-1 0 0,1 0 0 0 0,-8 50 1 0 0,11-42 14 0 0,0 0 0 0 0,3 1 0 0 0,2 48 0 0 0,0-63-8 0 0,1 13 5 0 0,1 1 1 0 0,1-1 0 0 0,10 35-1 0 0,-13-61-12 0 0,7 23 9 0 0,1 0 0 0 0,2 0-1 0 0,14 28 1 0 0,2-5-2 0 0,-5-7 2 0 0,2-1 1 0 0,2-2-1 0 0,36 45 1 0 0,-38-60-7 0 0,2-2 1 0 0,33 25 0 0 0,24 21 5 0 0,-65-51-10 0 0,2-1 0 0 0,0 0 0 0 0,2-2 0 0 0,-1-1 0 0 0,1 0 0 0 0,30 14 0 0 0,0-7 2 0 0,2-2 0 0 0,0-3 0 0 0,109 20 0 0 0,34-16 7 0 0,-156-20 4 0 0,0-2 1 0 0,75-12-1 0 0,-108 12-10 0 0,41-7 51 0 0,71-23-1 0 0,-105 26-34 0 0,-1-1 0 0 0,2-1 0 0 0,-2 0 0 0 0,0-1-1 0 0,-1 0 1 0 0,1-2 0 0 0,-1 1 0 0 0,21-21 0 0 0,8-14 86 0 0,70-75 281 0 0,-95 98-283 0 0,-1 1 0 0 0,-1-2 0 0 0,-2-1 0 0 0,15-28 0 0 0,-9 10 52 0 0,0 0 111 0 0,-1 1 0 0 0,-2-3 0 0 0,16-65 0 0 0,-21 51 15 0 0,-3 0 0 0 0,2-74 1 0 0,-10 92-151 0 0,-1 2 1 0 0,-3 0-1 0 0,0-2 1 0 0,-17-55-1 0 0,16 73-82 0 0,-10-39 123 0 0,-3 1 1 0 0,-43-99-1 0 0,41 120-123 0 0,-28-57 102 0 0,38 82-122 0 0,1-2 1 0 0,-1 3-1 0 0,0-1 0 0 0,-19-18 0 0 0,-28-21 84 0 0,-85-75 94 0 0,120 111-176 0 0,0 1 0 0 0,0 0 0 0 0,-2 3 0 0 0,1 0 0 0 0,-2 1 0 0 0,-47-15 0 0 0,34 16 13 0 0,-1 2-1 0 0,-1 1 1 0 0,-77-1-1 0 0,91 7-33 0 0,-52 2 37 0 0,46 3-45 0 0,-2 1 0 0 0,1 2-1 0 0,0 1 1 0 0,1 2-1 0 0,0 2 1 0 0,1 0 0 0 0,0 2-1 0 0,-31 19 1 0 0,-78 59-60 0 0,12-8-116 0 0,108-71 110 0 0,0-1-1 0 0,-17 17 1 0 0,30-23 23 0 0,-1 1 0 0 0,1 1 0 0 0,1-1 0 0 0,0 1 1 0 0,0 0-1 0 0,0 0 0 0 0,-5 14 0 0 0,5-11-6 0 0</inkml:trace>
  <inkml:trace contextRef="#ctx0" brushRef="#br0" timeOffset="2248.91">2314 893 10848 0 0,'0'0'433'0'0,"0"-12"524"0"0,16 86 334 0 0,3 27-748 0 0,-16-69-335 0 0,-1 0 0 0 0,-2 0 1 0 0,-5 50-1 0 0,1-74 9 0 0,0-13-98 0 0,-4-15-33 0 0,7 19-76 0 0,-7-28 45 0 0,0 1 0 0 0,3-1 0 0 0,0 1 0 0 0,2-2 0 0 0,1 1 0 0 0,1 0 0 0 0,6-53 0 0 0,-4 70-32 0 0,0-1 0 0 0,2 1-1 0 0,-1 1 1 0 0,1-2 0 0 0,2 2 0 0 0,-1-1 0 0 0,1 1 0 0 0,0 0 0 0 0,1 0 0 0 0,0 1-1 0 0,0-1 1 0 0,9-9 0 0 0,-14 19-16 0 0,0 0 1 0 0,0-1-1 0 0,0 0 0 0 0,0 1 1 0 0,0 0-1 0 0,2 0 0 0 0,-2 0 1 0 0,0 0-1 0 0,1 1 0 0 0,-1-1 0 0 0,1 0 1 0 0,-1 0-1 0 0,1 1 0 0 0,-1-1 1 0 0,1 1-1 0 0,0 0 0 0 0,-1-1 0 0 0,1 1 1 0 0,-1 0-1 0 0,1 0 0 0 0,0 0 1 0 0,-1 0-1 0 0,1 0 0 0 0,0 0 0 0 0,-1 0 1 0 0,1 1-1 0 0,-1-1 0 0 0,1 1 1 0 0,0-1-1 0 0,-1 1 0 0 0,1-1 1 0 0,1 3-1 0 0,0-1 8 0 0,-1 0 1 0 0,1 0-1 0 0,-1 1 0 0 0,0 0 1 0 0,1-1-1 0 0,-1 1 1 0 0,0-1-1 0 0,0 1 1 0 0,-1 0-1 0 0,1 0 0 0 0,-1 0 1 0 0,0 0-1 0 0,0 1 1 0 0,0-1-1 0 0,0 0 0 0 0,0 4 1 0 0,0 1 21 0 0,0 1 0 0 0,-1-2 1 0 0,0 1-1 0 0,-1 1 0 0 0,0-2 0 0 0,0 1 1 0 0,-1 0-1 0 0,0 0 0 0 0,0 0 0 0 0,-5 10 1 0 0,-3 4 100 0 0,0-1 1 0 0,-16 25-1 0 0,24-44-129 0 0,-29 42 213 0 0,29-40-184 0 0,-1-1 1 0 0,1 0-1 0 0,-1 0 1 0 0,0-1-1 0 0,0 1 1 0 0,0-1 0 0 0,0 0-1 0 0,0 0 1 0 0,-1 0-1 0 0,1 0 1 0 0,-6 2-1 0 0,9-4-28 0 0,-1 0-1 0 0,1 0 0 0 0,-1 0 0 0 0,1 1 0 0 0,-1-2 1 0 0,1 1-1 0 0,-1 0 0 0 0,1 0 0 0 0,0 0 0 0 0,-1 0 0 0 0,1 0 1 0 0,-1 0-1 0 0,1 0 0 0 0,-1 0 0 0 0,1-2 0 0 0,-1 2 1 0 0,1 0-1 0 0,0 0 0 0 0,-1-1 0 0 0,1 1 0 0 0,-1 0 1 0 0,1-1-1 0 0,0 1 0 0 0,-1 0 0 0 0,1-1 0 0 0,0 0 0 0 0,-3-4 55 0 0</inkml:trace>
  <inkml:trace contextRef="#ctx0" brushRef="#br0" timeOffset="2797.95">2524 840 11448 0 0,'0'0'1434'0'0,"2"2"-1107"0"0,0 0-229 0 0,0 0 1 0 0,0 1-1 0 0,0-1 1 0 0,0 1-1 0 0,0 1 1 0 0,0-1-1 0 0,-1 0 1 0 0,1 0-1 0 0,-1 0 0 0 0,0 0 1 0 0,0 0-1 0 0,1 0 1 0 0,-1 0-1 0 0,0 7 1 0 0,1 10 115 0 0,0 26 1 0 0,-1-14 206 0 0,2 4-145 0 0,-3-15-77 0 0,2 1 0 0 0,0-1 0 0 0,2 0 0 0 0,6 23 0 0 0,-8-38-80 0 0,2 0-62 0 0</inkml:trace>
  <inkml:trace contextRef="#ctx0" brushRef="#br0" timeOffset="3227.02">2680 865 11656 0 0,'2'-1'246'0'0,"-1"-1"-303"0"0,11-12 1222 0 0,-12 14-1110 0 0,1 0 0 0 0,-1-1 0 0 0,1 1 0 0 0,-1 0 0 0 0,1 0 0 0 0,-1 0 0 0 0,1-1 0 0 0,-1 1 0 0 0,1 0 0 0 0,-1 0 0 0 0,1 0 0 0 0,-1 0 0 0 0,1 0 0 0 0,0 0 0 0 0,-1 0 0 0 0,1 0 0 0 0,-1 0 0 0 0,1 0 0 0 0,-1 0 0 0 0,1 1 0 0 0,-1-1 0 0 0,1 0 0 0 0,-1 0 0 0 0,1 0 0 0 0,-1 1 0 0 0,1-1 0 0 0,-1 0 0 0 0,1 1 0 0 0,-1-1 0 0 0,0 0 0 0 0,1 1 0 0 0,0 0 0 0 0,4 6 78 0 0,1-2 1 0 0,-1 2-1 0 0,-1-1 1 0 0,1 2-1 0 0,-1-2 1 0 0,-1 1-1 0 0,4 9 1 0 0,14 54 442 0 0,2 1-196 0 0,-20-64-320 0 0,0 0 0 0 0,1 0 0 0 0,0 1-1 0 0,0-2 1 0 0,1 1 0 0 0,-1-1 0 0 0,8 7-1 0 0,-9-11-15 0 0,-1 1-1 0 0,1-1 1 0 0,0 0-1 0 0,0 0 1 0 0,0 0-1 0 0,0 0 1 0 0,0 0-1 0 0,6 2 1 0 0,-8-3-35 0 0,0-1 1 0 0,0 0 0 0 0,0 0 0 0 0,-1 0 0 0 0,1 0-1 0 0,0 0 1 0 0,0 1 0 0 0,0-1 0 0 0,0-1 0 0 0,-1 1 0 0 0,1 0-1 0 0,0 0 1 0 0,0 0 0 0 0,0 0 0 0 0,0-1 0 0 0,-1 1-1 0 0,1 0 1 0 0,0-2 0 0 0,0 2 0 0 0,-1 0 0 0 0,1-1-1 0 0,0 1 1 0 0,0-1 0 0 0,-1 1 0 0 0,1-1 0 0 0,-1 0-1 0 0,1 1 1 0 0,0-1 0 0 0,-1 0 0 0 0,2 1 0 0 0,-2-1-1 0 0,0 0 1 0 0,1 1 0 0 0,-1-1 0 0 0,0 0 0 0 0,1 0-1 0 0,-1 0 1 0 0,0 1 0 0 0,0-1 0 0 0,1 0 0 0 0,-1 0 0 0 0,0 0-1 0 0,0-1 1 0 0,2-26 117 0 0,0 1 0 0 0,-2-1 0 0 0,-4-41 1 0 0,2 40 117 0 0,-1-1 0 0 0,3 1 0 0 0,5-32 0 0 0,-3 52-173 0 0</inkml:trace>
  <inkml:trace contextRef="#ctx0" brushRef="#br0" timeOffset="3790">3045 759 13360 0 0,'0'0'854'0'0,"0"18"134"0"0,-2 26 79 0 0,0-20-163 0 0,2 25 1 0 0,0-44-829 0 0,1 1 0 0 0,0 1 1 0 0,0-2-1 0 0,0 1 0 0 0,0-1 1 0 0,1 0-1 0 0,0 2 0 0 0,0-2 0 0 0,4 8 1 0 0,-5-12-69 0 0,0 1-1 0 0,0-1 1 0 0,2 1 0 0 0,-2-1 0 0 0,0 0 0 0 0,0 2-1 0 0,1-2 1 0 0,-1 0 0 0 0,0 0 0 0 0,1 0 0 0 0,-1 0-1 0 0,1 0 1 0 0,0 0 0 0 0,-1 0 0 0 0,1-1 0 0 0,0 1-1 0 0,-1-1 1 0 0,1 1 0 0 0,0-1 0 0 0,0 0 0 0 0,-1 1-1 0 0,1-1 1 0 0,0 0 0 0 0,0 0 0 0 0,0 0 0 0 0,-1 0-1 0 0,1-1 1 0 0,0 1 0 0 0,0 0 0 0 0,-1-1 0 0 0,1 1-1 0 0,0-1 1 0 0,-1 0 0 0 0,4-1 0 0 0,6-4 53 0 0,-1-1 0 0 0,0 1 1 0 0,-1-1-1 0 0,14-13 0 0 0,-5 5-26 0 0,-12 10-32 0 0,0 0 0 0 0,0 0 0 0 0,-1 0 0 0 0,0-1-1 0 0,0 0 1 0 0,1 0 0 0 0,6-12 0 0 0,-10 14-2 0 0,-1 1 0 0 0,0 0 0 0 0,0 0 0 0 0,0 0 0 0 0,-1 0 0 0 0,1 0 0 0 0,-1 0 0 0 0,1 0 0 0 0,-1-1 0 0 0,0 1 0 0 0,0 0 0 0 0,-1 0 0 0 0,1 0 1 0 0,-1 0-1 0 0,1 0 0 0 0,-1 0 0 0 0,0 0 0 0 0,0 0 0 0 0,0 0 0 0 0,0 0 0 0 0,-1 0 0 0 0,-1-3 0 0 0,0 2 11 0 0,0 0 0 0 0,0-1 0 0 0,-1 1 0 0 0,1 1 0 0 0,-1 0 0 0 0,0-1 0 0 0,1 1 0 0 0,-1 0 0 0 0,0 0 0 0 0,0 1 0 0 0,-1-2 0 0 0,1 2 0 0 0,0 0 0 0 0,-1 0 0 0 0,1 1 0 0 0,-1-1-1 0 0,-1 1 1 0 0,1 0 0 0 0,1 0 0 0 0,-1 1 0 0 0,0-1 0 0 0,-9 1 0 0 0,9 1 22 0 0,-1-1 0 0 0,0 1 0 0 0,0 0 0 0 0,0 0 0 0 0,0 0 0 0 0,1 1 0 0 0,0 0 0 0 0,-1 0 0 0 0,1 0 0 0 0,0 2 0 0 0,0-1 0 0 0,0 0 0 0 0,0 0 0 0 0,0 1 0 0 0,0-1 0 0 0,1 1 0 0 0,0 0 0 0 0,0 1 0 0 0,-4 6 0 0 0,7-11-18 0 0,0 1 1 0 0,1 0-1 0 0,-1 0 0 0 0,1 0 1 0 0,-1 0-1 0 0,1 0 1 0 0,0 0-1 0 0,-1 0 0 0 0,1 0 1 0 0,0 1-1 0 0,0-1 1 0 0,0 2-1 0 0,0-2 41 0 0</inkml:trace>
  <inkml:trace contextRef="#ctx0" brushRef="#br0" timeOffset="3791">3366 624 14064 0 0,'1'-1'76'0'0,"0"1"-1"0"0,0 0 1 0 0,0 0 0 0 0,0 0 0 0 0,0 0 0 0 0,0 0 0 0 0,0 0 0 0 0,0 0 0 0 0,0 0 0 0 0,1 1 0 0 0,-1-1 0 0 0,0 0 0 0 0,0 1 0 0 0,0-1 0 0 0,1 1-1 0 0,0 0 21 0 0,-1 1-1 0 0,0-1 0 0 0,1 1 1 0 0,-1-1-1 0 0,0 1 0 0 0,0-1 1 0 0,0 1-1 0 0,0-1 0 0 0,0 1 1 0 0,0 0-1 0 0,0-1 0 0 0,0 1 1 0 0,0 3-1 0 0,2 6 148 0 0,0-1-1 0 0,-1 1 1 0 0,0 15 0 0 0,-2-14-236 0 0,19 170 1809 0 0,-18-159-1694 0 0,0-19-84 0 0</inkml:trace>
  <inkml:trace contextRef="#ctx0" brushRef="#br0" timeOffset="3792">3242 665 11952 0 0,'0'0'1288'0'0,"3"-1"-1132"0"0,15-8 692 0 0,29-4 0 0 0,-14 4-644 0 0,12-6 254 0 0,97-25 635 0 0,-133 38-1017 0 0,-6 0-48 0 0,0 1-1 0 0,0 0 0 0 0,0 0 0 0 0,0 0 1 0 0,0 1-1 0 0,0-1 0 0 0,0 1 0 0 0,0 0 1 0 0,0 0-1 0 0,1 0 0 0 0,-1 1 0 0 0,1-1 1 0 0,4 2-1 0 0,-3 2 11 0 0</inkml:trace>
  <inkml:trace contextRef="#ctx0" brushRef="#br0" timeOffset="4516.07">2743 1429 10248 0 0,'-2'1'521'0'0,"-4"1"-307"0"0,0 0 0 0 0,0 1 0 0 0,-1 0 0 0 0,2 1 0 0 0,-1-1 0 0 0,1 1 0 0 0,0 0 0 0 0,0 0 0 0 0,0 0 0 0 0,1 1 0 0 0,-1 1-1 0 0,1-2 1 0 0,0 2 0 0 0,1-1 0 0 0,-2 0 0 0 0,2 2 0 0 0,0-2 0 0 0,-4 12 0 0 0,1-2-43 0 0,1 0 0 0 0,1 0 0 0 0,0 1 0 0 0,1-1 0 0 0,1 1 0 0 0,0-1 0 0 0,1 18 0 0 0,1-28-138 0 0,0-1 0 0 0,0 0 0 0 0,1-1-1 0 0,0 1 1 0 0,-1 0 0 0 0,1 0 0 0 0,1-1 0 0 0,-1 2-1 0 0,1-1 1 0 0,-1-1 0 0 0,1 1 0 0 0,0-1 0 0 0,0 0-1 0 0,1 0 1 0 0,2 5 0 0 0,-4-7-20 0 0,1 1 0 0 0,0 0 0 0 0,0-1 1 0 0,0 1-1 0 0,0-1 0 0 0,0 0 0 0 0,0 0 0 0 0,0 0 0 0 0,1 0 0 0 0,-1 0 1 0 0,1 0-1 0 0,-1 0 0 0 0,0-1 0 0 0,0 1 0 0 0,1-1 0 0 0,-1 0 1 0 0,1 0-1 0 0,-1 0 0 0 0,0 0 0 0 0,1 0 0 0 0,-1 0 0 0 0,0 0 0 0 0,1-1 1 0 0,-1 1-1 0 0,4-2 0 0 0,0 0 5 0 0,-1-1 0 0 0,2 1 0 0 0,-1-1 0 0 0,-1 0 0 0 0,1-1 1 0 0,-1 0-1 0 0,0 0 0 0 0,0 0 0 0 0,-1-1 0 0 0,1 1 0 0 0,-1-1 0 0 0,0 0 0 0 0,7-9 0 0 0,-2-3 28 0 0,-1 1 0 0 0,0-2-1 0 0,7-23 1 0 0,4-8 139 0 0,-19 49-182 0 0,0 0 0 0 0,0 0-1 0 0,0 0 1 0 0,0-1 0 0 0,0 1-1 0 0,0 0 1 0 0,0 0 0 0 0,0 0 0 0 0,0 0-1 0 0,0 0 1 0 0,0 0 0 0 0,0 0-1 0 0,0-1 1 0 0,0 1 0 0 0,0 0 0 0 0,0 0-1 0 0,0 0 1 0 0,0 0 0 0 0,0 0-1 0 0,1 0 1 0 0,-1 0 0 0 0,0 0-1 0 0,0 0 1 0 0,0 0 0 0 0,0-1 0 0 0,0 1-1 0 0,0 0 1 0 0,0 0 0 0 0,0 0-1 0 0,1 0 1 0 0,-1 0 0 0 0,0 0 0 0 0,0 0-1 0 0,0 0 1 0 0,0 0 0 0 0,0 0-1 0 0,0 0 1 0 0,0 0 0 0 0,1 0 0 0 0,-1 0-1 0 0,0 0 1 0 0,0 0 0 0 0,0 0-1 0 0,0 0 1 0 0,0 0 0 0 0,0 0 0 0 0,0 0-1 0 0,1 0 1 0 0,2 7 102 0 0,1 10-15 0 0,-3 2 15 0 0,-1 1 0 0 0,-1-1-1 0 0,-1 0 1 0 0,-1 1 0 0 0,0-1 0 0 0,-13 37-1 0 0,11-42 262 0 0,5-24-34 0 0,4-27-69 0 0,-4 36-280 0 0,5-69 224 0 0,3-11-40 0 0,-7 72-130 0 0,1 0 0 0 0,0-1-1 0 0,1 2 1 0 0,0-1 0 0 0,0-1-1 0 0,6-8 1 0 0,-8 15-26 0 0,0 1 0 0 0,0 0 0 0 0,0 1 0 0 0,0-1 0 0 0,1 0 0 0 0,-1 1 0 0 0,1-1 0 0 0,-1 1 0 0 0,1-1 0 0 0,-1 1 0 0 0,1 0 0 0 0,0-1 0 0 0,0 1 0 0 0,-1 0 0 0 0,1 0 0 0 0,0 0 0 0 0,1 1 0 0 0,-1-1 0 0 0,0 0 0 0 0,0 1 0 0 0,0-1 0 0 0,0 1 0 0 0,1 0 0 0 0,1 0 0 0 0,-1 0 3 0 0,1 0 1 0 0,-1 1 0 0 0,0 0 0 0 0,0 0-1 0 0,0 0 1 0 0,0 0 0 0 0,0 1 0 0 0,0-1-1 0 0,0 1 1 0 0,0-1 0 0 0,0 1 0 0 0,0 0 0 0 0,0 0-1 0 0,4 5 1 0 0,1 3 15 0 0,0 0 0 0 0,-1 0 1 0 0,0 1-1 0 0,-1 0 0 0 0,0 1 0 0 0,0-1 0 0 0,5 17 0 0 0,-3-7 72 0 0,13 22 0 0 0,-13-31-64 0 0,-6-9-19 0 0,0 1-1 0 0,1-1 0 0 0,0 1 0 0 0,-2 0 0 0 0,1 0 1 0 0,2 6-1 0 0,-4-6 4 0 0</inkml:trace>
  <inkml:trace contextRef="#ctx0" brushRef="#br0" timeOffset="5113">2809 1671 12360 0 0,'0'0'1882'0'0,"2"-1"-1532"0"0,32-11-15 0 0,-1-1 1 0 0,0-2-1 0 0,-2 0 1 0 0,1-3-1 0 0,34-26 1 0 0,-48 31-323 0 0,11-9 21 0 0,-1-1-1 0 0,-1 1 0 0 0,29-37 0 0 0,-54 58-31 0 0,-2 0-2 0 0,1 0 1 0 0,-1 1-1 0 0,1-1 1 0 0,-1 1-1 0 0,1-1 1 0 0,-1 0-1 0 0,1 0 1 0 0,-1 1-1 0 0,0-1 1 0 0,0 0-1 0 0,1 0 1 0 0,-1 1-1 0 0,0-1 1 0 0,0 0-1 0 0,0-1 1 0 0,0 1 4 0 0,-2 1-4 0 0,1 0 0 0 0,0 0 0 0 0,0 1 0 0 0,0-1 0 0 0,-1 1 0 0 0,1-1 0 0 0,0 1 0 0 0,0-1 0 0 0,0 1 0 0 0,0-1 0 0 0,0 1 0 0 0,0 0 0 0 0,0 0 0 0 0,0 0 0 0 0,0 0 1 0 0,0-1-1 0 0,0 1 0 0 0,1 0 0 0 0,-1 0 0 0 0,-1 2 0 0 0,0 1 2 0 0,-1 0 2 0 0,-2 1 0 0 0,2 0-1 0 0,0 1 1 0 0,0 0-1 0 0,0-1 1 0 0,1 1 0 0 0,0-1-1 0 0,0 1 1 0 0,0 1-1 0 0,-1 9 1 0 0,2-7 12 0 0,0 1 0 0 0,1-1 0 0 0,-1 0 0 0 0,2 1 0 0 0,-1-1 0 0 0,4 14 0 0 0,-4-21-11 0 0,1 0 0 0 0,-1 1 0 0 0,1-1 0 0 0,0 0 0 0 0,0 0 0 0 0,0 1-1 0 0,0-2 1 0 0,0 1 0 0 0,1 0 0 0 0,-1 0 0 0 0,0-1 0 0 0,1 1 0 0 0,0 0 0 0 0,-1-1 0 0 0,1 0 0 0 0,0 1 0 0 0,-1-1 0 0 0,1 0 0 0 0,1 0 0 0 0,-1 0 0 0 0,0 0 0 0 0,0 0 0 0 0,0 0 0 0 0,0-1 0 0 0,1 1 0 0 0,-1-1-1 0 0,0 1 1 0 0,3-1 0 0 0,-1 0 8 0 0,0 0 0 0 0,0 0-1 0 0,0 0 1 0 0,0 0 0 0 0,-1-1-1 0 0,1 0 1 0 0,0 0-1 0 0,1 0 1 0 0,-2 0 0 0 0,1 0-1 0 0,0-1 1 0 0,-1 0 0 0 0,1 1-1 0 0,-1-1 1 0 0,5-4-1 0 0,1-3 52 0 0,0 2 0 0 0,-1-2-1 0 0,1 0 1 0 0,-1-1-1 0 0,-1 1 1 0 0,0-2-1 0 0,0 1 1 0 0,-1 0 0 0 0,-1-2-1 0 0,0 2 1 0 0,1-1-1 0 0,-2-2 1 0 0,0 2-1 0 0,-1-1 1 0 0,0 0-1 0 0,-1-1 1 0 0,-1 1 0 0 0,1-23-1 0 0,-2 34-55 0 0,0-1 11 0 0,0 0-1 0 0,0 0 1 0 0,0 0 0 0 0,0 0 0 0 0,1 0 0 0 0,-1 1-1 0 0,0-1 1 0 0,1 0 0 0 0,0-2 0 0 0,0 4 114 0 0,3 15-43 0 0,-1-3-58 0 0,0-2 1 0 0,-1 1-1 0 0,1 12 1 0 0,4 19 63 0 0,-3-24 13 0 0,-1-1 0 0 0,-1 1 0 0 0,1 27 0 0 0,-3-43-80 0 0</inkml:trace>
  <inkml:trace contextRef="#ctx0" brushRef="#br0" timeOffset="5622.16">3372 1479 10152 0 0,'0'0'368'0'0,"1"-4"1539"0"0,4-7-684 0 0,56-21-387 0 0,5-3-522 0 0,-59 30-281 0 0,1-1 1 0 0,-1 2-1 0 0,-1-2 0 0 0,0 1 0 0 0,0-1 1 0 0,8-11-1 0 0,-12 15-5 0 0,-1 0 1 0 0,0 0 0 0 0,0 0-1 0 0,0 0 1 0 0,0 0-1 0 0,0 0 1 0 0,0-2-1 0 0,-1 2 1 0 0,1 0 0 0 0,-1 0-1 0 0,1-1 1 0 0,-1 1-1 0 0,0 0 1 0 0,0 0-1 0 0,0-1 1 0 0,0 1 0 0 0,0 0-1 0 0,-1-1 1 0 0,1 0-1 0 0,-2-2 1 0 0,2 4 26 0 0,-8-4 696 0 0,6 12-664 0 0,1 1 0 0 0,0-1 0 0 0,0 0 0 0 0,1 0 0 0 0,-1 1-1 0 0,2 0 1 0 0,-1-1 0 0 0,1 0 0 0 0,0 1 0 0 0,3 10-1 0 0,1 18 111 0 0,16 93 810 0 0,-12-78-647 0 0,-7-40-239 0 0</inkml:trace>
  <inkml:trace contextRef="#ctx0" brushRef="#br0" timeOffset="6284.81">3639 1263 12960 0 0,'0'0'1520'0'0,"1"0"-1497"0"0,-1 0-1 0 0,1 0 1 0 0,-1-1 0 0 0,1 1 0 0 0,0 0 0 0 0,-1 0 0 0 0,1 1 0 0 0,-1-1 0 0 0,1 0 0 0 0,-1 0 0 0 0,1 0 0 0 0,0 0 0 0 0,-1 0 0 0 0,1 1 0 0 0,-1-1 0 0 0,1 0 0 0 0,-1 0 0 0 0,2 1 0 0 0,7 68 1882 0 0,9 39-576 0 0,-7-43-678 0 0,-10-61-605 0 0</inkml:trace>
  <inkml:trace contextRef="#ctx0" brushRef="#br0" timeOffset="6285.81">3636 1334 10248 0 0,'-6'-12'-4'0'0,"0"-3"228"0"0,3 5 3 0 0,-1 2 1 0 0,0 0-1 0 0,-7-13 0 0 0,9 17-229 0 0,0 2 314 0 0,0-1 0 0 0,0 0 0 0 0,1 0 0 0 0,-1 0 0 0 0,1 0 0 0 0,-1 0 0 0 0,1 0-1 0 0,-1-4 1 0 0,4 6-246 0 0,-1 0-1 0 0,1 0 1 0 0,0 0-1 0 0,0 0 1 0 0,0 0-1 0 0,0 1 1 0 0,0-2-1 0 0,0 2 1 0 0,3-1-1 0 0,-2 0 15 0 0,68-18 571 0 0,15-6 267 0 0,-72 17-165 0 0</inkml:trace>
  <inkml:trace contextRef="#ctx0" brushRef="#br0" timeOffset="6286.81">3589 1358 12552 0 0,'2'2'297'0'0,"1"-1"-164"0"0,1-1 1 0 0,0 0-1 0 0,-1 0 0 0 0,1 0 1 0 0,0 0-1 0 0,0 0 1 0 0,-1-1-1 0 0,1 1 0 0 0,0-2 1 0 0,-1 1-1 0 0,7-2 0 0 0,3-3 662 0 0,22-14-1 0 0,-23 13-444 0 0,0 1 0 0 0,12-5-1 0 0,6-7 642 0 0,-29 17-895 0 0,3 1 3 0 0,-3 0-53 0 0</inkml:trace>
  <inkml:trace contextRef="#ctx0" brushRef="#br0" timeOffset="6711.77">3650 1477 11552 0 0,'0'0'0'0'0,"11"9"160"0"0,-6-8 8 0 0,1-1-8 0 0,0 2 16 0 0,0-2-88 0 0,2-3 0 0 0,-1-1 0 0 0,4 1 8 0 0,0-1 272 0 0,0-4 8 0 0,0 1 0 0 0,3 0 0 0 0,-1 0-248 0 0,-1 1 8 0 0,-1-2-8 0 0</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09:16:02.281"/>
    </inkml:context>
    <inkml:brush xml:id="br0">
      <inkml:brushProperty name="width" value="0.05" units="cm"/>
      <inkml:brushProperty name="height" value="0.05" units="cm"/>
      <inkml:brushProperty name="color" value="#004F8B"/>
    </inkml:brush>
  </inkml:definitions>
  <inkml:trace contextRef="#ctx0" brushRef="#br0">1571 1220 96 0 0,'0'0'0'0'0,"15"-8"0"0"0,-1 1 0 0 0,14-9 0 0 0,-40 7 0 0 0</inkml:trace>
  <inkml:trace contextRef="#ctx0" brushRef="#br0" timeOffset="403.15">1709 1146 96 0 0,'5'-3'16'0'0,"15"-8"1"0"0,-14 8 5 0 0,-20 9 2235 0 0,25-12-2113 0 0,32-19 21 0 0,-33 17 357 0 0,3 1-257 0 0</inkml:trace>
  <inkml:trace contextRef="#ctx0" brushRef="#br0" timeOffset="829.19">2131 888 96 0 0,'0'-2'185'0'0,"0"-8"6"0"0,-18 21-95 0 0,-116 74-1 0 0,-471 307 74 0 0,452-296-62 0 0,151-130 4065 0 0,2 34-4103 0 0,0 1 1 0 0,0-1 0 0 0,0 0 0 0 0,0 0 0 0 0,0 0 349 0 0,0 0-349 0 0,0 0 0 0 0,-1 1-1 0 0,1-1 1 0 0,0 0 0 0 0,0 0 0 0 0,0 0 0 0 0,0 0 0 0 0,0 0 0 0 0,0 0-1 0 0,0 0 1 0 0,0 0 0 0 0,0 0 0 0 0,-1 0 0 0 0,1 0 0 0 0,0 0-1 0 0,0 0 1 0 0,0 0 0 0 0,0 0 0 0 0,0 0 0 0 0,0 0 0 0 0,0 0 0 0 0,-1 0-1 0 0,1 0 1 0 0,0 0 0 0 0,0 0 0 0 0,0 0 0 0 0,0 0 0 0 0,0 0 0 0 0,0 0-1 0 0,-1-1 350 0 0,1 1-349 0 0,0 0 0 0 0,0 0 0 0 0,0 0 0 0 0,0 0 0 0 0,0 0 0 0 0,0-1-1 0 0,-6 13 94 0 0,1 0-1 0 0,1 0 0 0 0,0 1 0 0 0,-5 16 1 0 0,-3 16 487 0 0,-66 172 1040 0 0,-6 1-280 0 0,43-116-862 0 0,-26 39 220 0 0,12-28-98 0 0,9-17 379 0 0,42-90-315 0 0,2-10-636 0 0</inkml:trace>
  <inkml:trace contextRef="#ctx0" brushRef="#br0" timeOffset="1531.42">489 2653 9144 0 0,'-5'-10'480'0'0,"-2"-5"605"0"0,-2-6 2342 0 0,10 28-3113 0 0,20 302 2013 0 0,-14-137-1647 0 0,-5-152-565 0 0,1 0 0 0 0,1-1 0 0 0,1 1 1 0 0,11 26-1 0 0,-16-45-102 0 0,1 1 0 0 0,-1-1 0 0 0,1 0 1 0 0,-1 1-1 0 0,1-1 0 0 0,-1 0 0 0 0,1 1 0 0 0,0-1 0 0 0,0 0 1 0 0,-1 0-1 0 0,1 0 0 0 0,0 0 0 0 0,0 1 0 0 0,0-1 0 0 0,0 0 1 0 0,1 0-1 0 0,-1 0 0 0 0,0-1 0 0 0,0 1 0 0 0,0 0 1 0 0,1-1-1 0 0,1 2 0 0 0,-1-3-1 0 0,-1 1 1 0 0,1 0-1 0 0,0 0 0 0 0,-1-1 1 0 0,1 1-1 0 0,0-1 0 0 0,-1 1 1 0 0,1-1-1 0 0,-1 1 0 0 0,1-1 1 0 0,-1 0-1 0 0,1 0 0 0 0,-1 0 0 0 0,1-1 1 0 0,-1 1-1 0 0,0 0 0 0 0,0-1 1 0 0,2 0-1 0 0,11-11 45 0 0,-1-2 1 0 0,-1 1-1 0 0,-1-1 0 0 0,0-1 1 0 0,1 0-1 0 0,-3-1 0 0 0,0 1 1 0 0,-1-2-1 0 0,7-22 0 0 0,-7 17-11 0 0,0-2-1 0 0,-2-1 0 0 0,-1 1 0 0 0,-2-1 0 0 0,2-45 0 0 0,-6 59-27 0 0,-1-1-1 0 0,0 1 1 0 0,-1 0 0 0 0,0 1 0 0 0,-1-2-1 0 0,0 2 1 0 0,-1-1 0 0 0,-1 2-1 0 0,0-1 1 0 0,-13-20 0 0 0,10 20 0 0 0,0 0 0 0 0,0 0 1 0 0,-2 1-1 0 0,0-1 1 0 0,1 2-1 0 0,-1 0 0 0 0,-1 0 1 0 0,-24-12-1 0 0,27 16 0 0 0,0 2 1 0 0,-1 0-1 0 0,0 0 0 0 0,0 1 1 0 0,1 0-1 0 0,-1 0 0 0 0,-17 0 1 0 0,20 2-6 0 0,0 0 0 0 0,1 0 0 0 0,0 1 0 0 0,0 0 0 0 0,0 0 0 0 0,0 0 1 0 0,0 1-1 0 0,0 0 0 0 0,0 0 0 0 0,-1 1 0 0 0,2-1 0 0 0,-1 1 1 0 0,-7 7-1 0 0,11-9-9 0 0,1 0 1 0 0,0 0-1 0 0,-1 1 1 0 0,1-1-1 0 0,0 1 1 0 0,0-1-1 0 0,-1 1 1 0 0,1 0-1 0 0,0-1 0 0 0,1 1 1 0 0,-1 0-1 0 0,0-1 1 0 0,0 4-1 0 0,1 4 12 0 0</inkml:trace>
  <inkml:trace contextRef="#ctx0" brushRef="#br0" timeOffset="2134.49">479 2675 6520 0 0,'-1'-37'3027'0'0,"1"26"-911"0"0,1 25-1079 0 0,45 509 1741 0 0,-12-157-2119 0 0,-32-350-607 0 0,1 2 0 0 0,0-2 0 0 0,1 1 0 0 0,8 18 0 0 0,-10-29-33 0 0</inkml:trace>
  <inkml:trace contextRef="#ctx0" brushRef="#br0" timeOffset="2764.75">957 3207 12256 0 0,'0'0'318'0'0,"1"2"-156"0"0,3 11 11 0 0,-1-1 1 0 0,-1 0-1 0 0,0 0 1 0 0,0 1-1 0 0,-1-1 0 0 0,-1 23 1 0 0,1 7 540 0 0,5 59 839 0 0,-6-96-1442 0 0</inkml:trace>
  <inkml:trace contextRef="#ctx0" brushRef="#br0" timeOffset="3470.48">317 2419 10952 0 0,'-26'11'103'0'0,"-14"15"332"0"0,29-18-271 0 0,1 2-1 0 0,0 0 1 0 0,-1-1-1 0 0,2 3 0 0 0,0-2 1 0 0,-9 17-1 0 0,4 0 152 0 0,0 0-1 0 0,2 0 0 0 0,2 1 0 0 0,0 0 1 0 0,2 1-1 0 0,1 1 0 0 0,-6 49 1 0 0,9-37-112 0 0,2 1 0 0 0,2 0 0 0 0,1 0 0 0 0,14 75 0 0 0,-5-64 3 0 0,31 95 1 0 0,-36-135-182 0 0,52 136 164 0 0,-45-126-165 0 0,0-1 0 0 0,0 0 0 0 0,2 0 0 0 0,18 21 0 0 0,-15-24-5 0 0,18 24 43 0 0,54 53 0 0 0,-76-86-50 0 0,2 1 1 0 0,-2-2-1 0 0,2 0 1 0 0,-1 0-1 0 0,1-1 1 0 0,2-1-1 0 0,-2 0 1 0 0,26 6-1 0 0,-22-8 4 0 0,0-1-1 0 0,1-1 0 0 0,-1-1 1 0 0,0-1-1 0 0,2-1 0 0 0,30-2 1 0 0,-36-1-11 0 0,0 0 0 0 0,-1-1 1 0 0,0 0-1 0 0,1-2 0 0 0,-1 0 0 0 0,-1 0 0 0 0,1-1 1 0 0,-1-2-1 0 0,19-10 0 0 0,14-14 8 0 0,46-42 1 0 0,-73 57-13 0 0,-1-1 1 0 0,-1 0 0 0 0,-1-2-1 0 0,27-39 1 0 0,-25 29 0 0 0,-1-1-1 0 0,-1 0 1 0 0,-2-1 0 0 0,-2-1 0 0 0,1 1 0 0 0,-4-3 0 0 0,7-35-1 0 0,-9 26 11 0 0,-2-2 0 0 0,-2 2 0 0 0,-1-1 0 0 0,-3-1 0 0 0,-2 1 0 0 0,-1 1 0 0 0,-11-48 0 0 0,8 62-3 0 0,-1 1 0 0 0,-3 1-1 0 0,1-1 1 0 0,-2 2 0 0 0,-1-1-1 0 0,-1 2 1 0 0,-2 0 0 0 0,0 0-1 0 0,-1 2 1 0 0,-2 0 0 0 0,-29-29-1 0 0,21 28 52 0 0,0 1 0 0 0,-2 2 1 0 0,1 2-1 0 0,-3 0 0 0 0,1 1 0 0 0,-2 2 0 0 0,0 2 0 0 0,-63-21 0 0 0,71 28-3 0 0,0 2 0 0 0,-1 1 1 0 0,1 2-1 0 0,-1 0 1 0 0,1 2-1 0 0,-1 0 0 0 0,0 2 1 0 0,0 0-1 0 0,0 2 1 0 0,1 1-1 0 0,0 0 1 0 0,-1 2-1 0 0,-35 15 0 0 0,28-6 50 0 0,0 1 1 0 0,2 2-1 0 0,-1 2 0 0 0,2 0 0 0 0,1 2 0 0 0,-33 32 0 0 0,49-41-53 0 0,1 0 1 0 0,0 1-1 0 0,0 0 1 0 0,2 1-1 0 0,0-1 0 0 0,-8 21 1 0 0,7-12 21 0 0,1-1-1 0 0,0 3 1 0 0,-7 40 0 0 0,13-52-38 0 0,1 2-1 0 0,1-1 1 0 0,0 1 0 0 0,1 0 0 0 0,0-2-1 0 0,1 2 1 0 0,0-1 0 0 0,2 1 0 0 0,-1-2-1 0 0,2 1 1 0 0,5 15 0 0 0,4-2 11 0 0</inkml:trace>
  <inkml:trace contextRef="#ctx0" brushRef="#br0" timeOffset="3471.48">1809 1418 10152 0 0,'-20'-11'365'0'0,"-9"-4"967"0"0,28 14-1145 0 0,2 5 1847 0 0,1-2-1977 0 0,0 1-1 0 0,0-1 1 0 0,0 1 0 0 0,0-1-1 0 0,-1 1 1 0 0,3 5-1 0 0,2 3 102 0 0,52 88 762 0 0,5 8-423 0 0,20 28 16 0 0,21 33-41 0 0,-77-130-365 0 0,-14-20-65 0 0</inkml:trace>
  <inkml:trace contextRef="#ctx0" brushRef="#br0" timeOffset="4041.56">2130 2415 11048 0 0,'-6'-3'54'0'0,"-28"-12"1005"0"0,32 14-967 0 0,0 0 0 0 0,0 1 0 0 0,0-1 0 0 0,0 1 0 0 0,0 0 0 0 0,0 0-1 0 0,0 0 1 0 0,0 0 0 0 0,1 0 0 0 0,-1 0 0 0 0,0 0 0 0 0,0 0 0 0 0,0 1 0 0 0,0-1 0 0 0,-3 2 0 0 0,4 0 33 0 0,-1 0 0 0 0,1 0 0 0 0,0 0 0 0 0,0 0 0 0 0,0 0 0 0 0,0 0 0 0 0,0 0 0 0 0,1 0 0 0 0,-1 0 0 0 0,1 2 0 0 0,-1-2 0 0 0,1 3 0 0 0,-3 18 174 0 0,2 0 0 0 0,0 1 0 0 0,2-2 0 0 0,1 1 0 0 0,7 31 0 0 0,2-3 71 0 0,21 62 0 0 0,-19-78-220 0 0,0 7 54 0 0,30 65-1 0 0,-36-94-160 0 0,0-2 0 0 0,0 2 0 0 0,1-2 0 0 0,0 1-1 0 0,0-2 1 0 0,1 0 0 0 0,2 1 0 0 0,-1-2 0 0 0,15 12 0 0 0,-12-13-7 0 0,2 1 0 0 0,0-1 0 0 0,-1-1 0 0 0,1-1 1 0 0,1 0-1 0 0,0-1 0 0 0,-1-1 0 0 0,1 0 0 0 0,1-1 0 0 0,-1-1 1 0 0,0-1-1 0 0,0 0 0 0 0,1-1 0 0 0,-1-1 0 0 0,0 0 1 0 0,0-1-1 0 0,1-1 0 0 0,-2 0 0 0 0,1-2 0 0 0,0 1 0 0 0,0-3 1 0 0,20-9-1 0 0,-27 11-16 0 0,-1-2 1 0 0,0 1-1 0 0,0 0 1 0 0,-1 0-1 0 0,12-14 1 0 0,30-43 63 0 0,-29 34-54 0 0,-1 4 11 0 0,-2-3-1 0 0,-1 1 1 0 0,0-1 0 0 0,-3-1 0 0 0,0 0-1 0 0,-2-1 1 0 0,-1-1 0 0 0,-2 1 0 0 0,1-1-1 0 0,-3-2 1 0 0,-2 2 0 0 0,2-54-1 0 0,-6 50 12 0 0,-1 0 0 0 0,-2 0 0 0 0,-2 1-1 0 0,0-1 1 0 0,-3 1 0 0 0,-1 1 0 0 0,-1 0-1 0 0,-2 0 1 0 0,-1 1 0 0 0,-18-31 0 0 0,25 52-29 0 0,0 1 0 0 0,-1 0 1 0 0,0-1-1 0 0,-1 2 0 0 0,0-1 0 0 0,-2 2 1 0 0,1 0-1 0 0,0-1 0 0 0,0 2 0 0 0,-1 0 1 0 0,0 1-1 0 0,-2-1 0 0 0,2 1 1 0 0,-19-6-1 0 0,13 7 6 0 0,-2-1 1 0 0,1 2-1 0 0,0 1 1 0 0,-2 1-1 0 0,2 0 1 0 0,0 1-1 0 0,-1 1 1 0 0,0 1-1 0 0,-24 4 1 0 0,26-3 2 0 0,0 0 1 0 0,1 1 0 0 0,0 2-1 0 0,-1 0 1 0 0,1 0 0 0 0,1 1-1 0 0,0 0 1 0 0,-1 2 0 0 0,2 0-1 0 0,-1 0 1 0 0,2 2 0 0 0,-2-1-1 0 0,-18 20 1 0 0,8-2 77 0 0,0 1 1 0 0,-37 58-1 0 0,52-71-77 0 0,2 0 0 0 0,0-1-1 0 0,0 1 1 0 0,2 0 0 0 0,-2 1 0 0 0,3-1 0 0 0,0 2 0 0 0,-3 30 0 0 0,6-18 13 0 0</inkml:trace>
  <inkml:trace contextRef="#ctx0" brushRef="#br0" timeOffset="4504.26">2251 2467 14968 0 0,'-3'-10'246'0'0,"2"8"238"0"0,1 2-458 0 0,0 0-1 0 0,-1 0 0 0 0,1-1 1 0 0,0 1-1 0 0,0 0 0 0 0,0 0 1 0 0,-1 0-1 0 0,1 0 0 0 0,0 0 1 0 0,0 0-1 0 0,-1 0 0 0 0,1 0 1 0 0,0 0-1 0 0,0 0 0 0 0,-1 0 1 0 0,1 0-1 0 0,0 0 0 0 0,0 0 1 0 0,0 0-1 0 0,-1 0 0 0 0,1 0 0 0 0,0 0 1 0 0,0 0-1 0 0,-1 0 0 0 0,1 1 1 0 0,0-1-1 0 0,0 0 0 0 0,-1 0 1 0 0,1 7 132 0 0,0-1 0 0 0,0 1 0 0 0,1 0-1 0 0,-1-1 1 0 0,2 1 0 0 0,-1 0 0 0 0,0-1 0 0 0,1 0 0 0 0,3 7 0 0 0,2 12 67 0 0,10 62 393 0 0,-14-60-508 0 0,2 0-1 0 0,2 0 1 0 0,0-1 0 0 0,1 0-1 0 0,12 24 1 0 0,-11-36-75 0 0,-9-22 24 0 0,-9-27 29 0 0,8 33-88 0 0,-3-14 0 0 0,-54-200-24 0 0,53 190 12 0 0,1 0 0 0 0,1 0 0 0 0,1 0 0 0 0,1 0-1 0 0,1-1 1 0 0,5-37 0 0 0,-3 56-2 0 0,0 0-1 0 0,1 1 1 0 0,-1-2-1 0 0,1 2 0 0 0,1 0 1 0 0,0-1-1 0 0,0 1 1 0 0,0 0-1 0 0,1 1 1 0 0,11-13-1 0 0,-14 17 9 0 0,1-1 0 0 0,-1 1 0 0 0,1 0-1 0 0,-1 0 1 0 0,1 0 0 0 0,0 0-1 0 0,-1 0 1 0 0,1 1 0 0 0,0 0 0 0 0,0 0-1 0 0,0 0 1 0 0,7-1 0 0 0,-8 1 2 0 0,2 1-1 0 0,-2 0 1 0 0,1 1 0 0 0,-1-1 0 0 0,0 0-1 0 0,1 1 1 0 0,-1-1 0 0 0,1 1 0 0 0,-1 0 0 0 0,0 0-1 0 0,1 0 1 0 0,-1 0 0 0 0,0 0 0 0 0,0 1 0 0 0,0-1-1 0 0,0 1 1 0 0,0 0 0 0 0,3 3 0 0 0,-2-1 1 0 0,0 0 1 0 0,0 0 0 0 0,0 0-1 0 0,0 1 1 0 0,-1 0-1 0 0,1-1 1 0 0,-1 1 0 0 0,0-1-1 0 0,-1 1 1 0 0,1 1 0 0 0,-1-1-1 0 0,0 0 1 0 0,-1-1-1 0 0,1 1 1 0 0,-1 1 0 0 0,0-1-1 0 0,-1 7 1 0 0,0 7 1 0 0,-1 1-1 0 0,-2-2 1 0 0,-6 24 0 0 0,5-27 10 0 0,0-1 1 0 0,-1 0 0 0 0,-1 0-1 0 0,0 0 1 0 0,-1-2-1 0 0,0 2 1 0 0,0-2 0 0 0,-3 0-1 0 0,-10 13 1 0 0,13-18 20 0 0</inkml:trace>
  <inkml:trace contextRef="#ctx0" brushRef="#br0" timeOffset="5409.15">2380 2482 12160 0 0,'8'-8'47'0'0,"7"-5"414"0"0,29-10 621 0 0,-42 22-1019 0 0,0 0-1 0 0,0 1 0 0 0,0-1 0 0 0,0 1 1 0 0,0-1-1 0 0,0 1 0 0 0,0 0 0 0 0,0-1 1 0 0,0 1-1 0 0,0 0 0 0 0,1 0 0 0 0,-1 1 1 0 0,0-1-1 0 0,0 0 0 0 0,0 1 0 0 0,1-1 1 0 0,-2 1-1 0 0,1 0 0 0 0,0 0 0 0 0,0 0 1 0 0,0-1-1 0 0,0 2 0 0 0,0-1 0 0 0,-1 0 1 0 0,1 0-1 0 0,0 2 0 0 0,-1-2 0 0 0,1 1 1 0 0,-1-1-1 0 0,0 1 0 0 0,1-1 0 0 0,-1 1 1 0 0,0 0-1 0 0,0 0 0 0 0,0 0 1 0 0,1 3-1 0 0,0 1 41 0 0,0-1 1 0 0,0 1-1 0 0,0-1 1 0 0,-1 1-1 0 0,0 0 1 0 0,0 0-1 0 0,-1 0 1 0 0,1 0-1 0 0,-1 0 1 0 0,0 0-1 0 0,-1 0 1 0 0,-1 9-1 0 0,-6 15 177 0 0,-16 37-1 0 0,-2-21-71 0 0,26-46-56 0 0,8-19 48 0 0,-6 16-185 0 0,1 0 1 0 0,-1 0-1 0 0,1 1 1 0 0,-1-1-1 0 0,1 1 0 0 0,0-1 1 0 0,0 0-1 0 0,0 1 0 0 0,1 0 1 0 0,-1 1-1 0 0,0-1 1 0 0,1 0-1 0 0,-1 1 0 0 0,1 0 1 0 0,-1 0-1 0 0,1 0 0 0 0,0 0 1 0 0,7 0-1 0 0,6 0 51 0 0,0 1 0 0 0,31 2-1 0 0,-35-1-29 0 0,-13-1-33 0 0,16 2 73 0 0,1-1-1 0 0,-1-1 0 0 0,0-1 0 0 0,25-3 0 0 0,-24-1-26 0 0</inkml:trace>
  <inkml:trace contextRef="#ctx0" brushRef="#br0" timeOffset="5410.15">2214 404 10448 0 0,'0'0'321'0'0,"2"1"-106"0"0,16 3 1014 0 0,13-7-260 0 0,-8 0-326 0 0,68-2 1402 0 0,143 10-1 0 0,-55 12-1087 0 0,261-9 1 0 0,-420-9-928 0 0,320-32 862 0 0,-307 23-572 0 0,-32 10-272 0 0</inkml:trace>
  <inkml:trace contextRef="#ctx0" brushRef="#br0" timeOffset="5888.55">3589 384 10752 0 0,'-48'47'1800'0'0,"34"-31"-1142"0"0,2 1 0 0 0,-21 30 1 0 0,26-34-504 0 0,1 0 1 0 0,0 1-1 0 0,0-1 0 0 0,2 1 1 0 0,-1 0-1 0 0,1 1 1 0 0,1-2-1 0 0,0 2 0 0 0,0 20 1 0 0,2 4 31 0 0,1-1 1 0 0,2 1-1 0 0,1-1 1 0 0,2 1-1 0 0,3-2 1 0 0,0 2-1 0 0,22 59 1 0 0,-23-80-150 0 0,1 1 0 0 0,2-2 1 0 0,0 0-1 0 0,0 0 1 0 0,1-1-1 0 0,1 0 1 0 0,16 16-1 0 0,-17-22-18 0 0,0 0 0 0 0,1 0-1 0 0,1-2 1 0 0,-1 1 0 0 0,1-1-1 0 0,-1-1 1 0 0,2 1 0 0 0,0-2-1 0 0,0-1 1 0 0,17 4 0 0 0,-18-5-3 0 0,0-1-1 0 0,-1-1 1 0 0,1-1 0 0 0,-1 0 0 0 0,2-1-1 0 0,-1 0 1 0 0,-1-1 0 0 0,1 0 0 0 0,-1-1 0 0 0,2-1-1 0 0,-2-1 1 0 0,0 1 0 0 0,0-1 0 0 0,0-1 0 0 0,0 0-1 0 0,14-10 1 0 0,18-9 74 0 0,-1-2-1 0 0,58-46 1 0 0,-85 56-63 0 0,0 0-1 0 0,-1 0 1 0 0,24-36 0 0 0,29-63 144 0 0,-55 92-132 0 0,-2-1 0 0 0,-1-2 0 0 0,-1 1 1 0 0,0-1-1 0 0,-2 0 0 0 0,-1-1 0 0 0,-1 0 0 0 0,2-53 1 0 0,-6 46 5 0 0,-2 2 1 0 0,-1-1 0 0 0,-1 1 0 0 0,-2-2-1 0 0,-2 2 1 0 0,0 1 0 0 0,-14-34 0 0 0,12 42-6 0 0,0 1 1 0 0,-1 0-1 0 0,-2 0 1 0 0,-1 1-1 0 0,0 1 0 0 0,-1 1 1 0 0,0-1-1 0 0,-26-23 1 0 0,26 30-5 0 0,1 2 1 0 0,-3-1-1 0 0,2 1 0 0 0,-1 1 1 0 0,-1 1-1 0 0,-1 0 0 0 0,1 1 1 0 0,-1 1-1 0 0,0 1 0 0 0,0 0 1 0 0,-30-5-1 0 0,26 8 9 0 0,0 0 0 0 0,-2 2 0 0 0,2 0-1 0 0,-1 1 1 0 0,0 2 0 0 0,0 0 0 0 0,1 1 0 0 0,-1 1 0 0 0,1 2 0 0 0,0 0-1 0 0,0 1 1 0 0,1 1 0 0 0,0 2 0 0 0,0-1 0 0 0,1 2 0 0 0,0 0-1 0 0,-25 21 1 0 0,43-31-44 0 0,-27 21 162 0 0,-45 48 0 0 0,66-62-135 0 0,0 0 0 0 0,0 1 0 0 0,1 0-1 0 0,0 0 1 0 0,1 1 0 0 0,-1-1 0 0 0,2 1 0 0 0,-1 1-1 0 0,2-1 1 0 0,-4 16 0 0 0,3 2 28 0 0</inkml:trace>
  <inkml:trace contextRef="#ctx0" brushRef="#br0" timeOffset="6454.91">3599 484 13768 0 0,'0'0'646'0'0,"1"2"-323"0"0,6 12 50 0 0,-1-1 0 0 0,-1 1 0 0 0,0 0 0 0 0,0 1 0 0 0,4 20 0 0 0,1 7 109 0 0,-7-31-433 0 0,33 107 781 0 0,-27-97-674 0 0,-1 0 0 0 0,2 0 0 0 0,16 25-1 0 0,-25-44-145 0 0,0 0 0 0 0,0-1 0 0 0,0 1 0 0 0,1-1-1 0 0,-1 1 1 0 0,1-1 0 0 0,-1 1 0 0 0,2 0-1 0 0,-2-1 1 0 0,1 1 0 0 0,2 0 0 0 0,-3-2 3 0 0,-2-17-1 0 0,-1 0-1 0 0,-1 1 1 0 0,-2-1 0 0 0,1 2-1 0 0,-1-2 1 0 0,-8-18 0 0 0,-1-5-1 0 0,2 5-12 0 0,-5-11-8 0 0,-13-69-1 0 0,28 100 7 0 0,-1 0 1 0 0,2-1 0 0 0,0 0 0 0 0,1 1 0 0 0,0-1 0 0 0,1 1 0 0 0,1 0 0 0 0,6-28-1 0 0,-6 37 2 0 0,1-1-1 0 0,-1 1 1 0 0,1-1-1 0 0,0 1 1 0 0,1 0-1 0 0,-1 0 1 0 0,1 1-1 0 0,0-2 1 0 0,2 2-1 0 0,-1 0 1 0 0,8-8-1 0 0,-10 10 2 0 0,0 0-1 0 0,1 1 0 0 0,-1 0 1 0 0,1 0-1 0 0,-1 0 0 0 0,1 0 1 0 0,0 0-1 0 0,0 1 0 0 0,0 0 1 0 0,-1 0-1 0 0,2 0 0 0 0,-1 0 1 0 0,1 1-1 0 0,-1-1 0 0 0,0 1 1 0 0,0 0-1 0 0,0 0 0 0 0,0 0 1 0 0,0 1-1 0 0,6 1 0 0 0,-7-1 2 0 0,-1 0-1 0 0,1 0 0 0 0,-1 1 0 0 0,0-1 0 0 0,2 1 0 0 0,-2 0 1 0 0,0-1-1 0 0,0 1 0 0 0,0 0 0 0 0,0 0 0 0 0,-1 0 0 0 0,1 0 0 0 0,0 1 1 0 0,-1 0-1 0 0,1-1 0 0 0,-1 1 0 0 0,0-1 0 0 0,0 1 0 0 0,0-1 1 0 0,0 1-1 0 0,0-1 0 0 0,0 7 0 0 0,1 1 1 0 0,-1 0 0 0 0,0 2 0 0 0,0-2 1 0 0,-2 18-1 0 0,0-16 14 0 0,0-2 0 0 0,-1 2 0 0 0,-1-2 0 0 0,1 0 0 0 0,-2 1-1 0 0,1-1 1 0 0,-1 1 0 0 0,-1-2 0 0 0,-1 0 0 0 0,-6 12 0 0 0,3-8 43 0 0,0-2-1 0 0,0 0 1 0 0,-1 0-1 0 0,0-1 0 0 0,-2 1 1 0 0,1-2-1 0 0,-13 9 1 0 0,20-15-24 0 0,-1 0 0 0 0,1-1 0 0 0,-2 0 0 0 0,-7 3 0 0 0,12-4-10 0 0,-1-1 0 0 0,1 1-1 0 0,-1-1 1 0 0,1 0 0 0 0,-1 0 0 0 0,1 1 0 0 0,-1-1-1 0 0,1 0 1 0 0,-1-1 0 0 0,1 1 0 0 0,-1 0 0 0 0,0 0 0 0 0,1-1-1 0 0,0 1 1 0 0,-1 0 0 0 0,1-1 0 0 0,-1 0 0 0 0,1 1 0 0 0,-2-2-1 0 0,2 1 41 0 0</inkml:trace>
  <inkml:trace contextRef="#ctx0" brushRef="#br0" timeOffset="6921.98">3836 745 13672 0 0,'0'-2'346'0'0,"1"-5"-136"0"0,1-1 0 0 0,0 0 0 0 0,0 1 1 0 0,1 1-1 0 0,0-2 0 0 0,0 1 0 0 0,1 1 0 0 0,-1 0 0 0 0,1-1 0 0 0,1 1 0 0 0,-1 0 0 0 0,2 0 0 0 0,-1 1 0 0 0,0-1 0 0 0,1 1 0 0 0,-1 0 0 0 0,10-5 0 0 0,-14 10-173 0 0,0-1-1 0 0,-1 1 0 0 0,1-1 0 0 0,0 1 0 0 0,0 0 0 0 0,0-2 1 0 0,0 2-1 0 0,0 0 0 0 0,0 0 0 0 0,0 0 0 0 0,0 0 1 0 0,0-1-1 0 0,0 1 0 0 0,0 0 0 0 0,0 1 0 0 0,0-1 0 0 0,0 0 1 0 0,0 0-1 0 0,0 0 0 0 0,1 2 0 0 0,-1-2 0 0 0,0 0 0 0 0,-1 1 1 0 0,1-1-1 0 0,1 2 0 0 0,0-1 9 0 0,-1 0-1 0 0,0 1 1 0 0,0-1 0 0 0,1 1-1 0 0,-1-1 1 0 0,0 1 0 0 0,-1-1-1 0 0,1 1 1 0 0,0 0 0 0 0,0 0-1 0 0,-1-1 1 0 0,1 5 0 0 0,1 0 18 0 0,-1 1 0 0 0,-1-1 0 0 0,1 1 0 0 0,-1-1 0 0 0,0 1 0 0 0,-1-1 0 0 0,0 8 0 0 0,-19 59 441 0 0,17-67-303 0 0,3-1 3 0 0,8-5-149 0 0,-5 0-59 0 0,13-1 52 0 0,-8 0-19 0 0,0 1 1 0 0,0 0 0 0 0,16 2 0 0 0,-21-2-23 0 0,-1 1 0 0 0,1 0 0 0 0,0 0 0 0 0,0 0 0 0 0,0 0 0 0 0,-1 0 0 0 0,1 1 0 0 0,0-1 0 0 0,-1 1 0 0 0,0 0 0 0 0,1 1 0 0 0,-1-1 0 0 0,0 0 0 0 0,3 3 0 0 0,-3-3 0 0 0,0 1 1 0 0,0 0 0 0 0,1 0 0 0 0,-2 0-1 0 0,1 1 1 0 0,-1-1 0 0 0,0 1 0 0 0,1-1-1 0 0,-1 0 1 0 0,-1 1 0 0 0,1-1 0 0 0,0 0-1 0 0,-1 6 1 0 0,0-3 4 0 0,0 1 0 0 0,0 0-1 0 0,-1 0 1 0 0,0 0 0 0 0,0-1 0 0 0,-4 11 0 0 0,0-6 9 0 0,1 1 0 0 0,-1-2 0 0 0,0 1 0 0 0,-1 0-1 0 0,0-2 1 0 0,-1 2 0 0 0,-12 13 0 0 0,10-16 6 0 0,1 0-1 0 0,-1 0 1 0 0,-1 0-1 0 0,-13 8 0 0 0,19-14-13 0 0,1 0 0 0 0,-2 0 0 0 0,2 0 0 0 0,-1-1 0 0 0,0 1 0 0 0,0-1 0 0 0,0 0 0 0 0,0 0 0 0 0,0 0 0 0 0,0-1 0 0 0,0 1 0 0 0,0-1 0 0 0,0 0 0 0 0,0 0-1 0 0,0 0 1 0 0,-5-2 0 0 0,8 2-8 0 0,-1-1 0 0 0,1 1-1 0 0,0-1 1 0 0,0 0-1 0 0,0 0 1 0 0,-1 0 0 0 0,1 1-1 0 0,0-1 1 0 0,0 0 0 0 0,0 0-1 0 0,1 0 1 0 0,-1-1 0 0 0,0 1-1 0 0,0 0 1 0 0,0 0-1 0 0,1-1 1 0 0,-1 0 0 0 0,0-1-1 0 0,-3-10 20 0 0</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09:16:17.023"/>
    </inkml:context>
    <inkml:brush xml:id="br0">
      <inkml:brushProperty name="width" value="0.05" units="cm"/>
      <inkml:brushProperty name="height" value="0.05" units="cm"/>
      <inkml:brushProperty name="color" value="#004F8B"/>
    </inkml:brush>
  </inkml:definitions>
  <inkml:trace contextRef="#ctx0" brushRef="#br0">76 2314 7136 0 0,'0'0'464'0'0,"-11"3"1505"0"0,12-1-1924 0 0,0-1 0 0 0,0 0-1 0 0,0 0 1 0 0,1 0 0 0 0,-1 0 0 0 0,0 0 0 0 0,0-1-1 0 0,1 1 1 0 0,-1-1 0 0 0,2 1 0 0 0,0 1 77 0 0,36 20 412 0 0,39 32 0 0 0,15 10 24 0 0,-77-55-473 0 0,0 0-1 0 0,1-1 0 0 0,0 0 0 0 0,20 4 1 0 0,-8-6 1 0 0,-1 1 0 0 0,2-3 1 0 0,-1-1-1 0 0,0-2 1 0 0,37-2-1 0 0,-43 0-39 0 0,1-2 1 0 0,0-1-1 0 0,-1-2 1 0 0,-1 0-1 0 0,1 0 0 0 0,-1-3 1 0 0,21-10-1 0 0,-18 4 15 0 0,-1-1 0 0 0,34-29 1 0 0,4-3 30 0 0,-38 31-48 0 0,1 1 17 0 0,0-1-1 0 0,-2-1 0 0 0,-1-1 1 0 0,-1 0-1 0 0,20-25 0 0 0,78-86 378 0 0,-56 65-36 0 0,-59 61-342 0 0,1-1 1 0 0,-1 0 0 0 0,-1-1-1 0 0,1 1 1 0 0,-1-1 0 0 0,1 1-1 0 0,-2-2 1 0 0,1 1 0 0 0,0 0 0 0 0,-1 0-1 0 0,2-10 1 0 0,-3 8 115 0 0,0-2-1 0 0,-1 1 1 0 0,1 0-1 0 0,-2 0 1 0 0,1 0 0 0 0,-1 0-1 0 0,-4-17 1 0 0,0 15 698 0 0,-2 9 475 0 0,-8 18 193 0 0,11-11-1918 0 0,-19 29 682 0 0,17-25-208 0 0,0 1-1 0 0,-1-1 0 0 0,-13 14 0 0 0,18-21-71 0 0,1-1 1 0 0,-1 1-1 0 0,0-1 0 0 0,0 1 1 0 0,0-1-1 0 0,0 1 0 0 0,0 0 1 0 0,0-1-1 0 0,-1 0 0 0 0,1-1 1 0 0,-3 2-1 0 0,4-2 8 0 0,-9-6 117 0 0,9-2-133 0 0,0 2-1 0 0,0-1 1 0 0,0-1 0 0 0,1 1 0 0 0,-1 1 0 0 0,2-2 0 0 0,1-13 0 0 0,0 8 6 0 0,1 0 1 0 0,0 1-1 0 0,6-20 1 0 0,-8 29-18 0 0,0 1 1 0 0,1-1-1 0 0,-1 0 0 0 0,0 1 1 0 0,1-1-1 0 0,-1 1 1 0 0,1 0-1 0 0,0-2 0 0 0,0 2 1 0 0,0 0-1 0 0,3-3 0 0 0,-4 4-3 0 0,1 1-1 0 0,-1 0 0 0 0,0-1 0 0 0,0 1 0 0 0,0 0 1 0 0,0 0-1 0 0,1-1 0 0 0,-1 1 0 0 0,0 0 0 0 0,0 0 1 0 0,1 1-1 0 0,-1-1 0 0 0,0 0 0 0 0,0 0 1 0 0,0 0-1 0 0,1 1 0 0 0,-1-1 0 0 0,0 1 0 0 0,0-1 1 0 0,0 1-1 0 0,0-1 0 0 0,0 1 0 0 0,0 0 0 0 0,0 0 1 0 0,0-1-1 0 0,0 1 0 0 0,0 0 0 0 0,0 0 0 0 0,1 1 1 0 0,3 5 4 0 0,0 0 0 0 0,0-1 1 0 0,0 2-1 0 0,-1-1 1 0 0,0 0-1 0 0,-1 2 0 0 0,1-2 1 0 0,1 10-1 0 0,0-5 15 0 0,0 0-1 0 0,12 20 1 0 0,-15-29-15 0 0,0 0 1 0 0,0 0-1 0 0,0 0 0 0 0,1 0 0 0 0,0 0 1 0 0,-1-1-1 0 0,1 0 0 0 0,0 0 1 0 0,1 1-1 0 0,-1-2 0 0 0,0 1 0 0 0,1 0 1 0 0,6 3-1 0 0,-9-5-2 0 0,0 1 0 0 0,1-1 1 0 0,0 1-1 0 0,-1-1 0 0 0,1 0 0 0 0,-1 0 1 0 0,1 1-1 0 0,-1-1 0 0 0,1 0 0 0 0,-1-1 1 0 0,1 1-1 0 0,0 0 0 0 0,-1 0 0 0 0,1-1 1 0 0,-1 1-1 0 0,1-1 0 0 0,-1 1 0 0 0,1-1 1 0 0,-1 1-1 0 0,2-2 0 0 0,1-5 10 0 0</inkml:trace>
  <inkml:trace contextRef="#ctx0" brushRef="#br0" timeOffset="631.21">1 2342 9240 0 0,'0'0'4098'0'0,"0"2"-3694"0"0,-1 13-75 0 0,1 0 0 0 0,1 0 0 0 0,4 23 1 0 0,-2-22-63 0 0,-2 0 0 0 0,1 0 0 0 0,-2 24 1 0 0,-2-26 144 0 0,2-25-126 0 0,1-14-194 0 0,-3 3-31 0 0,0-3 39 0 0,1 1 0 0 0,3-38 0 0 0,-2 60-89 0 0,0 1 0 0 0,0 0 0 0 0,0 0 0 0 0,1-1 0 0 0,-1 1 0 0 0,1 0 0 0 0,-1 0 0 0 0,1 0 0 0 0,-1-1 0 0 0,1 1 0 0 0,0 0 0 0 0,0 0 0 0 0,-1 0-1 0 0,1 0 1 0 0,0-1 0 0 0,0 1 0 0 0,0 0 0 0 0,0 1 0 0 0,0-1 0 0 0,0 0 0 0 0,0 0 0 0 0,0 1 0 0 0,1-1 0 0 0,-1 1 0 0 0,0-1 0 0 0,0 1 0 0 0,0-1-1 0 0,1 1 1 0 0,-1 0 0 0 0,0 0 0 0 0,1 0 0 0 0,-1-1 0 0 0,0 1 0 0 0,0 0 0 0 0,3 1 0 0 0,5 0 55 0 0,0 0-1 0 0,0 0 1 0 0,0 1 0 0 0,12 5 0 0 0,0-1 90 0 0,-5-3-37 0 0,0-1 0 0 0,1-1 0 0 0,0 0 1 0 0,-1-1-1 0 0,27-3 0 0 0,-26 0-1 0 0</inkml:trace>
  <inkml:trace contextRef="#ctx0" brushRef="#br0" timeOffset="1824.33">1814 1664 7632 0 0,'0'0'4344'0'0,"2"1"-4160"0"0,6 2-88 0 0,0 0 1 0 0,1 1 0 0 0,-1-2 0 0 0,1 0-1 0 0,-1 0 1 0 0,1-1 0 0 0,0 0 0 0 0,0-1-1 0 0,-1 0 1 0 0,1 0 0 0 0,0-1 0 0 0,0 0-1 0 0,12-3 1 0 0,-6 0-43 0 0,1-1 0 0 0,-1 1 1 0 0,-1-2-1 0 0,0 0 0 0 0,0-1 0 0 0,26-18 0 0 0,191-162 762 0 0,-201 158-584 0 0,-1-2 0 0 0,38-53 0 0 0,-5 5 16 0 0,-41 51-54 0 0,-1 0 0 0 0,0-2 0 0 0,27-63 0 0 0,-2 5 43 0 0,36-86 590 0 0,-27 54-474 0 0,-31 65 26 0 0,-2-2-1 0 0,22-91 1 0 0,-20 64 140 0 0,-14 46-213 0 0,-2-2 1 0 0,4-52 0 0 0,-8 63-119 0 0,-3 8 369 0 0,0 20-269 0 0,-2 11-200 0 0,-3 7-9 0 0,0-2 1 0 0,0 1-1 0 0,-1 0 1 0 0,-1 0-1 0 0,0-2 1 0 0,-12 20-1 0 0,18-32-51 0 0,-1 0-1 0 0,0 0 1 0 0,0 0 0 0 0,0 0-1 0 0,0 0 1 0 0,0-1 0 0 0,0 1-1 0 0,0 0 1 0 0,-1-1 0 0 0,1 0-1 0 0,-4 3 1 0 0,6-4-4 0 0,-9-16 128 0 0,8 12-123 0 0,-1 0-1 0 0,1-2 1 0 0,-1 2-1 0 0,0 1 1 0 0,0-1-1 0 0,-3-5 1 0 0,4 8-5 0 0,-3-4 45 0 0,1 3 71 0 0,8 3-92 0 0,-1 0-44 0 0,0 0 1 0 0,0 0-1 0 0,1-1 0 0 0,-1 1 0 0 0,0-1 0 0 0,0 0 1 0 0,1 0-1 0 0,-1-1 0 0 0,0 1 0 0 0,0-1 0 0 0,1 0 1 0 0,-1 0-1 0 0,0 0 0 0 0,0-1 0 0 0,0 1 0 0 0,0-1 1 0 0,0 0-1 0 0,-1 0 0 0 0,1 0 0 0 0,-1-2 0 0 0,1 2 0 0 0,-1-1 1 0 0,5-5-1 0 0,6-6 16 0 0,-2-1 1 0 0,0-1-1 0 0,-1 0 1 0 0,10-18-1 0 0,-10 14 17 0 0,-10 18-26 0 0,2-1 7 0 0,-1 0 0 0 0,0-1 0 0 0,-1 1 0 0 0,1 0 0 0 0,-1-1 0 0 0,1 1 0 0 0,-1 0 0 0 0,0-2 0 0 0,1-3 0 0 0,-2 5 93 0 0,-1 10-26 0 0,-5 19-32 0 0,-18 97 172 0 0,22-108-181 0 0,1 1-1 0 0,0 0 1 0 0,2-1-1 0 0,-1 1 1 0 0,2 0-1 0 0,3 17 1 0 0,-2-22-14 0 0</inkml:trace>
  <inkml:trace contextRef="#ctx0" brushRef="#br0" timeOffset="2486.17">1991 1471 11656 0 0,'0'0'5063'0'0,"0"3"-4388"0"0,-1 4-549 0 0,0 2 0 0 0,-1-2 1 0 0,1 0-1 0 0,-2 1 0 0 0,1-1 0 0 0,-1 0 0 0 0,-1 0 0 0 0,1 0 0 0 0,-6 8 0 0 0,-6 8 219 0 0,-23 29 0 0 0,32-46-297 0 0,-1 0 1 0 0,0 0 0 0 0,1 0-1 0 0,-1-1 1 0 0,-1 0-1 0 0,1-1 1 0 0,-1 1 0 0 0,0-1-1 0 0,0-1 1 0 0,-12 3-1 0 0,19-5-40 0 0,-2 0 2 0 0,2 0 20 0 0,25 1 9 0 0,1 1-9 0 0,-1 2-1 0 0,1 0 1 0 0,-1 1 0 0 0,0 3 0 0 0,1-1-1 0 0,34 20 1 0 0,-23-11 2 0 0,-19-11-15 0 0</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09:16:25.005"/>
    </inkml:context>
    <inkml:brush xml:id="br0">
      <inkml:brushProperty name="width" value="0.05" units="cm"/>
      <inkml:brushProperty name="height" value="0.05" units="cm"/>
      <inkml:brushProperty name="color" value="#004F8B"/>
    </inkml:brush>
  </inkml:definitions>
  <inkml:trace contextRef="#ctx0" brushRef="#br0">102 126 7632 0 0,'0'0'608'0'0,"2"-2"-304"0"0,4-7-227 0 0,-2 2 4459 0 0,-3 13-2476 0 0,-4 27-1275 0 0,3 58 0 0 0,1-11-294 0 0,-4 89 1414 0 0</inkml:trace>
  <inkml:trace contextRef="#ctx0" brushRef="#br0" timeOffset="579.27">76 247 10248 0 0,'-10'-20'216'0'0,"-13"-12"322"0"0,17 24-315 0 0,0 0 1 0 0,0 0-1 0 0,1 0 0 0 0,0-1 0 0 0,-6-15 0 0 0,10 22-186 0 0,0-1 0 0 0,1 1 0 0 0,0 0 0 0 0,-1-1 0 0 0,1 1 0 0 0,0-1 0 0 0,0 1 0 0 0,0 0 0 0 0,0-1 0 0 0,1 1-1 0 0,-1-1 1 0 0,1 1 0 0 0,-1 0 0 0 0,1-1 0 0 0,0 1 0 0 0,0 0 0 0 0,0 0 0 0 0,0 0 0 0 0,0 0 0 0 0,1 0 0 0 0,-1 0 0 0 0,1 0 0 0 0,-1 0 0 0 0,1 0 0 0 0,-1 1 0 0 0,1-1 0 0 0,4-2 0 0 0,5-5 46 0 0,0 2 1 0 0,1-1 0 0 0,-1 2 0 0 0,2-1-1 0 0,-1 2 1 0 0,0 0 0 0 0,1 0 0 0 0,22-4-1 0 0,-28 7-63 0 0,0 1-1 0 0,0 0 0 0 0,0 0 1 0 0,0 1-1 0 0,1-1 0 0 0,-1 2 1 0 0,0-1-1 0 0,0 1 0 0 0,0 0 0 0 0,1 1 1 0 0,-1-1-1 0 0,0 1 0 0 0,-1 1 1 0 0,1-1-1 0 0,0 1 0 0 0,-1 1 1 0 0,11 6-1 0 0,-14-9-13 0 0,-1 1 0 0 0,0 0 0 0 0,0 0 0 0 0,0 0 0 0 0,0 0 0 0 0,0 0 0 0 0,0 1 0 0 0,0-1 0 0 0,-1 0 0 0 0,1 1 0 0 0,-1 0 0 0 0,0-1 0 0 0,1 1 0 0 0,-1 0 0 0 0,-1-1 0 0 0,1 1 0 0 0,1 5 0 0 0,-2-5 1 0 0,-1 0-1 0 0,1 0 1 0 0,0 0-1 0 0,-1 0 1 0 0,0 0-1 0 0,1-1 1 0 0,-1 1-1 0 0,0 0 1 0 0,-1-1-1 0 0,1 1 1 0 0,0 0-1 0 0,-1-1 1 0 0,1 0-1 0 0,-1 1 1 0 0,0-1-1 0 0,0 0 1 0 0,-3 3-1 0 0,-124 110 556 0 0,118-106-488 0 0,9-7-58 0 0,0-1 0 0 0,0 1 0 0 0,0 0 0 0 0,1 0 0 0 0,-1-1-1 0 0,0 1 1 0 0,1 0 0 0 0,-2 3 0 0 0,0 1 31 0 0</inkml:trace>
  <inkml:trace contextRef="#ctx0" brushRef="#br0" timeOffset="580.27">321 327 10656 0 0,'2'0'161'0'0,"-1"1"-96"0"0,0-1 1 0 0,0 0-1 0 0,0 0 0 0 0,1 0 0 0 0,-1 1 1 0 0,0-1-1 0 0,0 1 0 0 0,0-1 1 0 0,0 1-1 0 0,0-1 0 0 0,0 1 0 0 0,0-1 1 0 0,0 1-1 0 0,-1 0 0 0 0,1 0 1 0 0,0-1-1 0 0,0 1 0 0 0,0 0 0 0 0,0 2 1 0 0,0-2 31 0 0,0 1 1 0 0,-1 0 0 0 0,1 0-1 0 0,-1-1 1 0 0,0 1-1 0 0,1 0 1 0 0,-1 0-1 0 0,0 0 1 0 0,0 0 0 0 0,0-1-1 0 0,0 1 1 0 0,-1 0-1 0 0,0 3 1 0 0,-15 61 986 0 0,11-47-907 0 0,0 0 0 0 0,1 0-1 0 0,1 1 1 0 0,-1 24 0 0 0,4-40-162 0 0,0 4 50 0 0,0 1 0 0 0,0-1 1 0 0,4 15-1 0 0,-4-20-48 0 0,1-1 0 0 0,0 0 0 0 0,0 1 0 0 0,0-1 0 0 0,0 1 0 0 0,0-1 0 0 0,0 0 0 0 0,1 0 0 0 0,-1 0 0 0 0,1 0 0 0 0,0 0 0 0 0,-1 0 0 0 0,1 0 0 0 0,0 0 0 0 0,0-1 0 0 0,4 3 0 0 0,0-1 17 0 0</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09:16:26.163"/>
    </inkml:context>
    <inkml:brush xml:id="br0">
      <inkml:brushProperty name="width" value="0.05" units="cm"/>
      <inkml:brushProperty name="height" value="0.05" units="cm"/>
      <inkml:brushProperty name="color" value="#004F8B"/>
    </inkml:brush>
  </inkml:definitions>
  <inkml:trace contextRef="#ctx0" brushRef="#br0">172 198 12760 0 0,'-2'-9'19'0'0,"-4"-13"762"0"0,6 21-663 0 0,-2-3 1365 0 0,0 50-724 0 0,-1-1 1 0 0,-17 86-1 0 0,6-43-399 0 0,14-80-352 0 0</inkml:trace>
  <inkml:trace contextRef="#ctx0" brushRef="#br0" timeOffset="702.97">26 245 10248 0 0,'-12'-26'306'0'0,"9"20"-185"0"0,1 0 0 0 0,0-1 1 0 0,0 1-1 0 0,-1-11 0 0 0,2 15-68 0 0,1-1 1 0 0,0 1-1 0 0,0-2 0 0 0,0 2 0 0 0,0-1 1 0 0,0 1-1 0 0,1-1 0 0 0,-1 1 1 0 0,1 0-1 0 0,0-2 0 0 0,-1 2 0 0 0,1-1 1 0 0,0 1-1 0 0,0 0 0 0 0,1 0 0 0 0,-1-1 1 0 0,0 0-1 0 0,1 1 0 0 0,-1 0 0 0 0,1 1 1 0 0,0-1-1 0 0,-1 0 0 0 0,1 0 0 0 0,0 1 1 0 0,4-4-1 0 0,-1 3 6 0 0,-1 0 1 0 0,1-1-1 0 0,0 1 0 0 0,0 1 1 0 0,1-1-1 0 0,-1 1 1 0 0,0 0-1 0 0,0 0 0 0 0,1-1 1 0 0,0 2-1 0 0,-1 0 1 0 0,8 2-1 0 0,-4-2 12 0 0,0 1-1 0 0,0 1 1 0 0,0-1 0 0 0,0 2-1 0 0,-1-1 1 0 0,15 8 0 0 0,-13-4-26 0 0,-1 0 0 0 0,0 1 1 0 0,0 0-1 0 0,-1 2 1 0 0,0-1-1 0 0,-1 1 0 0 0,2-1 1 0 0,8 16-1 0 0,24 27 141 0 0,-32-41-154 0 0,-2-4 16 0 0,-1 1 0 0 0,0 0-1 0 0,0-1 1 0 0,-1 2 0 0 0,9 12 0 0 0,-13-18-34 0 0,0 0 1 0 0,-1 0 0 0 0,1 1 0 0 0,0 0 0 0 0,-1-1 0 0 0,1 0 0 0 0,-1 0 0 0 0,0 1 0 0 0,1-1 0 0 0,-1 0 0 0 0,0 0 0 0 0,0 1 0 0 0,-1 0 0 0 0,1-1 0 0 0,0 0 0 0 0,-1 0 0 0 0,0 0 0 0 0,1 1 0 0 0,-1 0 0 0 0,0-1 0 0 0,0 0 0 0 0,0 0 0 0 0,0 0 0 0 0,0-1 0 0 0,-1 1 0 0 0,1 0 0 0 0,-2 3 0 0 0,-5 2 61 0 0,0 0 0 0 0,1 0 0 0 0,-1 0 0 0 0,0-1 0 0 0,0 0 0 0 0,-13 6 1 0 0,4-3 150 0 0,0-2 1 0 0,-29 10 0 0 0,-47 3 309 0 0,49-12-203 0 0,40-8-278 0 0,3 0 0 0 0</inkml:trace>
  <inkml:trace contextRef="#ctx0" brushRef="#br0" timeOffset="1256.32">705 392 9440 0 0,'0'0'1480'0'0,"-2"-2"-1352"0"0,-3-5 182 0 0,-1 0 1 0 0,0 2-1 0 0,0-1 0 0 0,0 0 1 0 0,-2 1-1 0 0,1 1 1 0 0,0-2-1 0 0,-9-2 1 0 0,14 7-233 0 0,-1 0 1 0 0,0 0-1 0 0,0 0 0 0 0,1 1 1 0 0,-1-1-1 0 0,0 1 1 0 0,-1-1-1 0 0,1 1 0 0 0,0 0 1 0 0,0 0-1 0 0,1 0 1 0 0,-1 1-1 0 0,0-1 0 0 0,0 1 1 0 0,0 0-1 0 0,0-1 0 0 0,1 1 1 0 0,-1 0-1 0 0,0 1 1 0 0,1-1-1 0 0,-1 0 0 0 0,1 1 1 0 0,-1 0-1 0 0,1-1 1 0 0,0 2-1 0 0,0-1 0 0 0,-5 4 1 0 0,-1 3 30 0 0,5-7-63 0 0,0 1 0 0 0,1 0 0 0 0,-1 0 0 0 0,0 0 0 0 0,1 1 0 0 0,0-1 1 0 0,0 0-1 0 0,0 1 0 0 0,0-1 0 0 0,0 2 0 0 0,1-2 0 0 0,0 1 0 0 0,-2 7 0 0 0,3-10-34 0 0,0-1 0 0 0,0 0-1 0 0,0 0 1 0 0,0 1-1 0 0,0-1 1 0 0,0 0 0 0 0,0 1-1 0 0,0-1 1 0 0,1 0-1 0 0,-1 1 1 0 0,0-1-1 0 0,0 0 1 0 0,0 0 0 0 0,1 1-1 0 0,-1-1 1 0 0,0 0-1 0 0,0 0 1 0 0,0 1 0 0 0,1-1-1 0 0,-1 0 1 0 0,0 0-1 0 0,1 0 1 0 0,-1 0-1 0 0,0 1 1 0 0,0-1 0 0 0,1 0-1 0 0,-1 0 1 0 0,0 0-1 0 0,1 0 1 0 0,-1 0 0 0 0,0 0-1 0 0,1 0 1 0 0,-1 0-1 0 0,0 0 1 0 0,1 0-1 0 0,-1 0 1 0 0,0 0 0 0 0,1 0-1 0 0,-1 0 1 0 0,1 0-1 0 0,14-2 215 0 0,-14 2-221 0 0,34-12 304 0 0,-29 10-213 0 0,0 0 1 0 0,0 0-1 0 0,12-2 0 0 0,-11 3-79 0 0,-4 0 38 0 0,1 1 1 0 0,0-2-1 0 0,0 2 0 0 0,0 0 0 0 0,0 0 0 0 0,0 0 0 0 0,5 3 0 0 0,-7-3-30 0 0,-1 1 0 0 0,0 0 0 0 0,0-1-1 0 0,1 1 1 0 0,-1 0 0 0 0,0 0 0 0 0,0 0 0 0 0,0 0 0 0 0,1 0 0 0 0,-1 0 0 0 0,0 0 0 0 0,0 0 0 0 0,0 0-1 0 0,-1 0 1 0 0,1 0 0 0 0,0 2 0 0 0,-1-2 0 0 0,1 0 0 0 0,-1 1 0 0 0,1-1 0 0 0,-1 0 0 0 0,0 1 0 0 0,1-1 0 0 0,-1 3-1 0 0,0-3-2 0 0,0 2 0 0 0,1-1 0 0 0,-1-1-1 0 0,0 1 1 0 0,1-1 0 0 0,-1 1-1 0 0,1-1 1 0 0,0 1 0 0 0,-1-1-1 0 0,1 1 1 0 0,0-1 0 0 0,0 0 0 0 0,0 2-1 0 0,0-2 1 0 0,0 0 0 0 0,0 0-1 0 0,0 0 1 0 0,1 1 0 0 0,-1-1 0 0 0,0-1-1 0 0,1 1 1 0 0,-1 0 0 0 0,1 0-1 0 0,1 0 1 0 0,0 0 3 0 0,0-1-1 0 0,0 1 1 0 0,0-1 0 0 0,0 0-1 0 0,0 0 1 0 0,2 0-1 0 0,-2-1 1 0 0,0 1 0 0 0,0-1-1 0 0,0 0 1 0 0,0 0-1 0 0,3-1 1 0 0,5-2 36 0 0,-1-2 0 0 0,2 1 0 0 0,-2-1 0 0 0,0-1 0 0 0,-1 1 0 0 0,13-12 0 0 0,-16 13-27 0 0,0-1 1 0 0,0 0 0 0 0,-1 0 0 0 0,0-1 0 0 0,0 1-1 0 0,-1-1 1 0 0,0 0 0 0 0,0 0 0 0 0,-1-1 0 0 0,5-9-1 0 0,-6 8-8 0 0,0-1 0 0 0,-1 1 0 0 0,0-1 0 0 0,0 1 0 0 0,-1-1-1 0 0,-1 1 1 0 0,1-1 0 0 0,-1 1 0 0 0,-1 0 0 0 0,0 0 0 0 0,0-1-1 0 0,-6-12 1 0 0,8 22-24 0 0,0-1 0 0 0,0 1 0 0 0,-1 0-1 0 0,1 0 1 0 0,0 0 0 0 0,0 0-1 0 0,0-1 1 0 0,0 1 0 0 0,0 0 0 0 0,-1 0-1 0 0,1 0 1 0 0,0 0 0 0 0,0 0 0 0 0,0-1-1 0 0,-1 1 1 0 0,1 0 0 0 0,0 0 0 0 0,0 0-1 0 0,-1 0 1 0 0,1 0 0 0 0,0 0 0 0 0,0 0-1 0 0,0 0 1 0 0,-1 0 0 0 0,1 0-1 0 0,0 0 1 0 0,0 0 0 0 0,-1 0 0 0 0,1 0-1 0 0,0 0 1 0 0,0 0 0 0 0,0 0 0 0 0,-1 0-1 0 0,1 0 1 0 0,0 1 0 0 0,0-1 0 0 0,0 0-1 0 0,-1 0 1 0 0,1 0 0 0 0,0 0-1 0 0,0 0 1 0 0,0 0 0 0 0,0 1 0 0 0,-1-1-1 0 0,1 0 1 0 0,0 0 0 0 0,0 0 0 0 0,0 0-1 0 0,0 1 1 0 0,0-1 0 0 0,0 0 0 0 0,-1 0-1 0 0,1 0 1 0 0,0 1 0 0 0,0-1-1 0 0,0 0 1 0 0,0 0 0 0 0,0 1 0 0 0,-6 11 22 0 0,6-12-24 0 0,-6 11 16 0 0,1 1 1 0 0,1 0-1 0 0,0 0 1 0 0,1 0-1 0 0,0 1 1 0 0,0-1-1 0 0,0 14 1 0 0,3-21-10 0 0,-2 0 1 0 0,2 1 0 0 0,2-1 0 0 0,-2 0 0 0 0,1 1-1 0 0,0-1 1 0 0,0-1 0 0 0,0 1 0 0 0,1 1 0 0 0,-1-1 0 0 0,1-1-1 0 0,0 2 1 0 0,1-2 0 0 0,-1 1 0 0 0,1-1 0 0 0,0 1 0 0 0,0-1-1 0 0,0 0 1 0 0,5 6 0 0 0,0-4 6 0 0,-1 0-1 0 0,2 1 1 0 0,-1-2-1 0 0,1 0 1 0 0,-1 1 0 0 0,1-2-1 0 0,0 0 1 0 0,1 0-1 0 0,-1 0 1 0 0,1-2 0 0 0,-1 1-1 0 0,1-2 1 0 0,0 1-1 0 0,0-1 1 0 0,0 0 0 0 0,0-1-1 0 0,-1-1 1 0 0,1 1-1 0 0,1-1 1 0 0,-2-1 0 0 0,1 0-1 0 0,-1 0 1 0 0,1-2-1 0 0,15-5 1 0 0,-14 4 13 0 0,8-4 32 0 0,21-13 0 0 0,-36 19-49 0 0,0 1 0 0 0,1-2 0 0 0,-1 1-1 0 0,0-1 1 0 0,0 1 0 0 0,0-1 0 0 0,-1 0 0 0 0,0 0 0 0 0,0 0-1 0 0,4-7 1 0 0,-7 10-8 0 0,1 0 1 0 0,-1 0-1 0 0,1 1 0 0 0,-1-1 0 0 0,0 0 0 0 0,1 0 0 0 0,-1 0 0 0 0,0 0 1 0 0,0 1-1 0 0,0-1 0 0 0,1 0 0 0 0,-1 0 0 0 0,0 0 0 0 0,0-1 0 0 0,0 1 0 0 0,0 0 1 0 0,-1 0-1 0 0,1 1 0 0 0,0-1 0 0 0,0 0 0 0 0,0 0 0 0 0,-1 0 0 0 0,1 0 1 0 0,-1 0-1 0 0,1 1 0 0 0,0-1 0 0 0,-1 0 0 0 0,1 0 0 0 0,-1 1 0 0 0,0-1 0 0 0,1 0 1 0 0,-1 1-1 0 0,1-1 0 0 0,-1 0 0 0 0,0 1 0 0 0,0-2 0 0 0,1 2 0 0 0,-1-1 1 0 0,0 1-1 0 0,0 0 0 0 0,0-1 0 0 0,1 1 0 0 0,-1 0 0 0 0,0 0 0 0 0,0-1 1 0 0,-2 1-1 0 0,0-1 4 0 0,0 1 0 0 0,-2-1 0 0 0,2 1 1 0 0,-1 0-1 0 0,0 0 0 0 0,1 0 1 0 0,-1 0-1 0 0,1 1 0 0 0,-1-1 0 0 0,-5 3 1 0 0,5 0-4 0 0,0-1 0 0 0,0 0 0 0 0,0 1 0 0 0,-1-1 0 0 0,2 1 0 0 0,-1 0 0 0 0,1 1 0 0 0,0-1 1 0 0,0 1-1 0 0,0-1 0 0 0,0 1 0 0 0,0 1 0 0 0,1-2 0 0 0,-3 7 0 0 0,3-6-2 0 0,1-1 0 0 0,0 0-1 0 0,0-1 1 0 0,0 1 0 0 0,0 1-1 0 0,1-1 1 0 0,-1 0 0 0 0,1 0 0 0 0,0 0-1 0 0,0 0 1 0 0,0 1 0 0 0,0-1 0 0 0,0 0-1 0 0,0 0 1 0 0,1 0 0 0 0,0 0 0 0 0,0 1-1 0 0,-1-1 1 0 0,2-1 0 0 0,-1 1-1 0 0,0 0 1 0 0,0-1 0 0 0,3 5 0 0 0,-2-5-1 0 0,0-1 0 0 0,-1 1 1 0 0,1-1-1 0 0,0 0 0 0 0,1 0 1 0 0,-1 0-1 0 0,0 0 1 0 0,0 0-1 0 0,0 1 0 0 0,1-1 1 0 0,-1-1-1 0 0,0 1 0 0 0,2-1 1 0 0,-2 1-1 0 0,0-1 0 0 0,1 0 1 0 0,-1 0-1 0 0,1 0 1 0 0,1-1-1 0 0,9 0 0 0 0,-1 0 0 0 0,16-6-1 0 0,-21 6 1 0 0,0-2 0 0 0,0 1 0 0 0,0-1 0 0 0,0-1 0 0 0,0 0 0 0 0,0 1 0 0 0,-1-1 0 0 0,0 0 0 0 0,0-2 0 0 0,-1 1 0 0 0,1 0 0 0 0,-1-1 0 0 0,0 1 0 0 0,0-1 0 0 0,7-11 0 0 0,-8 6 0 0 0</inkml:trace>
  <inkml:trace contextRef="#ctx0" brushRef="#br0" timeOffset="1916.98">911 200 12456 0 0,'-13'1'-24'0'0,"-9"4"168"0"0,15-3 40 0 0,0 0-1 0 0,0 1 1 0 0,1 0 0 0 0,-15 8-1 0 0,21-11 19 0 0,14 3 24 0 0,0-1 0 0 0,0-1 1 0 0,1-1-1 0 0,16 0 1 0 0,31 0-77 0 0,-48 2-103 0 0,-2-1 0 0 0,18 7 1 0 0,-12-3-8 0 0</inkml:trace>
  <inkml:trace contextRef="#ctx0" brushRef="#br0" timeOffset="1917.98">393 1135 11256 0 0,'0'1'6'0'0,"0"2"0"0"0,1-2 0 0 0,0 0 1 0 0,-1 0-1 0 0,1 0 0 0 0,0 0 1 0 0,-1 0-1 0 0,1 0 0 0 0,0 0 0 0 0,0 0 1 0 0,0 0-1 0 0,1 0 0 0 0,-1-1 1 0 0,0 1-1 0 0,0 0 0 0 0,0-1 0 0 0,0 1 1 0 0,1 0-1 0 0,16 5 52 0 0,-3-5 163 0 0,1 0 1 0 0,-1-1-1 0 0,-1-1 0 0 0,1-1 0 0 0,17-4 1 0 0,24-2 409 0 0,-18 4-203 0 0,-24 2-279 0 0,0-1-1 0 0,1 2 0 0 0,-1 1 0 0 0,0 0 1 0 0,0 1-1 0 0,1 0 0 0 0,25 7 0 0 0,-31-4-74 0 0</inkml:trace>
  <inkml:trace contextRef="#ctx0" brushRef="#br0" timeOffset="2687.55">436 1460 11552 0 0,'158'2'3269'0'0,"-133"-2"-2835"0"0,0 1 0 0 0,1 1 0 0 0,-2 2 0 0 0,25 6 0 0 0,-44-8-354 0 0,0-1 0 0 0,0 1 0 0 0,0 0 0 0 0,0 1 0 0 0,7 4 0 0 0,-6-2 32 0 0</inkml:trace>
  <inkml:trace contextRef="#ctx0" brushRef="#br0" timeOffset="2688.55">494 1820 12256 0 0,'4'2'88'0'0,"-1"-1"0"0"0,1 0 0 0 0,1 0 0 0 0,-2-1 0 0 0,1 2 0 0 0,6-1 0 0 0,43-6 511 0 0,-13 1-321 0 0,106-4 2067 0 0,-92 9-1334 0 0,-46 0-893 0 0</inkml:trace>
  <inkml:trace contextRef="#ctx0" brushRef="#br0" timeOffset="2689.55">488 2128 11656 0 0,'6'2'171'0'0,"0"1"0"0"0,0-1 0 0 0,2 0 1 0 0,-2-1-1 0 0,0 1 0 0 0,1-1 0 0 0,-1 0 0 0 0,1-1 1 0 0,0 0-1 0 0,10 0 0 0 0,9-3 594 0 0,33-7 0 0 0,-43 6-673 0 0,39-9 588 0 0,-35 7-409 0 0</inkml:trace>
  <inkml:trace contextRef="#ctx0" brushRef="#br0" timeOffset="4746.09">3678 307 1296 0 0,'0'0'504'0'0,"-4"-17"79"0"0,4 11 4 0 0,-1 0 1 0 0,1-1-1 0 0,-1 1 1 0 0,0 1-1 0 0,-1-2 0 0 0,1 1 1 0 0,-3-6-1 0 0,2 12-213 0 0,-6 3 1771 0 0,2 27-1560 0 0,1 0 0 0 0,1 1 1 0 0,-1 39-1 0 0,3-33-383 0 0,0-3 80 0 0,-2 69 940 0 0,10-78-310 0 0</inkml:trace>
  <inkml:trace contextRef="#ctx0" brushRef="#br0" timeOffset="5175.84">3649 350 7936 0 0,'0'-8'157'0'0,"0"1"0"0"0,-1 0 0 0 0,0 0 0 0 0,-3-10 0 0 0,-2-1 328 0 0,-12-26 0 0 0,13 32-257 0 0,-1 0 0 0 0,1 1 0 0 0,1-1 0 0 0,1-1 0 0 0,0 2-1 0 0,-2-17 1 0 0,4 22-109 0 0,1-2 0 0 0,0 2 0 0 0,0-2 0 0 0,1 2 0 0 0,0-1 0 0 0,0 0-1 0 0,0 0 1 0 0,1 1 0 0 0,4-12 0 0 0,-4 13-67 0 0,0 1 0 0 0,1 0 1 0 0,-1 0-1 0 0,2 0 0 0 0,-1 0 0 0 0,0 1 0 0 0,0-1 1 0 0,0 1-1 0 0,1-1 0 0 0,-1 1 0 0 0,1 1 0 0 0,0-1 1 0 0,-1 1-1 0 0,1 0 0 0 0,5-3 0 0 0,-5 3-15 0 0,1 1 0 0 0,-1 0 0 0 0,0 0 0 0 0,0 0 0 0 0,0 0 1 0 0,0 1-1 0 0,0 0 0 0 0,0 0 0 0 0,0 0 0 0 0,1 0 0 0 0,4 1 0 0 0,-7 0-15 0 0,1-1 0 0 0,1 1 0 0 0,-2 0-1 0 0,0-1 1 0 0,1 1 0 0 0,-1 0 0 0 0,0 1 0 0 0,1 0 0 0 0,-1-1 0 0 0,0 1 0 0 0,0-1 0 0 0,0 1 0 0 0,0-1-1 0 0,0 1 1 0 0,0 0 0 0 0,-1 0 0 0 0,1 0 0 0 0,-1 1 0 0 0,2 2 0 0 0,1 4 77 0 0,0 2 0 0 0,-1-1 0 0 0,0 0 0 0 0,0 1 1 0 0,-1-1-1 0 0,0 1 0 0 0,-1 22 0 0 0,-1-13 86 0 0,-1-1 0 0 0,0 1 0 0 0,-9 29 0 0 0,9-44-124 0 0,-1 1-1 0 0,0-1 0 0 0,0 0 1 0 0,0 0-1 0 0,-1 0 0 0 0,0 0 1 0 0,0-1-1 0 0,0 2 0 0 0,-7 5 1 0 0,4-3 76 0 0,-1-2 1 0 0,-2 1-1 0 0,2 0 0 0 0,-14 7 1 0 0,16-11-20 0 0</inkml:trace>
  <inkml:trace contextRef="#ctx0" brushRef="#br0" timeOffset="5688.87">3865 493 296 0 0,'0'0'1521'0'0,"1"-2"6"0"0,8-19 1295 0 0,-8 17-2650 0 0,1 1 0 0 0,0 0-1 0 0,-1 0 1 0 0,0 0 0 0 0,1-1 0 0 0,0 1 0 0 0,0 0 0 0 0,-1 1 0 0 0,2-1 0 0 0,-1 1 0 0 0,0-1-1 0 0,0 0 1 0 0,1 1 0 0 0,-1 0 0 0 0,1 0 0 0 0,0 0 0 0 0,0 0 0 0 0,5-2 0 0 0,-7 4-94 0 0,0 0 0 0 0,0 0 0 0 0,-1 0 0 0 0,1 0-1 0 0,0 0 1 0 0,0 0 0 0 0,0 0 0 0 0,0 0 0 0 0,0 0 0 0 0,0 0 0 0 0,1 1 0 0 0,-1-1 0 0 0,-1 0 0 0 0,1 0 0 0 0,0 1 0 0 0,0-1 0 0 0,0 1 0 0 0,-1-1 0 0 0,1 1 0 0 0,0-1 0 0 0,0 1 0 0 0,-1 0 0 0 0,1-1 0 0 0,-1 1 0 0 0,1 0 0 0 0,0-1-1 0 0,-1 1 1 0 0,1 0 0 0 0,-1 0 0 0 0,0 0 0 0 0,1-1 0 0 0,-1 1 0 0 0,0 0 0 0 0,1 0 0 0 0,-1 1 0 0 0,0-1 0 0 0,0 0 0 0 0,0 1 0 0 0,2 4 31 0 0,-1 0 0 0 0,0 1 0 0 0,0-1 0 0 0,-1 8 0 0 0,0-8 13 0 0,0 0 1 0 0,-1-1 0 0 0,1 1-1 0 0,-1 0 1 0 0,-1-1-1 0 0,1 1 1 0 0,-1 0-1 0 0,1-1 1 0 0,-2 0-1 0 0,1 0 1 0 0,0 1-1 0 0,-5 3 1 0 0,-1 2 288 0 0,0 0 0 0 0,-1-1 0 0 0,-20 18 0 0 0,21-24-13 0 0,8-11 60 0 0,9-14-121 0 0,-7 18-304 0 0,0 0-1 0 0,1 1 0 0 0,-1-1 1 0 0,0 1-1 0 0,0-2 0 0 0,1 2 0 0 0,0 0 1 0 0,-1 0-1 0 0,1 0 0 0 0,0 0 0 0 0,0 1 1 0 0,0-1-1 0 0,4-2 0 0 0,-2 3 1 0 0,-1 0-1 0 0,1 1 0 0 0,0 0 1 0 0,0-1-1 0 0,-1 1 1 0 0,1 1-1 0 0,0-1 1 0 0,-1 1-1 0 0,5 1 0 0 0,12 3 51 0 0,-7-2 17 0 0,-1-1 0 0 0,1 0-1 0 0,0 0 1 0 0,0-1 0 0 0,17-2 0 0 0,-20 1-30 0 0,-2 0 2 0 0</inkml:trace>
  <inkml:trace contextRef="#ctx0" brushRef="#br0" timeOffset="6370.76">4945 282 9536 0 0,'0'0'1928'0'0,"0"2"-1371"0"0,3 18-79 0 0,-1 0 0 0 0,-1 0 1 0 0,-3 24-1 0 0,1-3-44 0 0,-2 28 18 0 0,1-37-32 0 0,2-1 1 0 0,4 32-1 0 0,-4-57-357 0 0</inkml:trace>
  <inkml:trace contextRef="#ctx0" brushRef="#br0" timeOffset="6371.76">4818 316 10248 0 0,'-4'-4'30'0'0,"-8"-15"331"0"0,10 16-293 0 0,1 1 0 0 0,0 0 0 0 0,0 0 1 0 0,-1 0-1 0 0,2-1 0 0 0,-1 1 0 0 0,0 0 0 0 0,0-2 1 0 0,1 2-1 0 0,-1-5 0 0 0,1 6-23 0 0,0 0 1 0 0,0 0-1 0 0,1 1 1 0 0,-1-1-1 0 0,0-1 1 0 0,0 1-1 0 0,1 1 1 0 0,-1-1-1 0 0,1 0 1 0 0,-1 0-1 0 0,1 1 1 0 0,-1-1-1 0 0,1 0 1 0 0,-1 1-1 0 0,1-1 1 0 0,-1 1-1 0 0,1-1 1 0 0,0 1-1 0 0,-1-1 1 0 0,1 1-1 0 0,0-1 1 0 0,0 1-1 0 0,-1 0 0 0 0,1-1 1 0 0,0 1-1 0 0,0 0 1 0 0,0 0-1 0 0,0-1 1 0 0,-1 1-1 0 0,1 0 1 0 0,0 0-1 0 0,0 0 1 0 0,0 0-1 0 0,0 0 1 0 0,-1 0-1 0 0,3 1 1 0 0,29 3 228 0 0,-19 0-191 0 0,1 1-1 0 0,-1 0 0 0 0,1 0 0 0 0,-2 2 1 0 0,1 0-1 0 0,-1 0 0 0 0,0 1 0 0 0,0 0 1 0 0,-1 2-1 0 0,-1-1 0 0 0,0 1 1 0 0,1 0-1 0 0,-1 2 0 0 0,-1-1 0 0 0,-1 0 1 0 0,10 20-1 0 0,-2-4-21 0 0,-4-6 42 0 0,-2 0 1 0 0,12 27 0 0 0,-20-42-73 0 0,0-1-1 0 0,-1 1 1 0 0,1-1-1 0 0,-1 1 1 0 0,0 0-1 0 0,-1 0 1 0 0,1-1 0 0 0,-1 2-1 0 0,0-1 1 0 0,-1-1-1 0 0,1 2 1 0 0,-1-2-1 0 0,0 1 1 0 0,-2 7 0 0 0,2-10-2 0 0,-1 2 0 0 0,0-2 0 0 0,0 1 0 0 0,0-1 0 0 0,0 0 0 0 0,-1 0 0 0 0,1 1 0 0 0,0-1 0 0 0,-1 0 0 0 0,0-1 0 0 0,0 1 0 0 0,0-1 0 0 0,0 2 0 0 0,0-2 0 0 0,0 0 0 0 0,0 0 0 0 0,-1-1 0 0 0,1 1 0 0 0,-1-1 0 0 0,1 1 0 0 0,-2-1 0 0 0,1 0 0 0 0,1 1 0 0 0,-7-1 0 0 0,4-1 10 0 0,0 0 0 0 0,0 0 0 0 0,1 0 1 0 0,-1-1-1 0 0,-1-1 0 0 0,2 1 0 0 0,-1 0 0 0 0,1-1 0 0 0,-1 0 0 0 0,1 0 0 0 0,0 0 0 0 0,0-1 0 0 0,0 0 0 0 0,0-1 0 0 0,-9-5 0 0 0,8 3 34 0 0</inkml:trace>
  <inkml:trace contextRef="#ctx0" brushRef="#br0" timeOffset="7272.15">5452 617 8536 0 0,'0'0'297'0'0,"1"-2"6"0"0,0 0-225 0 0,0 0 0 0 0,0-1 1 0 0,0 1-1 0 0,0 0 0 0 0,0 0 1 0 0,0-1-1 0 0,-1 1 0 0 0,1 0 0 0 0,-1-2 1 0 0,0 2-1 0 0,1 0 0 0 0,-1-1 1 0 0,0 1-1 0 0,0-1 0 0 0,-1 1 1 0 0,1 0-1 0 0,0-2 0 0 0,-1 2 1 0 0,0 0-1 0 0,1-1 0 0 0,-1 1 0 0 0,0 0 1 0 0,0 0-1 0 0,0-1 0 0 0,-1 1 1 0 0,1 0-1 0 0,0 0 0 0 0,-1 0 1 0 0,1 0-1 0 0,-1 0 0 0 0,0 1 1 0 0,1-1-1 0 0,-1 0 0 0 0,-4-2 0 0 0,3 1-1 0 0,-2 1 0 0 0,2 0 0 0 0,-1 0-1 0 0,0 0 1 0 0,1-1 0 0 0,-1 1-1 0 0,0 1 1 0 0,0 0 0 0 0,0-1-1 0 0,-1 2 1 0 0,1-1 0 0 0,0 0-1 0 0,0 1 1 0 0,0 0 0 0 0,-2 0 0 0 0,2 0-1 0 0,0 0 1 0 0,0 1 0 0 0,-8 2-1 0 0,3 1 59 0 0,1 1-1 0 0,-2 0 1 0 0,2 1-1 0 0,1 0 1 0 0,-1 0-1 0 0,-10 12 1 0 0,18-18-115 0 0,0 0 1 0 0,0 0-1 0 0,0 0 0 0 0,-1 0 1 0 0,1 0-1 0 0,0 1 1 0 0,0-1-1 0 0,0 0 1 0 0,0 0-1 0 0,0 0 1 0 0,-1 0-1 0 0,1 0 1 0 0,0 0-1 0 0,0 1 1 0 0,0-1-1 0 0,0 0 1 0 0,0 0-1 0 0,0 0 0 0 0,0 0 1 0 0,0 0-1 0 0,0 1 1 0 0,0-1-1 0 0,0 0 1 0 0,-1 0-1 0 0,1 0 1 0 0,0 1-1 0 0,0-1 1 0 0,0 0-1 0 0,0 0 1 0 0,0 0-1 0 0,1 0 1 0 0,-1 1-1 0 0,0-1 1 0 0,0 0-1 0 0,0 0 0 0 0,0 0 1 0 0,0 0-1 0 0,0 1 1 0 0,0-1-1 0 0,0 0 1 0 0,0 0-1 0 0,9 3 386 0 0,10-7-103 0 0,-16 4-266 0 0,1-1 0 0 0,-1 1 1 0 0,0-1-1 0 0,2 1 0 0 0,-2 0 1 0 0,1 0-1 0 0,-1 0 1 0 0,0 1-1 0 0,1-1 0 0 0,-1 1 1 0 0,0 0-1 0 0,0 0 0 0 0,1 1 1 0 0,-1-1-1 0 0,0 1 1 0 0,4 1-1 0 0,0 3 85 0 0,1 0-1 0 0,-1 0 1 0 0,0 0 0 0 0,8 12-1 0 0,-9-10-2 0 0,1-1 0 0 0,0 1 0 0 0,0-2 0 0 0,14 10 0 0 0,-19-14-87 0 0,0-1-1 0 0,0 0 1 0 0,0 0-1 0 0,1 0 1 0 0,-1 0-1 0 0,0 0 1 0 0,0 0-1 0 0,1-1 1 0 0,-1 1-1 0 0,2-1 1 0 0,-2 0 0 0 0,0 1-1 0 0,1-1 1 0 0,-1 0-1 0 0,1-1 1 0 0,-1 1-1 0 0,0 0 1 0 0,4-1-1 0 0,-3-1 4 0 0,0 1 0 0 0,0-1 0 0 0,0 0-1 0 0,0 1 1 0 0,-1-1 0 0 0,1-1-1 0 0,-1 0 1 0 0,1 1 0 0 0,-1 0 0 0 0,1-1-1 0 0,-1 0 1 0 0,3-6 0 0 0,3-3 22 0 0,-1-1 1 0 0,0-1-1 0 0,-2 0 0 0 0,1 1 1 0 0,-1-1-1 0 0,-1-1 1 0 0,-1 1-1 0 0,1-1 0 0 0,-1 0 1 0 0,-2 1-1 0 0,1-2 1 0 0,-2 1-1 0 0,0 0 1 0 0,-1 0-1 0 0,0 0 0 0 0,-5-24 1 0 0,6 39-53 0 0,0 0-1 0 0,0 0 1 0 0,0-1 0 0 0,-2 1 0 0 0,2 0 0 0 0,0-1 0 0 0,0 1 0 0 0,0 0 0 0 0,0 0-1 0 0,0-1 1 0 0,-1 1 0 0 0,1 0 0 0 0,0 0 0 0 0,0-1 0 0 0,0 1 0 0 0,-1 0-1 0 0,1 0 1 0 0,0-1 0 0 0,0 1 0 0 0,-1 0 0 0 0,1 0 0 0 0,0 0 0 0 0,0 0-1 0 0,-1 0 1 0 0,1-1 0 0 0,0 1 0 0 0,-1 0 0 0 0,1 0 0 0 0,0 0 0 0 0,-1 0 0 0 0,1 0-1 0 0,0 0 1 0 0,-1 0 0 0 0,1 0 0 0 0,0 0 0 0 0,0 0 0 0 0,-1 0 0 0 0,1 0-1 0 0,0 0 1 0 0,-1 0 0 0 0,1 1 0 0 0,0-1 0 0 0,-1 0 0 0 0,1 0 0 0 0,0 0 0 0 0,0 0-1 0 0,-1 0 1 0 0,1 1 0 0 0,0-1 0 0 0,0 0 0 0 0,-1 0 0 0 0,1 1 0 0 0,0-1-1 0 0,0 0 1 0 0,0 0 0 0 0,-1 1 0 0 0,1-1 0 0 0,0 0 0 0 0,0 0 0 0 0,0 1 0 0 0,-12 16 75 0 0,6-3-30 0 0,1 0 0 0 0,0-1 0 0 0,1 2 1 0 0,1-1-1 0 0,0 1 0 0 0,0 0 0 0 0,1 0 0 0 0,1-1 0 0 0,1 28 0 0 0,0-38-31 0 0,1 1 1 0 0,-1 0-1 0 0,1-1 0 0 0,0 0 0 0 0,1 1 0 0 0,-1 0 0 0 0,1-1 0 0 0,0 0 0 0 0,0 0 0 0 0,0 1 1 0 0,0-2-1 0 0,0 1 0 0 0,1 0 0 0 0,-1-1 0 0 0,1 1 0 0 0,0-1 0 0 0,0 0 0 0 0,1 0 0 0 0,-1 0 1 0 0,0 0-1 0 0,1 0 0 0 0,0 0 0 0 0,-1-1 0 0 0,1 0 0 0 0,1-1 0 0 0,-1 1 0 0 0,0 0 0 0 0,1-1 1 0 0,-1 0-1 0 0,0 0 0 0 0,0 1 0 0 0,1-2 0 0 0,-1 0 0 0 0,0 1 0 0 0,10-2 0 0 0,2-1 36 0 0,0 0 0 0 0,-1-1 0 0 0,2 0 0 0 0,17-8 0 0 0,-30 10-42 0 0,1-1 0 0 0,-2 1 0 0 0,1-1-1 0 0,-1 0 1 0 0,1 0 0 0 0,-1 0 0 0 0,0-2-1 0 0,0 2 1 0 0,0-1 0 0 0,0 0-1 0 0,0 0 1 0 0,0 0 0 0 0,-1-1 0 0 0,1 1-1 0 0,-1 0 1 0 0,0-1 0 0 0,0 1 0 0 0,-1-2-1 0 0,1 2 1 0 0,1-1 0 0 0,-2 0 0 0 0,1-7-1 0 0,-1 10-4 0 0,-1-1-1 0 0,1 0 0 0 0,-1 1 0 0 0,0-1 1 0 0,0 0-1 0 0,0 0 0 0 0,0 0 0 0 0,0 0 0 0 0,0 1 1 0 0,-1-1-1 0 0,1 1 0 0 0,0-1 0 0 0,-1 0 1 0 0,1 1-1 0 0,-1-1 0 0 0,0 1 0 0 0,1-2 1 0 0,-1 2-1 0 0,-1-1 0 0 0,1 1 0 0 0,-2-3 1 0 0,2 4-4 0 0,0-1 1 0 0,0 1-1 0 0,0-1 1 0 0,-1 1-1 0 0,1-1 1 0 0,0 1-1 0 0,0 0 1 0 0,-1-1 0 0 0,1 1-1 0 0,0 0 1 0 0,0 0-1 0 0,-1 0 1 0 0,1 0-1 0 0,0 0 1 0 0,0 0-1 0 0,-1 0 1 0 0,1 1-1 0 0,0-1 1 0 0,0 0 0 0 0,-1 1-1 0 0,1-1 1 0 0,0 1-1 0 0,0-1 1 0 0,0 1-1 0 0,0 0 1 0 0,0-1-1 0 0,-2 2 1 0 0,-4 3 17 0 0,-2 1-1 0 0,2 0 1 0 0,0 0-1 0 0,0 1 1 0 0,1 0-1 0 0,-11 14 1 0 0,15-18-18 0 0,1-2 0 0 0,0 0 0 0 0,0 1 0 0 0,0 0 0 0 0,1-1 0 0 0,-2 1 0 0 0,1-1 0 0 0,0 1 0 0 0,1 0 0 0 0,-1 1 1 0 0,1-2-1 0 0,0 1 0 0 0,-1 0 0 0 0,1 0 0 0 0,0 0 0 0 0,0-1 0 0 0,0 1 0 0 0,0 0 0 0 0,1 0 0 0 0,-1 1 0 0 0,0-2 0 0 0,1 1 0 0 0,-1 0 0 0 0,1 0 0 0 0,-1-1 0 0 0,1 1 0 0 0,1-1 0 0 0,-1 1 1 0 0,0 0-1 0 0,0 0 0 0 0,0 0 0 0 0,0-1 0 0 0,0 0 0 0 0,1 1 0 0 0,-1-1 0 0 0,0 0 0 0 0,1 0 0 0 0,-1 0 0 0 0,1 0 0 0 0,-1 0 0 0 0,4 1 0 0 0,0 2 5 0 0,-1-2 0 0 0,1 0-1 0 0,0 0 1 0 0,0-1-1 0 0,0 1 1 0 0,1-1 0 0 0,0 0-1 0 0,-1-1 1 0 0,0 1 0 0 0,0-1-1 0 0,0 0 1 0 0,1 0 0 0 0,-1-1-1 0 0,0 1 1 0 0,0-1-1 0 0,1 0 1 0 0,-1-1 0 0 0,0 1-1 0 0,10-5 1 0 0,-10 2-4 0 0,0 2 0 0 0,0-1 0 0 0,1-1 0 0 0,-1 1 0 0 0,0-2 0 0 0,0 1 1 0 0,-1 0-1 0 0,0 0 0 0 0,0-1 0 0 0,0 0 0 0 0,0 0 0 0 0,-1 0 0 0 0,0-1 0 0 0,0 1 0 0 0,0 0 0 0 0,0-2 0 0 0,2-6 0 0 0,-1-1-5 0 0</inkml:trace>
  <inkml:trace contextRef="#ctx0" brushRef="#br0" timeOffset="7871.92">5715 357 12056 0 0,'-2'1'-80'0'0,"-7"0"108"0"0,-6 1 380 0 0,10-2 5 0 0,15-6-189 0 0,28-8 722 0 0,45-10-1 0 0,-17 5-271 0 0,-57 17-594 0 0,0-1 0 0 0,0 0 1 0 0,1 1-1 0 0,-1 1 0 0 0,0 0 0 0 0,0 0 0 0 0,0 1 0 0 0,11 1 1 0 0,-18 0-35 0 0,2 2-5 0 0</inkml:trace>
  <inkml:trace contextRef="#ctx0" brushRef="#br0" timeOffset="8442.69">4999 1076 6520 0 0,'0'0'3640'0'0,"0"2"-2994"0"0,-4 56 917 0 0,1-23-872 0 0,3 67-1 0 0,0-100-643 0 0,0 1 1 0 0,0 0-1 0 0,0-1 0 0 0,1 1 0 0 0,-1-1 0 0 0,1 0 0 0 0,-1 0 0 0 0,1 1 1 0 0,0 0-1 0 0,0-1 0 0 0,0 0 0 0 0,0 0 0 0 0,1 0 0 0 0,0 0 1 0 0,-1 0-1 0 0,1 0 0 0 0,-1-1 0 0 0,4 5 0 0 0,-4-6-32 0 0,0 0 0 0 0,0 0 0 0 0,0 0 0 0 0,-1 0-1 0 0,1 0 1 0 0,0 0 0 0 0,0 0 0 0 0,0 0 0 0 0,0-1-1 0 0,0 1 1 0 0,-1 0 0 0 0,1 0 0 0 0,0-1 0 0 0,0 1 0 0 0,-1-1-1 0 0,1 1 1 0 0,0-2 0 0 0,0 2 0 0 0,-1-1 0 0 0,1 1 0 0 0,-1-1-1 0 0,1 1 1 0 0,0-2 0 0 0,15-16 219 0 0,-16 17-222 0 0,37-52 290 0 0,-27 35-125 0 0,2 0 0 0 0,1 2-1 0 0,26-29 1 0 0,-38 44-167 0 0,-1 1 0 0 0,0 0 0 0 0,2-1 0 0 0,-2 1 0 0 0,1 0 0 0 0,-1-2-1 0 0,0 2 1 0 0,1 0 0 0 0,-1-1 0 0 0,1 1 0 0 0,-1 0 0 0 0,1 0 0 0 0,-1 0 0 0 0,1 0 0 0 0,-1 0 0 0 0,1-1 0 0 0,-1 1 0 0 0,1 0 0 0 0,-1 0 0 0 0,1 0 0 0 0,-1 0 0 0 0,1 0 0 0 0,-1 0 0 0 0,1 0 0 0 0,-1 1 0 0 0,1-1 0 0 0,-1 0-1 0 0,1 0 1 0 0,0 1 5 0 0,0 1 0 0 0,0-2 0 0 0,-1 1 0 0 0,1 0 0 0 0,0 0-1 0 0,-1 0 1 0 0,1 0 0 0 0,0-1 0 0 0,-1 1 0 0 0,1 0 0 0 0,-1 0-1 0 0,0 0 1 0 0,1 1 0 0 0,7 42 324 0 0,-7-36-218 0 0,16 76 465 0 0,-15-79-536 0 0,-1-1 0 0 0,1 2 0 0 0,0-2-1 0 0,0 0 1 0 0,1 0 0 0 0,-1 1-1 0 0,0-1 1 0 0,1 0 0 0 0,0 0 0 0 0,0 0-1 0 0,4 3 1 0 0,-6-6-31 0 0,0 0-1 0 0,0 0 1 0 0,0 0 0 0 0,0 0 0 0 0,0-1-1 0 0,0 1 1 0 0,1 0 0 0 0,-1-1 0 0 0,0 1-1 0 0,0-1 1 0 0,1 2 0 0 0,-1-2 0 0 0,0 0-1 0 0,1 1 1 0 0,-1-1 0 0 0,0 0 0 0 0,1 0-1 0 0,-1 0 1 0 0,0 0 0 0 0,1 0 0 0 0,0 0-1 0 0,-1-1 1 0 0,1 1 0 0 0,-1 0 0 0 0,0-2-1 0 0,1 2 1 0 0,-1-1 0 0 0,0 1 0 0 0,0-1-1 0 0,1 1 1 0 0,-1-1 0 0 0,0 0 0 0 0,0 0-1 0 0,0 0 1 0 0,0 0 0 0 0,0 0 0 0 0,0 0-1 0 0,0 0 1 0 0,0 0 0 0 0,-1 0 0 0 0,2-2-1 0 0,2-3 38 0 0,0 0 0 0 0,-1-2 0 0 0,0 2 0 0 0,0 0 0 0 0,0-2 0 0 0,-1 1 0 0 0,0 1 0 0 0,0-2-1 0 0,-1 1 1 0 0,1-1 0 0 0,-2 1 0 0 0,2-1 0 0 0,-2 1 0 0 0,-2-14 0 0 0,0 1 77 0 0,-1 0 1 0 0,-1-2-1 0 0,-1 2 0 0 0,-8-20 1 0 0,10 18 7 0 0,3 16-100 0 0</inkml:trace>
  <inkml:trace contextRef="#ctx0" brushRef="#br0" timeOffset="8948.49">5412 1187 12960 0 0,'1'3'154'0'0,"1"0"0"0"0,0 0 0 0 0,0-1 0 0 0,0 0 0 0 0,1 1 0 0 0,-1-1 0 0 0,1 0 0 0 0,4 3 0 0 0,-5-4-23 0 0,0 0 1 0 0,0 0-1 0 0,0 0 1 0 0,0-1-1 0 0,0 1 1 0 0,0 0-1 0 0,0-1 1 0 0,0 0-1 0 0,0 1 1 0 0,0-1-1 0 0,0 0 1 0 0,0 0-1 0 0,1 0 1 0 0,-1 0-1 0 0,0-1 0 0 0,0 1 1 0 0,0-1-1 0 0,0 1 1 0 0,2-2-1 0 0,-1 1-53 0 0,-2-1-1 0 0,1 0 0 0 0,-1-1 0 0 0,0 2 0 0 0,0-1 0 0 0,1 0 0 0 0,-2 0 0 0 0,1 0 1 0 0,0 0-1 0 0,0 0 0 0 0,-1 0 0 0 0,1-2 0 0 0,-1 2 0 0 0,1-3 0 0 0,2-6 101 0 0,-1 3-106 0 0,1-1 0 0 0,-1 1 0 0 0,0-1 0 0 0,-1 1 0 0 0,0-1 0 0 0,-1 1 0 0 0,1-1 0 0 0,-1 1 0 0 0,-1-2 0 0 0,-1-10 0 0 0,2 20-65 0 0,0 0 0 0 0,0-1 0 0 0,0 1 0 0 0,0 0 0 0 0,0-1 0 0 0,0 1 0 0 0,0-1 0 0 0,-1 1-1 0 0,1 0 1 0 0,0-1 0 0 0,0 1 0 0 0,0 0 0 0 0,0-1 0 0 0,0 1 0 0 0,-1 0 0 0 0,1-1 0 0 0,0 1 0 0 0,0 0 0 0 0,0 0 0 0 0,-1-1 0 0 0,1 1 0 0 0,0 0 0 0 0,-1 0-1 0 0,1-1 1 0 0,0 1 0 0 0,-1 0 0 0 0,1 0 0 0 0,0 0 0 0 0,-1-1 0 0 0,1 1 0 0 0,-1 0 0 0 0,-9 7 101 0 0,-10 23-42 0 0,18-27-50 0 0,-4 9 18 0 0,0-2 0 0 0,0 2 0 0 0,1 0 0 0 0,1-1 0 0 0,-6 24 0 0 0,9-32-24 0 0,0 1 0 0 0,1 0 0 0 0,-2-1 0 0 0,2 1 0 0 0,0-1 0 0 0,0 1 0 0 0,0 0 0 0 0,0-1 0 0 0,2 1 0 0 0,-1-1 0 0 0,-1 1 0 0 0,1 0 0 0 0,0-1 0 0 0,0 0 0 0 0,1 0 0 0 0,-1 2 0 0 0,1-2 0 0 0,0 0 0 0 0,0-1 0 0 0,0 1 0 0 0,0 1 0 0 0,0-1 0 0 0,0-1 0 0 0,1 0 0 0 0,2 3 0 0 0,-2-2 7 0 0,1 0 0 0 0,-1-1-1 0 0,1 0 1 0 0,0 0 0 0 0,0 0 0 0 0,1-1-1 0 0,-1 1 1 0 0,0-1 0 0 0,0 0 0 0 0,0 0-1 0 0,0-1 1 0 0,0 1 0 0 0,0-1 0 0 0,0 0-1 0 0,1 0 1 0 0,-1 0 0 0 0,7-2-1 0 0,-2 0 25 0 0,1 0-1 0 0,-1-1 0 0 0,0 0 0 0 0,1-2 0 0 0,-1 1 1 0 0,12-8-1 0 0,3-2 76 0 0,-1-2 0 0 0,25-21 1 0 0,-40 30-75 0 0,-1 0 1 0 0,0 0-1 0 0,0-2 1 0 0,-1 2-1 0 0,1-2 1 0 0,-2 1 0 0 0,1-2-1 0 0,-1 1 1 0 0,5-14-1 0 0,-8 6 58 0 0,-2 16-92 0 0,0 1-1 0 0,0-1 0 0 0,0 1 1 0 0,0 0-1 0 0,0-1 0 0 0,0 1 0 0 0,0 0 1 0 0,-1-1-1 0 0,1 1 0 0 0,0 0 1 0 0,0-1-1 0 0,0 1 0 0 0,-1 0 0 0 0,1-1 1 0 0,0 1-1 0 0,-1 0 0 0 0,1-1 0 0 0,0 1 1 0 0,0 0-1 0 0,-1 0 0 0 0,1 0 1 0 0,-1-1-1 0 0,0 1 4 0 0,-1 0 0 0 0,1 0-1 0 0,0-1 1 0 0,-1 1 0 0 0,1 1 0 0 0,0-1 0 0 0,0 0 0 0 0,-1 0-1 0 0,1 0 1 0 0,0 1 0 0 0,0-1 0 0 0,-1 0 0 0 0,1 1 0 0 0,0-1-1 0 0,0 1 1 0 0,0 0 0 0 0,-2 1 0 0 0,-9 5 19 0 0,2 1 0 0 0,0 0 1 0 0,0 0-1 0 0,0 2 0 0 0,0-1 0 0 0,2 1 1 0 0,0 0-1 0 0,0 1 0 0 0,0-1 0 0 0,1 2 0 0 0,-6 11 1 0 0,12-22-27 0 0,1 1 1 0 0,-1 0-1 0 0,1-1 1 0 0,-1 0-1 0 0,1 0 0 0 0,-1 1 1 0 0,1-1-1 0 0,0 0 1 0 0,0 1-1 0 0,0-1 1 0 0,0 0-1 0 0,0 1 1 0 0,0-1-1 0 0,0 1 1 0 0,0 0-1 0 0,0-1 1 0 0,1 0-1 0 0,-1 1 0 0 0,0-1 1 0 0,1 0-1 0 0,-1 0 1 0 0,1 1-1 0 0,0-1 1 0 0,-1 0-1 0 0,1 0 1 0 0,0 0-1 0 0,0 1 1 0 0,2 1-1 0 0,-1-2 1 0 0,0 0 0 0 0,-1 0 0 0 0,1 0 0 0 0,0 0 0 0 0,0 0 0 0 0,1-1 0 0 0,-1 1 0 0 0,0 0 0 0 0,0-1 0 0 0,0 0 0 0 0,0 1 0 0 0,0-1 0 0 0,1 0 0 0 0,-1 0 0 0 0,0 0 0 0 0,4-1 0 0 0,12-2 6 0 0,-1 0 0 0 0,0-1-1 0 0,1-1 1 0 0,-2-1 0 0 0,1 0-1 0 0,-2-2 1 0 0,2 1 0 0 0,21-17-1 0 0,-31 19-9 0 0,0 0 0 0 0,-1-2 0 0 0,-1 1 0 0 0,1 0 0 0 0,-1-1 0 0 0,0 1 0 0 0,0-1 0 0 0,-1-1 0 0 0,0 1 0 0 0,1-1 1 0 0,-2 0-1 0 0,0 0 0 0 0,0 0 0 0 0,2-11 0 0 0,-1 2-17 0 0,-2 1 0 0 0,0-1 0 0 0,0 0 0 0 0,-2 0 0 0 0,0 0 0 0 0,-3-23 0 0 0,-1 26-77 0 0,-1 22 45 0 0,-3 25 17 0 0,7-28 27 0 0,-3 21-17 0 0,0 1 0 0 0,0 31-1 0 0,3-28-6 0 0,-6 43 0 0 0,2-16-5 0 0,4-44 18 0 0</inkml:trace>
  <inkml:trace contextRef="#ctx0" brushRef="#br0" timeOffset="9420.86">6034 1027 13056 0 0,'0'0'1520'0'0,"-2"2"-1394"0"0,-4 7 196 0 0,0-1 0 0 0,-1 1 0 0 0,2 0-1 0 0,0 1 1 0 0,1-1 0 0 0,-5 15 0 0 0,-1 0 98 0 0,9-23-397 0 0,1 0 0 0 0,-1 0 0 0 0,1 0 0 0 0,-1 0 0 0 0,1-1-1 0 0,0 1 1 0 0,-1 1 0 0 0,1-1 0 0 0,0 0 0 0 0,0 0 0 0 0,0 0-1 0 0,0 0 1 0 0,0 0 0 0 0,0 0 0 0 0,0 0 0 0 0,0 0 0 0 0,0 0-1 0 0,0 0 1 0 0,0 0 0 0 0,0 0 0 0 0,1 0 0 0 0,-1 0 0 0 0,1 0-1 0 0,-1 1 1 0 0,0-1 0 0 0,1 0 0 0 0,-1 0 0 0 0,1-1-1 0 0,0 1 1 0 0,-1 0 0 0 0,1 0 0 0 0,0-1 0 0 0,-1 1 0 0 0,1 0-1 0 0,0-1 1 0 0,0 1 0 0 0,1 0 0 0 0,0 0-6 0 0,1 0 0 0 0,-1 0 0 0 0,0-1 1 0 0,1 1-1 0 0,-1-1 0 0 0,1 0 0 0 0,-1 1 0 0 0,1-1 1 0 0,-1 0-1 0 0,1 0 0 0 0,0-1 0 0 0,0 1 0 0 0,-1 0 1 0 0,4-2-1 0 0,10-1 17 0 0,-10 1-18 0 0</inkml:trace>
  <inkml:trace contextRef="#ctx0" brushRef="#br0" timeOffset="9833.43">6117 1057 8744 0 0,'7'-16'44'0'0,"-4"9"99"0"0,0-1 0 0 0,0 0 1 0 0,-1 0-1 0 0,0 1 1 0 0,0-2-1 0 0,-1 1 1 0 0,0 0-1 0 0,0-11 0 0 0,-1 19-121 0 0,0 0 1 0 0,0-1-1 0 0,0 1 0 0 0,0 0 0 0 0,0-1 0 0 0,-1 1 0 0 0,1 0 0 0 0,0-1 0 0 0,0 1 0 0 0,0 0 0 0 0,0-1 0 0 0,0 1 1 0 0,0 0-1 0 0,-1-1 0 0 0,1 1 0 0 0,0 0 0 0 0,0 0 0 0 0,-1-1 0 0 0,1 1 0 0 0,0 0 0 0 0,0 0 0 0 0,-1-1 0 0 0,1 1 1 0 0,0 0-1 0 0,-1 0 0 0 0,1 0 0 0 0,0 0 0 0 0,0 0 0 0 0,-1-1 0 0 0,1 1 0 0 0,0 0 0 0 0,-1 0 0 0 0,1 0 1 0 0,-1 0-1 0 0,-14 5 264 0 0,11-2-245 0 0,1-1 0 0 0,-1 2 0 0 0,1-1 0 0 0,0 0 0 0 0,-3 4 0 0 0,3-2-7 0 0,0-1 0 0 0,1 0 1 0 0,-1 1-1 0 0,1 0 1 0 0,1 0-1 0 0,-1 0 0 0 0,-1 7 1 0 0,2-9-14 0 0,1-1 0 0 0,-1 1 0 0 0,1 1 1 0 0,0-2-1 0 0,0 1 0 0 0,0-1 0 0 0,1 1 1 0 0,-1-1-1 0 0,0 2 0 0 0,1-1 0 0 0,0-1 0 0 0,-1 0 1 0 0,1 1-1 0 0,0-1 0 0 0,3 6 0 0 0,17 30 319 0 0,-20-35-295 0 0,1 1 0 0 0,-1-1 0 0 0,0 1 1 0 0,1 0-1 0 0,-2-1 0 0 0,1 1 1 0 0,0 1-1 0 0,-1-2 0 0 0,1 5 0 0 0,-1-6-16 0 0,-1 0-1 0 0,1 1 0 0 0,0-2 1 0 0,-1 1-1 0 0,1 0 1 0 0,-1-1-1 0 0,1 1 0 0 0,-1 0 1 0 0,0-1-1 0 0,0 1 1 0 0,0 0-1 0 0,0-1 0 0 0,0 2 1 0 0,0-2-1 0 0,0 0 1 0 0,-1 1-1 0 0,-1 1 0 0 0,0-1 22 0 0,0-1-1 0 0,0 1 1 0 0,0 0-1 0 0,0 0 0 0 0,0-1 1 0 0,0 0-1 0 0,0 0 1 0 0,-8 2-1 0 0,1-2 46 0 0,0 0-1 0 0,0-1 1 0 0,0 0 0 0 0,-1 0 0 0 0,-12-3-1 0 0,10 1 38 0 0,1 1-2 0 0</inkml:trace>
  <inkml:trace contextRef="#ctx0" brushRef="#br0" timeOffset="12181.28">6371 1106 96 0 0,'0'-2'7'0'0,"0"-7"-5"0"0,2-22 1759 0 0,-1 24-1492 0 0,0 1 0 0 0,-1-2 0 0 0,0 1 1 0 0,-1-11-1 0 0,1 16-145 0 0,-1-1 0 0 0,0 1 0 0 0,1 0 0 0 0,-1-1 0 0 0,0 1 1 0 0,0 0-1 0 0,0 0 0 0 0,0 0 0 0 0,-1-1 0 0 0,1 2 0 0 0,0-1 1 0 0,-1 0-1 0 0,0 0 0 0 0,1 1 0 0 0,-1-1 0 0 0,0 1 0 0 0,-2-2 1 0 0,-16-9 170 0 0,0 1 1 0 0,1 1 0 0 0,-3 1 0 0 0,2 1 0 0 0,-28-6 0 0 0,7 1 67 0 0,1 0 220 0 0,-84-14-1 0 0,-45-2 308 0 0,104 17-633 0 0,-11 3 32 0 0,40 4-104 0 0,-2 2-1 0 0,-56 2 0 0 0,36 0-2 0 0,0 3 244 0 0,-66 10 0 0 0,80-6-166 0 0,-19 4 347 0 0,-121 39 0 0 0,68-16 2 0 0,102-28-529 0 0,0 0 0 0 0,0 2 0 0 0,0-1 0 0 0,-18 13 0 0 0,13-7 57 0 0,10-6-84 0 0,1 2 1 0 0,0-1-1 0 0,0 2 1 0 0,0-1-1 0 0,1 1 1 0 0,1-1-1 0 0,0 2 1 0 0,-7 13-1 0 0,6-12 25 0 0,-49 91 516 0 0,48-87-482 0 0,2 1-1 0 0,0 0 1 0 0,1 0-1 0 0,-5 33 1 0 0,8-27-18 0 0,2 1 1 0 0,2 37-1 0 0,-1-58-84 0 0,0 5 11 0 0,0 1 1 0 0,1-1-1 0 0,0 0 1 0 0,0 0-1 0 0,1 0 1 0 0,-1 0-1 0 0,2 0 1 0 0,-1-1-1 0 0,1 1 0 0 0,5 6 1 0 0,1 0 24 0 0,0 0 1 0 0,0-1-1 0 0,20 17 0 0 0,9 6 19 0 0,2-1 1 0 0,1-2-1 0 0,56 32 0 0 0,-65-46-18 0 0,2-1 0 0 0,1-3-1 0 0,-1-1 1 0 0,54 13 0 0 0,-25-9 16 0 0,-37-10-24 0 0,-1-1 1 0 0,53 6-1 0 0,3-7 25 0 0,59 3 33 0 0,104-28-7 0 0,-130-1-79 0 0,-48 9-8 0 0,-44 7-4 0 0,1 0-1 0 0,-2-2 1 0 0,2-1-1 0 0,-2 0 0 0 0,-1-3 1 0 0,1 1-1 0 0,-1-2 1 0 0,0-1-1 0 0,-1-1 0 0 0,-1 1 1 0 0,0-3-1 0 0,-1 0 1 0 0,-1-1-1 0 0,21-25 0 0 0,23-31-6 0 0,-33 43 0 0 0,33-49 0 0 0,-41 44 8 0 0,0-2 0 0 0,22-58 0 0 0,-32 71 0 0 0,-5 10 24 0 0,-1-1-1 0 0,0-1 0 0 0,-1 0 1 0 0,0 0-1 0 0,-2 0 0 0 0,1 0 1 0 0,-2 0-1 0 0,0 0 0 0 0,-4-27 1 0 0,0 18 146 0 0,4 23-158 0 0,-1 1 1 0 0,1-1-1 0 0,-1 1 1 0 0,1 0 0 0 0,-1 0-1 0 0,1 0 1 0 0,-1 0-1 0 0,1 0 1 0 0,-1 0 0 0 0,0 0-1 0 0,0 0 1 0 0,0 0-1 0 0,1 0 1 0 0,-1 0 0 0 0,0 0-1 0 0,-2-1 1 0 0,3 1 11 0 0,-1 1-16 0 0,1-1 1 0 0,0 0-1 0 0,0 1 1 0 0,-1-1-1 0 0,1 0 1 0 0,0 1 0 0 0,-1-1-1 0 0,1 1 1 0 0,-1-1-1 0 0,1 0 1 0 0,-2 1-1 0 0,2-1 1 0 0,-1 1-1 0 0,1-1 1 0 0,-1 1-1 0 0,0 0 1 0 0,1-1-1 0 0,-1 1 1 0 0,0 0 0 0 0,1-1-1 0 0,-1 1 1 0 0,0 0-1 0 0,1 0 1 0 0,-2-1-1 0 0,-14-3 160 0 0,15 4-135 0 0,-23 2 145 0 0,-28 3 78 0 0,43-5-237 0 0,-20-1 47 0 0,-50-8-1 0 0,63 5-57 0 0</inkml:trace>
  <inkml:trace contextRef="#ctx0" brushRef="#br0" timeOffset="14868.89">4525 1572 5120 0 0,'0'0'2280'0'0,"-2"-1"-2140"0"0,-3-1-91 0 0,1 0 1 0 0,0 1-1 0 0,0 0 0 0 0,0-1 1 0 0,0 2-1 0 0,0-2 0 0 0,0 1 1 0 0,0 1-1 0 0,0 0 1 0 0,-7 0-1 0 0,-47 10 436 0 0,31-6-349 0 0,-10 5 26 0 0,1 1 0 0 0,-56 24 1 0 0,60-22-105 0 0,-54 19 108 0 0,-2-6-1 0 0,-135 23 1 0 0,-184-4 397 0 0,202-25-231 0 0,-251 21 564 0 0,317-25-556 0 0,-293 43 777 0 0,126-15-315 0 0,227-33-590 0 0,-60 9 138 0 0,-92 6 298 0 0,198-28-489 0 0,20 1-67 0 0,12 2-89 0 0,1 0 0 0 0,0 0 0 0 0,0 0 0 0 0,-1 0 0 0 0,1 0 0 0 0,0-1-1 0 0,0 1 1 0 0,0 0 0 0 0,-1 0 0 0 0,1 0 0 0 0,0-1 0 0 0,0 1 0 0 0,0 0 0 0 0,0 0 0 0 0,-1-1 0 0 0,1 1 0 0 0,0 0 0 0 0,0 0 0 0 0,0-1 0 0 0,0 1 0 0 0,0 0 0 0 0,0 0-1 0 0,0-1 1 0 0,0 1 0 0 0,0 0 0 0 0,0-1 0 0 0,0 1 0 0 0,0 0 0 0 0,0 0 0 0 0,0-1 0 0 0,0 1 0 0 0,0 0 0 0 0,0 0 0 0 0,0-2 0 0 0,0 2 0 0 0,0 0 0 0 0,1-1 0 0 0,1-9 45 0 0,3-2-28 0 0,0 2-1 0 0,1-1 1 0 0,0 0 0 0 0,0 1 0 0 0,1 0-1 0 0,0 1 1 0 0,1-1 0 0 0,0 2-1 0 0,10-10 1 0 0,19-17 36 0 0,-26 26-37 0 0,-1 1 0 0 0,-1-2 0 0 0,16-18 0 0 0,2-3 59 0 0,-27 31-70 0 0,1-1 1 0 0,0 0-1 0 0,0 0 1 0 0,-1 0-1 0 0,1-1 1 0 0,-1 1 0 0 0,1-1-1 0 0,-1 1 1 0 0,0 0-1 0 0,1 0 1 0 0,-1 0-1 0 0,0 0 1 0 0,0 0 0 0 0,0 0-1 0 0,0-1 1 0 0,0 1-1 0 0,0 0 1 0 0,0 0-1 0 0,0 0 1 0 0,0-3 0 0 0,-1 3 68 0 0,-19 3 107 0 0,-67 33 57 0 0,56-18-146 0 0,1 1 1 0 0,0 1-1 0 0,2 3 0 0 0,-28 25 1 0 0,55-47-96 0 0,-54 42 171 0 0,36-30-34 0 0,2 2 1 0 0,-23 20-1 0 0,39-33-126 0 0,1 0 1 0 0,-1 0-1 0 0,1-1 0 0 0,-1 1 1 0 0,1 0-1 0 0,0 0 0 0 0,-1 1 1 0 0,1-1-1 0 0,0 0 0 0 0,0 0 0 0 0,0 0 1 0 0,-1 0-1 0 0,1 0 0 0 0,0 0 1 0 0,0 0-1 0 0,0 0 0 0 0,1 0 1 0 0,-1 0-1 0 0,0 0 0 0 0,0 0 1 0 0,1 0-1 0 0,-1 0 0 0 0,0 1 0 0 0,1-1 1 0 0,-1 0-1 0 0,1 0 0 0 0,-1-1 1 0 0,1 1-1 0 0,-1 0 0 0 0,1 0 1 0 0,0 0-1 0 0,-1-1 0 0 0,1 1 0 0 0,1 1 1 0 0,28 25 59 0 0,-29-26-66 0 0,25 17 50 0 0,48 25 0 0 0,2 1-1 0 0,13 4 2 0 0,-74-40-49 0 0,97 42 33 0 0,-111-49-35 0 0,3 3-4 0 0</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09:20:00.114"/>
    </inkml:context>
    <inkml:brush xml:id="br0">
      <inkml:brushProperty name="width" value="0.05" units="cm"/>
      <inkml:brushProperty name="height" value="0.05" units="cm"/>
      <inkml:brushProperty name="color" value="#004F8B"/>
    </inkml:brush>
  </inkml:definitions>
  <inkml:trace contextRef="#ctx0" brushRef="#br0">199 204 6824 0 0,'0'0'5016'0'0,"-2"3"-4882"0"0,-2 10 72 0 0,-1 0-1 0 0,1 2 0 0 0,1-2 1 0 0,1 1-1 0 0,0 0 0 0 0,0 22 1 0 0,-5 32 283 0 0,-23 130 349 0 0,15-86-560 0 0,-35 389 1113 0 0,48-446-1279 0 0,-1-3 100 0 0,4 52 1 0 0,2-71-15 0 0,-3-31-38 0 0</inkml:trace>
  <inkml:trace contextRef="#ctx0" brushRef="#br0" timeOffset="940.25">62 173 10248 0 0,'0'0'2022'0'0,"3"-2"-1748"0"0,2-1-200 0 0,1 0-1 0 0,0 1 1 0 0,-1-1 0 0 0,1 1 0 0 0,0 0 0 0 0,1 0 0 0 0,12-2 0 0 0,51-1 415 0 0,-32 3-281 0 0,541-65 465 0 0,43-4-178 0 0,-550 67-241 0 0,78 4 1 0 0,-143 1-217 0 0,1-1 0 0 0,0 1 0 0 0,-1 1 1 0 0,0-1-1 0 0,-1 1 0 0 0,1 0 0 0 0,0 2 0 0 0,-1-1 0 0 0,1 0 1 0 0,-1 0-1 0 0,0 1 0 0 0,0 0 0 0 0,0 0 0 0 0,0 1 0 0 0,0 0 1 0 0,-1 0-1 0 0,0 0 0 0 0,0 1 0 0 0,4 5 0 0 0,-3-2 12 0 0,-1 1 0 0 0,1 0-1 0 0,-2 1 1 0 0,1-2 0 0 0,-1 2-1 0 0,-1-1 1 0 0,0 2 0 0 0,0-2-1 0 0,0 2 1 0 0,-1-2 0 0 0,-1 1-1 0 0,0 12 1 0 0,-4 77 106 0 0,-24 143 0 0 0,10-110-81 0 0,10-62 28 0 0,2 86 0 0 0,7 157 348 0 0,-2-301-359 0 0,0-2 0 0 0,0 1 1 0 0,-2-1-1 0 0,1 1 0 0 0,-1-1 0 0 0,-7 22 0 0 0,9-33-83 0 0,0 1 0 0 0,-1-1 0 0 0,1 0-1 0 0,0 1 1 0 0,0-1 0 0 0,-1 0 0 0 0,1 1-1 0 0,-1-1 1 0 0,1 0 0 0 0,0 1-1 0 0,-1-1 1 0 0,1 0 0 0 0,0 0 0 0 0,-1 0-1 0 0,1 1 1 0 0,-1-1 0 0 0,1 0 0 0 0,-1 0-1 0 0,1 0 1 0 0,-1 0 0 0 0,1 0-1 0 0,-2 0 1 0 0,2 0 0 0 0,0 0 0 0 0,-1 0-1 0 0,1 0 1 0 0,-1 0 0 0 0,1 0-1 0 0,-1 0 1 0 0,0 0 0 0 0,-17-6 104 0 0,12 4-33 0 0,-39-13 102 0 0,25 9-93 0 0,0 0 1 0 0,-25-4-1 0 0,-47-1 247 0 0,-178 2 0 0 0,-189 36-2 0 0,163 3-182 0 0,25-13-46 0 0,245-14-91 0 0,20-2-12 0 0,1 0-1 0 0,0-1 1 0 0,0 1-1 0 0,-1-1 1 0 0,1 0 0 0 0,0-1-1 0 0,0 1 1 0 0,-8-3-1 0 0,7-1-2 0 0</inkml:trace>
  <inkml:trace contextRef="#ctx0" brushRef="#br0" timeOffset="1466.44">415 709 11656 0 0,'0'0'2240'0'0,"1"3"-1871"0"0,1 4-256 0 0,0 1 0 0 0,0 1-1 0 0,-1-1 1 0 0,0-1 0 0 0,-1 2 0 0 0,0 9 0 0 0,-7 55 337 0 0,2-21-30 0 0,-4 22-84 0 0,1 16 5 0 0,6 17-70 0 0,2-94-225 0 0</inkml:trace>
  <inkml:trace contextRef="#ctx0" brushRef="#br0" timeOffset="2062.12">305 772 7632 0 0,'0'0'281'0'0,"0"-2"6"0"0,-1 1-217 0 0,1 0 0 0 0,0 1 0 0 0,-1-1 0 0 0,1 0 0 0 0,0 0 0 0 0,-1 1 0 0 0,1-1 0 0 0,0 0 0 0 0,0 0 0 0 0,0 1 0 0 0,0-1 0 0 0,0 0 0 0 0,0 0 0 0 0,0 0 0 0 0,0 1 0 0 0,0-1 0 0 0,0 0 0 0 0,0 0 0 0 0,0 1 0 0 0,1-2 0 0 0,-1 1 1 0 0,0 0-1 0 0,1 1 0 0 0,-1-1 0 0 0,0 0 0 0 0,1 1 0 0 0,-1-1 0 0 0,1 0 0 0 0,0 0 0 0 0,1 0 0 0 0,-1 1 0 0 0,1-1 0 0 0,0 1-1 0 0,0 0 1 0 0,-1 0 0 0 0,1-1 0 0 0,0 1 0 0 0,0 0 0 0 0,0 0 0 0 0,-1 1 0 0 0,1-1 0 0 0,0 0 0 0 0,4 2 0 0 0,12 1 65 0 0,0 1 0 0 0,0 2 1 0 0,0-1-1 0 0,0 2 0 0 0,-1 1 1 0 0,0 0-1 0 0,0 0 0 0 0,0 3 1 0 0,-2-1-1 0 0,0 1 0 0 0,29 26 1 0 0,-33-24 12 0 0,0-1 1 0 0,13 20 0 0 0,-20-26-85 0 0,-1-1 0 0 0,0 1 1 0 0,0 0-1 0 0,0 0 0 0 0,-1 0 0 0 0,2 1 0 0 0,-2 0 0 0 0,2 12 1 0 0,-4-14 6 0 0,0 0 0 0 0,-1 1 0 0 0,1 0 0 0 0,-1-1 0 0 0,0 0 0 0 0,0 0 0 0 0,0 0 0 0 0,-1 1 0 0 0,-1-2 0 0 0,1 1 0 0 0,0 0 0 0 0,-1 0 0 0 0,1 0 0 0 0,-1-1 0 0 0,0 0 0 0 0,0 0 0 0 0,-7 8 0 0 0,0-3 68 0 0,0 2 0 0 0,-1-3 0 0 0,1 1 0 0 0,-3 0 1 0 0,-17 9-1 0 0,-7-2 328 0 0,35-15-434 0 0,-1 0 1 0 0,1 0-1 0 0,-1 0 1 0 0,0-1-1 0 0,1 0 1 0 0,-1 1-1 0 0,0-1 1 0 0,1 0-1 0 0,-1 0 1 0 0,0 0-1 0 0,1-1 1 0 0,-4 0-1 0 0,5 1-18 0 0,1 0 0 0 0,-1 0 0 0 0,1-1-1 0 0,-1 1 1 0 0,1 0 0 0 0,-1 0 0 0 0,1-1-1 0 0,-1 1 1 0 0,1 0 0 0 0,-1-1 0 0 0,1 1-1 0 0,0-1 1 0 0,-1 1 0 0 0,1 0 0 0 0,0-1-1 0 0,-1 1 1 0 0,1-1 0 0 0,-1 0-1 0 0,0-3 130 0 0</inkml:trace>
  <inkml:trace contextRef="#ctx0" brushRef="#br0" timeOffset="2520.54">746 1018 10344 0 0,'0'0'626'0'0,"2"-2"-531"0"0,4-2-16 0 0,-1-3 1 0 0,1 2-1 0 0,-1-1 1 0 0,0 0-1 0 0,0-1 0 0 0,0 1 1 0 0,0-1-1 0 0,-2 0 0 0 0,1 0 1 0 0,-1 0-1 0 0,0 0 1 0 0,0-2-1 0 0,-1 2 0 0 0,1 0 1 0 0,-2-2-1 0 0,1 1 0 0 0,-1 0 1 0 0,-1 0-1 0 0,1 0 1 0 0,-1 0-1 0 0,0 0 0 0 0,-1 0 1 0 0,0-1-1 0 0,0 2 1 0 0,-4-13-1 0 0,5 19-72 0 0,-1 1 1 0 0,1-1-1 0 0,-1 1 0 0 0,1-1 0 0 0,-1 1 1 0 0,1-1-1 0 0,-1 1 0 0 0,1-1 1 0 0,-1 1-1 0 0,1 0 0 0 0,-1-1 1 0 0,0 1-1 0 0,1 0 0 0 0,-1-1 1 0 0,0 1-1 0 0,1 0 0 0 0,-1 0 0 0 0,0 0 1 0 0,1 0-1 0 0,-1 0 0 0 0,0-1 1 0 0,1 1-1 0 0,-1 0 0 0 0,0 1 1 0 0,1-1-1 0 0,-1 0 0 0 0,0 0 0 0 0,0 0 1 0 0,1 0-1 0 0,-1 0 0 0 0,1 1 1 0 0,-1-1-1 0 0,0 0 0 0 0,1 1 1 0 0,-1-1-1 0 0,0 0 0 0 0,1 1 1 0 0,-3 0-1 0 0,0 1 10 0 0,-1 0 1 0 0,1 0-1 0 0,0 0 0 0 0,0 2 1 0 0,-5 3-1 0 0,-1 6 107 0 0,0 0 0 0 0,1 2 0 0 0,1-2 0 0 0,0 2 0 0 0,0-1 0 0 0,-5 21 0 0 0,10-30 10 0 0,0 1 0 0 0,1 0 0 0 0,0 0 0 0 0,0-1-1 0 0,1 0 1 0 0,0 2 0 0 0,0 9 0 0 0,1-15-98 0 0,-1-1 0 0 0,0 1 0 0 0,0-1 0 0 0,1 0 0 0 0,-1 2 0 0 0,1-2 0 0 0,-1 0 1 0 0,0 1-1 0 0,1-1 0 0 0,-1 0 0 0 0,1 1 0 0 0,-1-1 0 0 0,0 0 0 0 0,1 0 0 0 0,-1 1 0 0 0,1-1 0 0 0,-1 0 0 0 0,1 0 0 0 0,-1 0 0 0 0,1 0 1 0 0,-1 0-1 0 0,1 1 0 0 0,-1-1 0 0 0,1 0 0 0 0,-1 0 0 0 0,2-1 0 0 0,18 1 344 0 0,-15 0-32 0 0,-3 0-307 0 0,-1 0 0 0 0,1 0 0 0 0,-1 0 0 0 0,1 0-1 0 0,-1 0 1 0 0,1 1 0 0 0,-1-1 0 0 0,1 0-1 0 0,-1 1 1 0 0,0-1 0 0 0,1 1 0 0 0,-1 0-1 0 0,0-1 1 0 0,1 1 0 0 0,-1 0 0 0 0,0 0-1 0 0,0 0 1 0 0,0 0 0 0 0,0 0 0 0 0,0 0-1 0 0,0 0 1 0 0,0 0 0 0 0,1 2 0 0 0,3 3 52 0 0,-4-5-74 0 0,0 1-1 0 0,0-1 1 0 0,1 0-1 0 0,-1 0 0 0 0,0 0 1 0 0,1 0-1 0 0,-1-1 1 0 0,0 1-1 0 0,1 0 0 0 0,-1-1 1 0 0,2 1-1 0 0,-2-1 1 0 0,1 1-1 0 0,0-1 0 0 0,-1 1 1 0 0,1-1-1 0 0,-1 0 0 0 0,1 0 1 0 0,2 0-1 0 0,-1-1 2 0 0,0 1 0 0 0,0-1 1 0 0,0 0-1 0 0,0 0 0 0 0,0 0 0 0 0,0 0 0 0 0,0 0 0 0 0,0-1 0 0 0,3-2 0 0 0,1-1 6 0 0,-1 0 0 0 0,0 0 0 0 0,1 0 0 0 0,-2-2 1 0 0,0 2-1 0 0,1-1 0 0 0,4-9 0 0 0,-4 3 3 0 0,0-1 0 0 0,0 0-1 0 0,-1 0 1 0 0,-1 0 0 0 0,0-1 0 0 0,3-26 0 0 0,-2 7 82 0 0,-1-59 0 0 0,-7 60 94 0 0,3 31-5 0 0,-1 11-99 0 0,1 14-32 0 0,-2 9 99 0 0,2 2 1 0 0,8 65 0 0 0,6-26 166 0 0,-12-63-289 0 0</inkml:trace>
  <inkml:trace contextRef="#ctx0" brushRef="#br0" timeOffset="3032.1">871 1000 12256 0 0,'1'-1'564'0'0,"3"-4"199"0"0,10-8 3 0 0,3 0-178 0 0,1 0 0 0 0,1 1 0 0 0,30-14 0 0 0,-22 11-179 0 0,24-16 0 0 0,-35 19-261 0 0,-8 8-53 0 0,0-1-1 0 0,-1-2 0 0 0,0 1 1 0 0,0 0-1 0 0,0 0 0 0 0,10-14 0 0 0,-17 20-79 0 0,0-1 0 0 0,1 0-1 0 0,-1 1 1 0 0,0-1 0 0 0,0 0 0 0 0,0 1-1 0 0,0-2 1 0 0,1 1 0 0 0,-1 0-1 0 0,0 1 1 0 0,0-1 0 0 0,0 0-1 0 0,0 1 1 0 0,-1-1 0 0 0,1 0-1 0 0,0 0 1 0 0,0 1 0 0 0,0-1-1 0 0,-1 0 1 0 0,1 1 0 0 0,0-1-1 0 0,0 0 1 0 0,-1 1 0 0 0,1-1-1 0 0,-1 1 1 0 0,1-1 0 0 0,-1 1-1 0 0,1-1 1 0 0,-1 1 0 0 0,1-1 0 0 0,-1 1-1 0 0,1-1 1 0 0,-1 1 0 0 0,1-1-1 0 0,-1 1 1 0 0,0 0 0 0 0,1-1-1 0 0,-2 1 1 0 0,0-1 4 0 0,0 0 1 0 0,0 0-1 0 0,0-1 0 0 0,0 1 0 0 0,0 0 1 0 0,0 1-1 0 0,0-1 0 0 0,0 1 1 0 0,0-1-1 0 0,-1 1 0 0 0,-2 0 0 0 0,1 1 17 0 0,-1 0 0 0 0,0 1 0 0 0,1 0-1 0 0,-1 0 1 0 0,1 1 0 0 0,-1-1 0 0 0,0 0-1 0 0,1 1 1 0 0,0 0 0 0 0,1 0-1 0 0,-1 0 1 0 0,0 2 0 0 0,1-2 0 0 0,0 1-1 0 0,-4 4 1 0 0,3-2 6 0 0,1 0 0 0 0,-1 0 0 0 0,1 0 0 0 0,0 1 1 0 0,0-1-1 0 0,1 0 0 0 0,0 0 0 0 0,0 2 0 0 0,0-2 0 0 0,-1 13 0 0 0,3-18-30 0 0,0 0-1 0 0,0 0 1 0 0,0 0-1 0 0,-1 0 1 0 0,1 0 0 0 0,0 0-1 0 0,1 0 1 0 0,-1 0 0 0 0,0 0-1 0 0,0 0 1 0 0,0 1-1 0 0,1-1 1 0 0,-1 1 0 0 0,0-1-1 0 0,1 0 1 0 0,-1 0-1 0 0,1 0 1 0 0,-1 0 0 0 0,1-1-1 0 0,0 1 1 0 0,-1 0-1 0 0,1 0 1 0 0,0 0 0 0 0,0 0-1 0 0,-1-1 1 0 0,1 1-1 0 0,0 0 1 0 0,0-1 0 0 0,0 1-1 0 0,0-1 1 0 0,0 1-1 0 0,0-1 1 0 0,0 1 0 0 0,0-1-1 0 0,0 0 1 0 0,0 0-1 0 0,0 1 1 0 0,0-1 0 0 0,0 0-1 0 0,1 0 1 0 0,-1 0-1 0 0,0 0 1 0 0,0 0 0 0 0,0 0-1 0 0,1-1 1 0 0,2 1 18 0 0,-1-1 0 0 0,1 1 0 0 0,-1-1 0 0 0,0 0 0 0 0,1-1 0 0 0,-1 1 0 0 0,0 0 0 0 0,0-1 0 0 0,0 0 0 0 0,0 0-1 0 0,0 0 1 0 0,1-1 0 0 0,1-2 0 0 0,1-1 39 0 0,-1 0-1 0 0,-1-1 0 0 0,1 0 0 0 0,-1 1 0 0 0,0-2 0 0 0,-1 1 1 0 0,5-14-1 0 0,-7 20 97 0 0,-1 3-157 0 0,1 0 0 0 0,0-1 0 0 0,-1 2 0 0 0,1-1 0 0 0,-1 0-1 0 0,0-1 1 0 0,1 1 0 0 0,-1 0 0 0 0,0 0 0 0 0,0 0 0 0 0,-1 2 0 0 0,1-1 4 0 0,0 0-6 0 0,0-1 1 0 0,0 0 0 0 0,0 0-1 0 0,1 0 1 0 0,-1 0 0 0 0,0 1-1 0 0,1-1 1 0 0,-1 0 0 0 0,1 0-1 0 0,0 0 1 0 0,0 1 0 0 0,0-1-1 0 0,0 0 1 0 0,0-1 0 0 0,0 1-1 0 0,0 0 1 0 0,1 0 0 0 0,-1-1-1 0 0,1 1 1 0 0,-1-1 0 0 0,1 1-1 0 0,-1-1 1 0 0,1 0 0 0 0,4 3-1 0 0,-3-3 2 0 0,0 0 0 0 0,0 0-1 0 0,0-1 1 0 0,0 1 0 0 0,0-1 0 0 0,0 0-1 0 0,0 0 1 0 0,0 0 0 0 0,0 0-1 0 0,0-1 1 0 0,0 1 0 0 0,-1-1-1 0 0,1 0 1 0 0,0 1 0 0 0,0-1 0 0 0,0-2-1 0 0,3 0 1 0 0,8-5 20 0 0,1 0 0 0 0,-2-3 1 0 0,0 1-1 0 0,-1-1 0 0 0,0 0 0 0 0,18-22 0 0 0,-25 28-12 0 0</inkml:trace>
  <inkml:trace contextRef="#ctx0" brushRef="#br0" timeOffset="3680.71">1426 521 8640 0 0,'0'0'3293'0'0,"1"4"-2882"0"0,1 22 159 0 0,0 1 1 0 0,-1 0 0 0 0,-6 49 0 0 0,3-54-128 0 0,-4 48 149 0 0,-3 61 289 0 0,9-58-546 0 0,1-56-254 0 0</inkml:trace>
  <inkml:trace contextRef="#ctx0" brushRef="#br0" timeOffset="5055.79">980 1644 96 0 0,'0'0'2273'0'0,"-2"-12"4186"0"0,2 6-6079 0 0,-1-2-101 0 0,0-2 0 0 0,0 2 0 0 0,-1 0 0 0 0,0-2-1 0 0,-1 2 1 0 0,0 0 0 0 0,0-1 0 0 0,-4-6 0 0 0,6 13-45 0 0,1 2-217 0 0,0 0 0 0 0,0 0 0 0 0,0-1 0 0 0,0 1 1 0 0,0 0-1 0 0,0 0 0 0 0,0 0 0 0 0,-1 0 0 0 0,1 0 0 0 0,0-1 1 0 0,0 1-1 0 0,0 0 0 0 0,0 0 0 0 0,0 0 0 0 0,-1 0 1 0 0,1 0-1 0 0,0 0 0 0 0,0 0 0 0 0,0 0 0 0 0,0-1 0 0 0,-1 1 1 0 0,1 0-1 0 0,0 0 0 0 0,0 0 0 0 0,0 0 0 0 0,-1 0 1 0 0,1 0-1 0 0,0 0 0 0 0,0 0 0 0 0,0 0 0 0 0,0 0 0 0 0,-1 0 1 0 0,1 0-1 0 0,0 0 0 0 0,0 0 0 0 0,0 0 0 0 0,-1 1 1 0 0,1-1-1 0 0,0 0 0 0 0,0 0 0 0 0,0 0 0 0 0,0 0 0 0 0,0 0 1 0 0,-1 0-1 0 0,1 0 0 0 0,0 0 0 0 0,0 1 0 0 0,0-1 1 0 0,0 0-1 0 0,0 0 0 0 0,0 0 0 0 0,-1 1 0 0 0,-7 89 682 0 0,0 103 0 0 0,5-49-185 0 0,4 62 152 0 0,0 12 22 0 0,-2-166-257 0 0,8 69 0 0 0,-6-112-399 0 0,0 6 335 0 0,-5-31-19 0 0,-35-163 356 0 0,27 118-546 0 0,9 47-97 0 0,1 1 29 0 0,-1 2-1 0 0,0-2 1 0 0,-6-15-1 0 0,8 27 43 0 0,1 1-121 0 0,-1 0 1 0 0,1 1-1 0 0,0-1 0 0 0,-1 0 1 0 0,1 0-1 0 0,0 1 0 0 0,0-1 1 0 0,-1 0-1 0 0,1 0 0 0 0,0 1 1 0 0,0-1-1 0 0,-2 0 0 0 0,2 1 0 0 0,0-1 1 0 0,0 1-1 0 0,0-1 0 0 0,-1 0 1 0 0,1 1-1 0 0,0-1 0 0 0,0 1 1 0 0,0-1-1 0 0,0 0 0 0 0,0 2 1 0 0,0-2-1 0 0,0 1 0 0 0,0-1 1 0 0,0 0-1 0 0,0 1 0 0 0,0 18 2 0 0,0-11 26 0 0,0 16 29 0 0,0 8 38 0 0,0 1 1 0 0,3-1-1 0 0,7 43 0 0 0,-9-71-91 0 0,0 0-1 0 0,0 0 1 0 0,1 0 0 0 0,-1-1-1 0 0,1 1 1 0 0,-1-1-1 0 0,1 1 1 0 0,0 0-1 0 0,0-1 1 0 0,1 0-1 0 0,-1 0 1 0 0,1 0-1 0 0,-1 0 1 0 0,4 3 0 0 0,-4-5-7 0 0,0 0 1 0 0,0 0-1 0 0,0 0 1 0 0,0 0 0 0 0,0 0-1 0 0,0 0 1 0 0,0-1 0 0 0,1 1-1 0 0,-1-1 1 0 0,0 1 0 0 0,0-1-1 0 0,1 0 1 0 0,-1 0-1 0 0,0 0 1 0 0,1 0 0 0 0,0-1-1 0 0,-1 1 1 0 0,0 0 0 0 0,0-1-1 0 0,0 0 1 0 0,1 1-1 0 0,-1-1 1 0 0,0 0 0 0 0,0 0-1 0 0,3-2 1 0 0,6-5 23 0 0,0 1-1 0 0,-1-1 1 0 0,1-1-1 0 0,0 0 1 0 0,8-11 0 0 0,40-54 128 0 0,-35 41-75 0 0,-12 19-36 0 0,-6 9-24 0 0</inkml:trace>
  <inkml:trace contextRef="#ctx0" brushRef="#br0" timeOffset="5516.87">126 2925 9744 0 0,'14'-60'3853'0'0,"-7"76"-3057"0"0,-1 33-239 0 0,-2 96 0 0 0,-14 50-144 0 0,5-132-301 0 0,-50 399 290 0 0,31-232 35 0 0</inkml:trace>
  <inkml:trace contextRef="#ctx0" brushRef="#br0" timeOffset="6398.74">61 2999 8432 0 0,'-3'-28'164'0'0,"1"2"-66"0"0,-3-12 63 0 0,3 25 98 0 0,-1 0 1 0 0,0 0-1 0 0,-1-1 0 0 0,-1 2 0 0 0,-7-16 0 0 0,12 28-227 0 0,0-1-1 0 0,0 1 0 0 0,-1 0 1 0 0,1-1-1 0 0,0 1 0 0 0,0 0 0 0 0,-1-1 1 0 0,1 1-1 0 0,0-1 0 0 0,0 1 1 0 0,0 0-1 0 0,0-1 0 0 0,0 1 1 0 0,0-1-1 0 0,0 1 0 0 0,-1 0 1 0 0,1-1-1 0 0,0 1 0 0 0,1-1 0 0 0,-1 1 1 0 0,0-1-1 0 0,0 1 0 0 0,0 0 1 0 0,0-1-1 0 0,0 1 0 0 0,0-1 1 0 0,1 1-1 0 0,11-2 456 0 0,-6 2-548 0 0,139-10 605 0 0,-66 3-368 0 0,255-20 465 0 0,71-6 364 0 0,3 23 85 0 0,-217 12-421 0 0,159 6 851 0 0,-311-6-1396 0 0,-8-1 153 0 0,1 1 0 0 0,-1 1 0 0 0,44 12 0 0 0,-71-14-241 0 0,1 1 0 0 0,0 0 1 0 0,-1 0-1 0 0,1 1 0 0 0,-1-1 0 0 0,0 1 0 0 0,0 0 1 0 0,0 0-1 0 0,1 1 0 0 0,-2 0 0 0 0,1-1 0 0 0,-1 1 1 0 0,0 0-1 0 0,0 0 0 0 0,0 1 0 0 0,0-1 0 0 0,-1 1 1 0 0,0-1-1 0 0,0 1 0 0 0,0 0 0 0 0,0 0 0 0 0,1 9 1 0 0,2 9 69 0 0,-2-1 1 0 0,0 1 0 0 0,-2 44 0 0 0,-1-50-47 0 0,-1 42 160 0 0,-13 88 1 0 0,-21 59 92 0 0,23-148-235 0 0,-18 80 77 0 0,-7 35-29 0 0,33-148-110 0 0,-25 214 119 0 0,28-233-132 0 0,2-3-1 0 0,-1 0 1 0 0,0-1-1 0 0,-1 1 0 0 0,1-1 1 0 0,0 1-1 0 0,-1-1 0 0 0,1 0 1 0 0,-1 1-1 0 0,0 0 0 0 0,0-1 1 0 0,0 0-1 0 0,-2 4 0 0 0,3-6 6 0 0,-1 0-1 0 0,-11-7-4 0 0,-1-1 0 0 0,-1 3 1 0 0,1-1-1 0 0,-1 2 0 0 0,1-1 0 0 0,-1 1 0 0 0,-27-2 0 0 0,-153-25-16 0 0,41 5 1 0 0,-215-11-20 0 0,289 34 21 0 0,-332-8-33 0 0,-232 47-106 0 0,626-35 133 0 0,0 2 1 0 0,0 0 0 0 0,-18 6-1 0 0,25-6 9 0 0</inkml:trace>
  <inkml:trace contextRef="#ctx0" brushRef="#br0" timeOffset="6977.36">290 3438 12960 0 0,'0'-3'-105'0'0,"0"3"135"0"0,0 0 1 0 0,0 0-1 0 0,0-1 0 0 0,0 1 1 0 0,0 0-1 0 0,0 0 0 0 0,0-1 1 0 0,0 1-1 0 0,0 0 0 0 0,0 0 1 0 0,0-1-1 0 0,0 1 0 0 0,1 0 1 0 0,-1 0-1 0 0,0-1 0 0 0,0 1 1 0 0,0 0-1 0 0,0 0 0 0 0,0-1 1 0 0,0 1-1 0 0,1 0 0 0 0,-1 0 0 0 0,0 0 1 0 0,0 0-1 0 0,0-1 0 0 0,1 1 1 0 0,-1 0-1 0 0,0 0 0 0 0,0 0 1 0 0,1 0-1 0 0,-1 0 0 0 0,0-1 1 0 0,0 1-1 0 0,1 0 0 0 0,-1 0 1 0 0,0 0-1 0 0,0 0 0 0 0,1 0 1 0 0,-1 0-1 0 0,0 0 0 0 0,1 0 206 0 0,6 12 934 0 0,3 38-372 0 0,6 59 0 0 0,6 24 180 0 0,-17-110-673 0 0,-3-28-208 0 0,0-5-35 0 0,-8-29-13 0 0,-2 0-1 0 0,-16-47 1 0 0,0 3-40 0 0,17 53-5 0 0,-7-30 0 0 0,13 54-5 0 0,0-1 0 0 0,0 1 0 0 0,1 0 0 0 0,0 0 0 0 0,0 0 0 0 0,1 0 0 0 0,2-11 0 0 0,-3 15 0 0 0,1 1 0 0 0,-1-1 0 0 0,0 1 0 0 0,1 0-1 0 0,0-1 1 0 0,-1 1 0 0 0,1 0 0 0 0,0 0 0 0 0,0 0 0 0 0,0 0 0 0 0,-1-1 0 0 0,1 1 0 0 0,0-1 0 0 0,1 1 0 0 0,-1 1 0 0 0,0-1 0 0 0,0 0 0 0 0,0 0 0 0 0,0 0 0 0 0,1 1-1 0 0,-1-1 1 0 0,2 0 0 0 0,0 0-1 0 0,0 1 0 0 0,0 0 0 0 0,0-1 0 0 0,0 1 0 0 0,0 0 0 0 0,0 0 0 0 0,0 1 0 0 0,0-1 0 0 0,0 0-1 0 0,4 2 1 0 0,4 2-8 0 0,0 1-1 0 0,0-1 1 0 0,-1 1-1 0 0,15 9 1 0 0,-18-10 5 0 0,0 0 1 0 0,-1 1 0 0 0,0-1-1 0 0,0 2 1 0 0,-1-1 0 0 0,1 0-1 0 0,-1 1 1 0 0,0 1-1 0 0,-1-1 1 0 0,0 0 0 0 0,1 0-1 0 0,-2 2 1 0 0,1-2 0 0 0,-1 1-1 0 0,1 1 1 0 0,-1-1-1 0 0,-1 1 1 0 0,0 0 0 0 0,0-1-1 0 0,-1 1 1 0 0,0 0 0 0 0,0 0-1 0 0,-1-1 1 0 0,-1 13-1 0 0,0-14 5 0 0,0 1-1 0 0,-1-1 1 0 0,0 0-1 0 0,0-1 0 0 0,-1 2 1 0 0,-1-2-1 0 0,2 0 1 0 0,-2 0-1 0 0,1 1 0 0 0,-1-1 1 0 0,1 0-1 0 0,-1-1 0 0 0,-1 0 1 0 0,1 2-1 0 0,-1-3 1 0 0,1 1-1 0 0,-1 0 0 0 0,0-1 1 0 0,0 0-1 0 0,-1 1 1 0 0,1-2-1 0 0,-1 1 0 0 0,0-1 1 0 0,0 0-1 0 0,-9 1 0 0 0,13-2 2 0 0,1-1-1 0 0,-1 0 1 0 0,1 0-1 0 0,0 0 1 0 0,0 1-1 0 0,-1-1 1 0 0,1 0-1 0 0,0-1 0 0 0,-1 1 1 0 0,1 0-1 0 0,0 0 1 0 0,0-1-1 0 0,-1 1 1 0 0,1 0-1 0 0,0-1 1 0 0,0 1-1 0 0,-3-2 0 0 0,0-2 0 0 0</inkml:trace>
  <inkml:trace contextRef="#ctx0" brushRef="#br0" timeOffset="7630.71">798 3620 11856 0 0,'-1'-4'89'0'0,"-4"-22"755"0"0,-12-42 0 0 0,15 61-704 0 0,-1 0-1 0 0,0 0 1 0 0,0 0-1 0 0,0 1 1 0 0,-1-1-1 0 0,0 1 1 0 0,0 0-1 0 0,0-1 1 0 0,-1 2-1 0 0,-8-9 1 0 0,12 13-120 0 0,0-1 0 0 0,0 2 1 0 0,0-1-1 0 0,1 0 1 0 0,-1 1-1 0 0,0-1 0 0 0,0 1 1 0 0,0-1-1 0 0,0 1 1 0 0,0-1-1 0 0,0 1 0 0 0,0 0 1 0 0,0 0-1 0 0,0-1 1 0 0,0 1-1 0 0,-1 0 1 0 0,1 0-1 0 0,-1 0 0 0 0,1 0 1 0 0,0 0-1 0 0,0 0 1 0 0,0 0-1 0 0,0 1 0 0 0,0-1 1 0 0,0 0-1 0 0,0 1 1 0 0,0-1-1 0 0,0 0 0 0 0,0 1 1 0 0,0-1-1 0 0,0 1 1 0 0,0 0-1 0 0,0-1 0 0 0,0 1 1 0 0,0 1-1 0 0,1-2 1 0 0,-1 1-1 0 0,0 0 1 0 0,1 0-1 0 0,-1 0 0 0 0,-1 1 1 0 0,-2 5 11 0 0,0-1 1 0 0,1 2 0 0 0,0 0-1 0 0,-5 12 1 0 0,5-10 24 0 0,1-2 17 0 0,-1-1 1 0 0,2 0-1 0 0,-1 1 1 0 0,1 0-1 0 0,0-1 1 0 0,1 15-1 0 0,0-21-60 0 0,0-1 0 0 0,0 1 0 0 0,1-1 0 0 0,-1 1 0 0 0,0-1-1 0 0,0 1 1 0 0,1-1 0 0 0,-1 1 0 0 0,0-1 0 0 0,1 0 0 0 0,-1 2 0 0 0,0-2-1 0 0,1 1 1 0 0,-1-1 0 0 0,1 0 0 0 0,-1 1 0 0 0,0-1 0 0 0,1 0 0 0 0,-1 0 0 0 0,1 1-1 0 0,-1-1 1 0 0,1 0 0 0 0,-1 0 0 0 0,1 0 0 0 0,-1 0 0 0 0,1 0 0 0 0,-1 0 0 0 0,1 1-1 0 0,-1-1 1 0 0,1 0 0 0 0,-1 0 0 0 0,1-1 0 0 0,-1 1 0 0 0,1 0 0 0 0,-1 0 0 0 0,1 0-1 0 0,-1 0 1 0 0,1 0 0 0 0,-1 0 0 0 0,1-1 0 0 0,0 1 0 0 0,21-8 259 0 0,-20 7-211 0 0,1 0-1 0 0,-1 0 1 0 0,1 0-1 0 0,0 0 1 0 0,0 0-1 0 0,0 1 1 0 0,0 0-1 0 0,0-1 1 0 0,0 1-1 0 0,0 0 1 0 0,0 0-1 0 0,-1 0 1 0 0,7 2-1 0 0,-3 0 38 0 0,0 0 0 0 0,1 1-1 0 0,-1 1 1 0 0,10 5 0 0 0,-14-7-79 0 0,1 0 1 0 0,0-1-1 0 0,0 0 1 0 0,-1 0-1 0 0,1 0 1 0 0,-1 0 0 0 0,1 0-1 0 0,0 0 1 0 0,-1-1-1 0 0,1 1 1 0 0,0-1-1 0 0,0 0 1 0 0,-1 2-1 0 0,1-2 1 0 0,0-2-1 0 0,0 2 1 0 0,-1 0 0 0 0,1-1-1 0 0,0 1 1 0 0,-1-1-1 0 0,1 0 1 0 0,0 0-1 0 0,-1 0 1 0 0,4-2-1 0 0,-2 0-4 0 0,1 0 0 0 0,-1-1 0 0 0,0 1-1 0 0,0-2 1 0 0,-1 1 0 0 0,1 0 0 0 0,-1 0 0 0 0,0-1-1 0 0,-1 0 1 0 0,1 0 0 0 0,-1 1 0 0 0,2-8-1 0 0,2-2 15 0 0,-1-1-1 0 0,-1 0 0 0 0,-1 0 0 0 0,0-1 1 0 0,-1 1-1 0 0,0-1 0 0 0,-1 0 0 0 0,-1 1 1 0 0,0-1-1 0 0,-1 0 0 0 0,-1 1 0 0 0,0-1 0 0 0,-9-29 1 0 0,6 32 39 0 0,5 12-67 0 0,0 1 1 0 0,0 0-1 0 0,0 0 0 0 0,0 0 0 0 0,-1 0 1 0 0,1 0-1 0 0,0 0 0 0 0,0 0 1 0 0,0 0-1 0 0,0 0 0 0 0,0 0 0 0 0,0 0 1 0 0,0 0-1 0 0,0 0 0 0 0,0-1 0 0 0,0 1 1 0 0,0 0-1 0 0,0 0 0 0 0,0 0 0 0 0,-1 0 1 0 0,1 0-1 0 0,0 0 0 0 0,0 0 0 0 0,0 0 1 0 0,0 0-1 0 0,0 0 0 0 0,0 0 0 0 0,0 0 1 0 0,0 0-1 0 0,0 0 0 0 0,0 0 0 0 0,-1 0 1 0 0,1 0-1 0 0,0 0 0 0 0,0 0 1 0 0,0 0-1 0 0,0 0 0 0 0,0 0 0 0 0,0 0 1 0 0,0 0-1 0 0,0 0 0 0 0,0 1 0 0 0,0-1 1 0 0,0 0-1 0 0,-1 0 0 0 0,1 0 0 0 0,0 0 1 0 0,0 0-1 0 0,0 0 0 0 0,0 0 0 0 0,0 0 1 0 0,0 0-1 0 0,0 0 0 0 0,-5 22 111 0 0,3 9-34 0 0,0-1 0 0 0,2 0 0 0 0,1 0-1 0 0,9 53 1 0 0,9-6 148 0 0,-17-68-186 0 0</inkml:trace>
  <inkml:trace contextRef="#ctx0" brushRef="#br0" timeOffset="8155.81">860 3446 12960 0 0,'42'-14'1434'0'0,"16"-15"-202"0"0,1-1 189 0 0,-47 24-1146 0 0,0 1-1 0 0,0 0 0 0 0,-1-1 1 0 0,1-2-1 0 0,0 1 0 0 0,12-12 0 0 0,-23 18-152 0 0,2-1 271 0 0,-9 1 196 0 0,-2 4-541 0 0,0-1-1 0 0,1 2 0 0 0,-2 0 0 0 0,2 0 0 0 0,-1 0 0 0 0,1 0 1 0 0,0 1-1 0 0,1 1 0 0 0,-1-1 0 0 0,1 0 0 0 0,-10 14 0 0 0,12-15-22 0 0,0 1 0 0 0,0 0 0 0 0,1 1 0 0 0,0-1 0 0 0,0 0 0 0 0,1 0 0 0 0,-1 2 0 0 0,1-2 0 0 0,1 1 1 0 0,-1-1-1 0 0,1 2 0 0 0,0-1 0 0 0,0 0 0 0 0,0 0 0 0 0,1 1 0 0 0,0-1 0 0 0,0-1 0 0 0,2 8 0 0 0,-2-11-15 0 0,0-1 0 0 0,0 1 0 0 0,0-1 0 0 0,1 1 0 0 0,-1-1 0 0 0,1 1 0 0 0,-1-1 0 0 0,1 1 0 0 0,-1-1 0 0 0,1 1 0 0 0,0 0 0 0 0,0-1 0 0 0,0 1 0 0 0,0-1 0 0 0,0 0 1 0 0,0 0-1 0 0,0 0 0 0 0,0 1 0 0 0,0-1 0 0 0,0 0 0 0 0,1-1 0 0 0,-1 1 0 0 0,0 0 0 0 0,1 0 0 0 0,-1 0 0 0 0,2-1 0 0 0,-2 1 0 0 0,1-1 0 0 0,-1 1 0 0 0,1-1 0 0 0,-1 0 0 0 0,1 0 0 0 0,-1 1 0 0 0,1-1 0 0 0,0 0 1 0 0,-1 0-1 0 0,1-1 0 0 0,-1 1 0 0 0,1 0 0 0 0,-1 0 0 0 0,4-2 0 0 0,-2 1 5 0 0,-1 0 0 0 0,1 0 0 0 0,0 0 0 0 0,0 0-1 0 0,-1-1 1 0 0,1 1 0 0 0,-1-1 0 0 0,0 0 0 0 0,1 0 0 0 0,-1-1 0 0 0,0 1 0 0 0,0 0 0 0 0,0 0 0 0 0,0-1 0 0 0,-1 1 0 0 0,1 0-1 0 0,-1-1 1 0 0,1 0 0 0 0,-1 1 0 0 0,0-2 0 0 0,0 1 0 0 0,1-3 0 0 0,0-1 20 0 0,-2-2-1 0 0,0 2 1 0 0,0-1 0 0 0,0 0-1 0 0,-4-13 1 0 0,0-19 302 0 0,16 54-247 0 0,8 48-21 0 0,4 10 19 0 0,-21-65-72 0 0,1 2 0 0 0,0-2 1 0 0,0 0-1 0 0,1 1 0 0 0,0-1 0 0 0,10 10 0 0 0,-10-12-8 0 0</inkml:trace>
  <inkml:trace contextRef="#ctx0" brushRef="#br0" timeOffset="8597.08">1251 3326 13968 0 0,'12'-21'344'0'0,"-9"15"-251"0"0,0 2 1 0 0,1 0-1 0 0,-1 0 0 0 0,1 0 1 0 0,4-5-1 0 0,-7 8-47 0 0,1 0-1 0 0,-1 0 1 0 0,0 0 0 0 0,1 0 0 0 0,-1 0-1 0 0,1 1 1 0 0,-1-1 0 0 0,1 0 0 0 0,-1 1-1 0 0,1-1 1 0 0,0 1 0 0 0,0 0-1 0 0,0-1 1 0 0,-1 1 0 0 0,1 0 0 0 0,0 0-1 0 0,-1 0 1 0 0,1 0 0 0 0,-1 0 0 0 0,1 0-1 0 0,0 1 1 0 0,-1-1 0 0 0,1 1 0 0 0,0-1-1 0 0,-1 1 1 0 0,1-1 0 0 0,-1 1 0 0 0,1 0-1 0 0,-1 0 1 0 0,0 0 0 0 0,1 0 0 0 0,-1 0-1 0 0,0 0 1 0 0,2 2 0 0 0,1 1 16 0 0,-1 0 0 0 0,1 0 0 0 0,-1-1 0 0 0,-1 1 0 0 0,1 0 0 0 0,0 2 0 0 0,-1-2 0 0 0,0 0 0 0 0,0 1 0 0 0,0 0 0 0 0,-1 0 0 0 0,1 0 0 0 0,2 10 0 0 0,-3 1 132 0 0,0 1 1 0 0,-2 32-1 0 0,-2 10 92 0 0,3-59-275 0 0,0 1-1 0 0,0-1 0 0 0,0 1 1 0 0,0-1-1 0 0,0 0 0 0 0,0 1 1 0 0,0-1-1 0 0,0 1 1 0 0,0-1-1 0 0,0 0 0 0 0,0 1 1 0 0,0-1-1 0 0,2 0 1 0 0,-2 1-1 0 0,0-1 0 0 0,0 1 1 0 0,0-1-1 0 0,0 0 1 0 0,1 1-1 0 0,-1-1 0 0 0,0 0 1 0 0,0 0-1 0 0,1 1 1 0 0,-1-1-1 0 0,0 0 0 0 0,0 0 1 0 0,1 1-1 0 0,-1-1 0 0 0,0 0 1 0 0,1 0-1 0 0,-1 1 1 0 0,0-1-1 0 0,1 0 0 0 0,0 0 1 0 0,0 0 2 0 0,0 0-1 0 0,0-1 1 0 0,0 1 0 0 0,0 0-1 0 0,0-1 1 0 0,0 1 0 0 0,-1-1 0 0 0,1 1-1 0 0,0-1 1 0 0,0 1 0 0 0,0-1-1 0 0,1-1 1 0 0,26-30 100 0 0,-25 28-70 0 0,23-27 177 0 0,-9 7-12 0 0,1 2-1 0 0,2 0 1 0 0,1 1-1 0 0,37-30 1 0 0,-46 42-138 0 0,-1 0 2 0 0</inkml:trace>
  <inkml:trace contextRef="#ctx0" brushRef="#br0" timeOffset="11527.16">2044 778 96 0 0,'0'0'7170'0'0,"5"11"-3290"0"0,-30 3-1304 0 0,24-13-2166 0 0,12-1 194 0 0,3-2-430 0 0,1-3 1 0 0,23-8 0 0 0,9-4 19 0 0,305-107 821 0 0,-262 88-803 0 0,57-10 259 0 0,-50 17-64 0 0,-69 20 30 0 0,0-2 0 0 0,44-22 0 0 0,-64 27-364 0 0</inkml:trace>
  <inkml:trace contextRef="#ctx0" brushRef="#br0" timeOffset="12167.85">3215 232 12360 0 0,'0'0'1570'0'0,"1"-12"805"0"0,-3 19-2292 0 0,0-1 1 0 0,1 0-1 0 0,0 1 0 0 0,0-1 1 0 0,1 1-1 0 0,-1-1 0 0 0,1 1 1 0 0,1-1-1 0 0,1 13 0 0 0,0 7 145 0 0,-10 205 714 0 0,2-103-699 0 0,6-115-217 0 0,1-1 0 0 0,0 1 0 0 0,0 0 0 0 0,2-1 0 0 0,-1 0 0 0 0,8 19 0 0 0,-9-30-14 0 0,3 2 1 0 0,-3-3-12 0 0,-1 0-1 0 0,0 0 1 0 0,1 0-1 0 0,-1 0 0 0 0,0 0 1 0 0,1 0-1 0 0,-1-1 1 0 0,0 1-1 0 0,1 0 1 0 0,-1 0-1 0 0,0 0 1 0 0,1 0-1 0 0,-1-1 1 0 0,0 1-1 0 0,0 0 1 0 0,1 0-1 0 0,-1-1 1 0 0,0 1-1 0 0,0 0 1 0 0,1-1-1 0 0,-1 1 0 0 0,0 0 1 0 0,0 0-1 0 0,0-1 1 0 0,0 1-1 0 0,0 0 1 0 0,1-1-1 0 0,-1 1 1 0 0,0 0-1 0 0,0-1 1 0 0,0 1-1 0 0,0-1 1 0 0,0 0-1 0 0,1-4 0 0 0,0-2 0 0 0,0 1 0 0 0,-1 0-1 0 0,0-1 1 0 0,0 0 0 0 0,0 1 0 0 0,-1 0 0 0 0,-2-11 0 0 0,-17-50-31 0 0,12 43 23 0 0,-29-76-114 0 0,-3-10-115 0 0,36 96 173 0 0,1 1-1 0 0,0-1 0 0 0,2-1 0 0 0,-1 1 0 0 0,2-27 0 0 0,0 31 47 0 0,1 0-1 0 0,1 1 0 0 0,-1-1 1 0 0,1 1-1 0 0,1 0 0 0 0,0-1 1 0 0,0 1-1 0 0,1-1 0 0 0,7-11 0 0 0,-7 13 13 0 0,1 0 0 0 0,0 0 0 0 0,1 1 0 0 0,0 0 0 0 0,1-1 0 0 0,-1 1-1 0 0,1 1 1 0 0,0 0 0 0 0,0 0 0 0 0,1 1 0 0 0,0 0 0 0 0,12-7-1 0 0,12-3 3 0 0,119-52 2 0 0,-140 63 7 0 0,0 1 0 0 0,1-1 0 0 0,-1 2 0 0 0,1 0 0 0 0,0 1 0 0 0,-1 0 0 0 0,1 1 0 0 0,20 2 0 0 0,-27-1 5 0 0,1-1 0 0 0,-1 2 0 0 0,0-1 0 0 0,0 0 0 0 0,0 2 0 0 0,0-1 0 0 0,-1 0 0 0 0,1 0 0 0 0,-1 1 0 0 0,1 0-1 0 0,-1 0 1 0 0,0 0 0 0 0,0 1 0 0 0,0 0 0 0 0,1-1 0 0 0,-1 1 0 0 0,-1 0 0 0 0,0 0 0 0 0,0 1 0 0 0,0 0 0 0 0,4 7 0 0 0,-6-10-1 0 0,-1 1 1 0 0,1 0-1 0 0,0-1 1 0 0,-1 0-1 0 0,1 1 1 0 0,-1-1-1 0 0,0 1 1 0 0,0-1-1 0 0,0 1 0 0 0,0 0 1 0 0,0 0-1 0 0,0-1 1 0 0,-1 1-1 0 0,1-1 1 0 0,-1 0-1 0 0,0 1 1 0 0,0-1-1 0 0,1 0 1 0 0,-2 0-1 0 0,1 2 1 0 0,0-2-1 0 0,0 0 1 0 0,-1 0-1 0 0,1 0 1 0 0,-4 3-1 0 0,-3 5 42 0 0,-2-2 0 0 0,0 0-1 0 0,-19 15 1 0 0,12-10 14 0 0,-134 114 354 0 0,141-117-386 0 0</inkml:trace>
  <inkml:trace contextRef="#ctx0" brushRef="#br0" timeOffset="12644.47">3754 201 8744 0 0,'0'0'2264'0'0,"-2"1"-2120"0"0,-1-1-36 0 0,-1 1 0 0 0,1 0 1 0 0,0 1-1 0 0,0-1 0 0 0,0 1 0 0 0,0-1 1 0 0,0 1-1 0 0,0 0 0 0 0,0 0 1 0 0,1 0-1 0 0,-1 0 0 0 0,1 2 0 0 0,-1-2 1 0 0,1 1-1 0 0,-3 4 0 0 0,-6 9 248 0 0,-15 26-1 0 0,24-40-365 0 0,-13 25 177 0 0,5-10 57 0 0,0 0 0 0 0,2 0 0 0 0,-1 2 0 0 0,-7 24 0 0 0,15-38-181 0 0,-1 0-1 0 0,1 0 1 0 0,1 1 0 0 0,-1-1-1 0 0,1 0 1 0 0,0 1 0 0 0,0 0 0 0 0,0-1-1 0 0,1 0 1 0 0,0 0 0 0 0,0 2-1 0 0,0-2 1 0 0,0 0 0 0 0,1 0 0 0 0,0-1-1 0 0,0 2 1 0 0,0-1 0 0 0,1-1-1 0 0,0 1 1 0 0,5 7 0 0 0,-4-8-21 0 0,-1-1 1 0 0,0 1-1 0 0,1 0 0 0 0,0 0 1 0 0,0-1-1 0 0,0 0 0 0 0,0 0 1 0 0,1 0-1 0 0,-1-1 0 0 0,1 0 1 0 0,-1 1-1 0 0,1-2 0 0 0,0 2 1 0 0,0-1-1 0 0,-1-1 0 0 0,2 0 1 0 0,-1 0-1 0 0,1-1 0 0 0,-1 1 0 0 0,0-1 1 0 0,0 0-1 0 0,0-1 0 0 0,0 1 1 0 0,0-1-1 0 0,0 0 0 0 0,0 0 1 0 0,7-4-1 0 0,30-9 61 0 0,-20 5-49 0 0</inkml:trace>
  <inkml:trace contextRef="#ctx0" brushRef="#br0" timeOffset="13155.19">4153 282 11048 0 0,'5'-10'67'0'0,"5"-7"91"0"0,10-21 1545 0 0,-20 38-1692 0 0,0 0 0 0 0,0 0 0 0 0,0 0 1 0 0,0 0-1 0 0,0 0 0 0 0,1 0 1 0 0,-1 0-1 0 0,0 0 0 0 0,0 0 0 0 0,0 0 1 0 0,0 0-1 0 0,0 0 0 0 0,0 0 1 0 0,0 1-1 0 0,0-1 0 0 0,0 0 0 0 0,0 0 1 0 0,0 0-1 0 0,0 0 0 0 0,0 0 1 0 0,0 0-1 0 0,0 0 0 0 0,0 0 0 0 0,0 0 1 0 0,0 0-1 0 0,0 0 0 0 0,0 0 1 0 0,1 0-1 0 0,-1 0 0 0 0,0 0 0 0 0,0 0 1 0 0,0 0-1 0 0,0 0 0 0 0,0 0 1 0 0,0 0-1 0 0,0 0 0 0 0,0 0 0 0 0,0 0 1 0 0,0-1-1 0 0,0 1 0 0 0,0 0 1 0 0,0 0-1 0 0,0 0 0 0 0,0 0 0 0 0,0 0 1 0 0,0 0-1 0 0,0 0 0 0 0,0 0 1 0 0,0 0-1 0 0,0 0 0 0 0,0 0 0 0 0,1 0 1 0 0,-1 0-1 0 0,0 0 0 0 0,0 0 1 0 0,0 0-1 0 0,0 0 0 0 0,0 0 0 0 0,0 9 242 0 0,-1 11-3 0 0,0-8-166 0 0,-19 262 1488 0 0,22-226-1230 0 0,9 52 0 0 0,-1-12 29 0 0,-7-59-291 0 0</inkml:trace>
  <inkml:trace contextRef="#ctx0" brushRef="#br0" timeOffset="13801.97">2341 3619 10848 0 0,'29'-7'421'0'0,"11"-11"1042"0"0,5-1-419 0 0,-17 8-432 0 0,0-3 0 0 0,-1 0 0 0 0,44-31 1 0 0,17-11-7 0 0,-33 27-148 0 0,0 3-1 0 0,1 3 0 0 0,1 1 1 0 0,71-15-1 0 0,-93 28-313 0 0,-17 5-79 0 0</inkml:trace>
  <inkml:trace contextRef="#ctx0" brushRef="#br0" timeOffset="14262.27">3480 3118 12960 0 0,'0'0'824'0'0,"1"-2"-571"0"0,0 2-212 0 0,-1 0-1 0 0,0 0 1 0 0,0 0-1 0 0,0 0 1 0 0,0 0 0 0 0,1 0-1 0 0,-1 0 1 0 0,0 0 0 0 0,0 0-1 0 0,0 0 1 0 0,0 2 0 0 0,0-2-1 0 0,1 0 1 0 0,-1 0 0 0 0,0 0-1 0 0,0 0 1 0 0,0 0-1 0 0,0 0 1 0 0,0 0 0 0 0,0 0-1 0 0,1 0 1 0 0,-1 0 0 0 0,0 1-1 0 0,0-1 1 0 0,0 0 0 0 0,0 0-1 0 0,0 0 1 0 0,0 0-1 0 0,0 0 1 0 0,0 0 0 0 0,0 1-1 0 0,0-1 1 0 0,1 0 0 0 0,-1 0-1 0 0,0 0 1 0 0,0 0 0 0 0,0 1-1 0 0,0-1 1 0 0,0 0 0 0 0,0 0-1 0 0,0 0 1 0 0,0 0-1 0 0,0 0 1 0 0,0 1 0 0 0,-1-1-1 0 0,2 16 685 0 0,-5 31-682 0 0,2-27 330 0 0,-6 130 881 0 0,-8 70-378 0 0,11-199-746 0 0,0 8 290 0 0,-5-41-257 0 0,-6-32-109 0 0,1 0 1 0 0,3-2-1 0 0,0 1 0 0 0,3-2 0 0 0,-3-53 0 0 0,8 70-46 0 0,2-2 0 0 0,1 1 0 0 0,1-1 0 0 0,2 2 0 0 0,1-1-1 0 0,1 1 1 0 0,2-2 0 0 0,10-32 0 0 0,-11 48-6 0 0,2 0 0 0 0,0-1 0 0 0,0 2 0 0 0,1 0 0 0 0,1-1 0 0 0,0 2 0 0 0,16-19 0 0 0,-21 28-1 0 0,1 1-1 0 0,-1 0 1 0 0,0-1 0 0 0,0 2-1 0 0,1-1 1 0 0,-1 1 0 0 0,1 0-1 0 0,0 0 1 0 0,0 1 0 0 0,0-1-1 0 0,0 0 1 0 0,1 1 0 0 0,-1 1-1 0 0,0-1 1 0 0,1 1 0 0 0,0 0-1 0 0,0 0 1 0 0,0 1 0 0 0,-1 0-1 0 0,1 0 1 0 0,0 0 0 0 0,-1 1-1 0 0,1-1 1 0 0,-1 1 0 0 0,9 3-1 0 0,-11-3 3 0 0,1 0 0 0 0,-1 2 0 0 0,2-2-1 0 0,-2 1 1 0 0,0 0 0 0 0,0 0-1 0 0,0 0 1 0 0,0 1 0 0 0,0-1 0 0 0,0 1-1 0 0,-1 0 1 0 0,1 0 0 0 0,-1 0-1 0 0,3 4 1 0 0,-2-1 0 0 0,0 1 1 0 0,0-2-1 0 0,-1 1 0 0 0,0 0 0 0 0,0 2 1 0 0,0-2-1 0 0,1 13 0 0 0,-2-7 8 0 0,0 2 1 0 0,-1-2-1 0 0,0 2 0 0 0,-1-2 0 0 0,-1 2 1 0 0,0-1-1 0 0,0 0 0 0 0,-5 13 0 0 0,-7 9 42 0 0,-1-1 0 0 0,-3 0 0 0 0,-34 53 0 0 0,40-68-18 0 0,4-7-10 0 0</inkml:trace>
  <inkml:trace contextRef="#ctx0" brushRef="#br0" timeOffset="14263.27">3812 3088 12760 0 0,'1'-2'2'0'0,"0"0"92"0"0,0 1-1 0 0,0 0 1 0 0,0 0-1 0 0,0-1 0 0 0,0 1 1 0 0,0 0-1 0 0,0-1 1 0 0,-1 1-1 0 0,1-1 0 0 0,0 1 1 0 0,-1-2-1 0 0,1 1 0 0 0,-1 1 1 0 0,0-1-1 0 0,0 1 1 0 0,1-1-1 0 0,-1 0 0 0 0,0 1 1 0 0,-1-1-1 0 0,1 1 1 0 0,0-3-1 0 0,-1 3 354 0 0,1 1-395 0 0,-1 0 1 0 0,1-1-1 0 0,-1 1 1 0 0,1 0-1 0 0,-1-2 1 0 0,0 2-1 0 0,1 0 1 0 0,-1 0-1 0 0,0 0 1 0 0,1-1-1 0 0,-1 1 1 0 0,0 0-1 0 0,1 0 1 0 0,-1 0 0 0 0,0 0-1 0 0,1 0 1 0 0,-1 0-1 0 0,0 0 1 0 0,1 1-1 0 0,-1-1 1 0 0,0 0-1 0 0,1 0 1 0 0,-1 0-1 0 0,0 2 1 0 0,-6 3 46 0 0,1-1 0 0 0,0 1 0 0 0,0 1 0 0 0,0 0-1 0 0,1 0 1 0 0,0 0 0 0 0,-1 0 0 0 0,1 1 0 0 0,1 0 0 0 0,0 0 0 0 0,0 1 0 0 0,1-1 0 0 0,-4 11 0 0 0,1 1 17 0 0,0 0 0 0 0,1 0 0 0 0,1 1 0 0 0,-2 28 0 0 0,6-41-74 0 0,-1 1 0 0 0,2-1 1 0 0,-1 0-1 0 0,1 1 0 0 0,0-1 0 0 0,0 0 0 0 0,1 1 0 0 0,0-2 0 0 0,0 1 1 0 0,0 1-1 0 0,1-2 0 0 0,6 11 0 0 0,-7-14-16 0 0,0 0 0 0 0,0 0 0 0 0,0 0 0 0 0,0-1 0 0 0,1 1 0 0 0,-1-1 0 0 0,1 2 0 0 0,0-2 0 0 0,-1 0 0 0 0,1 0 0 0 0,0 0 0 0 0,1-1 0 0 0,0 1 0 0 0,-1-1 0 0 0,0 1 0 0 0,1-1 0 0 0,-1 0 0 0 0,0-1 1 0 0,1 1-1 0 0,-1 0 0 0 0,1-1 0 0 0,-1 0 0 0 0,1 0 0 0 0,-1 0 0 0 0,1 0 0 0 0,5-1 0 0 0,-2-1 43 0 0,0 0 1 0 0,0 0-1 0 0,1-1 1 0 0,-1 0-1 0 0,-1 0 1 0 0,13-9-1 0 0,-6 5 3 0 0</inkml:trace>
  <inkml:trace contextRef="#ctx0" brushRef="#br0" timeOffset="14673.22">3975 3195 12456 0 0,'7'-24'364'0'0,"-6"18"-201"0"0,0-1-1 0 0,1 1 1 0 0,1 1-1 0 0,-1-1 1 0 0,0 0-1 0 0,1 1 1 0 0,-1-1-1 0 0,1 1 1 0 0,1-1-1 0 0,-1 2 1 0 0,1-1-1 0 0,-1 0 1 0 0,6-5 0 0 0,-5 8 17 0 0,0-1 0 0 0,-1 1 0 0 0,1 0 0 0 0,0 0 0 0 0,0 0 0 0 0,0 0 0 0 0,1 1 0 0 0,-1-1 0 0 0,1 0 0 0 0,0 1 1 0 0,-1 1-1 0 0,5-1 0 0 0,-8 0-142 0 0,1 1 0 0 0,-1 0 0 0 0,1 0 0 0 0,-1 0 0 0 0,1 1 0 0 0,-1-1 0 0 0,0 0 0 0 0,1 0 0 0 0,-1 1 0 0 0,1-1 0 0 0,-1 1 0 0 0,0-1 0 0 0,1 2 0 0 0,-1-1 0 0 0,0-1 0 0 0,0 1 0 0 0,0 0 0 0 0,1 0 0 0 0,-1 0 0 0 0,0 0 0 0 0,0 0 0 0 0,0 0 1 0 0,0 0-1 0 0,-1 0 0 0 0,1 1 0 0 0,0-1 0 0 0,0 0 0 0 0,-1 0 0 0 0,1 1 0 0 0,-1-1 0 0 0,1 0 0 0 0,-1 1 0 0 0,1 0 0 0 0,-1 0 0 0 0,0-1 0 0 0,0 0 0 0 0,0 1 0 0 0,0-1 0 0 0,0 4 0 0 0,0 8 61 0 0,-1 0 0 0 0,-1 0 0 0 0,0 0 0 0 0,-1 0 0 0 0,-8 23 0 0 0,-30 61 336 0 0,27-67-255 0 0,13-27-141 0 0,-1 0 0 0 0,1 0 0 0 0,0 1 0 0 0,0 0 0 0 0,1-1 0 0 0,-1 1 0 0 0,0 5 0 0 0,1-9-34 0 0,0 0-1 0 0,1 1 1 0 0,-1-1 0 0 0,0 1-1 0 0,0-1 1 0 0,0 0-1 0 0,0 1 1 0 0,0-1-1 0 0,1 0 1 0 0,-1 2-1 0 0,0-2 1 0 0,0 0-1 0 0,0 1 1 0 0,1-1-1 0 0,-1 0 1 0 0,0 1-1 0 0,1-1 1 0 0,-1 0 0 0 0,0 0-1 0 0,1 1 1 0 0,-1-1-1 0 0,0 0 1 0 0,1 0-1 0 0,-1 0 1 0 0,0 0-1 0 0,1 1 1 0 0,-1-1-1 0 0,0 0 1 0 0,1 0-1 0 0,-1 0 1 0 0,1 0-1 0 0,-1 0 1 0 0,0 0 0 0 0,1 0-1 0 0,-1 0 1 0 0,1 0-1 0 0,-1 0 1 0 0,0 0-1 0 0,1-1 1 0 0,17-2 79 0 0,13-11-39 0 0,-2-1 0 0 0,2-1 0 0 0,-3-2 0 0 0,1 0 0 0 0,35-33 0 0 0,80-57 2 0 0,-96 74-2622 0 0</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09:21:08.003"/>
    </inkml:context>
    <inkml:brush xml:id="br0">
      <inkml:brushProperty name="width" value="0.05" units="cm"/>
      <inkml:brushProperty name="height" value="0.05" units="cm"/>
      <inkml:brushProperty name="color" value="#004F8B"/>
    </inkml:brush>
  </inkml:definitions>
  <inkml:trace contextRef="#ctx0" brushRef="#br0">1 255 10448 0 0,'61'-12'609'0'0,"-25"6"-305"0"0,-13 1 26 0 0,-1-1 0 0 0,0-1 0 0 0,-1-1 0 0 0,21-11 0 0 0,77-49 1067 0 0,-94 53-1097 0 0,42-28 294 0 0,-19 9-224 0 0,-44 30-342 0 0,1 2 0 0 0,-1-1 0 0 0,1 0 1 0 0,0 1-1 0 0,6-2 0 0 0,5-3 17 0 0,-4 0-11 0 0</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09:21:08.628"/>
    </inkml:context>
    <inkml:brush xml:id="br0">
      <inkml:brushProperty name="width" value="0.05" units="cm"/>
      <inkml:brushProperty name="height" value="0.05" units="cm"/>
      <inkml:brushProperty name="color" value="#004F8B"/>
    </inkml:brush>
  </inkml:definitions>
  <inkml:trace contextRef="#ctx0" brushRef="#br0">1 324 12360 0 0,'8'0'82'0'0,"1"0"0"0"0,-1-1 1 0 0,1 0-1 0 0,-1 0 1 0 0,1-1-1 0 0,-1 0 0 0 0,0-1 1 0 0,0 0-1 0 0,11-5 1 0 0,8-3-13 0 0,8-3 339 0 0,51-29 1 0 0,76-66 157 0 0,-36 25-236 0 0,-111 75-288 0 0,38-24 87 0 0</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09:21:20.648"/>
    </inkml:context>
    <inkml:brush xml:id="br0">
      <inkml:brushProperty name="width" value="0.05" units="cm"/>
      <inkml:brushProperty name="height" value="0.05" units="cm"/>
      <inkml:brushProperty name="color" value="#004F8B"/>
    </inkml:brush>
  </inkml:definitions>
  <inkml:trace contextRef="#ctx0" brushRef="#br0">0 198 96 0 0,'1'7'-2'0'0,"5"0"-2"0"0,11 0 73 0 0,10-8 742 0 0,-1-1 1 0 0,0-2-1 0 0,0 0 0 0 0,30-9 1 0 0,-36 6-541 0 0,24-11 1 0 0,-24 10 24 0 0,27-9 1 0 0,-17 8-152 0 0,17-5 124 0 0,8-1 525 0 0,-36 9-528 0 0,5-3-35 0 0,-19 7-93 0 0,0 0 1 0 0,0 0-1 0 0,0 0 1 0 0,1 1-1 0 0,-1 0 1 0 0,10-1-1 0 0,14-6 810 0 0,-29 8-903 0 0,1 0 0 0 0,-1 0 0 0 0,1 0 0 0 0,0-1 0 0 0,-1 1 0 0 0,1 0 0 0 0,-1 0 0 0 0,1 0 0 0 0,-1-1 0 0 0,1 1 0 0 0,0 0 0 0 0,-1-1 0 0 0,0 1 0 0 0,1 0 0 0 0,-1-1 0 0 0,1 1 0 0 0,-1-1 0 0 0,1 1 0 0 0,-1-1 0 0 0,0 1 0 0 0,1-1 0 0 0,-1 1 0 0 0,0-1 0 0 0,1 0 0 0 0,-1 0-7 0 0,0 1 1 0 0,0-1-1 0 0,0 1 1 0 0,-1-1-1 0 0,1 0 1 0 0,0 1-1 0 0,0-1 0 0 0,-1 1 1 0 0,1-1-1 0 0,0 1 1 0 0,0-1-1 0 0,-1 1 1 0 0,1-1-1 0 0,-1 1 0 0 0,1-1 1 0 0,0 1-1 0 0,-1-1 1 0 0,0 0-1 0 0,-24-15 493 0 0,5 9-167 0 0,0 1 0 0 0,0 1 0 0 0,0 0 1 0 0,-38-3-1 0 0,15 7 553 0 0,42 1-834 0 0,1-2 239 0 0,0 1 550 0 0,7 1-790 0 0,19 4 131 0 0,0-1 1 0 0,0-2-1 0 0,35-2 0 0 0,-7-1 175 0 0,-42 1-306 0 0,1 0 0 0 0,-1 0-1 0 0,1 2 1 0 0,-1-1 0 0 0,1 2-1 0 0,14 3 1 0 0,-16-3-35 0 0,-9-2-17 0 0,-1 0 1 0 0,1 1-1 0 0,0-1 0 0 0,-1 1 0 0 0,1-1 1 0 0,0 1-1 0 0,-1-1 0 0 0,1 1 0 0 0,-1 0 0 0 0,1 0 1 0 0,-1 0-1 0 0,0 0 0 0 0,1 0 0 0 0,-1 0 1 0 0,2 2-1 0 0,-3-2 30 0 0,0 1-34 0 0,-1 0 0 0 0,0 1 0 0 0,0-1 0 0 0,0 1 0 0 0,0-1 0 0 0,0 0 0 0 0,-1 0 0 0 0,-2 4 0 0 0,-30 27 84 0 0,25-25-84 0 0,1 0-1 0 0,0 0 1 0 0,-7 9-1 0 0,-141 184 297 0 0,124-165-246 0 0,22-22-38 0 0</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09:21:27.117"/>
    </inkml:context>
    <inkml:brush xml:id="br0">
      <inkml:brushProperty name="width" value="0.05" units="cm"/>
      <inkml:brushProperty name="height" value="0.05" units="cm"/>
      <inkml:brushProperty name="color" value="#004F8B"/>
    </inkml:brush>
  </inkml:definitions>
  <inkml:trace contextRef="#ctx0" brushRef="#br0">1 182 7136 0 0,'0'3'57'0'0,"0"-3"-18"0"0,0 0 0 0 0,-1 1 0 0 0,1-1 1 0 0,0 1-1 0 0,0-1 0 0 0,0 0 0 0 0,0 1 0 0 0,0-1 0 0 0,0 1 0 0 0,0-1 0 0 0,0 0 1 0 0,0 1-1 0 0,0-1 0 0 0,0 1 0 0 0,0-1 0 0 0,1 0 0 0 0,-1 1 0 0 0,0-1 0 0 0,0 1 1 0 0,0-1-1 0 0,0 0 0 0 0,1 1 0 0 0,-1-1 0 0 0,0 0 0 0 0,0 1 0 0 0,1-1 0 0 0,-1 0 1 0 0,0 1-1 0 0,1-1 0 0 0,-1 0 0 0 0,0 0 0 0 0,1 0 0 0 0,-1 1 0 0 0,0-1 1 0 0,1 0-1 0 0,19 2 1644 0 0,-13-2-2034 0 0,23-3 618 0 0,0 0 0 0 0,0-2-1 0 0,-1-1 1 0 0,0-2 0 0 0,42-16-1 0 0,4-8 48 0 0,-20 6-118 0 0,-14 5 136 0 0,-33 16-231 0 0,0 0 1 0 0,1 0-1 0 0,0 1 0 0 0,14-5 0 0 0,-11 3 179 0 0,-11 5-85 0 0,0 0 0 0 0,0 1 0 0 0,0-1 0 0 0,0 0 0 0 0,0 1 0 0 0,0-1 0 0 0,0 1 0 0 0,1-1 0 0 0,-1 1 0 0 0,0 0 0 0 0,2-1 0 0 0,-15-11 368 0 0,5 9-484 0 0,0 0 0 0 0,0 1 0 0 0,0 0 1 0 0,0 0-1 0 0,0 1 0 0 0,-1 0 0 0 0,1 0 0 0 0,0 1 0 0 0,-11 0 1 0 0,-14-1 268 0 0,25 0-252 0 0,-1 1 0 0 0,1 0 0 0 0,0 0 1 0 0,0 1-1 0 0,-1 0 0 0 0,-8 3 0 0 0,7-3 232 0 0,7-1 365 0 0,10 2-377 0 0,7-1-229 0 0,0 0-1 0 0,23-1 0 0 0,-28-1-38 0 0,-2 1 5 0 0,0 0-1 0 0,1 0 1 0 0,-1 0-1 0 0,0 1 1 0 0,0 1 0 0 0,0-1-1 0 0,0 1 1 0 0,14 5-1 0 0,-20-6-23 0 0,1 0-1 0 0,0 1 0 0 0,0-1 0 0 0,-1 0 0 0 0,1 1 0 0 0,-1 0 0 0 0,1-1 0 0 0,-1 1 0 0 0,5 5 1 0 0,-7-6-20 0 0,1 0 0 0 0,-1 0 0 0 0,1 0 0 0 0,-1 0 0 0 0,1 0 0 0 0,-1 0 1 0 0,0 1-1 0 0,1-1 0 0 0,-1 0 0 0 0,0 0 0 0 0,0 0 0 0 0,0 0 1 0 0,0 1-1 0 0,0-1 0 0 0,0 0 0 0 0,-1 0 0 0 0,1 0 0 0 0,0 1 0 0 0,0-1 1 0 0,-1 0-1 0 0,1 0 0 0 0,-1 0 0 0 0,1 0 0 0 0,-1 0 0 0 0,0 0 1 0 0,1 0-1 0 0,-1 0 0 0 0,-1 2 0 0 0,-10 14 76 0 0,0-1-1 0 0,-1 0 1 0 0,-18 16 0 0 0,16-19-8 0 0,-1 0 1 0 0,0-1 0 0 0,-33 18-1 0 0,30-19-35 0 0,4-2 7 0 0,0-1 0 0 0,0-1-1 0 0,-1 0 1 0 0,0-1 0 0 0,-25 7 0 0 0,20-9-16 0 0</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09:26:43.910"/>
    </inkml:context>
    <inkml:brush xml:id="br0">
      <inkml:brushProperty name="width" value="0.05" units="cm"/>
      <inkml:brushProperty name="height" value="0.05" units="cm"/>
      <inkml:brushProperty name="color" value="#004F8B"/>
    </inkml:brush>
  </inkml:definitions>
  <inkml:trace contextRef="#ctx0" brushRef="#br0">68 118 10448 0 0,'0'0'2221'0'0,"0"2"-1732"0"0,13 88 1471 0 0,6 42-1293 0 0,-17 146 1139 0 0,-2-38-915 0 0,-2-176-300 0 0,2-63-330 0 0,4-14-82 0 0,-2-6-119 0 0,-1 1-1 0 0,0 0 1 0 0,-3-29 0 0 0,0 14-3 0 0,-4-54 134 0 0,-29-157 0 0 0,13 141-143 0 0,-14-83-145 0 0,35 179 91 0 0,0 0-64 0 0,0 2 1 0 0,0 0-1 0 0,1-2 0 0 0,0 2 0 0 0,0-1 0 0 0,2-10 0 0 0,-1 14 56 0 0,-1 1 0 0 0,1 0-1 0 0,0 0 1 0 0,-1 1 0 0 0,1-2-1 0 0,0 1 1 0 0,0 0-1 0 0,0 0 1 0 0,0 0 0 0 0,0 1-1 0 0,0-1 1 0 0,0 0 0 0 0,0 1-1 0 0,1-1 1 0 0,-1 1 0 0 0,0 0-1 0 0,0-1 1 0 0,1 1 0 0 0,1-1-1 0 0,24-3-227 0 0,107-2-172 0 0,132-12-171 0 0,-141 3 538 0 0,279-23-114 0 0,-392 37 174 0 0,2 1 0 0 0,-2 0 0 0 0,26 5 0 0 0,-35-4-9 0 0,0 0 0 0 0,0-1 0 0 0,1 3 0 0 0,-1-2-1 0 0,0 0 1 0 0,0 1 0 0 0,0-1 0 0 0,0 1 0 0 0,0 0-1 0 0,0 0 1 0 0,-1 0 0 0 0,1 1 0 0 0,-1-1 0 0 0,1 1-1 0 0,-1-1 1 0 0,0 1 0 0 0,0 0 0 0 0,0 1 0 0 0,2 3-1 0 0,3 13 41 0 0,0 0 0 0 0,-2 2 0 0 0,-1-1 0 0 0,-1-1 0 0 0,1 34 0 0 0,1-7 78 0 0,14 156 436 0 0,-10-84 90 0 0,29 145-1 0 0,-36-256-609 0 0,-1-4-5 0 0,0-2 0 0 0,0 1 0 0 0,-1-1 0 0 0,1 1 0 0 0,-1 0 0 0 0,1 0-1 0 0,-1 0 1 0 0,0 0 0 0 0,0-1 0 0 0,0 1 0 0 0,-1 0 0 0 0,1 0-1 0 0,-1 0 1 0 0,1 0 0 0 0,-3 4 0 0 0,3-7-22 0 0,-1 1-1 0 0,1-1 1 0 0,-1 2 0 0 0,0-2 0 0 0,1 1-1 0 0,-1-1 1 0 0,0 0 0 0 0,1 1-1 0 0,-1-1 1 0 0,0 0 0 0 0,1 0-1 0 0,-1 1 1 0 0,0-1 0 0 0,0 0 0 0 0,1 0-1 0 0,-1 0 1 0 0,0 0 0 0 0,0 0-1 0 0,1 0 1 0 0,-2 0 0 0 0,1 0-1 0 0,0 0 1 0 0,1 0 0 0 0,-1-1 0 0 0,-1 1-1 0 0,-19-8 133 0 0,18 6-123 0 0,-24-7 71 0 0,0 1-1 0 0,0 1 0 0 0,-1 0 1 0 0,-29 0-1 0 0,-115-2 176 0 0,77 7-120 0 0,-134-1 118 0 0,-77-6 71 0 0,304 9-332 0 0,-12-1 20 0 0,0-1 0 0 0,0 0 0 0 0,-22-6 0 0 0,26 3-1 0 0</inkml:trace>
  <inkml:trace contextRef="#ctx0" brushRef="#br0" timeOffset="487.51">154 485 12760 0 0,'0'0'1288'0'0,"-1"2"-928"0"0,0 11-142 0 0,0-1 0 0 0,0 0 1 0 0,1 1-1 0 0,2 23 1 0 0,1 10 401 0 0,-3-46-608 0 0,-1 6 96 0 0,1-1 1 0 0,0 2-1 0 0,0-2 1 0 0,0 1 0 0 0,1 0-1 0 0,0 0 1 0 0,0 0 0 0 0,0-1-1 0 0,1 1 1 0 0,0 0-1 0 0,0-1 1 0 0,0 0 0 0 0,0 0-1 0 0,5 7 1 0 0,-7-11 65 0 0,10-18 165 0 0,-8-10-197 0 0,0-1-1 0 0,-2 0 1 0 0,-5-39-1 0 0,1-19 49 0 0,4 67-119 0 0,-1-3 69 0 0,2-2 1 0 0,6-42 0 0 0,-7 61-108 0 0,2-1-1 0 0,-1 0 1 0 0,1 1 0 0 0,0 0 0 0 0,0-2 0 0 0,0 3-1 0 0,1-1 1 0 0,-1-1 0 0 0,1 1 0 0 0,0 1 0 0 0,1-1 0 0 0,-1 0-1 0 0,2 1 1 0 0,-1 0 0 0 0,0 1 0 0 0,8-7 0 0 0,-11 9-22 0 0,0 0 1 0 0,0 0 0 0 0,1 1-1 0 0,-1-1 1 0 0,1 0 0 0 0,-1 1-1 0 0,1 0 1 0 0,-1-1 0 0 0,0 1-1 0 0,1 0 1 0 0,0 0-1 0 0,0 0 1 0 0,-1 0 0 0 0,1 0-1 0 0,0 0 1 0 0,-1 0 0 0 0,1 0-1 0 0,-1 1 1 0 0,0-1 0 0 0,3 1-1 0 0,-2 0 7 0 0,1 0 0 0 0,-1 1 0 0 0,0-1 0 0 0,0 1 0 0 0,0-1 0 0 0,0 1 0 0 0,0 1 0 0 0,0-1 0 0 0,0-1 0 0 0,1 1 0 0 0,0 3 0 0 0,-1-2 3 0 0,0 0 0 0 0,0 0 1 0 0,-1-1-1 0 0,1 1 0 0 0,-1 0 1 0 0,0 0-1 0 0,0 1 0 0 0,0-1 1 0 0,0 0-1 0 0,0 0 0 0 0,-1 0 1 0 0,0 1-1 0 0,1-1 0 0 0,-1 0 1 0 0,0 0-1 0 0,0 0 0 0 0,-1 1 1 0 0,1-1-1 0 0,-1 0 0 0 0,1 0 1 0 0,-2 5-1 0 0,-2-3 13 0 0,0 1 1 0 0,-1 0-1 0 0,0 0 1 0 0,0-1-1 0 0,0-1 1 0 0,0 2-1 0 0,-1-2 1 0 0,0 0-1 0 0,1 1 0 0 0,-2-1 1 0 0,0-1-1 0 0,1 0 1 0 0,0 0-1 0 0,-1 0 1 0 0,1-1-1 0 0,-2 0 1 0 0,-7 1-1 0 0,14-2-29 0 0,1-1 1 0 0,-1 0-1 0 0,1 0 1 0 0,-1 0-1 0 0,1 0 1 0 0,0 0-1 0 0,-1 0 0 0 0,1-1 1 0 0,-1 1-1 0 0,1 0 1 0 0,0 0-1 0 0,-1 0 0 0 0,1 0 1 0 0,-1 0-1 0 0,1-1 1 0 0,0 1-1 0 0,-1 0 1 0 0,1 0-1 0 0,0-1 0 0 0,-1 1 1 0 0,1 0-1 0 0,0 0 1 0 0,-1-1-1 0 0,1 1 1 0 0,0 0-1 0 0,0-1 0 0 0,-1 1 1 0 0,1 0-1 0 0,0-2 1 0 0,-1 2 24 0 0</inkml:trace>
  <inkml:trace contextRef="#ctx0" brushRef="#br0" timeOffset="916.16">367 364 12760 0 0,'1'0'-1'0'0,"9"4"121"0"0,3 0 389 0 0,23 5 527 0 0,-16-9-644 0 0,1-1 0 0 0,-2-2 0 0 0,2 1 1 0 0,-1-2-1 0 0,23-7 0 0 0,27-5 64 0 0,-20 7-258 0 0,-49 9-124 0 0,-19 0-33 0 0,-72 10-2 0 0,85-10-35 0 0,-23 10-2 0 0,22-7-2 0 0,5-3 0 0 0,1 0 0 0 0,-1 1 0 0 0,1 0 0 0 0,-1-1 0 0 0,1 1 0 0 0,0-1 0 0 0,-1 1 0 0 0,1 1 0 0 0,0-2 0 0 0,-1 1 0 0 0,1 0 0 0 0,0-1 0 0 0,0 1 0 0 0,-1 0 0 0 0,1-1 0 0 0,0 1 0 0 0,0 0 0 0 0,0-1 0 0 0,0 1 0 0 0,0 0 0 0 0,0 0 0 0 0,0-1 0 0 0,0 1 0 0 0,1 1 0 0 0,-1-1 0 0 0,-1 20 0 0 0,1 31 0 0 0,1 7 0 0 0,-7-2 2 0 0,2-35 43 0 0,1 44-1 0 0,6-49 9 0 0,-1-12-29 0 0</inkml:trace>
  <inkml:trace contextRef="#ctx0" brushRef="#br0" timeOffset="1325.35">647 582 12664 0 0,'25'-17'1002'0'0,"-21"13"-773"0"0,1 2-1 0 0,0 0 1 0 0,0 0-1 0 0,0 0 1 0 0,0 1-1 0 0,8-2 1 0 0,-11 1-155 0 0,0 2 0 0 0,-1 0 1 0 0,1 0-1 0 0,0 0 1 0 0,0 0-1 0 0,-1 0 1 0 0,1 2-1 0 0,1-2 0 0 0,-2 0 1 0 0,1 1-1 0 0,0-1 1 0 0,-1 1-1 0 0,1-1 0 0 0,-1 1 1 0 0,1 0-1 0 0,1 1 1 0 0,-1 0-17 0 0,-1-1 1 0 0,0 1-1 0 0,1-1 1 0 0,-1 1-1 0 0,0 1 1 0 0,0-2-1 0 0,0 1 1 0 0,0 0-1 0 0,0 0 1 0 0,-1 0-1 0 0,1 0 1 0 0,0 0-1 0 0,-1 1 1 0 0,1-1-1 0 0,-1 0 1 0 0,0 0-1 0 0,0 2 0 0 0,0 1 42 0 0,-1 1-1 0 0,1-1 0 0 0,-1 0 0 0 0,0 0 0 0 0,0 0 0 0 0,-1 0 0 0 0,0 0 0 0 0,1 0 0 0 0,-2-1 1 0 0,1 1-1 0 0,0 0 0 0 0,-1-1 0 0 0,0 0 0 0 0,-6 8 0 0 0,8-11 345 0 0,2-2-425 0 0,1 1 0 0 0,-1 0 0 0 0,0 0 0 0 0,0 0-1 0 0,0-1 1 0 0,0 1 0 0 0,0 0 0 0 0,0-1 0 0 0,0 1 0 0 0,0-1 0 0 0,0 1-1 0 0,-1-1 1 0 0,2 0 0 0 0,2-3 29 0 0,22-12 145 0 0,35-29 1 0 0,15-11 3 0 0,-24 28-72 0 0,-27 16-61 0 0</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09:26:41.028"/>
    </inkml:context>
    <inkml:brush xml:id="br0">
      <inkml:brushProperty name="width" value="0.05" units="cm"/>
      <inkml:brushProperty name="height" value="0.05" units="cm"/>
      <inkml:brushProperty name="color" value="#004F8B"/>
    </inkml:brush>
  </inkml:definitions>
  <inkml:trace contextRef="#ctx0" brushRef="#br0">158 85 96 0 0,'0'0'719'0'0,"-1"-4"459"0"0,-2-13 4198 0 0,2 29-4777 0 0,0-1 0 0 0,0 1 0 0 0,2 14 0 0 0,-1 10-307 0 0,0-27-242 0 0,-30 439 3340 0 0,27-424-3233 0 0,-3 31 228 0 0,1-1 1 0 0,4 60-1 0 0,2-102-227 0 0,-1-6-66 0 0,0-1 0 0 0,0 1 0 0 0,1 0 1 0 0,0-1-1 0 0,2 7 0 0 0,-3-11 40 0 0,8-12 200 0 0,-6-4-250 0 0,0 0-1 0 0,0 0 1 0 0,-2-24-1 0 0,0 12-2 0 0,1-8 10 0 0</inkml:trace>
  <inkml:trace contextRef="#ctx0" brushRef="#br0" timeOffset="668.28">85 330 8136 0 0,'-3'-30'168'0'0,"-8"-15"111"0"0,2 16 122 0 0,-24-49 1 0 0,15 53-84 0 0,9 16-160 0 0,9 8-114 0 0,-1-3 92 0 0,0 2 6 0 0,7 2-133 0 0,278-16 604 0 0,96-25 243 0 0,-43 3 315 0 0,-311 35-1156 0 0,113-6 881 0 0,-114 9-632 0 0,0 1 0 0 0,0 1 0 0 0,36 8 0 0 0,-55-9-179 0 0,0 1 0 0 0,1 0 0 0 0,-1 1 0 0 0,0-1 0 0 0,-1 1 0 0 0,1 0 0 0 0,0 1 0 0 0,-1-1 0 0 0,0 1 0 0 0,0 0 0 0 0,0 1 0 0 0,0-1 1 0 0,-1 1-1 0 0,1 0 0 0 0,-1 0 0 0 0,-1 0 0 0 0,1 1 0 0 0,4 8 0 0 0,1 7 106 0 0,0 1 1 0 0,-1 1-1 0 0,9 40 0 0 0,-3-10 130 0 0,8 35 205 0 0,-3 0 0 0 0,10 116-1 0 0,-19-24 250 0 0,-10-172-687 0 0,0 1 1 0 0,-1-1-1 0 0,0 0 0 0 0,0 0 0 0 0,-6 14 0 0 0,7-21-77 0 0,0 0 0 0 0,-1-1-1 0 0,1 1 1 0 0,-1-1-1 0 0,1 1 1 0 0,-1-1 0 0 0,1 1-1 0 0,-1-1 1 0 0,1 0-1 0 0,-1 1 1 0 0,0-1 0 0 0,1 1-1 0 0,-1-1 1 0 0,1 0-1 0 0,-1 0 1 0 0,0 1-1 0 0,1-1 1 0 0,-1 0 0 0 0,0 0-1 0 0,1 0 1 0 0,-1 0-1 0 0,0 0 1 0 0,0 0 0 0 0,1 0-1 0 0,-1 0 1 0 0,0 0-1 0 0,1 0 1 0 0,-1 0 0 0 0,0 0-1 0 0,0-1 1 0 0,-23-6 104 0 0,22 7-101 0 0,2 0-12 0 0,-42-16 194 0 0,1 2 1 0 0,-74-14 0 0 0,-28 9 84 0 0,0 6 0 0 0,-252 9 1 0 0,349 7-239 0 0,-118 3 91 0 0,111-12-101 0 0,43 5-33 0 0</inkml:trace>
  <inkml:trace contextRef="#ctx0" brushRef="#br0" timeOffset="1158.33">441 391 14368 0 0,'0'0'1041'0'0,"1"4"-938"0"0,11 28 277 0 0,-1 0 1 0 0,-2 1 0 0 0,-1 0 0 0 0,3 35-1 0 0,-9-44-91 0 0,-1-11-54 0 0,0 1 1 0 0,3 15-1 0 0,-16-52-135 0 0,5 11-83 0 0,-16-35 44 0 0,2 0 0 0 0,3-2 0 0 0,1 0 0 0 0,-15-78-1 0 0,31 119-50 0 0,0 0-1 0 0,1 0 1 0 0,0 0-1 0 0,0 0 1 0 0,1 0-1 0 0,0 0 1 0 0,0 0-1 0 0,1 0 1 0 0,0 0-1 0 0,4-12 1 0 0,-4 16 2 0 0,0 0 0 0 0,0 0 0 0 0,0 0 0 0 0,0 1-1 0 0,0-1 1 0 0,1 0 0 0 0,-1 1 0 0 0,1 0 0 0 0,0 0 0 0 0,0 0 0 0 0,0 0 0 0 0,1 0 0 0 0,-1 0 0 0 0,1 1 0 0 0,-1 0 0 0 0,1-1-1 0 0,0 1 1 0 0,0 1 0 0 0,0-1 0 0 0,0 1 0 0 0,5-2 0 0 0,-7 3-2 0 0,0-1-1 0 0,0 1 0 0 0,0 0 1 0 0,1 0-1 0 0,-1 0 1 0 0,0 0-1 0 0,0 1 1 0 0,0-1-1 0 0,0 0 1 0 0,0 1-1 0 0,0-1 0 0 0,0 1 1 0 0,0 0-1 0 0,-1 0 1 0 0,1 0-1 0 0,0 0 1 0 0,2 1-1 0 0,-1 1 8 0 0,0-1 1 0 0,-1 0-1 0 0,1 1 0 0 0,-1 0 0 0 0,0 0 1 0 0,0-1-1 0 0,0 1 0 0 0,0 0 0 0 0,2 6 0 0 0,-2-3 21 0 0,1 1 0 0 0,-1 0 0 0 0,0-1 0 0 0,-1 1 0 0 0,1 0 0 0 0,-1 0 0 0 0,-1 0 0 0 0,0 0 0 0 0,0 12-1 0 0,-2-12 12 0 0,1 1 0 0 0,-1-1-1 0 0,-1 0 1 0 0,1-1-1 0 0,-1 1 1 0 0,0 0-1 0 0,-1-1 1 0 0,0 0 0 0 0,0 0-1 0 0,0 0 1 0 0,-1 0-1 0 0,1 0 1 0 0,-1-1 0 0 0,-1 0-1 0 0,-10 8 1 0 0,15-12 36 0 0,5-5-37 0 0,-4 4-31 0 0</inkml:trace>
  <inkml:trace contextRef="#ctx0" brushRef="#br0" timeOffset="1569.82">633 309 11352 0 0,'17'2'364'0'0,"9"2"190"0"0,-6-1 352 0 0,29 0 0 0 0,-36-2-660 0 0,0-1 0 0 0,1-1 0 0 0,-1 0 0 0 0,0-1-1 0 0,-1-1 1 0 0,1 0 0 0 0,13-5 0 0 0,-5 3 113 0 0</inkml:trace>
  <inkml:trace contextRef="#ctx0" brushRef="#br0" timeOffset="1570.82">807 283 9848 0 0,'-8'0'887'0'0,"7"1"-811"0"0,1-1 1 0 0,-1 1-1 0 0,1 0 1 0 0,-1-1-1 0 0,1 1 1 0 0,-1-1-1 0 0,1 1 1 0 0,0 0-1 0 0,-1-1 0 0 0,1 1 1 0 0,0 0-1 0 0,-1-1 1 0 0,1 1-1 0 0,0 0 1 0 0,0 0-1 0 0,-2 24 904 0 0,2-21-1077 0 0,-5 89 1263 0 0,0 51-28 0 0,10-97-777 0 0,-4-44-333 0 0,-1-1-1 0 0,1 1 1 0 0,0-1 0 0 0,0 1 0 0 0,-1-1-1 0 0,2 1 1 0 0,-1-1 0 0 0,0 0 0 0 0,0 1 0 0 0,1-1-1 0 0,-1 0 1 0 0,1 0 0 0 0,0 0 0 0 0,0 0-1 0 0,2 2 1 0 0,1-2 30 0 0</inkml:trace>
  <inkml:trace contextRef="#ctx0" brushRef="#br0" timeOffset="2313.07">895 523 9440 0 0,'9'-9'1003'0'0,"-4"11"389"0"0,-4 0-1258 0 0,0 0 0 0 0,0-1 0 0 0,-1 1 0 0 0,1 0 0 0 0,-1 0 0 0 0,1 0 0 0 0,-1 0 0 0 0,1 3 0 0 0,-1 43 620 0 0,0-33-178 0 0,2 25-1 0 0,-2-39-551 0 0,0 0 0 0 0,1 0 0 0 0,-1 0 0 0 0,0-1 0 0 0,1 1 0 0 0,-1 0 0 0 0,1 0-1 0 0,-1-1 1 0 0,1 1 0 0 0,0 0 0 0 0,-1-1 0 0 0,1 1 0 0 0,0 0 0 0 0,-1-1 0 0 0,1 1 0 0 0,0-1 0 0 0,0 1 0 0 0,-1-1 0 0 0,1 0-1 0 0,0 1 1 0 0,0-1 0 0 0,0 0 0 0 0,0 1 0 0 0,-1-1 0 0 0,1 0 0 0 0,0 0 0 0 0,0 0 0 0 0,0 0 0 0 0,2 0 0 0 0,4 0 56 0 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09:26:26.836"/>
    </inkml:context>
    <inkml:brush xml:id="br0">
      <inkml:brushProperty name="width" value="0.05" units="cm"/>
      <inkml:brushProperty name="height" value="0.05" units="cm"/>
      <inkml:brushProperty name="color" value="#004F8B"/>
    </inkml:brush>
  </inkml:definitions>
  <inkml:trace contextRef="#ctx0" brushRef="#br0">0 101 1704 0 0,'2'-9'465'0'0,"7"-5"6674"0"0,-8 18-7759 0 0,41 280 3792 0 0,-34-209-2991 0 0,0-5 16 0 0,55 342 1143 0 0,0-101-53 0 0,-58-285-1108 0 0,-4-19-82 0 0,1 0 0 0 0,-1 0 0 0 0,0 0 0 0 0,-1 1 0 0 0,1-1 1 0 0,-2 0-1 0 0,0 10 0 0 0,0-12 442 0 0,0-10-428 0 0</inkml:trace>
  <inkml:trace contextRef="#ctx0" brushRef="#br0" timeOffset="1005.45">51 191 7232 0 0,'0'0'1740'0'0,"-1"-2"-1551"0"0,-6-5-48 0 0,5 5 165 0 0,-5-9 1441 0 0,7 11-1721 0 0,0 0 0 0 0,0 0 0 0 0,0-1 0 0 0,0 1-1 0 0,0 0 1 0 0,0 0 0 0 0,0-1 0 0 0,0 1 0 0 0,0 0 0 0 0,0 0 0 0 0,0-1-1 0 0,0 1 1 0 0,0 0 0 0 0,0 0 0 0 0,0-1 0 0 0,0 1 0 0 0,1 0 0 0 0,-1 0-1 0 0,0 0 1 0 0,0-1 0 0 0,0 1 0 0 0,0 0 0 0 0,1 0 0 0 0,-1 0-1 0 0,0 0 1 0 0,0-1 0 0 0,1 1 0 0 0,23-5 175 0 0,-21 5-159 0 0,167-10 296 0 0,-86 7-176 0 0,95-15 0 0 0,-76 0-1 0 0,116-21 336 0 0,18-4 237 0 0,-170 32-273 0 0,0 3 1 0 0,80 1 0 0 0,-135 6-405 0 0,33 2 388 0 0,-43-1-396 0 0,1 0-1 0 0,-1 0 1 0 0,0 1-1 0 0,1-1 1 0 0,-1 1-1 0 0,0 0 1 0 0,1 0 0 0 0,-1 0-1 0 0,0 0 1 0 0,0 0-1 0 0,0 0 1 0 0,0 1-1 0 0,0-1 1 0 0,4 4-1 0 0,-3 0 13 0 0,-1 0-1 0 0,1 1 0 0 0,-1 0 0 0 0,0-1 1 0 0,0 1-1 0 0,-1 0 0 0 0,0 0 0 0 0,0 0 0 0 0,0 0 1 0 0,0 8-1 0 0,1 4 45 0 0,5 68 267 0 0,-3 123 0 0 0,-6-127-164 0 0,16 141 0 0 0,44 110 240 0 0,-24-75-97 0 0,-33-248-306 0 0,-1 0 0 0 0,0 0-1 0 0,0 0 1 0 0,-1 0 0 0 0,-1 0 0 0 0,-2 13-1 0 0,3-23-35 0 0,1 1 1 0 0,-1 0-1 0 0,1-1 0 0 0,-1 1 0 0 0,1 0 0 0 0,-1-1 0 0 0,1 1 0 0 0,-1 0 0 0 0,1-1 0 0 0,-1 1 0 0 0,0-1 0 0 0,1 1 0 0 0,-1-1 0 0 0,0 1 0 0 0,1-1 0 0 0,-1 0 0 0 0,0 1 1 0 0,0-1-1 0 0,1 0 0 0 0,-1 0 0 0 0,0 1 0 0 0,0-1 0 0 0,0 0 0 0 0,1 0 0 0 0,-1 0 0 0 0,0 0 0 0 0,0 0 0 0 0,0 0 0 0 0,1 0 0 0 0,-3-1 0 0 0,-27-6 169 0 0,22 4-121 0 0,-47-13 138 0 0,15 4 22 0 0,-71-13-1 0 0,60 19-108 0 0,-280-33 377 0 0,-2 27-159 0 0,-212 44 179 0 0,523-31-458 0 0,21-1-38 0 0</inkml:trace>
  <inkml:trace contextRef="#ctx0" brushRef="#br0" timeOffset="1707.29">513 637 6928 0 0,'0'0'881'0'0,"-2"-2"4"0"0,-11-10 1011 0 0,13 12-1645 0 0,-1-4 653 0 0,1 4-843 0 0,0-1-1 0 0,-1 1 1 0 0,1-1 0 0 0,0 1 0 0 0,0-1-1 0 0,0 1 1 0 0,0-1 0 0 0,0 1 0 0 0,-1-1-1 0 0,1 1 1 0 0,0-1 0 0 0,0 1 0 0 0,0-1-1 0 0,0 1 1 0 0,0-1 0 0 0,1 1 0 0 0,-1-1-1 0 0,0 1 1 0 0,0-1 0 0 0,0 1 0 0 0,0-1 0 0 0,1 1-1 0 0,-1-1 1 0 0,0 1 0 0 0,0-1 0 0 0,1 1-1 0 0,-1 0 1 0 0,0-1 0 0 0,1 0 0 0 0,10-5 207 0 0,1 1 0 0 0,0 0 1 0 0,0 0-1 0 0,0 2 0 0 0,1-1 1 0 0,14-1-1 0 0,23-7 71 0 0,-32 7-137 0 0,-1 2 0 0 0,1 0 0 0 0,34-1 0 0 0,-46 2 663 0 0,-13-1-439 0 0,-26-6-312 0 0,-1-1 15 0 0,34 10-127 0 0,-1 0 0 0 0,1-1 0 0 0,-1 1 0 0 0,0 0 0 0 0,1 0 0 0 0,-1-1 0 0 0,1 1 0 0 0,-1 0 0 0 0,0 0 0 0 0,1 0 0 0 0,-1 0 0 0 0,0-1 0 0 0,1 1-1 0 0,-1 0 1 0 0,0 0 0 0 0,1 1 0 0 0,-1-1 0 0 0,1 0 0 0 0,-1 0 0 0 0,0 0 0 0 0,1 0 0 0 0,-1 0 0 0 0,0 1 0 0 0,1-1 0 0 0,-1 0 0 0 0,1 1 0 0 0,-1-1-1 0 0,1 0 1 0 0,-1 1 0 0 0,1-1 0 0 0,-2 1 0 0 0,2 1 5 0 0,-1 0 0 0 0,1 0 0 0 0,-1 0 0 0 0,1 0 0 0 0,0-1 0 0 0,0 1-1 0 0,0 0 1 0 0,0 0 0 0 0,0 2 0 0 0,0 4-2 0 0,0 16-3 0 0,11 249 68 0 0,-8-255-13 0 0,1 0-1 0 0,10 31 1 0 0,-12-45-27 0 0</inkml:trace>
  <inkml:trace contextRef="#ctx0" brushRef="#br0" timeOffset="2135.36">828 793 10656 0 0,'0'0'713'0'0,"1"0"-558"0"0,0-1-1 0 0,-1 1 1 0 0,1 0-1 0 0,-1 0 1 0 0,1 0 0 0 0,0 0-1 0 0,-1 0 1 0 0,1 0-1 0 0,0 0 1 0 0,-1 0 0 0 0,1 0-1 0 0,-1 0 1 0 0,1 0-1 0 0,0 0 1 0 0,-1 0-1 0 0,1 1 1 0 0,0-1 0 0 0,0 1-1 0 0,0 11 80 0 0,0 0 0 0 0,-1 24 0 0 0,-1-23-36 0 0,1 0 0 0 0,3 22 0 0 0,-1-19-93 0 0,-1-9 23 0 0,0 0-1 0 0,0 0 1 0 0,1 0-1 0 0,0 0 1 0 0,0 0-1 0 0,0 0 1 0 0,6 9-1 0 0,-4-10-47 0 0</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10:09:50.350"/>
    </inkml:context>
    <inkml:brush xml:id="br0">
      <inkml:brushProperty name="width" value="0.05" units="cm"/>
      <inkml:brushProperty name="height" value="0.05" units="cm"/>
      <inkml:brushProperty name="color" value="#66CC00"/>
    </inkml:brush>
  </inkml:definitions>
  <inkml:trace contextRef="#ctx0" brushRef="#br0">238 5277 96 0 0,'0'0'16'0'0,"3"-3"1"0"0,-1 1 50 0 0,-1 0-1 0 0,1 0 1 0 0,0 0-1 0 0,-1 1 1 0 0,-1-1-1 0 0,1-1 1 0 0,1 1-1 0 0,-1 0 1 0 0,0-1-1 0 0,-1 1 1 0 0,1-2-1 0 0,0 2 1 0 0,-1-1-1 0 0,0 1 1 0 0,1-1-1 0 0,-1 1 1 0 0,0 0-1 0 0,0 0 1 0 0,0-1-1 0 0,-1 0 0 0 0,0-3 1 0 0,-6-31 3534 0 0,3 29-723 0 0,4 8-2812 0 0,0 0-1 0 0,0 0 0 0 0,0 0 0 0 0,-1 0 0 0 0,1 0 1 0 0,0 0-1 0 0,0 0 0 0 0,0 0 0 0 0,0 0 0 0 0,0 0 1 0 0,0 0-1 0 0,-1-1 0 0 0,1 1 0 0 0,0 0 0 0 0,0 0 0 0 0,0 0 1 0 0,0 0-1 0 0,0 0 0 0 0,-1 0 0 0 0,1 0 0 0 0,0 0 1 0 0,0 0-1 0 0,0 0 0 0 0,0 1 0 0 0,0-1 0 0 0,0 0 0 0 0,-1 0 1 0 0,1 0-1 0 0,0 0 0 0 0,0 0 0 0 0,0 0 0 0 0,0 0 1 0 0,0 0-1 0 0,0 0 0 0 0,-1 0 0 0 0,1 0 0 0 0,0 0 1 0 0,0 0-1 0 0,0 0 0 0 0,0 0 0 0 0,0 0 0 0 0,0 0 0 0 0,0 0 1 0 0,0 0-1 0 0,0 0 0 0 0,0 1 0 0 0,0-1 0 0 0,0 0 1 0 0,0 0-1 0 0,0 0 0 0 0,0 0 0 0 0,0 0 0 0 0,0 1 1 0 0,0-1-1 0 0,0 0 0 0 0,0 0 0 0 0,0 0 0 0 0,0 0 0 0 0,0 0 1 0 0,0 0-1 0 0,0 1 0 0 0,0 5 75 0 0,0 1-1 0 0,0-1 1 0 0,0 0 0 0 0,1-1-1 0 0,0 1 1 0 0,1 1 0 0 0,1 6 0 0 0,4 23 117 0 0,13 95 1089 0 0,-2-21-483 0 0,-16-85-777 0 0,16 201 1276 0 0,-18-218-1264 0 0,0-1 1 0 0,-1 0 0 0 0,0 1-1 0 0,-4 13 1 0 0,3-12 107 0 0,0-1 1 0 0,1 0-1 0 0,-2 15 0 0 0,1-15 429 0 0,-4-11-370 0 0,-4-11-150 0 0,3-14 3 0 0,4 18-82 0 0,0 1 0 0 0,1-1 0 0 0,0-1 0 0 0,-1-14-1 0 0,-6-166 205 0 0,2 105-176 0 0,1-19 8 0 0,4 76-67 0 0,1 15-1 0 0,0 2 0 0 0,2-25-1 0 0,-1 35-3 0 0,0-1 0 0 0,0 1 0 0 0,1 1 0 0 0,-1-1 0 0 0,0 0 0 0 0,1 0 0 0 0,0 0 0 0 0,-1 1 0 0 0,1-1 0 0 0,0 1 0 0 0,0 0 0 0 0,1-3 0 0 0,3-5 0 0 0,-4 6 0 0 0,-1 1 0 0 0,1 0 0 0 0,0 0 0 0 0,-1 0 0 0 0,1 0 0 0 0,0 0 0 0 0,0 1 0 0 0,1 0 0 0 0,-1-1 0 0 0,0 0 0 0 0,1 1 0 0 0,-1-1 0 0 0,2 1 0 0 0,0-2 0 0 0,9-9 0 0 0,-11 11 0 0 0,0 0 0 0 0,0-1 0 0 0,0 1-1 0 0,0 0 1 0 0,0 1 0 0 0,1-1 0 0 0,-1 0-1 0 0,1 0 1 0 0,-1 0 0 0 0,0 1 0 0 0,1-1-1 0 0,-1 0 1 0 0,1 1 0 0 0,-1-1 0 0 0,1 1-1 0 0,0-1 1 0 0,-1 1 0 0 0,1 0 0 0 0,-1 0-1 0 0,0 0 1 0 0,1 0 0 0 0,-1 0 0 0 0,3 0-1 0 0,3 1 0 0 0,-1 0-1 0 0,-1 0 0 0 0,1 1 0 0 0,7 2 0 0 0,-5-2 0 0 0,19 5-3 0 0,0 0-1 0 0,0-3 0 0 0,0-1 1 0 0,1-1-1 0 0,-1-1 1 0 0,36-4-1 0 0,-26 4 6 0 0,-28-1 0 0 0,0 0 0 0 0,18-1 0 0 0,49-6 0 0 0,-64 5 0 0 0,1 1 0 0 0,0 1 0 0 0,21 2 0 0 0,8-1 0 0 0,142 2 0 0 0,-74-4 14 0 0,95-4 30 0 0,-200 5-43 0 0,22-1 12 0 0,-1-2 0 0 0,2-1 1 0 0,30-7-1 0 0,-36 6 3 0 0,3 1 0 0 0,-1 0 0 0 0,35 0 0 0 0,-4 1 8 0 0,68-5 72 0 0,-15-2-21 0 0,11 5 38 0 0,-27-2-41 0 0,-26 1-13 0 0,33 0 30 0 0,148-2 78 0 0,-199 7-135 0 0,-33 0-17 0 0,1 1-1 0 0,17 1 1 0 0,-14 0 22 0 0,28 0 0 0 0,-3-2 10 0 0,104 2 97 0 0,-6-1 30 0 0,135 5 66 0 0,-185-4-137 0 0,31 2 10 0 0,2 2-3 0 0,27 3 17 0 0,55 6 27 0 0,-112-9-96 0 0,45-5 41 0 0,-31 0-35 0 0,3-2-7 0 0,11 0 2 0 0,225 14 94 0 0,-279-10-121 0 0,110 10 27 0 0,-18 2-9 0 0,34 0 7 0 0,-108-11-42 0 0,54-6 32 0 0,-39-1-22 0 0,204-7 49 0 0,26-7 3 0 0,-125 11-37 0 0,-165 6-34 0 0,44-3-1 0 0,57 1 7 0 0,-17 2-2 0 0,-26-3 0 0 0,27-3 4 0 0,-27 5-6 0 0,0-1 0 0 0,0-4 0 0 0,16 7-8 0 0,-6-2 0 0 0,18-1 0 0 0,70-9 0 0 0,-165 10 0 0 0,-10 1 0 0 0,31-5 0 0 0,-20 1 0 0 0,38 1 0 0 0,-10 0 0 0 0,215-22 0 0 0,-111 13 16 0 0,-57 11 63 0 0,-108 2-73 0 0,0 0 1 0 0,0 0-1 0 0,-1 1 1 0 0,1-1-1 0 0,0 0 1 0 0,0 0-1 0 0,0 1 0 0 0,0-1 1 0 0,0 0-1 0 0,0 1 1 0 0,-1-1-1 0 0,1 1 1 0 0,0-1-1 0 0,0 1 1 0 0,0-1-1 0 0,-1 1 0 0 0,1-1 1 0 0,0 1-1 0 0,-1 0 1 0 0,1-1-1 0 0,-1 1 1 0 0,1 0-1 0 0,-1 0 0 0 0,1 0 1 0 0,-1-1-1 0 0,1 1 1 0 0,-1 0-1 0 0,0 0 1 0 0,1-1-1 0 0,-1 1 1 0 0,0 1-1 0 0,1 5 13 0 0,-1-2-1 0 0,1 0 1 0 0,-1 1-1 0 0,-1 7 1 0 0,0 1 10 0 0,1 47 54 0 0,1 22 65 0 0,-11 83 0 0 0,4-107-85 0 0,-11 68 48 0 0,14-113-94 0 0,1-6 2 0 0,0 1 0 0 0,1 0 0 0 0,0 1 0 0 0,1 13 0 0 0,0-18-11 0 0,-1-3 0 0 0,0 2-1 0 0,-3 4-6 0 0,-3-3-1 0 0,1 2 0 0 0,0-3-1 0 0,-5 1-8 0 0,0-1 1 0 0,0 0-1 0 0,-2 1 0 0 0,1-2 1 0 0,1-1-1 0 0,-1 1 0 0 0,-24 0 1 0 0,0 1-10 0 0,11-2-8 0 0,-1-1 0 0 0,-50-5-1 0 0,15 0-14 0 0,-5-2 12 0 0,40 3 8 0 0,-31 1-1 0 0,-113-6-34 0 0,157 7 50 0 0,-157-16-58 0 0,13 0 16 0 0,-222 0-170 0 0,279 14 136 0 0,-51 2-45 0 0,-28 3-40 0 0,-142 9-78 0 0,195-7 165 0 0,-212 10-105 0 0,-22 5 55 0 0,198-14 89 0 0,-396 13-103 0 0,203-4 91 0 0,194-11 42 0 0,-58 4-9 0 0,-109 4-12 0 0,157-7 23 0 0,-404 10 7 0 0,338-10 2 0 0,32-4 0 0 0,-464-3-30 0 0,565-4 13 0 0,34 2 8 0 0,-147-10-37 0 0,138 13 30 0 0,-6-2-2 0 0,-360-30-125 0 0,121 13 24 0 0,165 18 40 0 0,54 3 28 0 0,-135 9-183 0 0,152-3 120 0 0,62-4 56 0 0,-16 1-57 0 0,40-3 107 0 0,1 0-4 0 0,0 0-1 0 0,0 1 1 0 0,0-1-1 0 0,0 0 1 0 0,0 0-1 0 0,0 0 1 0 0,0 0-1 0 0,1 0 1 0 0,-1-1-1 0 0,0 1 1 0 0,0 0-1 0 0,0 0 1 0 0,0 0-1 0 0,0-1 1 0 0,1 1-1 0 0,-1-1 1 0 0,0 1-1 0 0,-1-1 1 0 0</inkml:trace>
  <inkml:trace contextRef="#ctx0" brushRef="#br0" timeOffset="1255.53">8613 5802 1496 0 0,'0'0'2907'0'0,"3"0"-2766"0"0,77 9 4720 0 0,-77-8-4735 0 0,-1 0-1 0 0,1 0 1 0 0,-1 0-1 0 0,0 0 1 0 0,0 1-1 0 0,1 1 1 0 0,-1-2-1 0 0,0 1 1 0 0,0 0-1 0 0,5 4 1 0 0,17 24 152 0 0,24 44 597 0 0,-37-52-677 0 0,0-2 1 0 0,2-2-1 0 0,2 2 1 0 0,26 26 0 0 0,-31-37-106 0 0,0 0 0 0 0,1-2 0 0 0,-2 1 0 0 0,3-2 0 0 0,0 2 0 0 0,-1-3 0 0 0,1 0 1 0 0,13 4-1 0 0,-3-2 70 0 0,-1-2 1 0 0,1-1-1 0 0,42 3 1 0 0,-49-6-34 0 0,0-1 1 0 0,1 0 0 0 0,0-1-1 0 0,-1-1 1 0 0,0 0 0 0 0,1-1-1 0 0,0 0 1 0 0,18-8 0 0 0,-7 3 127 0 0,-22 7-147 0 0,0 0 0 0 0,0 0 0 0 0,-1-1 0 0 0,1 0 0 0 0,0 1 0 0 0,-1-2 0 0 0,1 2 0 0 0,-1-1 0 0 0,2-1 0 0 0,2-5 0 0 0,15-7 312 0 0,-22 15-310 0 0</inkml:trace>
  <inkml:trace contextRef="#ctx0" brushRef="#br0" timeOffset="2432.36">9971 5997 10344 0 0,'0'0'3040'0'0,"-1"-3"-2896"0"0,-5-10 354 0 0,4 6 244 0 0,0 1 0 0 0,0 1 0 0 0,-1 0 1 0 0,-5-10-1 0 0,7 14-365 0 0,0 2-351 0 0,-1-1-1 0 0,1 1 0 0 0,0 0 1 0 0,0 1-1 0 0,0-1 1 0 0,0 0-1 0 0,-1 1 0 0 0,1-1 1 0 0,0 0-1 0 0,0 0 1 0 0,0 0-1 0 0,0 1 0 0 0,1-1 1 0 0,-1 0-1 0 0,0 0 1 0 0,1 0-1 0 0,-1 3 0 0 0,-2 2 34 0 0,-2 6-16 0 0,2-3 0 0 0,-1 2 0 0 0,1 2 0 0 0,0-3 0 0 0,1 1 0 0 0,0 1-1 0 0,1 0 1 0 0,0 0 0 0 0,0-1 0 0 0,3 22 0 0 0,-1-28-29 0 0,0-1-1 0 0,0 1 1 0 0,1-1-1 0 0,-1 1 1 0 0,1-1 0 0 0,0 0-1 0 0,0 0 1 0 0,1 0-1 0 0,-1 0 1 0 0,0 0 0 0 0,6 6-1 0 0,-6-8-5 0 0,0 0-1 0 0,0 0 1 0 0,1 0-1 0 0,-1 0 1 0 0,1 0-1 0 0,-1 0 1 0 0,0-1-1 0 0,1 1 1 0 0,0-1-1 0 0,-1 1 1 0 0,1-1-1 0 0,0 0 1 0 0,-1 0-1 0 0,1 0 1 0 0,0-1-1 0 0,0 2 1 0 0,0-2-1 0 0,-1 0 1 0 0,4 0-1 0 0,5 0 8 0 0,0-2-1 0 0,0 0 1 0 0,0 0-1 0 0,-2-1 1 0 0,2 0-1 0 0,0-1 0 0 0,-1 0 1 0 0,0-1-1 0 0,-1 0 1 0 0,19-12-1 0 0,-12 6-2 0 0,-9 8-2 0 0,0-3-1 0 0,0 1 1 0 0,-1-1-1 0 0,1 0 1 0 0,0 0-1 0 0,-1 1 1 0 0,11-16-1 0 0,-1-9 64 0 0,-16 29-42 0 0,-1-1 34 0 0,1 1 8 0 0,-3 5-67 0 0,-1 3 19 0 0,0 0 0 0 0,1 1 0 0 0,1-1 0 0 0,-1 0 0 0 0,1 1 0 0 0,0 1 1 0 0,1-3-1 0 0,-1 2 0 0 0,1 0 0 0 0,1 1 0 0 0,0-2 0 0 0,0 1 0 0 0,0 0 0 0 0,3 14 0 0 0,-2-21-18 0 0,0 1 1 0 0,-1-1-1 0 0,1 1 1 0 0,0-1-1 0 0,0 1 0 0 0,0-1 1 0 0,1 0-1 0 0,-1 1 1 0 0,0-1-1 0 0,-1 0 1 0 0,2 1-1 0 0,-1-2 0 0 0,1 1 1 0 0,-1 0-1 0 0,1 0 1 0 0,2 1-1 0 0,-1-1 9 0 0,1 1 1 0 0,-1-1-1 0 0,1 0 1 0 0,-1 0-1 0 0,2 0 1 0 0,4 0-1 0 0,-4 0 6 0 0,0-1-1 0 0,-1-1 1 0 0,1 1-1 0 0,0-1 1 0 0,0 1-1 0 0,0-1 1 0 0,-1-1-1 0 0,1 1 1 0 0,1-1-1 0 0,-2 1 1 0 0,1-1-1 0 0,-1-1 1 0 0,0 1-1 0 0,0-1 1 0 0,0 1-1 0 0,0-1 1 0 0,-1-1-1 0 0,1 1 1 0 0,0 0-1 0 0,-1-1 1 0 0,0 0-1 0 0,0 1 1 0 0,0-2-1 0 0,1 1 1 0 0,3-8-1 0 0,-7 11-15 0 0,3-7 38 0 0,0-2 1 0 0,0 1-1 0 0,1-13 0 0 0,-4 19-34 0 0,0-1-1 0 0,0 0 0 0 0,0 1 1 0 0,0-1-1 0 0,0 2 0 0 0,-1-2 0 0 0,0-1 1 0 0,1 2-1 0 0,-1-1 0 0 0,0 1 0 0 0,0 0 1 0 0,-3-4-1 0 0,-4-7 20 0 0,-2 1 0 0 0,0 1-1 0 0,0-1 1 0 0,-13-13 0 0 0,22 25-26 0 0,-1-1 0 0 0,1 1 0 0 0,-1 0 1 0 0,1-1-1 0 0,-2 1 0 0 0,2 0 0 0 0,-1 0 0 0 0,0 0 0 0 0,0 0 1 0 0,1 1-1 0 0,-1 0 0 0 0,0-1 0 0 0,0 1 0 0 0,0-1 0 0 0,0 1 1 0 0,0 0-1 0 0,0-1 0 0 0,-3 1 0 0 0,2 1 2 0 0,1-1 0 0 0,-1 1-1 0 0,0 0 1 0 0,1-1 0 0 0,-1 1-1 0 0,0 0 1 0 0,0 0 0 0 0,1 0 0 0 0,-1 1-1 0 0,1 0 1 0 0,-5 2 0 0 0,-3 6 11 0 0,1-2 0 0 0,0 2 1 0 0,1 1-1 0 0,-12 13 0 0 0,15-16-10 0 0,3-4-2 0 0,0-1-1 0 0,0 0 1 0 0,0 0 0 0 0,0 1-1 0 0,1 0 1 0 0,0 0 0 0 0,0 0-1 0 0,0 1 1 0 0,0-1 0 0 0,0-1 0 0 0,1 1-1 0 0,0 0 1 0 0,0 0 0 0 0,0 0-1 0 0,0 0 1 0 0,0 1 0 0 0,1-2-1 0 0,0 1 1 0 0,0 0 0 0 0,0 0-1 0 0,0 0 1 0 0,1-1 0 0 0,-1 1-1 0 0,1 1 1 0 0,0-3 0 0 0,0 2 0 0 0,1-1-1 0 0,-1 0 1 0 0,1 0 0 0 0,-1 0-1 0 0,2 0 1 0 0,-1 0 0 0 0,5 4-1 0 0,1-1 6 0 0,-1-1-1 0 0,2 0 0 0 0,-1 0 0 0 0,16 4 0 0 0,-19-7-6 0 0,-2-1 0 0 0,2 1 1 0 0,-1-1-1 0 0,1 0 0 0 0,0-1 0 0 0,-1 0 0 0 0,2 1 0 0 0,-1-2 0 0 0,-1 1 0 0 0,6-2 0 0 0,23-2 11 0 0,-25 3-10 0 0,-1 1 0 0 0,0-3 0 0 0,16-3 1 0 0,13-5 16 0 0,-26 9-20 0 0,0-1 1 0 0,18-8 0 0 0,0-3 0 0 0,-6 4-2 0 0,0-2-1 0 0,23-15 0 0 0,-38 21-1 0 0,-1 1-1 0 0,0-2 1 0 0,0 2-1 0 0,0-3 0 0 0,-1 1 1 0 0,0 0-1 0 0,0 0 1 0 0,-1 0-1 0 0,6-13 0 0 0,0-1-7 0 0,-1 1-1 0 0,-2-2 0 0 0,7-21 1 0 0,-13 32-1 0 0,1 3 0 0 0,-2-1-1 0 0,1-2 1 0 0,-1 2 0 0 0,-1 0 0 0 0,0-2 0 0 0,0 2 0 0 0,-1 0 0 0 0,0 0-1 0 0,-3-11 1 0 0,4 19 6 0 0,0-1-1 0 0,0 1 0 0 0,-1 0 0 0 0,1-1 1 0 0,-1 1-1 0 0,1 0 0 0 0,-1 0 0 0 0,0-1 0 0 0,1 1 1 0 0,-1-1-1 0 0,0 1 0 0 0,0 0 0 0 0,1 0 1 0 0,-1 0-1 0 0,0 0 0 0 0,0 0 0 0 0,0 0 1 0 0,-1 0-1 0 0,1 1 0 0 0,0-1 0 0 0,-2 0 1 0 0,1 1 0 0 0,1 0 1 0 0,-1 0-1 0 0,1 0 1 0 0,0 0-1 0 0,0 0 1 0 0,0 0 0 0 0,-2 0-1 0 0,2 1 1 0 0,0-1-1 0 0,-1 0 1 0 0,1 0-1 0 0,-1 0 1 0 0,1 1 0 0 0,0 0-1 0 0,0-1 1 0 0,-1 1-1 0 0,0 1 1 0 0,-4 2-9 0 0,0 2-1 0 0,0 0 1 0 0,1-1 0 0 0,-1 0-1 0 0,1 1 1 0 0,-5 10 0 0 0,5-9 5 0 0,1 0 1 0 0,0 2 0 0 0,1-1-1 0 0,0-1 1 0 0,0 1 0 0 0,1 1-1 0 0,-1 8 1 0 0,-1 7-22 0 0,0 31 0 0 0,4-43 18 0 0,0 1 0 0 0,0 0 0 0 0,2 0 0 0 0,-1 1 0 0 0,2-2 0 0 0,-1 0 0 0 0,2 1 0 0 0,0-1 0 0 0,0 1 0 0 0,1-2 0 0 0,12 22 0 0 0,-12-26 3 0 0,0 2 1 0 0,0-3-1 0 0,7 8 1 0 0,-10-12 5 0 0,0 0 0 0 0,0 0 1 0 0,1 0-1 0 0,-1-1 0 0 0,0 2 1 0 0,0-3-1 0 0,1 1 0 0 0,-1 1 1 0 0,1-1-1 0 0,0 0 0 0 0,-1 0 0 0 0,1-1 1 0 0,-1 1-1 0 0,5 0 0 0 0,1 0-1 0 0,0 0 1 0 0,0-1-1 0 0,0 0 1 0 0,0 0 0 0 0,0 0-1 0 0,-1-1 1 0 0,1 0 0 0 0,9-3 0 0 0,-3 0 0 0 0,-7 4 0 0 0,1-3 0 0 0,-1 0 1 0 0,0 0-1 0 0,8-3 1 0 0,105-55-33 0 0,-105 54 28 0 0</inkml:trace>
  <inkml:trace contextRef="#ctx0" brushRef="#br0" timeOffset="2975.52">11493 5808 8032 0 0,'3'-9'313'0'0,"4"-19"4788"0"0,-11 51-4667 0 0,-1 12-101 0 0,2 1 0 0 0,2 67 0 0 0,17 75 306 0 0,-14-159-523 0 0,-2-13-86 0 0,3 11 138 0 0,0-12-104 0 0</inkml:trace>
  <inkml:trace contextRef="#ctx0" brushRef="#br0" timeOffset="3707.81">11258 5991 12456 0 0,'0'0'273'0'0,"3"-2"3"0"0,26-21 226 0 0,-1 2 1 0 0,2 2-1 0 0,34-18 0 0 0,27-4 212 0 0,-73 34-510 0 0,-2 2 1 0 0,22-5 0 0 0,17-6 219 0 0,-44 13-337 0 0,0 0 1 0 0,17-2-1 0 0,-18 3-22 0 0,1 0 0 0 0,17-8 0 0 0,3 5 133 0 0,-30 5-146 0 0,-1 0-49 0 0,0 0 1 0 0,0 0-1 0 0,0-1 1 0 0,0 1-1 0 0,1 0 0 0 0,-1 1 1 0 0,0-1-1 0 0,0 0 1 0 0,0 0-1 0 0,0 0 1 0 0,0 0-1 0 0,0 0 1 0 0,1 0-1 0 0,-1 0 1 0 0,0 0-1 0 0,0 0 0 0 0,0 0 1 0 0,0 0-1 0 0,0 0 1 0 0,0 0-1 0 0,1 0 1 0 0,-1 0-1 0 0,0 1 1 0 0,0-1-1 0 0,0 0 0 0 0,0 0 1 0 0,0 0-1 0 0,0 0 1 0 0,0 0-1 0 0,0 0 1 0 0,0 0-1 0 0,0 1 1 0 0,0-1-1 0 0,0 0 0 0 0,1 0 1 0 0,-1 0-1 0 0,0 0 1 0 0,0 0-1 0 0,0 1 1 0 0,0-1-1 0 0,0 0 1 0 0,0 0-1 0 0,0 0 0 0 0,0 0 1 0 0,0 0-1 0 0,-1 1 1 0 0,1-1-1 0 0,0 0 1 0 0,0 0-1 0 0,0 0 1 0 0,0 0-1 0 0,0 0 1 0 0,0 0-1 0 0,0 1 0 0 0,0-1 1 0 0,-3 9 8 0 0,-2 7 1 0 0,0 1 1 0 0,2-1-1 0 0,0 2 0 0 0,2-2 1 0 0,0 2-1 0 0,1-2 0 0 0,0 2 1 0 0,3 25-1 0 0,-1-34-9 0 0,-1-1 0 0 0,2-1-1 0 0,-1 1 1 0 0,1 0 0 0 0,5 8 0 0 0,-6-13-3 0 0,0 1 1 0 0,0-1 0 0 0,1 1-1 0 0,-1-1 1 0 0,1 0 0 0 0,0-1-1 0 0,0 1 1 0 0,0-1-1 0 0,0 1 1 0 0,1-1 0 0 0,0 0-1 0 0,4 3 1 0 0,-4-3 1 0 0,0-1-1 0 0,0 2 1 0 0,0-2-1 0 0,0 0 1 0 0,0 0-1 0 0,0 0 1 0 0,0 0-1 0 0,1-1 1 0 0,-1 0-1 0 0,8 0 1 0 0,-12 0-3 0 0,4 0 0 0 0,-1 0 1 0 0,0 0-1 0 0,1-1 0 0 0,-1 1 1 0 0,0-1-1 0 0,1 1 0 0 0,-1-1 1 0 0,0 0-1 0 0,0-2 0 0 0,0 2 1 0 0,0 0-1 0 0,0-1 0 0 0,0 0 1 0 0,1 0-1 0 0,-2 1 0 0 0,5-6 1 0 0,-4 5-1 0 0,-1-1 0 0 0,0 1 0 0 0,0-2 1 0 0,0 0-1 0 0,-1 1 0 0 0,1 0 0 0 0,-1-1 1 0 0,1 1-1 0 0,-1-1 0 0 0,0 1 0 0 0,-1 0 1 0 0,1-1-1 0 0,0 1 0 0 0,-1-2 0 0 0,0-5 0 0 0,-1 5 0 0 0,1 2 0 0 0,-1-2 0 0 0,0 1 0 0 0,0-2 0 0 0,-1 2 0 0 0,1 0 0 0 0,-1 0 0 0 0,0 1 0 0 0,0-2 0 0 0,0 2 0 0 0,-1-2 0 0 0,-5-5 0 0 0,-2-5 0 0 0,7 12 1 0 0,1-1 0 0 0,-1 1-1 0 0,0 1 1 0 0,0-1 0 0 0,0 1-1 0 0,0 0 1 0 0,0 0-1 0 0,-1 1 1 0 0,-3-3 0 0 0,-8-5 0 0 0,13 6 2 0 0,-2 2 0 0 0,1 0 0 0 0,0-1-1 0 0,0 1 1 0 0,1 0 0 0 0,-1 1-1 0 0,0-1 1 0 0,0 1 0 0 0,0-1 0 0 0,0 1-1 0 0,0 0 1 0 0,0 0 0 0 0,-4 0-1 0 0,-2 1 9 0 0,0 1-1 0 0,0-1 1 0 0,-9 6-1 0 0,17-7-3 0 0,0 0 0 0 0,0 1 0 0 0,0-1 0 0 0,0 0 0 0 0,0 1 0 0 0,0-1 0 0 0,0 1 0 0 0,1 0 0 0 0,-1-1 0 0 0,0 1 0 0 0,0 0 0 0 0,1-1 0 0 0,-1 1 0 0 0,0 0 0 0 0,1 0 0 0 0,-1-1 0 0 0,0 1 0 0 0,1 0 0 0 0,0 0 0 0 0,-1 0 0 0 0,1 0 0 0 0,-1-1 0 0 0,1 1 0 0 0,0 0 0 0 0,0 0 0 0 0,-1 0 0 0 0,1 0 0 0 0,0 0-1 0 0,0 0 1 0 0,0 1 0 0 0,2-1 6 0 0,0 0 0 0 0,-1-1 1 0 0,1 1-1 0 0,0-1 0 0 0,0 1 0 0 0,-1-1 0 0 0,1 0 0 0 0,3 1 0 0 0,-4-1-11 0 0,8 0 35 0 0,0 0 0 0 0,1 0-1 0 0,-1-1 1 0 0,0 0-1 0 0,0-1 1 0 0,16-4-1 0 0,51-24 120 0 0,-74 29-149 0 0,39-18 280 0 0,74-52-1 0 0,-102 65-216 0 0,-10 4-44 0 0,0 1 0 0 0,0-1-1 0 0,0 0 1 0 0,-1 0 0 0 0,1 0 0 0 0,0 0 0 0 0,-1-1 0 0 0,0 1 0 0 0,4-6-1 0 0,-5 6 33 0 0,-1 2-51 0 0,0 0 0 0 0,1 0 1 0 0,-1 0-1 0 0,0 0 1 0 0,0 0-1 0 0,0 0 0 0 0,0 0 1 0 0,1 0-1 0 0,-1 0 0 0 0,0 0 1 0 0,0 0-1 0 0,0 0 0 0 0,0 0 1 0 0,0 0-1 0 0,0-1 1 0 0,1 1-1 0 0,-1 0 0 0 0,0 0 1 0 0,0 0-1 0 0,0 0 0 0 0,0 0 1 0 0,0-1-1 0 0,0 1 0 0 0,0 0 1 0 0,0 0-1 0 0,0 0 0 0 0,0-1 1 0 0,0 1-1 0 0,0 0 1 0 0,0 0-1 0 0,0 0 0 0 0,0 0 1 0 0,0-1-1 0 0,-3 6 456 0 0,0 12-400 0 0,1-2-1 0 0,0 2 1 0 0,1-1 0 0 0,3 32 0 0 0,12 65 142 0 0,-11-96-141 0 0,-1-3-8 0 0,1 0-1 0 0,0-1 1 0 0,0 1 0 0 0,1-1 0 0 0,1 1 0 0 0,0-3 0 0 0,9 17-1 0 0,-13-26-3 0 0,5 1 23 0 0,-4-3-42 0 0</inkml:trace>
  <inkml:trace contextRef="#ctx0" brushRef="#br0" timeOffset="4405.02">12066 5934 13360 0 0,'0'0'1522'0'0,"4"-2"-1363"0"0,11-5 193 0 0,-1 0 0 0 0,1 0 1 0 0,20-5-1 0 0,2 0-196 0 0,173-69 1216 0 0,-195 74-1274 0 0,2-2 1 0 0,20-13-1 0 0,-36 21-61 0 0,-20 5 44 0 0,8 1-69 0 0,-1 0-1 0 0,2 2 1 0 0,1 0-1 0 0,-1 0 1 0 0,0-1-1 0 0,1 2 1 0 0,-1 1-1 0 0,2 0 1 0 0,-9 11-1 0 0,7-6 14 0 0,7-13-18 0 0,1 2 1 0 0,0 0-1 0 0,-1 0 1 0 0,1 2 0 0 0,0-2-1 0 0,1 0 1 0 0,-1 1-1 0 0,0-1 1 0 0,0 0-1 0 0,0 6 1 0 0,-8 31 84 0 0,10-39-56 0 0,13 7 108 0 0,-4-10-118 0 0,-1 0-1 0 0,-1 0 1 0 0,0 0-1 0 0,1-2 1 0 0,-2 1 0 0 0,1-1-1 0 0,0 1 1 0 0,0-1-1 0 0,7-5 1 0 0,-4 2 14 0 0,-2-2 0 0 0,2 1 0 0 0,-2-1 0 0 0,14-15 0 0 0,3 1 82 0 0,-7 10-4 0 0,-17 12 99 0 0,-1 11-185 0 0,1 1 0 0 0,0 1 0 0 0,0-1 0 0 0,4 14-1 0 0,-4-22-24 0 0,0 0 0 0 0,0 1-1 0 0,0-1 1 0 0,1 0 0 0 0,-1 1 0 0 0,1-1-1 0 0,0 0 1 0 0,0 0 0 0 0,0-1 0 0 0,-1 1-1 0 0,1 0 1 0 0,1-1 0 0 0,-1 1-1 0 0,1-1 1 0 0,-1 0 0 0 0,1 0 0 0 0,5 4-1 0 0,-5-4 1 0 0,1-2-1 0 0,0 1 0 0 0,-1 0 1 0 0,0 0-1 0 0,0-1 1 0 0,0 0-1 0 0,1 0 0 0 0,-1 0 1 0 0,0 0-1 0 0,-1 0 0 0 0,1-1 1 0 0,1 1-1 0 0,-1-1 0 0 0,0 0 1 0 0,0 0-1 0 0,0 0 1 0 0,0 0-1 0 0,5-4 0 0 0,5-2 20 0 0,-2 0-1 0 0,23-16 0 0 0,-27 17-16 0 0,6-4 2 0 0,-2-2 1 0 0,1 0-1 0 0,-1 1 1 0 0,1-3-1 0 0,-2 2 1 0 0,-1-3-1 0 0,9-16 1 0 0,-13 22-14 0 0,0-1 0 0 0,0 0-1 0 0,-2 0 1 0 0,0-1 0 0 0,0-1 0 0 0,-1 3 0 0 0,0-2 0 0 0,-1-22 0 0 0,-1 7-24 0 0,-1 0 0 0 0,-7-41-1 0 0,4 52-12 0 0,0-1 0 0 0,-2 1 0 0 0,-10-24-1 0 0,14 34 5 0 0,2 5 34 0 0,0 0-1 0 0,0 0 1 0 0,0-1-1 0 0,0 1 1 0 0,0 0-1 0 0,-1 0 1 0 0,1 0-1 0 0,0 0 1 0 0,0 0-1 0 0,0-1 1 0 0,0 1-1 0 0,0 0 1 0 0,-1 0-1 0 0,1 0 1 0 0,0 0-1 0 0,0 0 1 0 0,0 0-1 0 0,0 0 1 0 0,0 0-1 0 0,-1 0 1 0 0,1 0-1 0 0,0-1 1 0 0,0 1-1 0 0,0 0 1 0 0,-1 0-1 0 0,1 0 1 0 0,0 0-1 0 0,0 0 1 0 0,0 0-1 0 0,0 0 1 0 0,-1 0-1 0 0,1 0 1 0 0,0 1-1 0 0,0-1 1 0 0,0 0-1 0 0,0 0 1 0 0,-1 0-1 0 0,1 0 1 0 0,0 0-1 0 0,0 0 1 0 0,0 0-1 0 0,0 0 1 0 0,-1 0-1 0 0,1 1 1 0 0,0-1-1 0 0,0 0 1 0 0,0 0-1 0 0,0 0 1 0 0,0 0-1 0 0,0 0 1 0 0,0 1-1 0 0,-1-1 1 0 0,1 0-1 0 0,0 0 1 0 0,0 0-1 0 0,0 0 1 0 0,0 1-1 0 0,0-1 1 0 0,0 0-1 0 0,0 0 1 0 0,-6 13-60 0 0,4 5 39 0 0,0 1 0 0 0,0 1 0 0 0,1-1-1 0 0,1 1 1 0 0,5 38 0 0 0,-3-25 11 0 0,3-1-1 0 0,0 0 1 0 0,17 50-1 0 0,5 27-9 0 0,-24-89 21 0 0,2 9 0 0 0,0-1 0 0 0,16 46 0 0 0,-14-60 0 0 0</inkml:trace>
  <inkml:trace contextRef="#ctx0" brushRef="#br0" timeOffset="4814.89">13108 5771 11856 0 0,'0'0'1498'0'0,"-3"-1"-1336"0"0,-1 1-73 0 0,-1 0 0 0 0,1-1 1 0 0,0 1-1 0 0,0 1 1 0 0,0-1-1 0 0,0 1 0 0 0,0-1 1 0 0,1 1-1 0 0,-2 1 1 0 0,1-1-1 0 0,0 0 0 0 0,0 0 1 0 0,0 1-1 0 0,1 0 0 0 0,-1 0 1 0 0,0 0-1 0 0,-5 6 1 0 0,2-1 50 0 0,1-1 0 0 0,-2 0 0 0 0,1 3 0 0 0,1-2 0 0 0,0 1 0 0 0,-8 14 0 0 0,14-21-130 0 0,0-1 0 0 0,0 0-1 0 0,-1 1 1 0 0,1-1 0 0 0,0 0 0 0 0,0 1 0 0 0,0-1 0 0 0,-1 1-1 0 0,1-1 1 0 0,0 1 0 0 0,0-1 0 0 0,0 0 0 0 0,0 1 0 0 0,0-1 0 0 0,0 1-1 0 0,0-1 1 0 0,0 1 0 0 0,0-1 0 0 0,0 1 0 0 0,0-1 0 0 0,1 0-1 0 0,-1 1 1 0 0,0-1 0 0 0,0 0 0 0 0,0 0 0 0 0,0 1 0 0 0,1-1 0 0 0,-1 0-1 0 0,0 1 1 0 0,14 6 111 0 0,15-5-38 0 0,-28-2-82 0 0,8 0 14 0 0,0 1 0 0 0,1 0 0 0 0,-1 1-1 0 0,0 0 1 0 0,0 0 0 0 0,0 0 0 0 0,0 1 0 0 0,0 0 0 0 0,0 0 0 0 0,-1 1 0 0 0,11 6-1 0 0,-18-9-7 0 0,1 2-1 0 0,-1-2 0 0 0,0 0 0 0 0,0 1 0 0 0,1-1 0 0 0,-1 1 0 0 0,0 0 0 0 0,0-1 0 0 0,-1 1 0 0 0,1-1 0 0 0,0 1 0 0 0,-1-1 0 0 0,1 1 0 0 0,0 0 0 0 0,-1 0 0 0 0,0 0 0 0 0,0 0 0 0 0,1 0 0 0 0,-1-1 0 0 0,0 2 0 0 0,-1-1 0 0 0,1 0 0 0 0,0 0 0 0 0,0 0 0 0 0,-1 0 0 0 0,1-1 0 0 0,-1 0 0 0 0,-1 4 0 0 0,1-2 13 0 0,-1 1 1 0 0,1-1-1 0 0,-1 2 0 0 0,0-2 0 0 0,-1 1 1 0 0,1-2-1 0 0,0 1 0 0 0,-1 0 1 0 0,0 0-1 0 0,0-1 0 0 0,0 1 1 0 0,-5 5-1 0 0,6-7-8 0 0,0 0 1 0 0,0 0 0 0 0,0 0-1 0 0,0 0 1 0 0,-1 0 0 0 0,1 0-1 0 0,0 0 1 0 0,0-1-1 0 0,0 0 1 0 0,-1 0 0 0 0,1 0-1 0 0,0 1 1 0 0,-4-1 0 0 0,3-1 0 0 0,1 1 1 0 0,-1-1 0 0 0,1 0-1 0 0,-1 0 1 0 0,0 0 0 0 0,1-1 0 0 0,-1 1-1 0 0,1-1 1 0 0,-1-1 0 0 0,-2-1-1 0 0,-9-9 68 0 0,1-1 0 0 0</inkml:trace>
  <inkml:trace contextRef="#ctx0" brushRef="#br0" timeOffset="7119.23">69 1 5624 0 0,'0'0'1942'0'0,"-2"2"-1818"0"0,-7 8 47 0 0,7-7 1192 0 0,8 4-931 0 0,6-3-220 0 0,1 0 0 0 0,-1-1 0 0 0,1-1 0 0 0,0 0 0 0 0,0-1 0 0 0,14 0 0 0 0,28 4 86 0 0,-47-5-236 0 0,0 1 0 0 0,-1-2 0 0 0,13 0-1 0 0,-12 0-9 0 0,-1 0 0 0 0,1 1 0 0 0,10 1 0 0 0,73 2 231 0 0,28 5 7 0 0,-23-8-138 0 0,-45 2 35 0 0,85-8-1 0 0,-55 1-67 0 0,82-9 316 0 0,-55 5-148 0 0,-34 3 7 0 0,35 1-10 0 0,-1 4 124 0 0,-59-3-241 0 0,-42 3-121 0 0,0 0-1 0 0,-1 0 0 0 0,1 0 0 0 0,-1 1 0 0 0,0 0 1 0 0,2 0-1 0 0,-1 1 0 0 0,0 0 0 0 0,-1 0 0 0 0,1 1 0 0 0,5 2 1 0 0,18 8 370 0 0,-24-9-322 0 0,-5-2-81 0 0,-1-1-1 0 0,1 1 1 0 0,0-1-1 0 0,0 1 1 0 0,0-1-1 0 0,0 1 1 0 0,-1 0-1 0 0,1 0 1 0 0,0-1-1 0 0,-1 1 1 0 0,1 0 0 0 0,-1 0-1 0 0,1 0 1 0 0,0 1-1 0 0,0 1 6 0 0,0 0 0 0 0,0-1 1 0 0,0 0-1 0 0,-1 2 0 0 0,1-1 0 0 0,-1 0 0 0 0,1 1 0 0 0,-1-1 1 0 0,0 0-1 0 0,0 0 0 0 0,-1 0 0 0 0,0 2 0 0 0,-11 43 130 0 0,1-5-44 0 0,-7 54 143 0 0,8 20 67 0 0,6-46-124 0 0,2 17-9 0 0,1 32 12 0 0,2-61-73 0 0,5 297 304 0 0,0-272-330 0 0,0-14-20 0 0,3 20 11 0 0,-1 25 12 0 0,-4 12 17 0 0,2 43-2 0 0,-1 19 11 0 0,-8-29-36 0 0,1-122-71 0 0,1 40 19 0 0,-3 38 26 0 0,4-96-38 0 0,0-1 0 0 0,4 25 0 0 0,-2-14-7 0 0,8 84 57 0 0,3 67 79 0 0,-13-159-126 0 0,16 212 130 0 0,-9-201-140 0 0,0 8 9 0 0,-4 2 2 0 0,-1-8-5 0 0,-2 51 1 0 0,-5-20-14 0 0,-9 79 22 0 0,7-106-26 0 0,4 2 0 0 0,2 46-1 0 0,1-72-2 0 0,0-4-2 0 0,3 266 1 0 0,6-86-1 0 0,-2-20 8 0 0,8 70 12 0 0,-10-195-17 0 0,0 254 29 0 0,-5-274-32 0 0,-1 34 12 0 0,-10 80 0 0 0,7-110-5 0 0,1 47 0 0 0,2-22 19 0 0,4-13 7 0 0,-3-40-2 0 0,0-5-22 0 0,7-24 7 0 0,-6 10-8 0 0</inkml:trace>
  <inkml:trace contextRef="#ctx0" brushRef="#br0" timeOffset="8466.85">89 269 4008 0 0,'3'0'1249'0'0,"-1"0"-1459"0"0,6 0 2510 0 0,-8 0-2268 0 0,0 0 0 0 0,0 0 0 0 0,0 0 0 0 0,0 0-1 0 0,0 0 1 0 0,0 0 0 0 0,1 0 0 0 0,-1 0 0 0 0,0 0 0 0 0,0 0-1 0 0,0 0 1 0 0,0 0 0 0 0,0 0 0 0 0,0 0 0 0 0,0 0 0 0 0,0 0-1 0 0,0 0 1 0 0,1 0 0 0 0,-1 0 0 0 0,0 0 0 0 0,0 0 0 0 0,0-1-1 0 0,0 1 1 0 0,0 0 0 0 0,0 0 0 0 0,0 0 0 0 0,0 0 0 0 0,0 0 0 0 0,0 0-1 0 0,0 0 1 0 0,0 0 0 0 0,0-1 0 0 0,0 1 0 0 0,0 0 0 0 0,0 0-1 0 0,0 0 1 0 0,0 0 0 0 0,0 0 0 0 0,0 0 0 0 0,0 0 0 0 0,0 0-1 0 0,0-1 1 0 0,0 1 0 0 0,0 0 0 0 0,0 0 0 0 0,0 0 0 0 0,0 0 0 0 0,0 0-1 0 0,0 0 1 0 0,0 0 0 0 0,0 0 0 0 0,0 0 0 0 0,0-1 0 0 0,-1 1-1 0 0,1-1 151 0 0,-14 0 463 0 0,-5-22-241 0 0,13 11-250 0 0,3 4-109 0 0,1 2-45 0 0,2 1 1 0 0,0 23 103 0 0,0 2 0 0 0,2-2-1 0 0,1 2 1 0 0,0-1 0 0 0,1-1 0 0 0,7 19 0 0 0,11 57 448 0 0,-14-64-396 0 0,-1 0 0 0 0,-1 1 0 0 0,1 45 0 0 0,-1-10 109 0 0,6 109 280 0 0,-9-117-387 0 0,-7 216 520 0 0,-5-154-344 0 0,-9 92 72 0 0,-13 56 83 0 0,15-114-188 0 0,3 21-25 0 0,9-116-199 0 0,-2 42 116 0 0,-25 260 348 0 0,19-155-218 0 0,9-115-190 0 0,3-4 50 0 0,-1 12-6 0 0,-1 74 71 0 0,-1 158 296 0 0,25-2-156 0 0,-8-173-266 0 0,6-5 2 0 0,-5 18-36 0 0,-10-95-65 0 0,17 85 0 0 0,4 34-23 0 0,-10-1-16 0 0,-10-101 6 0 0,2 22-4 0 0,5-53-2 0 0,-2-24 16 0 0,-11-34-2 0 0,0 0 4 0 0,0-1 0 0 0,0 1 0 0 0,0-1 0 0 0,1 1 1 0 0,-1-1-1 0 0,0 1 0 0 0,1-1 0 0 0,-1 0 0 0 0,1 1 0 0 0,-1-1 0 0 0,2 2 0 0 0,3 1-1 0 0</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10:10:16.750"/>
    </inkml:context>
    <inkml:brush xml:id="br0">
      <inkml:brushProperty name="width" value="0.05" units="cm"/>
      <inkml:brushProperty name="height" value="0.05" units="cm"/>
      <inkml:brushProperty name="color" value="#FFC114"/>
    </inkml:brush>
  </inkml:definitions>
  <inkml:trace contextRef="#ctx0" brushRef="#br0">9356 88 5224 0 0,'0'0'286'0'0,"-1"3"-238"0"0,1-2-24 0 0,0 0-1 0 0,0 0 0 0 0,-1 0 0 0 0,1 0 1 0 0,0 0-1 0 0,-1 0 0 0 0,1 0 0 0 0,-1 0 0 0 0,1 0 1 0 0,-1 0-1 0 0,1 0 0 0 0,-1 0 0 0 0,0-1 1 0 0,1 1-1 0 0,-1 0 0 0 0,0 0 0 0 0,0 0 0 0 0,0-1 1 0 0,0 1-1 0 0,1 0 0 0 0,-1-1 0 0 0,0 1 1 0 0,0-1-1 0 0,0 1 0 0 0,0-1 0 0 0,0 0 0 0 0,0 1 1 0 0,-2-1-1 0 0,-18 5 472 0 0,6 1-222 0 0,-25 9 152 0 0,26-9-306 0 0,12-5-79 0 0,2-1-20 0 0,-1 1-1 0 0,1-1 1 0 0,-1 0 0 0 0,1 1 0 0 0,-1-1 0 0 0,1 1 0 0 0,-1 0 0 0 0,1-1-1 0 0,0 1 1 0 0,-1 0 0 0 0,1-1 0 0 0,0 1 0 0 0,0 0 0 0 0,-1 0-1 0 0,1-1 1 0 0,0 3 0 0 0,5 1 32 0 0,2-1 0 0 0,-2-1 0 0 0,1 1 0 0 0,0-1 0 0 0,0 0 0 0 0,0 0 0 0 0,7 0 0 0 0,48 5 258 0 0,-47-6-267 0 0,67-1 688 0 0,37 2-307 0 0,-17-7 251 0 0,83 2 6 0 0,-122 3-367 0 0,-31-1-60 0 0,39 3-1 0 0,-45 0-120 0 0,41-3 0 0 0,2 0 49 0 0,109 5 548 0 0,-96-4-521 0 0,1 0-4 0 0,7 2 119 0 0,-13-1-74 0 0,10-2-72 0 0,-11 0-11 0 0,-14 1 46 0 0,-38-1-90 0 0,23 2 0 0 0,8-2 20 0 0,-39 0-62 0 0,27 2 0 0 0,-6-1 117 0 0,-30-1-134 0 0,1 1-1 0 0,-1-1 1 0 0,1 2-1 0 0,8 0 1 0 0,3-1 39 0 0,-16-1-91 0 0,-1 1 0 0 0,0 0 0 0 0,0-1 0 0 0,1 1 0 0 0,-1 0-1 0 0,0 0 1 0 0,0 0 0 0 0,1 0 0 0 0,-1 0 0 0 0,0 1 0 0 0,1-1 0 0 0,0 0 0 0 0,-1 1 0 0 0,0-1 0 0 0,1 0-1 0 0,-2 1 1 0 0,1 0 0 0 0,1 0 0 0 0,4 2 860 0 0,-15-3-615 0 0,-18 5-146 0 0,1-2-33 0 0,-30 2-1 0 0,41-5-28 0 0,-25 6 0 0 0,27-3-21 0 0,-1-2-1 0 0,-21 1 1 0 0,17-1 13 0 0,-30 4 0 0 0,-16 2 46 0 0,44-5-47 0 0,-24 4 0 0 0,-11 1 15 0 0,-72 7 52 0 0,-36 6 63 0 0,60-9-90 0 0,36-6-34 0 0,-143 12 155 0 0,10-5-13 0 0,119-8-85 0 0,-15-5 3 0 0,53 0-64 0 0,17-1 1 0 0,1-1 0 0 0,-34-7 0 0 0,19 2 4 0 0,-28-6 45 0 0,59 13-74 0 0,1-1 1 0 0,-1 0-1 0 0,-10-3 0 0 0,-10-4 45 0 0,-21-7 43 0 0,26 8-38 0 0,20 7-49 0 0,1-1 0 0 0,0 1-1 0 0,0 0 1 0 0,-1 0 0 0 0,0 0-1 0 0,0 0 1 0 0,-3 0 0 0 0,7 1-16 0 0,0 0 1 0 0,0 0-1 0 0,0 0 1 0 0,0 1-1 0 0,0-1 1 0 0,0 0-1 0 0,0 0 1 0 0,0 0-1 0 0,0 0 1 0 0,-1 0-1 0 0,1 0 0 0 0,0 0 1 0 0,0 0-1 0 0,0 0 1 0 0,0 1-1 0 0,0-1 1 0 0,0 0-1 0 0,0 0 1 0 0,0 0-1 0 0,0 0 1 0 0,0 0-1 0 0,0 0 1 0 0,0 0-1 0 0,0 0 1 0 0,0 0-1 0 0,0 0 1 0 0,-1 0-1 0 0,1 0 1 0 0,0 0-1 0 0,0 0 1 0 0,0 0-1 0 0,0 0 1 0 0,0 1-1 0 0,0-1 0 0 0,0 0 1 0 0,0 0-1 0 0,-1 0 1 0 0,1 0-1 0 0,0 0 1 0 0,0 0-1 0 0,0 0 1 0 0,0 0-1 0 0,0 0 1 0 0,0-1-1 0 0,0 1 1 0 0,6 7 1 0 0,-4-6-4 0 0,0 1 0 0 0,1 0 0 0 0,-1 0 0 0 0,1 0 0 0 0,-2 0 0 0 0,1 0 0 0 0,0 0 0 0 0,-1 2 0 0 0,1-2 1 0 0,-1 1-1 0 0,0-1 0 0 0,1 1 0 0 0,-1 0 0 0 0,-1-2 0 0 0,2 6 0 0 0,-1-3 2 0 0,4 16 12 0 0,-2-2-1 0 0,0 1 1 0 0,-1 0 0 0 0,-1 1-1 0 0,0 0 1 0 0,-4 25 0 0 0,-11 309 233 0 0,3-233-160 0 0,-6 13-3 0 0,17-115-78 0 0,-4 170 75 0 0,1 237 70 0 0,0-352-142 0 0,-2-6 17 0 0,9 127 0 0 0,-1-42-21 0 0,-3-76-4 0 0,-11 183-2 0 0,7-113-7 0 0,5-117 5 0 0,23 387-69 0 0,35 10-65 0 0,-42-342 111 0 0,15 132-6 0 0,-25-141 31 0 0,4 82 0 0 0,-8-31 8 0 0,1 79 32 0 0,1-105-10 0 0,-1-19-5 0 0,7 43 26 0 0,-6-75-17 0 0,-3-37-20 0 0,2 28-1 0 0,-3 24 19 0 0,0-22 29 0 0,-7 83-1 0 0,3-102-41 0 0,2-11 2 0 0,-1 0-1 0 0,-6 22 0 0 0,-23 83 96 0 0,22-77-64 0 0,-1-1 0 0 0,-18 42 0 0 0,27-80-37 0 0,0 0-1 0 0,-1 1 0 0 0,1-1 1 0 0,0 0-1 0 0,-1 0 1 0 0,1 1-1 0 0,-1-1 0 0 0,1 0 1 0 0,-1-1-1 0 0,0 1 1 0 0,0 0-1 0 0,0 0 0 0 0,-3 1 1 0 0,4-2 15 0 0,-11 2 542 0 0,21 0-545 0 0,0 0 0 0 0,-1-1-1 0 0,0 0 1 0 0,1 0 0 0 0,1-1-1 0 0,10 0 1 0 0,59-3 78 0 0,-37 0-50 0 0,-1-1 6 0 0,54-11 0 0 0,-6 1 13 0 0,8 1-2 0 0,-24 2-9 0 0,81 0-1 0 0,172-3 20 0 0,-101 1-68 0 0,-18 7-14 0 0,-62-1 0 0 0,-64 1 0 0 0,-40 1 4 0 0,72-16-1 0 0,-68 10-2 0 0,-38 9 7 0 0,1-1-1 0 0,0 0 0 0 0,0 1 0 0 0,0-2 1 0 0,0 0-1 0 0,-1-1 0 0 0,0 0 0 0 0,8-5 1 0 0,-14 8-6 0 0,0 0 0 0 0,0 0 0 0 0,0 0 0 0 0,0 0 0 0 0,-1 0 1 0 0,1 0-1 0 0,0 0 0 0 0,-1 0 0 0 0,1 1 0 0 0,-1-2 0 0 0,1 1 1 0 0,-1 0-1 0 0,1 0 0 0 0,-1 0 0 0 0,0-1 0 0 0,1-1 0 0 0,0-22 14 0 0,-1 23-14 0 0,-1-14 16 0 0,0 2-1 0 0,-5-20 1 0 0,-1-2-5 0 0,0-13 4 0 0,2 33-9 0 0,-1-31 0 0 0,-59-658 155 0 0,54 620-152 0 0,-13-118 14 0 0,-3-1-6 0 0,17 134-16 0 0,-7-35 1 0 0,-15-142 8 0 0,11 22-12 0 0,9-20 0 0 0,8 137 0 0 0,-1-66 16 0 0,-2 34-6 0 0,-16-223 44 0 0,18 263-43 0 0,3 27-6 0 0,1-139 12 0 0,1 198-16 0 0,11-149 16 0 0,6-107 14 0 0,0 191-21 0 0,-3 18-6 0 0,4-24 5 0 0,9-60 5 0 0,-10 55-8 0 0,0 8 11 0 0,-4 2-13 0 0,5-31 5 0 0,-16 89-2 0 0,-1 1 0 0 0,-1 0 0 0 0,-3-27 0 0 0,2 31 11 0 0,-1-1 0 0 0,2 2 0 0 0,1-3 1 0 0,0 3-1 0 0,1-3 0 0 0,0 3 0 0 0,8-26 0 0 0,-9 41-16 0 0,-1 0 0 0 0,0 0 0 0 0,1 1 0 0 0,-1-1-1 0 0,0 0 1 0 0,0 0 0 0 0,0 0 0 0 0,1 1 0 0 0,-1-1 0 0 0,0 0-1 0 0,0 0 1 0 0,0 0 0 0 0,0 0 0 0 0,0 1 0 0 0,-1-1 0 0 0,1 0-1 0 0,0 0 1 0 0,0 0 0 0 0,0 1 0 0 0,-1 0 0 0 0,1-1 0 0 0,0 0-1 0 0,-1 1 1 0 0,0-2 0 0 0,-1-1 0 0 0,-2-6 6 0 0</inkml:trace>
  <inkml:trace contextRef="#ctx0" brushRef="#br0" timeOffset="1082.24">11078 1344 6824 0 0,'0'0'1978'0'0,"3"2"-1006"0"0,-2-1-874 0 0,0-1-1 0 0,0 1 0 0 0,1 0 0 0 0,-1-1 0 0 0,0 1 0 0 0,1 0 0 0 0,-1-1 1 0 0,1 0-1 0 0,-1 1 0 0 0,1-1 0 0 0,-1 0 0 0 0,1 0 0 0 0,-1 0 0 0 0,1 0 1 0 0,-1 0-1 0 0,1 0 0 0 0,1 0 0 0 0,30-11 325 0 0,331-94 5714 0 0,-363 104-6112 0 0,6 0 207 0 0,0-1 0 0 0,-1 1 0 0 0,1 0 0 0 0,0 0 0 0 0,0 1 0 0 0,0 0 0 0 0,9 1 0 0 0,-9 3 686 0 0,-6 1-828 0 0</inkml:trace>
  <inkml:trace contextRef="#ctx0" brushRef="#br0" timeOffset="2130.5">11846 1002 14568 0 0,'-3'-2'394'0'0,"-9"-3"9"0"0,9 2 529 0 0,2 3-841 0 0,1 0 0 0 0,0 0 0 0 0,-1 0 1 0 0,1 0-1 0 0,-1 0 0 0 0,1 0 0 0 0,-1 2 1 0 0,1-2-1 0 0,0 0 0 0 0,-1 0 0 0 0,1 0 0 0 0,-1 0 1 0 0,1 1-1 0 0,0-1 0 0 0,-1 0 0 0 0,1 0 0 0 0,0 0 1 0 0,-1 1-1 0 0,1-1 0 0 0,0 0 0 0 0,-1 1 0 0 0,0 6 52 0 0,1 1-1 0 0,-2 0 1 0 0,4-1-1 0 0,-2 1 0 0 0,1 0 1 0 0,1-1-1 0 0,2 13 1 0 0,2 5 53 0 0,45 386 1191 0 0,-48-384-1370 0 0,1 43 42 0 0,-16-143-58 0 0,0-55-1 0 0,-3-99-7 0 0,14 184 7 0 0,2 1 0 0 0,1 0-1 0 0,13-55 1 0 0,-12 83 0 0 0,0 1 0 0 0,2-1 0 0 0,1 1 0 0 0,-1-1 0 0 0,1 1 0 0 0,1 2 0 0 0,0-2 0 0 0,1 2 0 0 0,9-14 0 0 0,-16 23 0 0 0,0 1 0 0 0,0 0 0 0 0,0-1 0 0 0,0 1 0 0 0,0 1 0 0 0,0-1 0 0 0,2 0 0 0 0,-2 0 0 0 0,1 0 0 0 0,-1 0 0 0 0,1 0 0 0 0,-1 1 0 0 0,1-1 0 0 0,-1 0 0 0 0,1 1 0 0 0,-1 0 0 0 0,1-1 0 0 0,0 1 0 0 0,-1 0 0 0 0,1-1 0 0 0,0 1 0 0 0,-1 0 0 0 0,1 0 0 0 0,0 1 0 0 0,-1-1 0 0 0,1 0 0 0 0,0 0 0 0 0,-1 1 0 0 0,1-1 0 0 0,0 1 0 0 0,-1 0 0 0 0,0-1 0 0 0,0 1 0 0 0,1 0 0 0 0,-1 0 0 0 0,0 0 0 0 0,3 1 0 0 0,0 2 0 0 0,0 0 1 0 0,-1 0 0 0 0,2 1-1 0 0,-2-1 1 0 0,0 1 0 0 0,0 0-1 0 0,-1-1 1 0 0,1 0 0 0 0,-1 1-1 0 0,3 10 1 0 0,1 13 15 0 0,-1-1 1 0 0,-1 1-1 0 0,-1 0 0 0 0,-2 0 1 0 0,-1 1-1 0 0,0-2 0 0 0,-2 2 1 0 0,-1-1-1 0 0,-2-1 0 0 0,0 1 1 0 0,-18 47-1 0 0,20-65 27 0 0,-3-1 0 0 0,1 2 0 0 0,-8 13 0 0 0,13-24-39 0 0,0 0-1 0 0,0-1 1 0 0,0 1-1 0 0,0 0 1 0 0,0 0-1 0 0,-1 0 1 0 0,1-1-1 0 0,0 1 1 0 0,0 0 0 0 0,0 0-1 0 0,0 0 1 0 0,0 0-1 0 0,0-1 1 0 0,0 1-1 0 0,0 0 1 0 0,0 0-1 0 0,-1 0 1 0 0,1 0 0 0 0,0-1-1 0 0,0 1 1 0 0,0 0-1 0 0,0 0 1 0 0,0 0-1 0 0,-1 0 1 0 0,1 0-1 0 0,0 0 1 0 0,0 0 0 0 0,0 0-1 0 0,0 0 1 0 0,-1 0-1 0 0,1 0 1 0 0,0 0-1 0 0,0 0 1 0 0,0 0-1 0 0,-1 0 1 0 0,1 0 0 0 0,0 0-1 0 0,0 0 1 0 0,0 0-1 0 0,-1 0 1 0 0,1 0-1 0 0,0 0 1 0 0,0 0-1 0 0,0 0 1 0 0,-1 0 0 0 0,1 0-1 0 0,0 0 1 0 0,0 0-1 0 0,0 0 1 0 0,0 0-1 0 0,-1 0 1 0 0,1 0 0 0 0,0 0-1 0 0,0 1 1 0 0,0-1-1 0 0,0 0 1 0 0,0 0-1 0 0,-1 0 1 0 0,1 0-1 0 0,0 0 1 0 0,0 1 0 0 0,0-1-1 0 0,0 0 1 0 0,0 0-1 0 0,0 1 1 0 0,0-17 85 0 0,1 14-79 0 0,0 0-1 0 0,0 0 1 0 0,1 0 0 0 0,-1 0-1 0 0,1 0 1 0 0,-1 0 0 0 0,0 0 0 0 0,0 1-1 0 0,1-1 1 0 0,0 1 0 0 0,0 1-1 0 0,0-2 1 0 0,0 1 0 0 0,0 0-1 0 0,0 0 1 0 0,0 0 0 0 0,0 0-1 0 0,1 1 1 0 0,0-1 0 0 0,-1 0-1 0 0,0 1 1 0 0,0 0 0 0 0,1-1 0 0 0,-1 1-1 0 0,0 0 1 0 0,5 1 0 0 0,-1-1 7 0 0,0 1 1 0 0,0 0-1 0 0,0 1 1 0 0,0-1 0 0 0,0 1-1 0 0,1 0 1 0 0,-2 0-1 0 0,10 5 1 0 0,2 4 24 0 0,-9-4-12 0 0,2-2 0 0 0,1 0 0 0 0,13 6 0 0 0,-21-10-21 0 0,0 0 0 0 0,0 0 0 0 0,1 0 0 0 0,-1-1 0 0 0,-1 1 0 0 0,2-1 0 0 0,-1 0 0 0 0,1 0 0 0 0,0 0 0 0 0,-1 0 0 0 0,1-1-1 0 0,-1 1 1 0 0,1-1 0 0 0,-1 0 0 0 0,4-2 0 0 0,45-18 141 0 0,-51 21-117 0 0,-1 0-28 0 0,0-1 0 0 0,0 1-1 0 0,1 0 1 0 0,-1-1 0 0 0,0 1 0 0 0,0 0-1 0 0,1-1 1 0 0,-1 1 0 0 0,0 0 0 0 0,0 0 0 0 0,1-1-1 0 0,-1 1 1 0 0,0 0 0 0 0,1 0 0 0 0,-1-1 0 0 0,0 1-1 0 0,1 0 1 0 0,-1 0 0 0 0,0 0 0 0 0,1 0 0 0 0,0-1-1 0 0,1 4 8 0 0,0 0-1 0 0,-1 0 1 0 0,1 0 0 0 0,-1-1-1 0 0,0 1 1 0 0,0 0-1 0 0,0 0 1 0 0,0 2 0 0 0,0-2-1 0 0,0 6 1 0 0,0-5 2 0 0,0 0 1 0 0,0 0-1 0 0,0 1 1 0 0,0 0 0 0 0,1-1-1 0 0,3 8 1 0 0,-3-10-7 0 0,0 1-1 0 0,0-1 1 0 0,0 0 0 0 0,0 1 0 0 0,2-1 0 0 0,-2 0 0 0 0,1 1 0 0 0,0-2 0 0 0,0 1-1 0 0,0-1 1 0 0,0 1 0 0 0,0-1 0 0 0,0 0 0 0 0,0 0 0 0 0,0 0 0 0 0,0 0 0 0 0,0-1-1 0 0,1 1 1 0 0,-1-1 0 0 0,0 0 0 0 0,0 0 0 0 0,1 0 0 0 0,-1 0 0 0 0,0 0 0 0 0,-1-1-1 0 0,3 0 1 0 0,1-1 0 0 0,10-2 21 0 0,-1-1 0 0 0,0-2 0 0 0,0 0 0 0 0,14-7 0 0 0,-27 13-24 0 0,10-6 19 0 0,-1 0 0 0 0,0 0-1 0 0,-1 0 1 0 0,0-1 0 0 0,0-1-1 0 0,17-17 1 0 0,-24 22-14 0 0,1-2 0 0 0,-1 2 0 0 0,0 0 0 0 0,0-1 0 0 0,0 0 0 0 0,-1 0 0 0 0,0-1 0 0 0,0 0 0 0 0,0 2 0 0 0,0-2 0 0 0,-1 0 0 0 0,0 1 0 0 0,0-1 0 0 0,-1 0 0 0 0,1 1 0 0 0,-1-1 0 0 0,-1-10 0 0 0,-1 7 3 0 0,0 1 0 0 0,0 0 1 0 0,-1 0-1 0 0,0-1 0 0 0,0 2 0 0 0,0-1 1 0 0,-1 1-1 0 0,-1-1 0 0 0,1 1 1 0 0,0 0-1 0 0,-10-8 0 0 0,12 12-7 0 0,-1 0 1 0 0,0 0-1 0 0,0 1 0 0 0,0-1 0 0 0,0 1 1 0 0,-1 0-1 0 0,1 0 0 0 0,-1 0 0 0 0,1 0 1 0 0,-1 1-1 0 0,1-1 0 0 0,-1 1 0 0 0,0 0 0 0 0,0 0 1 0 0,0 1-1 0 0,0-1 0 0 0,0 1 0 0 0,0 0 1 0 0,1 0-1 0 0,-1 0 0 0 0,0 0 0 0 0,0 1 1 0 0,0-1-1 0 0,0 1 0 0 0,0 0 0 0 0,-4 2 1 0 0,-1 1 4 0 0,0 0 1 0 0,0 1 0 0 0,1 1-1 0 0,0-1 1 0 0,0 0 0 0 0,0 1-1 0 0,-7 9 1 0 0,-49 53 67 0 0,51-49-61 0 0,-10 7 4 0 0,3-4 39 0 0,-23 34 0 0 0,38-49-51 0 0,4-7-8 0 0,0 2 1 0 0,0-1-1 0 0,0 0 1 0 0,0 0-1 0 0,1 0 1 0 0,-1 1-1 0 0,0-1 1 0 0,1 0-1 0 0,-1 1 1 0 0,0 0-1 0 0,1-1 1 0 0,0 1-1 0 0,-1-1 1 0 0,1 1-1 0 0,0-1 1 0 0,0 1-1 0 0,0-1 1 0 0,0 0-1 0 0,0 1 1 0 0,0-1-1 0 0,0 1 1 0 0,0-1-1 0 0,0 1 1 0 0,1 0-1 0 0,3 4 6 0 0</inkml:trace>
  <inkml:trace contextRef="#ctx0" brushRef="#br0" timeOffset="2654.4">12781 1105 15680 0 0,'3'-26'867'0'0,"-1"3"17"0"0,-2 22-749 0 0,0-4 2236 0 0,0 15-2269 0 0,0-1 1 0 0,0 1-1 0 0,1 0 1 0 0,0 0 0 0 0,1-1-1 0 0,0 1 1 0 0,0-1-1 0 0,1 1 1 0 0,0-1-1 0 0,1 0 1 0 0,0-1-1 0 0,11 17 1 0 0,-14-24-95 0 0,0 0-1 0 0,-1 0 1 0 0,1 0 0 0 0,0-1 0 0 0,0 1-1 0 0,0 0 1 0 0,0 0 0 0 0,0-1 0 0 0,0 0-1 0 0,1 0 1 0 0,-1 1 0 0 0,0-1 0 0 0,-1 1-1 0 0,1-1 1 0 0,0 0 0 0 0,1 0 0 0 0,-1 1-1 0 0,0-1 1 0 0,0 0 0 0 0,1 0-1 0 0,-1 0 1 0 0,0 0 0 0 0,0-1 0 0 0,2 1-1 0 0,0-1 5 0 0,0 1-1 0 0,0-1 1 0 0,-1 1-1 0 0,1-1 1 0 0,-1 0-1 0 0,1-1 1 0 0,-1 1-1 0 0,1 0 1 0 0,2-3-1 0 0,-1 1-1 0 0,-1-1 1 0 0,1 1-1 0 0,-1-1 1 0 0,0-1-1 0 0,-1 2 0 0 0,1-1 1 0 0,-2 0-1 0 0,1 0 1 0 0,0 0-1 0 0,0-1 0 0 0,2-7 1 0 0,-2 1 19 0 0,0 1 0 0 0,0 0 1 0 0,-1 0-1 0 0,0-13 0 0 0,-1 22 51 0 0,-1 2-74 0 0,0 1 0 0 0,0-1 0 0 0,1 1 0 0 0,-1 0 0 0 0,0 0 0 0 0,1 0 0 0 0,0-1 0 0 0,-1 1 0 0 0,1 0 0 0 0,0 0 0 0 0,0 0 0 0 0,0 2 0 0 0,0 1 20 0 0,-1 2-10 0 0,0 0 0 0 0,1 0 0 0 0,0 0 0 0 0,0 0 0 0 0,1 0 0 0 0,0 0 0 0 0,0-1 0 0 0,1 1 1 0 0,2 8-1 0 0,-3-13-8 0 0,0 1 1 0 0,1-1 0 0 0,-1 1-1 0 0,0-1 1 0 0,1 0 0 0 0,-1 0 0 0 0,1 0-1 0 0,0 0 1 0 0,0 0 0 0 0,0-1 0 0 0,0 1-1 0 0,0 0 1 0 0,1-1 0 0 0,-1 2-1 0 0,1-2 1 0 0,-1 0 0 0 0,1 0 0 0 0,-1 1-1 0 0,1-2 1 0 0,-1 1 0 0 0,1 0-1 0 0,-1 0 1 0 0,0-1 0 0 0,1 1 0 0 0,0-1-1 0 0,3 0 1 0 0,3 1 11 0 0,0-1 1 0 0,1-1-1 0 0,0 1 1 0 0,-1-1-1 0 0,-1-1 1 0 0,1 0-1 0 0,0 0 1 0 0,0-2-1 0 0,1 1 1 0 0,-1 0-1 0 0,-1 0 1 0 0,0-1-1 0 0,-1-1 1 0 0,1 0-1 0 0,0 0 1 0 0,-1-2-1 0 0,2 2 1 0 0,-2-1-1 0 0,-1 0 1 0 0,1-1-1 0 0,-1 0 1 0 0,-2 0-1 0 0,2-1 1 0 0,7-15-1 0 0,-11 19-7 0 0,1-1 0 0 0,-1 0 1 0 0,1 0-1 0 0,-2 0 0 0 0,1 0 0 0 0,-1 1 0 0 0,0-3 0 0 0,-1 2 0 0 0,1-1 0 0 0,-1 1 0 0 0,0 0 0 0 0,0 0 0 0 0,-1-1 0 0 0,0 0 1 0 0,0 1-1 0 0,0 0 0 0 0,0-1 0 0 0,-2 2 0 0 0,1-1 0 0 0,0-1 0 0 0,0 1 0 0 0,-1 0 0 0 0,1 1 0 0 0,-1-1 0 0 0,0 2 0 0 0,-1-2 1 0 0,1 0-1 0 0,-1 1 0 0 0,1 0 0 0 0,-1 1 0 0 0,-5-4 0 0 0,1 1 13 0 0,-1 0 0 0 0,-2-1 0 0 0,2 1 1 0 0,-1 1-1 0 0,1 1 0 0 0,-2 0 0 0 0,-19-5 0 0 0,24 6-11 0 0,-1 2 1 0 0,0 0-1 0 0,2 0 0 0 0,-2 0 1 0 0,0 1-1 0 0,-1 0 0 0 0,1 0 1 0 0,0 1-1 0 0,1 0 0 0 0,-1 0 0 0 0,0 0 1 0 0,2 2-1 0 0,-12 3 0 0 0,-16 9 40 0 0,17-3-32 0 0</inkml:trace>
  <inkml:trace contextRef="#ctx0" brushRef="#br0" timeOffset="3094.73">11953 2075 12160 0 0,'10'-3'302'0'0,"1"1"0"0"0,-2-1 0 0 0,1-1-1 0 0,0 1 1 0 0,1-2 0 0 0,-2 1 0 0 0,1 0 0 0 0,-1-2 0 0 0,-1 0 0 0 0,0-1 0 0 0,2 1 0 0 0,8-10 0 0 0,1-4 227 0 0,-2 0-1 0 0,1 0 1 0 0,22-40-1 0 0,-26 43-355 0 0,-9 9 6 0 0,0 1-1 0 0,0 0 1 0 0,0-1-1 0 0,-1 0 1 0 0,-1-1 0 0 0,5-11-1 0 0,-8 20-165 0 0,0 0 0 0 0,1 0-1 0 0,-1-1 1 0 0,0 1 0 0 0,0 0 0 0 0,0-1 0 0 0,0 1 0 0 0,0 0-1 0 0,0-1 1 0 0,0 1 0 0 0,0 0 0 0 0,0-1 0 0 0,0 1-1 0 0,0 0 1 0 0,0-1 0 0 0,0 1 0 0 0,0 0 0 0 0,0-1-1 0 0,0 1 1 0 0,-1 0 0 0 0,1-2 0 0 0,0 2 0 0 0,0 0-1 0 0,0 0 1 0 0,0-1 0 0 0,-1 1 0 0 0,1 0 0 0 0,0 0-1 0 0,0-1 1 0 0,-1 1 0 0 0,1 0 0 0 0,0 0 0 0 0,0 0-1 0 0,-1-1 1 0 0,1 1 0 0 0,0 0 0 0 0,0 0 0 0 0,-1 0 0 0 0,0 0-1 0 0,1 0-1 0 0,-1 0 0 0 0,1 0 0 0 0,-1 0 0 0 0,1 0 0 0 0,-1 0-1 0 0,1 1 1 0 0,-1-1 0 0 0,1 0 0 0 0,-1 0 0 0 0,1 1 0 0 0,-1-1 0 0 0,1 0 0 0 0,-1 1-1 0 0,1-1 1 0 0,-1 2 0 0 0,1-2 0 0 0,0 0 0 0 0,-1 1 0 0 0,1-1 0 0 0,0 1-1 0 0,-1-1 1 0 0,1 1 0 0 0,0-1 0 0 0,0 1 0 0 0,-1 0 0 0 0,-5 15 55 0 0,1 0 0 0 0,0 0 0 0 0,1 0 0 0 0,-1 1 0 0 0,3-2 0 0 0,-1 21 0 0 0,5 105 280 0 0,-1-105-263 0 0,-1-21-26 0 0,1 2-1 0 0,1-1 1 0 0,5 24-1 0 0,-5-31-31 0 0</inkml:trace>
  <inkml:trace contextRef="#ctx0" brushRef="#br0" timeOffset="3663.73">12372 1961 13864 0 0,'0'0'1513'0'0,"1"2"-1381"0"0,1 6 72 0 0,-1-2 0 0 0,-1 0 1 0 0,1 0-1 0 0,-1 1 0 0 0,0-1 0 0 0,0 2 1 0 0,-1-3-1 0 0,0 2 0 0 0,-2 7 0 0 0,0 12 150 0 0,2-19-228 0 0,0 1 1 0 0,1-2 0 0 0,0 2-1 0 0,0-1 1 0 0,1 0 0 0 0,0 1-1 0 0,0-2 1 0 0,1 1 0 0 0,3 12-1 0 0,-5-18-111 0 0,0-1-1 0 0,0 0 0 0 0,0 1 0 0 0,1-1 1 0 0,-1 1-1 0 0,1 0 0 0 0,-1-1 0 0 0,2 1 1 0 0,-2-1-1 0 0,1 1 0 0 0,-1-1 1 0 0,1 1-1 0 0,0-1 0 0 0,-1 0 0 0 0,1 1 1 0 0,0-1-1 0 0,0 0 0 0 0,-1 1 0 0 0,1-1 1 0 0,0 0-1 0 0,-1 0 0 0 0,1 0 0 0 0,1 1 1 0 0,0-1 8 0 0,0 0 0 0 0,0-1 0 0 0,1 1 0 0 0,-1 0 0 0 0,0-1 1 0 0,0 1-1 0 0,0-1 0 0 0,3-1 0 0 0,1 0 6 0 0,-1 0 0 0 0,0-2 0 0 0,0 0 1 0 0,0 1-1 0 0,7-6 0 0 0,-4 1 9 0 0,1 0 1 0 0,-1-2-1 0 0,0 1 1 0 0,-1-1 0 0 0,10-16-1 0 0,-16 24-32 0 0,0-1 0 0 0,1 1 1 0 0,-1 0-1 0 0,0 0 0 0 0,0-1 0 0 0,-1 0 1 0 0,1 0-1 0 0,-1 0 0 0 0,1 1 0 0 0,-1-1 0 0 0,0 0 1 0 0,0 0-1 0 0,0 1 0 0 0,0-1 0 0 0,0 1 0 0 0,-1 0 1 0 0,1-1-1 0 0,-1 0 0 0 0,0 0 0 0 0,0 0 1 0 0,0 1-1 0 0,0-1 0 0 0,0 1 0 0 0,0-1 0 0 0,-1 1 1 0 0,2 0-1 0 0,-3-1 0 0 0,1 2 0 0 0,0-1 0 0 0,-3-3 1 0 0,0 1 6 0 0,0-2 0 0 0,0 2 0 0 0,0 1 1 0 0,-1-1-1 0 0,1 1 0 0 0,-1 1 0 0 0,0-1 0 0 0,0 1 1 0 0,-12-4-1 0 0,13 5-3 0 0,0 0 0 0 0,0 1-1 0 0,0 0 1 0 0,0 0 0 0 0,0 0 0 0 0,0 0-1 0 0,0 1 1 0 0,0 0 0 0 0,-1 0 0 0 0,2 0 0 0 0,-1 1-1 0 0,1-1 1 0 0,-7 4 0 0 0,5-3 5 0 0,1 0 0 0 0,-1 1 0 0 0,1 1 0 0 0,0-1 0 0 0,0 1 1 0 0,-1 1-1 0 0,1-1 0 0 0,2 0 0 0 0,-1 0 0 0 0,0 0 0 0 0,0 1 0 0 0,0 0 0 0 0,1 0 0 0 0,-1 1 0 0 0,-4 10 0 0 0,8-15-10 0 0,0 0 0 0 0,-1 0 0 0 0,1 0 0 0 0,0 0 0 0 0,0 0 0 0 0,-1 0 0 0 0,1 0 0 0 0,0 0 0 0 0,0 0 0 0 0,0 0 0 0 0,1 0 0 0 0,-1 0 0 0 0,0 0 0 0 0,0 1 0 0 0,0-1 0 0 0,1 0 0 0 0,-1 0 0 0 0,0 0 0 0 0,1 0 0 0 0,-1 0 0 0 0,1 0 0 0 0,0 0 0 0 0,1 0 2 0 0,-1 1 0 0 0,1-1 1 0 0,0 0-1 0 0,-1 1 1 0 0,1-1-1 0 0,0 0 0 0 0,0 0 1 0 0,0 0-1 0 0,0 0 1 0 0,2 1-1 0 0,3 0 13 0 0,-2-1 0 0 0,3 0 0 0 0,-2 0-1 0 0,1 0 1 0 0,-1 0 0 0 0,9-1 0 0 0,17-5 40 0 0,0-1 0 0 0,0-1 0 0 0,-1-1 0 0 0,0-3 0 0 0,41-19 0 0 0,-51 21-23 0 0,-1-2 0 0 0,-1 1 0 0 0,0-3 0 0 0,0 1 1 0 0,-1-3-1 0 0,-1 1 0 0 0,-1 0 0 0 0,0-3 0 0 0,0 1 0 0 0,-2-2 0 0 0,18-25 0 0 0,-28 36-17 0 0,1-2-1 0 0,-2 2 1 0 0,0 0-1 0 0,0 0 1 0 0,2-14-1 0 0,-4 18-4 0 0,0 0-1 0 0,-1 0 0 0 0,1 1 0 0 0,-1-1 0 0 0,0 0 1 0 0,0 0-1 0 0,0 0 0 0 0,-1 0 0 0 0,1-1 0 0 0,0 2 0 0 0,-1 0 1 0 0,0-1-1 0 0,1 0 0 0 0,-1 0 0 0 0,0 1 0 0 0,0-1 1 0 0,0 1-1 0 0,-4-5 0 0 0,5 6-7 0 0,-1 0 0 0 0,0 1 0 0 0,0-1 0 0 0,0 1 0 0 0,0-1 0 0 0,1-1 0 0 0,-1 2 0 0 0,-1 0 0 0 0,1-1 0 0 0,0 1 0 0 0,0-1 0 0 0,0 1 0 0 0,0 0 0 0 0,0 0 0 0 0,0 0 0 0 0,0 0 0 0 0,0 0 0 0 0,0 0 0 0 0,-1 0 0 0 0,1 0 0 0 0,0 0 0 0 0,0 0 0 0 0,0 0 0 0 0,0 0 0 0 0,0 1 0 0 0,0-1 0 0 0,0 1 0 0 0,0-1 0 0 0,1 0 0 0 0,-1 2 0 0 0,0-1-1 0 0,0-1 1 0 0,-1 2 0 0 0,-3 1 17 0 0,1 0 0 0 0,0 0 0 0 0,0 1-1 0 0,0 0 1 0 0,-2 4 0 0 0,0 0 1 0 0,0 0 0 0 0,1 0 0 0 0,1 1 0 0 0,0-2-1 0 0,0 3 1 0 0,0-1 0 0 0,1-1 0 0 0,-3 19 0 0 0,1 2 82 0 0,-1 45-1 0 0,5-32 37 0 0,2 0-1 0 0,2 1 0 0 0,2-2 1 0 0,19 79-1 0 0,-18-97-79 0 0,-2 0-6 0 0</inkml:trace>
  <inkml:trace contextRef="#ctx0" brushRef="#br0" timeOffset="4595.42">12656 2086 15072 0 0,'-15'-16'344'0'0,"15"16"-313"0"0,0 0 0 0 0,0 0 0 0 0,-1 0 0 0 0,1-1 0 0 0,0 1 1 0 0,0 0-1 0 0,0 0 0 0 0,0-1 0 0 0,-1 1 0 0 0,1 0 0 0 0,0 0 0 0 0,0-1 0 0 0,0 1 0 0 0,0 0 0 0 0,0-1 1 0 0,0 1-1 0 0,0 0 0 0 0,0 0 0 0 0,0-1 0 0 0,0 1 0 0 0,0 0 0 0 0,0-1 0 0 0,0 1 0 0 0,0 0 1 0 0,0 0-1 0 0,0-1 0 0 0,1 0 112 0 0,1 1 0 0 0,-1-1 1 0 0,0 1-1 0 0,1 0 0 0 0,-1-1 1 0 0,0 1-1 0 0,1 0 0 0 0,-1 0 0 0 0,0 0 1 0 0,1 0-1 0 0,-1 0 0 0 0,0 0 1 0 0,2 1-1 0 0,16-2 506 0 0,20-4-305 0 0,-1-1 0 0 0,61-19 0 0 0,-79 17-288 0 0,2 1 0 0 0,-4-3 0 0 0,2 1 0 0 0,0-1 0 0 0,-3-2 0 0 0,1-1 0 0 0,0 1 0 0 0,0-2 0 0 0,15-19 0 0 0,-32 33-52 0 0,-1-1 1 0 0,1 1-1 0 0,-1-1 0 0 0,1 0 0 0 0,-1 1 0 0 0,1-1 0 0 0,-1 0 0 0 0,1 1 0 0 0,-1-1 0 0 0,1 0 0 0 0,-1 0 0 0 0,0 1 0 0 0,1-1 0 0 0,-1 0 1 0 0,0 0-1 0 0,0 0 0 0 0,0 1 0 0 0,0 0 0 0 0,1-1 0 0 0,-1 0 0 0 0,0 0 0 0 0,-1 0 0 0 0,1 1 0 0 0,0-2 0 0 0,-7-1 78 0 0,-6 9-34 0 0,1 3-21 0 0,0 3-1 0 0,0 0 0 0 0,0-1 1 0 0,1 2-1 0 0,-15 24 0 0 0,10-17 56 0 0,-7 18 54 0 0,22-36-120 0 0,-1 1-1 0 0,1 0 1 0 0,0-1-1 0 0,0 0 0 0 0,1 1 1 0 0,-1-2-1 0 0,0 2 1 0 0,1-1-1 0 0,-1 1 1 0 0,1-1-1 0 0,0 1 1 0 0,0-1-1 0 0,0 1 1 0 0,1 4-1 0 0,-1-6-6 0 0,0 0 0 0 0,1-1-1 0 0,-1 1 1 0 0,0 0 0 0 0,1-1 0 0 0,-1 1-1 0 0,1-1 1 0 0,-1 1 0 0 0,1-1-1 0 0,-1 1 1 0 0,1-1 0 0 0,0 0-1 0 0,-1 0 1 0 0,1 1 0 0 0,-1-1 0 0 0,1 0-1 0 0,0 1 1 0 0,-1-1 0 0 0,1 0-1 0 0,0 1 1 0 0,0-1 0 0 0,-1 0-1 0 0,1 0 1 0 0,0 0 0 0 0,0 0 0 0 0,-1 0-1 0 0,1 0 1 0 0,0 0 0 0 0,1 0-1 0 0,24-6 117 0 0,-16 3-89 0 0,5-3 5 0 0,2 1 0 0 0,0-1 0 0 0,-1-1 0 0 0,-2 1 0 0 0,1-3 0 0 0,1 0 0 0 0,-2-1 0 0 0,18-15 0 0 0,17-20 136 0 0,-48 43-153 0 0,0 1 43 0 0,-2 6 4 0 0,1-5-69 0 0,-3 13 32 0 0,0 1 0 0 0,0 15 0 0 0,3-26-27 0 0,-1 1 0 0 0,1-1 0 0 0,0-1 0 0 0,1 1 0 0 0,-1 1 0 0 0,0-1 0 0 0,0 0-1 0 0,1 0 1 0 0,0 0 0 0 0,0 1 0 0 0,0-1 0 0 0,1 0 0 0 0,-1-1 0 0 0,4 6 0 0 0,-4-7-2 0 0,0 0 0 0 0,1 0 0 0 0,-1 0 0 0 0,1 0 0 0 0,-1 0 0 0 0,1 0 0 0 0,-1 0 0 0 0,1-1 0 0 0,0 1 0 0 0,-1 0 0 0 0,1-1 0 0 0,1 0 0 0 0,-1 1 0 0 0,-1-1 0 0 0,1 0 0 0 0,0 0 0 0 0,0 0 0 0 0,0 0 0 0 0,-1 0 0 0 0,1 0 0 0 0,0 0 0 0 0,0-1 0 0 0,2 0 0 0 0,4-1 11 0 0,-1-1-1 0 0,0 1 0 0 0,14-7 0 0 0,-5 1 7 0 0,-1-2-1 0 0,-2 0 1 0 0,3 0-1 0 0,-3-2 1 0 0,1 0 0 0 0,-2 1-1 0 0,-1-3 1 0 0,2 1-1 0 0,-2-1 1 0 0,-1-1 0 0 0,0 1-1 0 0,-1-2 1 0 0,-2 1 0 0 0,1-2-1 0 0,0 2 1 0 0,-2-3-1 0 0,0 2 1 0 0,6-36 0 0 0,-11 40-10 0 0,0 0 1 0 0,-1-1-1 0 0,-1 1 1 0 0,0 0-1 0 0,-1-1 1 0 0,0 1 0 0 0,-1 0-1 0 0,0 0 1 0 0,-1 0-1 0 0,0 0 1 0 0,-1 1-1 0 0,-2-1 1 0 0,2 1-1 0 0,-2 1 1 0 0,2-1 0 0 0,-3 1-1 0 0,1 0 1 0 0,-12-11-1 0 0,18 20-8 0 0,0 0-1 0 0,-1 0 0 0 0,1 0 1 0 0,-1 0-1 0 0,0 0 0 0 0,0 0 1 0 0,1 1-1 0 0,-1-1 0 0 0,1 0 1 0 0,-1 0-1 0 0,0 1 1 0 0,0-2-1 0 0,1 2 0 0 0,-1-1 1 0 0,0 1-1 0 0,0 0 0 0 0,1 0 1 0 0,0 0-1 0 0,-1 0 0 0 0,0 0 1 0 0,0 0-1 0 0,1 0 1 0 0,-1 1-1 0 0,0-1 0 0 0,0 2 1 0 0,1-2-1 0 0,-1 1 0 0 0,0 0 1 0 0,1-1-1 0 0,-1 1 0 0 0,1 0 1 0 0,-1 0-1 0 0,1 0 0 0 0,-1 0 1 0 0,1 0-1 0 0,0 0 1 0 0,-1 0-1 0 0,1 0 0 0 0,0 1 1 0 0,-1 2-1 0 0,-3 2 7 0 0,-1 1 1 0 0,2 1-1 0 0,0-2 0 0 0,0 1 1 0 0,1 0-1 0 0,0 1 0 0 0,1-1 1 0 0,-2 9-1 0 0,0 6 10 0 0,0-1-1 0 0,2 1 1 0 0,1-1-1 0 0,1 1 1 0 0,0 0-1 0 0,2-2 1 0 0,0 3-1 0 0,2-2 1 0 0,0 0-1 0 0,1 1 1 0 0,14 35 0 0 0,-14-49-11 0 0,0 0 1 0 0,0 0 0 0 0,0-1 0 0 0,1 2-1 0 0,-1-1 1 0 0,2-2 0 0 0,-1 0-1 0 0,0 1 1 0 0,1 0 0 0 0,1-1 0 0 0,0-1-1 0 0,0 0 1 0 0,0 0 0 0 0,1 0-1 0 0,-1 0 1 0 0,0-1 0 0 0,1-1 0 0 0,1 0-1 0 0,14 2 1 0 0,-12-2-3 0 0,-2-1 1 0 0,1-1-1 0 0,1 0 0 0 0,0-1 1 0 0,-1 0-1 0 0,0 0 0 0 0,0-1 1 0 0,1-1-1 0 0,-1 0 0 0 0,0 0 0 0 0,0-1 1 0 0,0 0-1 0 0,-1-1 0 0 0,1 0 1 0 0,-1-2-1 0 0,12-6 0 0 0,-15 7-3 0 0,-1 0-1 0 0,0 0 0 0 0,1-2 1 0 0,-2 0-1 0 0,1 1 0 0 0,-1 0 1 0 0,0-1-1 0 0,-1-1 0 0 0,1 1 1 0 0,-2-1-1 0 0,1 1 1 0 0,4-16-1 0 0,-4 12 0 0 0,-1-2 0 0 0,0 1 0 0 0,-1 1 0 0 0,-1-3 0 0 0,0 3 0 0 0,-1-1 0 0 0,0-2 0 0 0,-1-12 0 0 0,-4-1 3 0 0,5 25-4 0 0,-1 1-1 0 0,1-1 1 0 0,-1 1-1 0 0,1-1 1 0 0,-1 1-1 0 0,0 0 0 0 0,1-2 1 0 0,-1 2-1 0 0,0 0 1 0 0,0 0-1 0 0,0 0 0 0 0,0 0 1 0 0,0 0-1 0 0,-1 0 1 0 0,1 0-1 0 0,-2-1 1 0 0,-4-1 0 0 0,0 3-2 0 0,6 0 0 0 0,0 0 0 0 0,1 0 0 0 0,-1 1 0 0 0,0-1 0 0 0,0 0 0 0 0,1 0 0 0 0,-1 1 0 0 0,1-1 0 0 0,-1 1 0 0 0,0-1 0 0 0,1 0 0 0 0,-1 1 0 0 0,1-1 0 0 0,-1 1 0 0 0,1 0 0 0 0,-1-1 0 0 0,1 1 0 0 0,-1-1 0 0 0,1 1 0 0 0,0 0 0 0 0,-1-1 0 0 0,1 1 0 0 0,0-1 0 0 0,-1 0 0 0 0,1 1 0 0 0,0 0 0 0 0,0 0 0 0 0,0-1 0 0 0,0 3 0 0 0,1 15 0 0 0,0-17 0 0 0,2 10 0 0 0,2 1 0 0 0,0-1 0 0 0,0-1 0 0 0,1 2 0 0 0,0-2 0 0 0,1 0 0 0 0,0 0 0 0 0,0 0 0 0 0,11 9 0 0 0,-6-4 0 0 0,0-2-1 0 0,18 32 0 0 0,-28-40-3 0 0,1 0 2 0 0,0 1 0 0 0,0-2-1 0 0,-1 2 1 0 0,0 0 0 0 0,2 8 0 0 0,-4-12 1 0 0,1-1 1 0 0,-1 0 0 0 0,0 1 0 0 0,0 0-1 0 0,0 0 1 0 0,-1-1 0 0 0,1 1 0 0 0,0 0-1 0 0,-1 0 1 0 0,1-1 0 0 0,-1 1 0 0 0,1 0-1 0 0,-1-1 1 0 0,0 2 0 0 0,1-1 0 0 0,-1-1-1 0 0,0 1 1 0 0,0-1 0 0 0,0 0 0 0 0,-1 1-1 0 0,1-1 1 0 0,-2 1 0 0 0,-3 3-1 0 0,0-1 0 0 0,0 0-1 0 0,-1 0 1 0 0,1-1 0 0 0,-1 1 0 0 0,1-1 0 0 0,-1 0 0 0 0,0-2-1 0 0,-14 4 1 0 0,-2-1-1 0 0,-40 1 0 0 0,5-2-5 0 0,28-2 7 0 0</inkml:trace>
  <inkml:trace contextRef="#ctx0" brushRef="#br0" timeOffset="6839.2">177 630 5520 0 0,'-10'-1'-2'0'0,"-3"2"8"0"0,10 0 0 0 0,1-1 0 0 0,-1 0 1 0 0,0 0-1 0 0,1 0 1 0 0,-1 0-1 0 0,1 0 0 0 0,-1 0 1 0 0,-4-1-1 0 0,-9-1 42 0 0,14 2-44 0 0,0 0 0 0 0,1 0 0 0 0,-1 0 1 0 0,0 0-1 0 0,1-1 0 0 0,-1 1 0 0 0,2 0 0 0 0,-2-1 1 0 0,1 1-1 0 0,-2-1 0 0 0,2 0 0 0 0,-1 1 1 0 0,-1-2-1 0 0,2 1 7 0 0,-1 0 0 0 0,1 1 0 0 0,0-1 0 0 0,0 0 1 0 0,0 1-1 0 0,-1-1 0 0 0,1 1 0 0 0,0 0 0 0 0,-1-1 0 0 0,1 1 0 0 0,0 0 1 0 0,-1 0-1 0 0,1 0 0 0 0,-3 0 0 0 0,2 0 47 0 0,-42-8 2115 0 0,95 17-1813 0 0,-22-4-259 0 0,29 1 0 0 0,59 5 124 0 0,-63-4-140 0 0,-34-4-24 0 0,23 1 0 0 0,-33-4-30 0 0,2 2 1 0 0,12 2-1 0 0,-14-2-8 0 0,0 0 0 0 0,20 1-1 0 0,235 6 378 0 0,-229-7-325 0 0,48-4-1 0 0,-48 1-17 0 0,9-2 100 0 0,-19 2 24 0 0,35 1-1 0 0,-21 1 0 0 0,47-1 0 0 0,-69-1-100 0 0,33 4-1 0 0,8 0 180 0 0,150 7 641 0 0,-76-1-440 0 0,-35-2 24 0 0,25-1-112 0 0,42-1 87 0 0,28 0 10 0 0,-22 2-55 0 0,13 1-20 0 0,37-7 71 0 0,-85 0-243 0 0,140-6 471 0 0,-222 1-598 0 0,81-4 147 0 0,40-2 394 0 0,-112 3-495 0 0,6 0-4 0 0,158 7 547 0 0,-122-5-484 0 0,-17 1-48 0 0,107-3 331 0 0,-108 5-348 0 0,31 0 33 0 0,79 4 244 0 0,-49-10-212 0 0,-40 9-30 0 0,108-4 178 0 0,-25 0-108 0 0,-16 3-14 0 0,10 3-28 0 0,-69 0-51 0 0,-23 0-59 0 0,122 7 153 0 0,-61 0-94 0 0,-104-9-104 0 0,-30-1-11 0 0,24 4 0 0 0,356 28 286 0 0,-155-18-119 0 0,-54 3-52 0 0,147 9 138 0 0,90-9 111 0 0,-243-8-216 0 0,61-3 35 0 0,-235-6-205 0 0,186-2 168 0 0,72-12 52 0 0,-112-8-94 0 0,43 15 7 0 0,-147 6-103 0 0,-10-4-8 0 0,-34 3-23 0 0,1 0 1 0 0,-1 1 0 0 0,12 0 0 0 0,168 6 114 0 0,-48-2-31 0 0,-129-3-85 0 0,-1 0 0 0 0,17-2 1 0 0,7-1 7 0 0,149 3 74 0 0,-175-1-86 0 0,-1 0 0 0 0,2 0 1 0 0,-2-1-1 0 0,0 0 1 0 0,0-1-1 0 0,0 0 1 0 0,0-1-1 0 0,10-4 1 0 0,-11 4 0 0 0,-6 4-5 0 0,-1-1 0 0 0,1 1 1 0 0,0-1-1 0 0,-1 1 0 0 0,1-1 0 0 0,-1 1 1 0 0,1-1-1 0 0,-1 1 0 0 0,1-1 0 0 0,-1 0 1 0 0,1 1-1 0 0,-1-1 0 0 0,0 1 0 0 0,1-1 0 0 0,-1 0 1 0 0,0 0-1 0 0,0 1 0 0 0,0-1 0 0 0,1 0 1 0 0,-1 0-1 0 0,0 1 0 0 0,0-1 0 0 0,0 0 1 0 0,0 0-1 0 0,0 1 0 0 0,0-1 0 0 0,0 0 1 0 0,0 0-1 0 0,-1 1 0 0 0,1-1 0 0 0,0-1 0 0 0,0 2 1 0 0,-1-1-1 0 0,1 0 0 0 0,0 1 0 0 0,-1-1 1 0 0,1 0-1 0 0,-1 0 0 0 0,0-1 0 0 0,-3-5 0 0 0,-3 1 0 0 0</inkml:trace>
  <inkml:trace contextRef="#ctx0" brushRef="#br0" timeOffset="8814.04">147 211 7024 0 0,'-2'-1'1384'0'0,"-19"-12"2553"0"0,1 5-2418 0 0,19 7-1463 0 0,0 1 1 0 0,1-1 0 0 0,-1 0 0 0 0,0 1 0 0 0,1-1 0 0 0,-1 1 0 0 0,0-1-1 0 0,1 1 1 0 0,0 0 0 0 0,-1-1 0 0 0,0 1 0 0 0,0 0 0 0 0,1 0 0 0 0,-2-1-1 0 0,1 1 1 0 0,0 0 0 0 0,0 0 0 0 0,0 0 0 0 0,1 0 0 0 0,-1 0 0 0 0,0 0-1 0 0,0 0 1 0 0,0 0 0 0 0,0 0 0 0 0,1 0 0 0 0,-1 1 0 0 0,0-1 0 0 0,0 0 0 0 0,-1 1-1 0 0,1 0-9 0 0,0 1-1 0 0,0-1 1 0 0,0 1-1 0 0,0-1 1 0 0,0 1-1 0 0,0 0 1 0 0,0 0-1 0 0,0-1 1 0 0,1 1-1 0 0,-1-1 1 0 0,0 1-1 0 0,1 0 0 0 0,-1 2 1 0 0,-1 8-4 0 0,1 3 1 0 0,0 24-1 0 0,1-35 24 0 0,-1 59 17 0 0,-1-24-10 0 0,3 2 0 0 0,8 68 0 0 0,13 48-13 0 0,-7-42-36 0 0,-11-75-16 0 0,-3-35 3 0 0,-1-5-11 0 0,1 0-1 0 0,-1 0 0 0 0,0 0 1 0 0,0 0-1 0 0,0 0 1 0 0,0 1-1 0 0,0-1 1 0 0,0 0-1 0 0,0 0 0 0 0,0 0 1 0 0,0 0-1 0 0,0 0 1 0 0,0 0-1 0 0,0 0 0 0 0,1 0 1 0 0,-1 0-1 0 0,0 0 1 0 0,0 1-1 0 0,0-1 1 0 0,0 0-1 0 0,0 0 0 0 0,0 0 1 0 0,0 0-1 0 0,0 0 1 0 0,0 0-1 0 0,0 0 0 0 0,0 0 1 0 0,0 0-1 0 0,0 1 1 0 0,0-1-1 0 0,0 0 1 0 0,0 0-1 0 0,0 0 0 0 0,0 0 1 0 0,0 0-1 0 0,0 0 1 0 0,0 0-1 0 0,-1 0 1 0 0,1 1-1 0 0,0-1 0 0 0,0 0 1 0 0,0 0-1 0 0,0 0 1 0 0,0 0-1 0 0,0 0 0 0 0,0 0 1 0 0,0 0-1 0 0,0 0 1 0 0,0 0-1 0 0,0 0 1 0 0,0 0-1 0 0,-1 0 0 0 0,1 0 1 0 0,0 0-1 0 0,0 0 1 0 0,0 0-1 0 0,0 1 1 0 0,0-1-1 0 0,0 0 0 0 0,0 0 1 0 0,0 0-1 0 0,0 0 1 0 0,-1 0-1 0 0,1 0 0 0 0,-4-6 8 0 0,-11-42 24 0 0,2-1 1 0 0,-10-84-1 0 0,5 44 68 0 0,2 32-4 0 0,10 38 5 0 0,1 1-1 0 0,1 0 0 0 0,-3-30 0 0 0,7 42-68 0 0,0 2 0 0 0,1 0 0 0 0,-1 0 0 0 0,1-1-1 0 0,0 2 1 0 0,0-1 0 0 0,1 0 0 0 0,-1-1-1 0 0,1 1 1 0 0,0 0 0 0 0,0 0 0 0 0,0 1 0 0 0,0 0-1 0 0,1 0 1 0 0,-1-1 0 0 0,1 1 0 0 0,0 0-1 0 0,0-1 1 0 0,0 1 0 0 0,0 0 0 0 0,1 1 0 0 0,-1-1-1 0 0,7-2 1 0 0,10-6 39 0 0,-15 8-48 0 0,1-2-1 0 0,-1 2 1 0 0,2 1 0 0 0,-3-1-1 0 0,13-2 1 0 0,19-5 83 0 0,-23 6-60 0 0,-1 0 0 0 0,17-2 0 0 0,15-3 32 0 0,-31 7-51 0 0,0 0 1 0 0,0 0-1 0 0,14-1 1 0 0,80-5 197 0 0,-71 3-169 0 0,93-10 141 0 0,229 1 301 0 0,-240 15-388 0 0,43-2 66 0 0,-55 0-51 0 0,-42 1-72 0 0,-7 2-3 0 0,17 0 26 0 0,48-2 59 0 0,-33 2-55 0 0,39-1 24 0 0,82-2 72 0 0,-137-1-128 0 0,40-4 56 0 0,-12 3-14 0 0,-20 3-28 0 0,71-5 62 0 0,68-4 64 0 0,-33 3-52 0 0,-11 0-8 0 0,-4 2-27 0 0,31-3 22 0 0,247-3 122 0 0,-330 10-167 0 0,52-1 35 0 0,175 2 132 0 0,-9 0 32 0 0,-254-2-211 0 0,208-2 163 0 0,-203 1-173 0 0,66 1 36 0 0,311-10 183 0 0,-275 1-175 0 0,318-16 124 0 0,-362 20-162 0 0,489-23 200 0 0,-353 16-113 0 0,274 5 221 0 0,-452 10-288 0 0,230 11 202 0 0,-239-8-212 0 0,-21 2-18 0 0,-62-7-44 0 0,0 1 0 0 0,-2 1 0 0 0,2 0 0 0 0,18 6 0 0 0,-24-7-3 0 0,-2-1-3 0 0,-3 0-3 0 0,-1 0-1 0 0,1 0 1 0 0,-1 0 0 0 0,0 0-1 0 0,1 0 1 0 0,-1 1 0 0 0,1-1-1 0 0,-1 0 1 0 0,0 1 0 0 0,0-1-1 0 0,1 1 1 0 0,-1-1 0 0 0,0 1-1 0 0,1 0 1 0 0,-1-1 0 0 0,0 1-1 0 0,0 0 1 0 0,0 0 0 0 0,3 0-1 0 0,-2 6 0 0 0,-1-5 0 0 0,-1 0 0 0 0,0 0 0 0 0,0 0 0 0 0,0 0 0 0 0,0 0 0 0 0,0 0 0 0 0,0 0 0 0 0,-1 0 0 0 0,1 0 0 0 0,-1 0 0 0 0,-1 2 0 0 0,1 2 0 0 0,1 9 0 0 0,1 0 0 0 0,1 2 0 0 0,0-3 0 0 0,1 3 0 0 0,0-3 0 0 0,10 26 0 0 0,6 32 0 0 0,-11-36 0 0 0,52 212 0 0 0,-53-220 0 0 0,1 0 0 0 0,-4 0 0 0 0,2 34 0 0 0,7 35 0 0 0,-13-95 0 0 0,0-1-1 0 0,0 1 1 0 0,0-1-1 0 0,0 1 1 0 0,0 0 0 0 0,0-1-1 0 0,0 1 1 0 0,0-1-1 0 0,-1 0 1 0 0,1 0-1 0 0,0 1 1 0 0,-1-1-1 0 0,0 1 1 0 0,1-1 0 0 0,-1 0-1 0 0,0 1 1 0 0,1-1-1 0 0,-1 0 1 0 0,0 1-1 0 0,-1 0 1 0 0,0-1-7 0 0</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10:10:30.885"/>
    </inkml:context>
    <inkml:brush xml:id="br0">
      <inkml:brushProperty name="width" value="0.05" units="cm"/>
      <inkml:brushProperty name="height" value="0.05" units="cm"/>
      <inkml:brushProperty name="color" value="#F6630D"/>
    </inkml:brush>
  </inkml:definitions>
  <inkml:trace contextRef="#ctx0" brushRef="#br0">137 2052 5416 0 0,'4'-13'124'0'0,"-2"-5"-54"0"0,-2 12 162 0 0,-1 0 0 0 0,1 1-1 0 0,-1 0 1 0 0,0 0-1 0 0,0 0 1 0 0,-2-8 0 0 0,2 12 170 0 0,0 79 5231 0 0,-13 155-4270 0 0,11-182-1012 0 0,1-1-1 0 0,3 1 0 0 0,7 55 1 0 0,-8-99-235 0 0,1 0 1 0 0,-1-2 0 0 0,0 3 0 0 0,-2 12-1 0 0,3-6 117 0 0,-1-14-214 0 0,0 1-1 0 0,0-1 0 0 0,0 0 0 0 0,1 1 0 0 0,-1-1 0 0 0,0 1 0 0 0,0-1 0 0 0,0 0 1 0 0,0 1-1 0 0,0-1 0 0 0,0 1 0 0 0,0-1 0 0 0,0 0 0 0 0,0 1 0 0 0,0-1 0 0 0,0 0 1 0 0,0 1-1 0 0,0-1 0 0 0,0 1 0 0 0,-1-1 0 0 0,1 0 0 0 0,0 1 0 0 0,0-1 0 0 0,0 0 0 0 0,0 1 1 0 0,-1-1-1 0 0,1 0 0 0 0,0 1 0 0 0,0-1 0 0 0,0 0 0 0 0,0 1 0 0 0,0-1 0 0 0,-1 0 1 0 0,1 0-1 0 0,0 1 0 0 0,-1-1 0 0 0,1 0 0 0 0,0 0 0 0 0,-1 0 0 0 0,0 1 0 0 0,-6-18 88 0 0,-5-29 4 0 0,2-3 0 0 0,3 0 0 0 0,-2-94 0 0 0,-6-59 231 0 0,14 184-287 0 0,0-1 0 0 0,2 0-1 0 0,0 0 1 0 0,1 1 0 0 0,8-37 0 0 0,-8 51-31 0 0,-1 0 0 0 0,0 2 0 0 0,1-2 0 0 0,0-1 0 0 0,0 2 0 0 0,0 0 0 0 0,0-1 0 0 0,0 1 0 0 0,1 0 0 0 0,-1 0 0 0 0,1 0 0 0 0,0 1 0 0 0,0-1 0 0 0,0 0 0 0 0,0 2 0 0 0,0-2 0 0 0,2 1 0 0 0,3-2 0 0 0,0 0 16 0 0,1 2 1 0 0,0-1-1 0 0,1 1 1 0 0,-1 1-1 0 0,1-1 1 0 0,14 1-1 0 0,65-13 138 0 0,61 2 3 0 0,215-21 206 0 0,-84 7-141 0 0,28 11-42 0 0,-7-1-53 0 0,2 9-4 0 0,-269 7-126 0 0,1-2-3 0 0,26 2 22 0 0,-56 0-32 0 0,1 1 0 0 0,0 0 1 0 0,-1 0-1 0 0,-1 0 0 0 0,1 1 1 0 0,0 0-1 0 0,7 4 0 0 0,-12-5-3 0 0,1 0-1 0 0,0 0 0 0 0,0 0 0 0 0,-1 1 1 0 0,1-1-1 0 0,-1 1 0 0 0,1-1 1 0 0,-1 1-1 0 0,0 0 0 0 0,1-1 0 0 0,-1 0 1 0 0,0 1-1 0 0,0 0 0 0 0,0 0 0 0 0,0 0 1 0 0,-1 0-1 0 0,1 0 0 0 0,-1 1 0 0 0,1-1 1 0 0,-1 1-1 0 0,0-1 0 0 0,1 3 1 0 0,-1 6 5 0 0,0 1 0 0 0,-1 0 0 0 0,-3 13 0 0 0,0 5 1 0 0,-2 54 4 0 0,-1 76 24 0 0,14-50-12 0 0,-6-81-26 0 0,8 43 0 0 0,-1-14 0 0 0,-11-32 0 0 0,1-19 0 0 0,-2 0 0 0 0,2-5-1 0 0,1 0 0 0 0,-1-1 0 0 0,0 1 0 0 0,0-1 0 0 0,0 1 0 0 0,1-1 0 0 0,-1 0 0 0 0,0 0 0 0 0,0-1 0 0 0,-1 1 0 0 0,1 0 0 0 0,0 0-1 0 0,0-1 1 0 0,0 1 0 0 0,-1-1 0 0 0,1 1 0 0 0,0-1 0 0 0,-3 0 0 0 0,-6 2-5 0 0,-22 4-9 0 0,2-1-1 0 0,-39 1 1 0 0,-3-2-7 0 0,-78 6-28 0 0,118-8 34 0 0,-58-2-1 0 0,17-1-6 0 0,-7 3 8 0 0,-207 3-66 0 0,132 1 47 0 0,59-1 12 0 0,-162 10-32 0 0,-1 0 4 0 0,69-3 50 0 0,107 3-6 0 0,-5-2-6 0 0,33-3 6 0 0,51-9 6 0 0,1-1 0 0 0,0 0 0 0 0,0 0 0 0 0,0-1 0 0 0,-5 0 0 0 0,9 1 0 0 0,-10-2 0 0 0</inkml:trace>
  <inkml:trace contextRef="#ctx0" brushRef="#br0" timeOffset="1234.03">2305 2013 5120 0 0,'2'5'6'0'0,"2"6"170"0"0,-2-4 85 0 0,-2-7-216 0 0,0 1 0 0 0,0 0 0 0 0,0 0 1 0 0,0-1-1 0 0,-1 1 0 0 0,1 0 0 0 0,0 0 1 0 0,0-1-1 0 0,0 1 0 0 0,-1 0 0 0 0,1-1 0 0 0,0 1 1 0 0,-1 0-1 0 0,1-1 0 0 0,-1 2 0 0 0,0-1 749 0 0,1-1-744 0 0,0 0 0 0 0,0 0 0 0 0,0 0 0 0 0,0 0 0 0 0,0 0 0 0 0,0 1 0 0 0,0-1-1 0 0,0 0 1 0 0,-1 0 0 0 0,1 0 0 0 0,0 0 0 0 0,0 0 0 0 0,0 0 0 0 0,0 0 0 0 0,0 0 0 0 0,0 0 0 0 0,0 0 0 0 0,0 2 0 0 0,0-2 0 0 0,0 0 0 0 0,-1 0 0 0 0,1 0 0 0 0,0 0 0 0 0,0 0 0 0 0,0 0 0 0 0,0 0 0 0 0,0 0 0 0 0,0 0 0 0 0,0 0 0 0 0,-1 0 0 0 0,1 0 0 0 0,0 0 0 0 0,0 0 0 0 0,0 0 0 0 0,0 0-1 0 0,0 0 1 0 0,0 0 0 0 0,0 0 0 0 0,0 0 0 0 0,-1 0 0 0 0,1 0 0 0 0,0 0 0 0 0,0 0 0 0 0,0-2 0 0 0,0 2 0 0 0,0 0 0 0 0,0 0 0 0 0,0 0 0 0 0,0 0 0 0 0,0 0 0 0 0,-1 0 0 0 0,1 0 0 0 0,0 0 0 0 0,0 0 0 0 0,0 0 0 0 0,0-1 0 0 0,0 1 0 0 0,0 0 0 0 0,0 0 0 0 0,0 0 0 0 0,0 0-10 0 0,-1-1 1 0 0,1 1 0 0 0,0-1-1 0 0,-1 1 1 0 0,1-1 0 0 0,0 1-1 0 0,0-1 1 0 0,-1 1 0 0 0,1-1 0 0 0,0 1-1 0 0,0-1 1 0 0,0 1 0 0 0,0-1-1 0 0,0 1 1 0 0,0-1 0 0 0,0 1-1 0 0,0-1 1 0 0,0 1 0 0 0,0-1 0 0 0,0 1-1 0 0,0-1 1 0 0,0 0 0 0 0,5-13 191 0 0,1-2 1 0 0,1 3-1 0 0,-1-3 1 0 0,1 2-1 0 0,1 2 1 0 0,18-25-1 0 0,70-65 822 0 0,-83 88-977 0 0,17-21 286 0 0,1-1 0 0 0,27-43-1 0 0,-3 2 345 0 0,-28 49-474 0 0,-22 24-129 0 0,0-1-1 0 0,0 0 1 0 0,0 0-1 0 0,4-7 1 0 0,-9 11-65 0 0,1 1 0 0 0,0-1 0 0 0,0 0 0 0 0,0 0 0 0 0,0 0 0 0 0,0 0 1 0 0,0 1-1 0 0,0-1 0 0 0,1 0 0 0 0,-1 1 0 0 0,0-1 0 0 0,0 0 0 0 0,0 1 1 0 0,1 0-1 0 0,-1-1 0 0 0,0 1 0 0 0,1 0 0 0 0,1-1 0 0 0,1-1 81 0 0,-2 2 288 0 0,17-10 1312 0 0,-12 7-1632 0 0</inkml:trace>
  <inkml:trace contextRef="#ctx0" brushRef="#br0" timeOffset="2057">2944 856 1200 0 0,'0'0'10016'0'0,"1"-4"-9922"0"0,1 1-44 0 0,-1-2 0 0 0,1 2 0 0 0,-1-1-1 0 0,1 0 1 0 0,-2 1 0 0 0,1 0 0 0 0,-1-1 0 0 0,1 0-1 0 0,-1 0 1 0 0,0 1 0 0 0,-1-2 0 0 0,1 1-1 0 0,-1 0 1 0 0,1 0 0 0 0,-2 1 0 0 0,1-1 0 0 0,-2-2-1 0 0,2 4-19 0 0,0-1-1 0 0,0 0 1 0 0,-1 1-1 0 0,1 0 0 0 0,0 0 1 0 0,-1 0-1 0 0,0 0 1 0 0,1 0-1 0 0,-1 1 0 0 0,0-1 1 0 0,0 0-1 0 0,0 1 1 0 0,0 0-1 0 0,0-1 1 0 0,0 1-1 0 0,-1 0 0 0 0,1 0 1 0 0,0 0-1 0 0,-1 0 1 0 0,1 1-1 0 0,-1-1 0 0 0,1 1 1 0 0,0 0-1 0 0,-1 0 1 0 0,1 0-1 0 0,-1 0 0 0 0,2 0 1 0 0,-2 0-1 0 0,1 0 1 0 0,-1 0-1 0 0,1 0 1 0 0,-1 1-1 0 0,0-1 0 0 0,0 1 1 0 0,1 0-1 0 0,0 0 1 0 0,0 0-1 0 0,-1 0 0 0 0,1 1 1 0 0,0-1-1 0 0,0 1 1 0 0,0-1-1 0 0,0 1 1 0 0,1 0-1 0 0,-1-1 0 0 0,0 1 1 0 0,1 0-1 0 0,-2 2 1 0 0,-9 15 122 0 0,2 0 1 0 0,0 1 0 0 0,1 1 0 0 0,1-2 0 0 0,0 2-1 0 0,2-1 1 0 0,1 3 0 0 0,0-2 0 0 0,-2 36 0 0 0,7-49-99 0 0,0-2 1 0 0,0 0 0 0 0,1 1-1 0 0,-1-1 1 0 0,2 2 0 0 0,-1-1-1 0 0,1-1 1 0 0,0-1 0 0 0,0 2-1 0 0,1-1 1 0 0,-1 1 0 0 0,1-1 0 0 0,1 0-1 0 0,-1 0 1 0 0,1-2 0 0 0,0 1-1 0 0,9 9 1 0 0,-11-11-23 0 0,0 0 1 0 0,1-1-1 0 0,0 1 1 0 0,0-1-1 0 0,1 0 1 0 0,-1 0-1 0 0,0-1 1 0 0,1 1-1 0 0,-1-1 0 0 0,1 2 1 0 0,-1-2-1 0 0,1 0 1 0 0,0 0-1 0 0,0 0 1 0 0,-1-1-1 0 0,1 1 1 0 0,0-1-1 0 0,0 0 0 0 0,1 0 1 0 0,-1 0-1 0 0,-1-1 1 0 0,1 1-1 0 0,-1-1 1 0 0,1 0-1 0 0,-1 0 0 0 0,1 0 1 0 0,0-2-1 0 0,-1 2 1 0 0,1-1-1 0 0,-1 1 1 0 0,6-5-1 0 0,0 0 49 0 0,-1 0-1 0 0,1-1 1 0 0,-1-1 0 0 0,0 1-1 0 0,10-14 1 0 0,-15 16-41 0 0,0 1 0 0 0,-1 0 0 0 0,0 0 0 0 0,0 1 0 0 0,0-1 0 0 0,0 0 1 0 0,-1-1-1 0 0,1 0 0 0 0,-1 0 0 0 0,0 1 0 0 0,0-1 0 0 0,-1 1 0 0 0,0 0 0 0 0,1 0 0 0 0,-2-11 0 0 0,0 7 71 0 0,1 6-77 0 0,0 1 0 0 0,0-1 0 0 0,-1 1-1 0 0,1-1 1 0 0,0 1 0 0 0,-1-1 0 0 0,1 1 0 0 0,-1 0 0 0 0,1 0 0 0 0,-1 0-1 0 0,0-1 1 0 0,-1-2 0 0 0,2 3 123 0 0,-1 6-128 0 0,0-1-1 0 0,1-1 1 0 0,-1 1 0 0 0,1 0-1 0 0,0 0 1 0 0,0-1-1 0 0,0 1 1 0 0,0 0-1 0 0,1 1 1 0 0,0-1-1 0 0,2 6 1 0 0,0 7 28 0 0,2 6 61 0 0,0 1-1 0 0,3-3 0 0 0,-1 2 0 0 0,1-1 0 0 0,15 27 0 0 0,-19-41-36 0 0</inkml:trace>
  <inkml:trace contextRef="#ctx0" brushRef="#br0" timeOffset="2496.17">3144 887 14168 0 0,'0'0'1472'0'0,"3"0"-1296"0"0,2-1-33 0 0,0 1 1 0 0,0 0 0 0 0,0 1 0 0 0,1-1 0 0 0,-1 1 0 0 0,0 0 0 0 0,0 0 0 0 0,0 1 0 0 0,-1 0 0 0 0,1-1 0 0 0,0 1 0 0 0,-1 1 0 0 0,1-1 0 0 0,-1 1 0 0 0,-1-1 0 0 0,8 8-1 0 0,1-2 40 0 0,-2 1 0 0 0,0 0 0 0 0,-1 1 0 0 0,0 0 0 0 0,9 17-1 0 0,-2-3 221 0 0,-2 1-1 0 0,-1 1 0 0 0,12 35 1 0 0,-24-57-63 0 0,0-5-131 0 0,-1-12-63 0 0,-4-14-97 0 0,0 3 7 0 0,1-2-1 0 0,1 1 1 0 0,2 0 0 0 0,0 0 0 0 0,1 0 0 0 0,2-1 0 0 0,0 3-1 0 0,14-47 1 0 0,-17 64-44 0 0,2 0-1 0 0,0 1 0 0 0,2 0 0 0 0,-2 0 1 0 0,1 0-1 0 0,0 2 0 0 0,0-2 0 0 0,0 0 1 0 0,1 1-1 0 0,-1 0 0 0 0,1 0 0 0 0,0 0 1 0 0,1 0-1 0 0,-1 1 0 0 0,0 0 0 0 0,1 1 1 0 0,0-1-1 0 0,0 0 0 0 0,0 0 0 0 0,0 1 1 0 0,1 0-1 0 0,-2 1 0 0 0,1-1 0 0 0,1 1 1 0 0,-1 0-1 0 0,1 0 0 0 0,-1 1 0 0 0,1-1 1 0 0,-1 1-1 0 0,1 1 0 0 0,-1-1 0 0 0,1 1 1 0 0,5 1-1 0 0,25 4 29 0 0,-20 1-23 0 0</inkml:trace>
  <inkml:trace contextRef="#ctx0" brushRef="#br0" timeOffset="3658.2">3810 748 12864 0 0,'-1'-2'448'0'0,"-2"-3"-256"0"0,0 1 0 0 0,0 0 0 0 0,0 0 0 0 0,0 0 0 0 0,0 1 0 0 0,0 0 0 0 0,0-1 0 0 0,-1 1 0 0 0,0 1 0 0 0,0-2 0 0 0,0 2 0 0 0,0 0 0 0 0,-1 0 0 0 0,1 0 0 0 0,-2 0 0 0 0,2 1-1 0 0,-1-1 1 0 0,0 1 0 0 0,1 0 0 0 0,-1 1 0 0 0,0-1 0 0 0,-6 1 0 0 0,9 0-144 0 0,0 1 0 0 0,0-1-1 0 0,0 1 1 0 0,0 0 0 0 0,0 0-1 0 0,1 0 1 0 0,-1 0 0 0 0,0 0-1 0 0,0 0 1 0 0,0 1 0 0 0,1-1-1 0 0,-1 1 1 0 0,1-1 0 0 0,-3 4-1 0 0,-18 25 532 0 0,18-22-503 0 0,-1 1 0 0 0,2 0 0 0 0,-1 0 0 0 0,1 1 0 0 0,0-2 0 0 0,1 2 1 0 0,0 0-1 0 0,1 0 0 0 0,0-2 0 0 0,0 2 0 0 0,2 17 0 0 0,-1-26-58 0 0,1 1 0 0 0,-1 0 0 0 0,1 0 0 0 0,-1 0 0 0 0,1-1 0 0 0,0 1 0 0 0,0 1 0 0 0,0-2 0 0 0,0 1 0 0 0,0-1 0 0 0,0 1 0 0 0,1-1 0 0 0,-1 1 0 0 0,0-1 0 0 0,1 0 0 0 0,-1 0 0 0 0,1 0 0 0 0,-1 0 0 0 0,4 2 0 0 0,-4-2-9 0 0,0-1 0 0 0,0 1-1 0 0,0-1 0 0 0,0 0 0 0 0,0 0 1 0 0,0 1-1 0 0,0-1 0 0 0,1 0 1 0 0,-1 0-1 0 0,0 0 0 0 0,0 0 0 0 0,0 0 1 0 0,0 0-1 0 0,0 0 0 0 0,0-1 1 0 0,0 1-1 0 0,0 0 0 0 0,1-1 0 0 0,-1 1 1 0 0,0 0-1 0 0,2-2 0 0 0,17-11 76 0 0,-16 10-72 0 0,-1-1 0 0 0,-1 1 0 0 0,0-1 0 0 0,1 0 1 0 0,-1 2-1 0 0,1-2 0 0 0,-1 0 0 0 0,0 0 0 0 0,0 0 0 0 0,-1-1 1 0 0,1 0-1 0 0,-1 1 0 0 0,0 0 0 0 0,0-4 0 0 0,0 0 4 0 0,0 0 0 0 0,0 1-1 0 0,-1 0 1 0 0,0 0 0 0 0,0 0-1 0 0,-1-1 1 0 0,-3-12 0 0 0,0 0 78 0 0,4 19-40 0 0,3 12-48 0 0,0 1 1 0 0,1 0-1 0 0,0 1 0 0 0,1-2 0 0 0,0 0 0 0 0,2 2 0 0 0,0-2 1 0 0,11 15-1 0 0,-17-24-4 0 0,0 0 0 0 0,1-1 0 0 0,-1 1 0 0 0,1-1 1 0 0,-1 1-1 0 0,0-1 0 0 0,1 0 0 0 0,0 0 0 0 0,0 0 1 0 0,0 0-1 0 0,-1 0 0 0 0,1 0 0 0 0,0-1 0 0 0,0 1 1 0 0,1-1-1 0 0,-1 1 0 0 0,0-1 0 0 0,0 0 0 0 0,0 1 0 0 0,0-1 1 0 0,0 0-1 0 0,0 0 0 0 0,4-1 0 0 0,-3 0 1 0 0,-1 0-1 0 0,0 1 0 0 0,0 0 0 0 0,0-2 1 0 0,0 1-1 0 0,0 0 0 0 0,0 0 1 0 0,0-1-1 0 0,0 1 0 0 0,0-1 1 0 0,0 0-1 0 0,-1 0 0 0 0,1 1 1 0 0,-1-1-1 0 0,0 0 0 0 0,1 0 1 0 0,-1-1-1 0 0,0 0 0 0 0,0 1 1 0 0,1-3-1 0 0,2-7 2 0 0,-1-2 0 0 0,0 1-1 0 0,-1 1 1 0 0,0-3 0 0 0,-1 2 0 0 0,0-16 0 0 0,2-13-6 0 0,-3 36 1 0 0,1 0-1 0 0,0 1 1 0 0,0 0-1 0 0,1-1 1 0 0,2-5-1 0 0,-4 10 2 0 0,1 0 0 0 0,-1 0 0 0 0,0 0 0 0 0,1-1-1 0 0,-1 2 1 0 0,2-1 0 0 0,-2 0 0 0 0,1 0 0 0 0,0 1 0 0 0,-1-1 0 0 0,1 0 0 0 0,0 1-1 0 0,-1-1 1 0 0,1 1 0 0 0,0-1 0 0 0,0 1 0 0 0,0-1 0 0 0,-1 1 0 0 0,1 0 0 0 0,0-1-1 0 0,0 1 1 0 0,0 0 0 0 0,0 0 0 0 0,0-1 0 0 0,0 1 0 0 0,0 0 0 0 0,0 0 0 0 0,-1 0-1 0 0,1 0 1 0 0,1 0 0 0 0,1 1 0 0 0,1 0-1 0 0,-1 0 1 0 0,-1 0 0 0 0,1 0-1 0 0,0 1 1 0 0,4 1 0 0 0,-2 1-1 0 0,1 0 1 0 0,2 1 0 0 0,-1 0 0 0 0,1 1 0 0 0,-1-2 0 0 0,-1 2 0 0 0,0 2 0 0 0,0-2 0 0 0,0 1 0 0 0,-1 0 0 0 0,0-1 0 0 0,5 12 0 0 0,8 8 2 0 0,-13-20 4 0 0,2-1 2 0 0,-7-4-7 0 0,1-1 1 0 0,-1 0-1 0 0,0 0 0 0 0,1 1 0 0 0,-1-1 0 0 0,1 0 0 0 0,-1 0 0 0 0,1 0 1 0 0,-1 0-1 0 0,1 0 0 0 0,-1 0 0 0 0,0 0 0 0 0,1 1 0 0 0,-1-1 0 0 0,1-1 1 0 0,-1 1-1 0 0,1 0 0 0 0,-1 0 0 0 0,1 0 0 0 0,-1 0 0 0 0,1 0 0 0 0,-1 0 1 0 0,1 0-1 0 0,-1-1 0 0 0,0 1 0 0 0,1 0 0 0 0,-1 0 0 0 0,1-1 0 0 0,-1 1 1 0 0,0 0-1 0 0,1-1 0 0 0,-1 1 0 0 0,0 0 0 0 0,1-1 0 0 0,-1 1 0 0 0,0 0 1 0 0,0-1-1 0 0,1 1 0 0 0,-1-1 0 0 0,0 1 0 0 0,0 0 0 0 0,0-1 0 0 0,1 1 1 0 0,-1-1-1 0 0,0 0 0 0 0,7-26 17 0 0,-6 19-15 0 0,16-57 34 0 0,-14 49-25 0 0,-3 14-8 0 0,0-1-1 0 0,1 1 1 0 0,-1-1-1 0 0,1 1 1 0 0,0 0 0 0 0,0 0-1 0 0,0-1 1 0 0,0 1-1 0 0,0 0 1 0 0,0 0 0 0 0,0-1-1 0 0,3-2 1 0 0,-3 3 9 0 0,-1 2-13 0 0,0 0 1 0 0,0-1-1 0 0,1 1 1 0 0,-1 0-1 0 0,0 0 1 0 0,0 0-1 0 0,0-1 0 0 0,0 1 1 0 0,1 0-1 0 0,-1 0 1 0 0,0 0-1 0 0,0 0 0 0 0,1 0 1 0 0,-1 0-1 0 0,0-1 1 0 0,0 1-1 0 0,1 0 1 0 0,-1 0-1 0 0,0 0 0 0 0,0 0 1 0 0,1 0-1 0 0,-1 0 1 0 0,0 0-1 0 0,0 0 1 0 0,1 0-1 0 0,-1 0 0 0 0,0 0 1 0 0,0 0-1 0 0,1 0 1 0 0,-1 0-1 0 0,0 1 0 0 0,0-1 1 0 0,1 0-1 0 0,-1 0 1 0 0,0 0-1 0 0,0 0 1 0 0,1 0-1 0 0,-1 0 0 0 0,0 1 1 0 0,11 5 6 0 0,-3-3 1 0 0,0 1 0 0 0,0-1 0 0 0,0-1 0 0 0,1 0 0 0 0,-1 0 1 0 0,2-1-1 0 0,-2 0 0 0 0,0-1 0 0 0,1 1 0 0 0,0-1 0 0 0,-1-1 0 0 0,13 0 0 0 0,3-4 16 0 0,0 0-1 0 0,0-2 0 0 0,25-10 1 0 0,-44 15-14 0 0,0-1 0 0 0,-1 2 0 0 0,1-2 0 0 0,0 1-1 0 0,0-2 1 0 0,-1 1 0 0 0,1-1 0 0 0,-1 0 0 0 0,-1 1 0 0 0,1-1 0 0 0,0 0 0 0 0,-1-1 0 0 0,0 1 0 0 0,2-5 0 0 0,-4 6-3 0 0,0 1-1 0 0,0-1 1 0 0,0 1 0 0 0,0 0-1 0 0,0-1 1 0 0,-1 1 0 0 0,1 0-1 0 0,-1-1 1 0 0,0 1-1 0 0,0-1 1 0 0,0 1 0 0 0,0 0-1 0 0,0 0 1 0 0,0-2-1 0 0,-1 2 1 0 0,1 0 0 0 0,-1-1-1 0 0,1 1 1 0 0,-1 0 0 0 0,0-1-1 0 0,0 1 1 0 0,0 0-1 0 0,-1 0 1 0 0,1 0 0 0 0,0 0-1 0 0,0 0 1 0 0,0 0 0 0 0,-1 0-1 0 0,0 0 1 0 0,0-1-1 0 0,1 3 1 0 0,-5-4 0 0 0,4 2-2 0 0,0 1 0 0 0,0 0 1 0 0,0-1-1 0 0,0 1 0 0 0,0 0 1 0 0,-1 0-1 0 0,1 0 0 0 0,-1 0 1 0 0,0 1-1 0 0,1-1 0 0 0,-1 1 1 0 0,1-1-1 0 0,-1 1 0 0 0,1 0 1 0 0,0 0-1 0 0,-1 0 0 0 0,1 0 1 0 0,-4 1-1 0 0,1 0 2 0 0,1 1-1 0 0,-1-1 1 0 0,1 1 0 0 0,1 0-1 0 0,-1 0 1 0 0,0 1 0 0 0,0-1 0 0 0,0 0-1 0 0,-6 6 1 0 0,1 1 13 0 0,-1 0 0 0 0,1 2 1 0 0,1-1-1 0 0,-1 1 0 0 0,-11 23 0 0 0,19-32-14 0 0,-1 0 0 0 0,0 1 0 0 0,1-1 0 0 0,0 1 1 0 0,0 0-1 0 0,0 0 0 0 0,1 0 0 0 0,-1-1 0 0 0,1 1 0 0 0,-1-1 0 0 0,1 1 0 0 0,0-1 1 0 0,0 1-1 0 0,0 0 0 0 0,0 0 0 0 0,2 6 0 0 0,-2-9-4 0 0,1 1-1 0 0,-1 0 1 0 0,1-1 0 0 0,-1 1-1 0 0,1 0 1 0 0,0-1-1 0 0,-1 1 1 0 0,2-1 0 0 0,-1 1-1 0 0,0-1 1 0 0,-1 1 0 0 0,1-1-1 0 0,0 1 1 0 0,0-1 0 0 0,0 0-1 0 0,-1 0 1 0 0,1 1-1 0 0,0-1 1 0 0,0 0 0 0 0,0 0-1 0 0,1 0 1 0 0,19 1 19 0 0,-16-2-19 0 0,2 1-1 0 0,-1 0-1 0 0,0-1 1 0 0,0 1 0 0 0,1-2 0 0 0,0 1 0 0 0,-1-1 0 0 0,0 0 0 0 0,0 0 0 0 0,-2 0 0 0 0,2-2 0 0 0,-1 1 0 0 0,1 0-1 0 0,-1-1 1 0 0,0 1 0 0 0,0 0 0 0 0,0-1 0 0 0,9-10 0 0 0,-9 7 0 0 0,0 0 0 0 0,0 0 0 0 0,0 0 0 0 0,-1-1 0 0 0,0 0 1 0 0,-1 0-1 0 0,0 0 0 0 0,0-1 0 0 0,-1 1 0 0 0,0-1 0 0 0,0 1 0 0 0,1-12 0 0 0,-2 0-2 0 0,-1-1-1 0 0,0-1 1 0 0,-2 3 0 0 0,-5-33-1 0 0,-26-78-10 0 0,13 61 9 0 0,15 51-2 0 0,-10-26-1 0 0,13 40 4 0 0,1-2 0 0 0,-2 2-1 0 0,1 0 1 0 0,0-1-1 0 0,-1 1 1 0 0,0 0-1 0 0,1 0 1 0 0,-1 2-1 0 0,0-3 1 0 0,-1 2-1 0 0,-4-4 1 0 0,8 6 1 0 0,-1 1 0 0 0,1 0 1 0 0,0-1 0 0 0,-1 1 0 0 0,1 0-1 0 0,0-1 1 0 0,-1 1 0 0 0,1 0 0 0 0,0-1 0 0 0,-1 1-1 0 0,1 0 1 0 0,-1 0 0 0 0,1 0 0 0 0,-1-1-1 0 0,1 1 1 0 0,-2 0 0 0 0,2 0 0 0 0,0 0-1 0 0,-1 0 1 0 0,1 0 0 0 0,-1 0 0 0 0,1 0-1 0 0,-1 0 1 0 0,1 0 0 0 0,-1 0 0 0 0,1 0-1 0 0,-1 0 1 0 0,1 0 0 0 0,-1 0 0 0 0,1 1 0 0 0,0-1-1 0 0,-1 0 1 0 0,1 0 0 0 0,-1 0 0 0 0,0 1-1 0 0,1-1 1 0 0,-1 0-1 0 0,0 1 1 0 0,0-1-1 0 0,0 0 1 0 0,0 1-1 0 0,1-1 1 0 0,-1 1-1 0 0,0-1 1 0 0,0 1-1 0 0,1-1 1 0 0,-1 1-1 0 0,0-1 0 0 0,1 1 1 0 0,-1-1-1 0 0,1 1 1 0 0,-1 0-1 0 0,1 0 1 0 0,-1-1-1 0 0,1 1 1 0 0,-1 0-1 0 0,1 0 1 0 0,0-1-1 0 0,-1 1 1 0 0,1 0-1 0 0,0 1 1 0 0,0-1-1 0 0,-1 0 1 0 0,1 0-1 0 0,0-1 0 0 0,0 4 0 0 0,-3 5-2 0 0,1 1 0 0 0,0 1 0 0 0,1-2 0 0 0,0 1 0 0 0,0 0 0 0 0,1 1 0 0 0,1-1 1 0 0,-1 0-1 0 0,4 16 0 0 0,-1-10-1 0 0,1 0 0 0 0,1-1 0 0 0,0 2 1 0 0,1-2-1 0 0,1 0 0 0 0,1 0 0 0 0,0-1 1 0 0,17 26-1 0 0,-2-9-4 0 0,3-2 0 0 0,48 46 0 0 0,-2-19-22 0 0,-55-43 20 0 0</inkml:trace>
  <inkml:trace contextRef="#ctx0" brushRef="#br0" timeOffset="4168.72">3267 1563 6728 0 0,'-2'5'98'0'0,"-2"11"1523"0"0,4-15-1536 0 0,0-1 0 0 0,0 0 0 0 0,0 1 1 0 0,0-1-1 0 0,0 1 0 0 0,0-1 0 0 0,0 1 0 0 0,0-1 0 0 0,0 1 0 0 0,0-1 0 0 0,1 1 0 0 0,-1-1 0 0 0,0 0 0 0 0,0 1 0 0 0,1-1 1 0 0,-1 1-1 0 0,0-1 0 0 0,0 0 0 0 0,1 0 0 0 0,-1 0 0 0 0,0 0 0 0 0,1 0 0 0 0,-1 1 0 0 0,0-1 0 0 0,1 0 0 0 0,-1 1 0 0 0,1-1 1 0 0,-1 0-1 0 0,1 0 0 0 0,1 0 23 0 0,-1 0 0 0 0,1-1 0 0 0,0 1 0 0 0,0-1 1 0 0,-1 1-1 0 0,1 0 0 0 0,-1-1 0 0 0,1 0 0 0 0,-1 0 1 0 0,1 0-1 0 0,-1 0 0 0 0,1 0 0 0 0,0-2 0 0 0,0 2 18 0 0,48-32 852 0 0,20-17 636 0 0,-43 29-1255 0 0,-19 15-173 0 0,0 1 0 0 0,0-2 0 0 0,-1 1 0 0 0,0-1 0 0 0,0 0 0 0 0,-1-1 0 0 0,9-11 0 0 0,-15 19-171 0 0,0-1-1 0 0,1 1 0 0 0,-1 0 0 0 0,0-1 1 0 0,0 1-1 0 0,1 0 0 0 0,-1-1 0 0 0,0 1 1 0 0,0-1-1 0 0,0 1 0 0 0,0 0 0 0 0,1-1 0 0 0,-1 1 1 0 0,0-1-1 0 0,0 1 0 0 0,0 0 0 0 0,0-1 1 0 0,0 1-1 0 0,0-1 0 0 0,0 1 0 0 0,0 0 0 0 0,0-1 1 0 0,0 1-1 0 0,0-1 0 0 0,-1 1 0 0 0,1-1 1 0 0,0 1-1 0 0,0 0 0 0 0,0-1 0 0 0,0 1 0 0 0,-1 0 1 0 0,1-1-1 0 0,0 1 0 0 0,0 0 0 0 0,-1-1 1 0 0,1 1-1 0 0,0 0 0 0 0,-1-1 0 0 0,1 1 0 0 0,0 0 1 0 0,-1 0-1 0 0,1-2 0 0 0,0 2 0 0 0,-1 0 1 0 0,1 0-1 0 0,0 0 0 0 0,-1 0 0 0 0,1-1 0 0 0,-1 1 1 0 0,1 0-1 0 0,0 0 0 0 0,-1 0 0 0 0,1 0 1 0 0,-1 0-1 0 0,1 0 0 0 0,-1 0 0 0 0,1 0 1 0 0,-26 4 240 0 0,24-4-240 0 0,0 0-2 0 0,0 1 0 0 0,0-1 0 0 0,1 1 1 0 0,-2 0-1 0 0,2-1 0 0 0,-1 1 0 0 0,0 0 0 0 0,0 0 0 0 0,1 0 0 0 0,-1 0 0 0 0,1 0 0 0 0,-1 0 0 0 0,1 1 0 0 0,-1-1 0 0 0,1 1 0 0 0,0-1 0 0 0,0 1 0 0 0,0-1 0 0 0,0 1 0 0 0,0-1 0 0 0,0 1 0 0 0,0 0 0 0 0,0 0 0 0 0,0-1 0 0 0,1 1 0 0 0,-1 0 0 0 0,1 0 0 0 0,0 0 0 0 0,-1 0 0 0 0,1 0 0 0 0,0 0 0 0 0,0 2 0 0 0,0 8 27 0 0,1 0 0 0 0,0-1 0 0 0,1 0 0 0 0,4 15 1 0 0,-5-22-29 0 0,5 20 31 0 0,0-2-1 0 0,3 2 1 0 0,-2-2-1 0 0,3-1 1 0 0,13 24-1 0 0,-14-31-11 0 0,0 0 0 0 0,0-2 0 0 0,3 1 0 0 0,-3 0 0 0 0,3-2 0 0 0,-1 0 0 0 0,2 0 0 0 0,20 12-1 0 0,-21-12-6 0 0</inkml:trace>
  <inkml:trace contextRef="#ctx0" brushRef="#br0" timeOffset="4679.36">3761 1481 12360 0 0,'0'0'377'0'0,"-2"2"4"0"0,-1 1-297 0 0,-1 0 0 0 0,1 1 0 0 0,0-1 0 0 0,1 2 1 0 0,0-2-1 0 0,0 1 0 0 0,0 0 0 0 0,0-1 0 0 0,0 1 0 0 0,1 0 0 0 0,0 0 0 0 0,0 1 0 0 0,0 0 0 0 0,0 6 0 0 0,-1 0 146 0 0,2 2 0 0 0,-1 0 0 0 0,2-2 0 0 0,1 17 0 0 0,-1-25-189 0 0,-1 1 0 0 0,1-1 0 0 0,0 0 0 0 0,-1 2 0 0 0,2-1 0 0 0,-1-1 0 0 0,0 0 0 0 0,1 1 0 0 0,-1-1 0 0 0,1 0 0 0 0,0 1 0 0 0,0-1 0 0 0,1 1 0 0 0,-1-3 0 0 0,2 2 0 0 0,-2 0 0 0 0,1-1 0 0 0,0 1 0 0 0,0-1 0 0 0,0 0 0 0 0,0 0 0 0 0,0 0 0 0 0,0 0 0 0 0,1-1 0 0 0,-1 1 0 0 0,0-1 0 0 0,0 0 0 0 0,1 0 0 0 0,-1 0 0 0 0,1 0 0 0 0,0-1 1 0 0,-1 0-1 0 0,1 1 0 0 0,0-1 0 0 0,-1 0 0 0 0,1-1 0 0 0,1 1 0 0 0,-2-1 0 0 0,1 0 0 0 0,0 0 0 0 0,-1 0 0 0 0,1 0 0 0 0,-1 0 0 0 0,0-1 0 0 0,1 0 0 0 0,5-3 0 0 0,-6 3-32 0 0,0 0 0 0 0,-2 0-1 0 0,2 0 1 0 0,-1 0 0 0 0,1 0 0 0 0,-1 0 0 0 0,0-1 0 0 0,0 0-1 0 0,0 0 1 0 0,0 1 0 0 0,0-1 0 0 0,0 0 0 0 0,-1 0 0 0 0,0 0 0 0 0,2 0-1 0 0,-2-1 1 0 0,0 1 0 0 0,0-1 0 0 0,-1 1 0 0 0,1 0 0 0 0,-1 0 0 0 0,0 0-1 0 0,0-6 1 0 0,-1 4-4 0 0,1 0 0 0 0,-2-1-1 0 0,1 1 1 0 0,-1 2-1 0 0,0-2 1 0 0,0 1 0 0 0,0-1-1 0 0,-1 1 1 0 0,1 0 0 0 0,-1-1-1 0 0,0 1 1 0 0,0 0 0 0 0,0 0-1 0 0,1 2 1 0 0,-9-8-1 0 0,3 4 11 0 0,0-1 0 0 0,-1 2-1 0 0,1-1 1 0 0,-2 2 0 0 0,-9-4-1 0 0,14 6-3 0 0,1 0 0 0 0,1 0 0 0 0,-2 1 0 0 0,1 0 0 0 0,-1 0 0 0 0,1 0 0 0 0,-1 1 0 0 0,0-1 0 0 0,1 1 0 0 0,-2 1 0 0 0,2-1 0 0 0,-1 0 0 0 0,-6 3 0 0 0,9-3-1 0 0,1 1 0 0 0,-1-1 0 0 0,1 2 0 0 0,-1-2 0 0 0,1 1 0 0 0,0 0 0 0 0,-1 0 0 0 0,1 0 0 0 0,0 0 0 0 0,0 0 0 0 0,-1 0 0 0 0,1 0 0 0 0,0 0 0 0 0,0 0 0 0 0,1 0 0 0 0,-1 0 0 0 0,1 0 0 0 0,-1 1 0 0 0,0-1 0 0 0,0 0 0 0 0,1 1 0 0 0,-1-1 0 0 0,1 1 0 0 0,-1-1 0 0 0,1 3 0 0 0,0-3 19 0 0,1 1-10 0 0,1-2 1 0 0,-1 1-1 0 0,1 0 1 0 0,-2 1-1 0 0,2-1 0 0 0,0-1 1 0 0,-1 1-1 0 0,1 0 0 0 0,0-1 1 0 0,-1 0-1 0 0,1 1 1 0 0,0-1-1 0 0,0 0 0 0 0,0 0 1 0 0,-1 0-1 0 0,1 0 0 0 0,0 0 1 0 0,0-1-1 0 0,-1 1 1 0 0,4-1-1 0 0,35-15 131 0 0,-39 16-150 0 0,19-9 129 0 0,0-4-1 0 0,1 1 1 0 0,-1-1-1 0 0,-2-1 1 0 0,34-31-1 0 0,-49 42-100 0 0,1-1 0 0 0,-1 0 0 0 0,0 0 0 0 0,0-1 0 0 0,0 1 0 0 0,-1 0 0 0 0,0-1 0 0 0,0 1 0 0 0,0-1 0 0 0,-1 0 0 0 0,1 0 0 0 0,-1-1 0 0 0,0 2 0 0 0,0-1 0 0 0,0 0 0 0 0,-1 0 0 0 0,0 0 0 0 0,0-1 0 0 0,0 1 0 0 0,-1 0 0 0 0,1 0 0 0 0,-1 1 0 0 0,0-1 0 0 0,-1 0 0 0 0,1-1 0 0 0,-3-4 0 0 0,1 1 46 0 0,-1 1 0 0 0,0-2 0 0 0,-1 1 1 0 0,-6-9-1 0 0,10 18-69 0 0,1 0 1 0 0,0 0-1 0 0,0-1 1 0 0,0 1-1 0 0,0 0 1 0 0,-1 0-1 0 0,1 0 1 0 0,0-1-1 0 0,0 1 1 0 0,-1 0-1 0 0,1 0 0 0 0,0 0 1 0 0,0 0-1 0 0,-1-1 1 0 0,1 1-1 0 0,0 0 1 0 0,0 0-1 0 0,-1 0 1 0 0,1 0-1 0 0,0 0 1 0 0,0 0-1 0 0,-1 0 1 0 0,1 0-1 0 0,0 0 1 0 0,-1 0-1 0 0,1 0 1 0 0,0 0-1 0 0,-1 0 1 0 0,1 0-1 0 0,0 0 1 0 0,0 0-1 0 0,-1 0 1 0 0,1 0-1 0 0,0 0 1 0 0,0 0-1 0 0,-1 1 0 0 0,1-1 1 0 0,0 0-1 0 0,0 0 1 0 0,-1 0-1 0 0,1 0 1 0 0,0 1-1 0 0,0-1 1 0 0,0 0-1 0 0,-1 0 1 0 0,1 1-1 0 0,0-1 1 0 0,0 0-1 0 0,0 0 1 0 0,0 1-1 0 0,-1-1 1 0 0,1 0-1 0 0,0 0 1 0 0,0 1-1 0 0,0-1 1 0 0,0 0-1 0 0,0 0 1 0 0,0 0-1 0 0,-5 19 81 0 0,6-7-47 0 0,1-3 0 0 0,-1 2 1 0 0,2 0-1 0 0,0 0 0 0 0,0-2 0 0 0,0 1 0 0 0,1 1 1 0 0,11 17-1 0 0,4 4 119 0 0,33 38 1 0 0,7 13 95 0 0,-46-61-213 0 0</inkml:trace>
  <inkml:trace contextRef="#ctx0" brushRef="#br0" timeOffset="5377.57">4020 1553 14064 0 0,'38'-24'1836'0'0,"17"-21"-806"0"0,-26 20-182 0 0,2 1-552 0 0,-19 16-115 0 0,0-1-1 0 0,-1 0 0 0 0,-1-1 1 0 0,0 0-1 0 0,12-16 1 0 0,-19 20-131 0 0,-1 4-18 0 0,0 0-1 0 0,0 0 0 0 0,0 1 1 0 0,-1-2-1 0 0,2 1 0 0 0,-2-1 1 0 0,0 1-1 0 0,0-1 0 0 0,0 1 1 0 0,0-1-1 0 0,0 0 0 0 0,0 0 1 0 0,-1 0-1 0 0,1 0 0 0 0,-1 0 1 0 0,0 0-1 0 0,0 1 0 0 0,0 0 1 0 0,-1-6-1 0 0,1 6 16 0 0,-1 1-39 0 0,0 1 1 0 0,0-1-1 0 0,-1 1 0 0 0,1-1 1 0 0,0 1-1 0 0,0-1 1 0 0,-1 1-1 0 0,1 0 0 0 0,-1 0 1 0 0,1 0-1 0 0,0-1 1 0 0,0 1-1 0 0,-1 0 0 0 0,1 0 1 0 0,0 1-1 0 0,0-1 0 0 0,0 0 1 0 0,-1 0-1 0 0,1 1 1 0 0,0-1-1 0 0,0 0 0 0 0,0 1 1 0 0,0-1-1 0 0,0 1 1 0 0,-1 0-1 0 0,0 0 0 0 0,-28 19 112 0 0,23-12-80 0 0,1-2 0 0 0,-2 1 0 0 0,1 1-1 0 0,1-2 1 0 0,0 3 0 0 0,0-1 0 0 0,1 1 0 0 0,0-1-1 0 0,1 1 1 0 0,0 0 0 0 0,-4 11 0 0 0,9-20-34 0 0,-1 1 0 0 0,0-1 0 0 0,0 1 0 0 0,0-1 0 0 0,0 2 0 0 0,0-2 0 0 0,0 0 0 0 0,1 0 1 0 0,-1 1-1 0 0,0-1 0 0 0,0 1 0 0 0,1-1 0 0 0,-1 1 0 0 0,0-1 0 0 0,1 0 0 0 0,-1 1 0 0 0,0-1 0 0 0,1 1 0 0 0,-1-1 0 0 0,1 0 1 0 0,-1 1-1 0 0,1-1 0 0 0,-1 0 0 0 0,1 0 0 0 0,-1 1 0 0 0,1-1 0 0 0,-1 0 0 0 0,1 0 0 0 0,-1 0 0 0 0,1 0 0 0 0,-1 0 1 0 0,1 0-1 0 0,-1 1 0 0 0,1-1 0 0 0,-1 0 0 0 0,2-1 0 0 0,16-6 53 0 0,0-1-1 0 0,0 0 1 0 0,0-2-1 0 0,-2-1 1 0 0,1 1-1 0 0,0-1 1 0 0,23-25-1 0 0,-20 9 75 0 0,-18 23-89 0 0,0 3 130 0 0,-6 3-157 0 0,1 0 1 0 0,0-1-1 0 0,1 1 0 0 0,-1 1 1 0 0,0-1-1 0 0,1 1 1 0 0,0 0-1 0 0,0-1 0 0 0,-3 7 1 0 0,4-8-15 0 0,0 0 1 0 0,1-1-1 0 0,-1 1 1 0 0,1 0 0 0 0,-1 0-1 0 0,1 0 1 0 0,-1 0-1 0 0,1 0 1 0 0,0 0-1 0 0,-1 0 1 0 0,1 0-1 0 0,0 0 1 0 0,0 0-1 0 0,0 0 1 0 0,0 0 0 0 0,0 0-1 0 0,0-1 1 0 0,0 1-1 0 0,0 0 1 0 0,0 0-1 0 0,0 0 1 0 0,0 0-1 0 0,1 0 1 0 0,-1 0-1 0 0,0 0 1 0 0,1 0 0 0 0,-1-1-1 0 0,1 1 1 0 0,-1 1-1 0 0,1-1 1 0 0,-1 0-1 0 0,1 0 1 0 0,0-1-1 0 0,-1 1 1 0 0,1 0-1 0 0,1 1 1 0 0,2-2 3 0 0,-1 0-1 0 0,0 1 1 0 0,1-1-1 0 0,-1 0 1 0 0,0-1-1 0 0,1 1 1 0 0,0-1-1 0 0,-1 1 1 0 0,0-1-1 0 0,6-2 1 0 0,0-1 10 0 0,-2 2-7 0 0,1 0-1 0 0,-1-1 1 0 0,0 0 0 0 0,0 1-1 0 0,0-2 1 0 0,1 0-1 0 0,6-6 1 0 0,-1-1 9 0 0,-2 2 0 0 0,19-19 0 0 0,-11 7 14 0 0,0-3 0 0 0,21-31 0 0 0,-33 44-17 0 0,-1 0 0 0 0,0-1 0 0 0,0 1 0 0 0,-2-1 1 0 0,1-1-1 0 0,-1 1 0 0 0,3-23 0 0 0,-7 30-10 0 0,0 0 1 0 0,0 0 0 0 0,0 0-1 0 0,-1 0 1 0 0,0 1 0 0 0,0-1-1 0 0,-1 2 1 0 0,1-2-1 0 0,-1 1 1 0 0,0-2 0 0 0,0 2-1 0 0,0 0 1 0 0,-1 0 0 0 0,1 0-1 0 0,-1 1 1 0 0,0-1 0 0 0,-7-6-1 0 0,4 4 6 0 0,0 0 0 0 0,-1 1 0 0 0,1 0 0 0 0,-1 0 0 0 0,0 1 0 0 0,0 0 0 0 0,1 0 0 0 0,-2 0-1 0 0,-11-3 1 0 0,15 6-5 0 0,0 0-1 0 0,-1 0 0 0 0,1 0 1 0 0,0 1-1 0 0,0-1 0 0 0,0 1 1 0 0,-1 0-1 0 0,1 1 0 0 0,0-1 1 0 0,0 1-1 0 0,1-1 0 0 0,-1 1 1 0 0,0 0-1 0 0,0 1 0 0 0,0-1 1 0 0,1 1-1 0 0,-1 0 0 0 0,0 0 1 0 0,1 0-1 0 0,-2 0 0 0 0,2 0 1 0 0,0 0-1 0 0,0 2 0 0 0,0-2 1 0 0,0 1-1 0 0,-4 6 0 0 0,3-4 4 0 0,1 0 0 0 0,-1 1 0 0 0,1 1 0 0 0,1-2 0 0 0,-1 1 0 0 0,1 0 0 0 0,0 0 0 0 0,1 0 0 0 0,0 1 0 0 0,0-1 0 0 0,0 0 0 0 0,0 1 0 0 0,1-1-1 0 0,0 1 1 0 0,0 0 0 0 0,2 7 0 0 0,0 1 9 0 0,1-1 1 0 0,1-2-1 0 0,1 2 0 0 0,0-1 0 0 0,0 0 0 0 0,2 0 0 0 0,-1-1 0 0 0,2 0 0 0 0,1 0 0 0 0,-1-1 1 0 0,1 1-1 0 0,0-2 0 0 0,0 0 0 0 0,1 0 0 0 0,16 10 0 0 0,-17-14 2 0 0,0 2 1 0 0,1-2-1 0 0,0-1 0 0 0,-1 0 1 0 0,1-1-1 0 0,0 0 0 0 0,2 0 1 0 0,-1-1-1 0 0,0 1 0 0 0,0-2 1 0 0,-1 0-1 0 0,1 0 0 0 0,2-1 0 0 0,-2-1 1 0 0,0 0-1 0 0,0-1 0 0 0,1 0 1 0 0,-1-1-1 0 0,15-4 0 0 0,-12 2 15 0 0,-1 0 0 0 0,0-1-1 0 0,21-10 1 0 0,-12 0 13 0 0</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10:10:41.757"/>
    </inkml:context>
    <inkml:brush xml:id="br0">
      <inkml:brushProperty name="width" value="0.05" units="cm"/>
      <inkml:brushProperty name="height" value="0.05" units="cm"/>
      <inkml:brushProperty name="color" value="#F6630D"/>
    </inkml:brush>
  </inkml:definitions>
  <inkml:trace contextRef="#ctx0" brushRef="#br0">512 248 96 0 0,'-4'5'0'0'0,"4"-4"0"0"0,-1 0 0 0 0,0 0 0 0 0,1 0 0 0 0,-1 0 0 0 0,0 0 0 0 0,1 0 0 0 0,-1 0 0 0 0,0 0 0 0 0,0-1 0 0 0,0 0 0 0 0,0 2 0 0 0,0-1 0 0 0,0-1 0 0 0,0 1 0 0 0,0 0 0 0 0,0-1 0 0 0,0 1 0 0 0,0-1 0 0 0,-3 1 0 0 0,-8 1 0 0 0,9-3 0 0 0,1 0 0 0 0,0-1 0 0 0,0 1 0 0 0,0-1 0 0 0,1 0 0 0 0,-1 2 0 0 0,0-1 0 0 0,0 0 0 0 0,-1 0 0 0 0,1 0 0 0 0,-4-1 0 0 0,4 1 0 0 0,-1 0 0 0 0,0 0 0 0 0,0 0 0 0 0,0 0 0 0 0,0 0 0 0 0,1 1 0 0 0,-1-1 0 0 0,-3 1 0 0 0,-3-1 0 0 0,-10-4 23 0 0,12 3-9 0 0,1 1 1 0 0,1-1-1 0 0,-1 1 0 0 0,-8 0 1 0 0,-12-4 19 0 0,23 4-18 0 0,-1 0 1 0 0,1 0-1 0 0,0 1 0 0 0,-1-1 0 0 0,-5 0 1 0 0,-41-2 1211 0 0,16 0-818 0 0,12 0-164 0 0,-25 3 370 0 0,81 2 2111 0 0,-13 1-2382 0 0,1-2-1 0 0,45-3 1 0 0,-62 1-297 0 0,1 1 0 0 0,0 0 0 0 0,-1 0-1 0 0,8 1 1 0 0,-7 0 37 0 0,1-1 0 0 0,-1 0 0 0 0,0 0 0 0 0,9-1 0 0 0,-8 0 20 0 0,0 0 0 0 0,2 1 0 0 0,12 1 0 0 0,-12 0-46 0 0,-2-1 0 0 0,2 0 1 0 0,11-1-1 0 0,-6-1 48 0 0,-1 2 0 0 0,21 0 0 0 0,22-1 475 0 0,70-5 370 0 0,-7 5-130 0 0,27-2-27 0 0,-126 2-659 0 0,33 3 0 0 0,10-1 231 0 0,-16-1-103 0 0,-31 0-144 0 0,28-2 0 0 0,-21 0-16 0 0,1 0 0 0 0,47 5 0 0 0,17-4 221 0 0,-12-1-41 0 0,86 1 76 0 0,-25-3 63 0 0,-94 4-271 0 0,42-6 0 0 0,-62 5-81 0 0,29 2 1 0 0,10-1 59 0 0,78-1 209 0 0,-46-2-181 0 0,-8 0-26 0 0,25-3 66 0 0,-28 1-54 0 0,104 0 98 0 0,15-5-6 0 0,99-6 92 0 0,-122 3-123 0 0,-137 11-167 0 0,270-20 283 0 0,334-16 275 0 0,-454 38-379 0 0,-5-5-38 0 0,24-1 24 0 0,-148 2-158 0 0,306-14 341 0 0,-122 20-99 0 0,1-1-11 0 0,-175 0-195 0 0,33-2 14 0 0,127-4 152 0 0,-33-3-57 0 0,-77 4-64 0 0,57 0 56 0 0,-82 2-106 0 0,-22 1-23 0 0,-12 4-4 0 0,12-3 1 0 0,231-5 143 0 0,-19 0-12 0 0,-98 2-66 0 0,-8 0 11 0 0,38 6 1 0 0,-95 1-4 0 0,-36-5-54 0 0,82 5 45 0 0,-7 4-21 0 0,-43-3-43 0 0,0 8-1 0 0,-118-12-49 0 0,0-1 5 0 0,1 1-1 0 0,-1-1 0 0 0,1 1 1 0 0,-1 0-1 0 0,2 0 0 0 0,-2 1 0 0 0,0-1 1 0 0,5 4-1 0 0,-6-4 7 0 0,-1 0-3 0 0,13 9 9 0 0,-11-8-9 0 0,-1 0 1 0 0,1 0 0 0 0,-1 0 0 0 0,1 0 0 0 0,-1 1 0 0 0,4 2 0 0 0,1 5 6 0 0,-3-5-1 0 0,1 1 0 0 0,-3-1-1 0 0,2 1 1 0 0,3 9-1 0 0,18 30 45 0 0,-19-35-45 0 0,0-1-1 0 0,-1 2 1 0 0,-1-1-1 0 0,0 0 1 0 0,0 1-1 0 0,2 13 1 0 0,3 25 28 0 0,0-10-17 0 0,-3 0 1 0 0,0 50-1 0 0,-4-51 0 0 0,8 45-1 0 0,-6-49-8 0 0,3 66 1 0 0,-8-64-11 0 0,-1-1 0 0 0,-2 1 0 0 0,-1-1 0 0 0,-18 63 0 0 0,2-35 6 0 0,-14 83 0 0 0,27-108-12 0 0,-12 94 0 0 0,4-34 0 0 0,1 81 0 0 0,11-4 17 0 0,5-157-16 0 0,7 95 9 0 0,-1-54 1 0 0,-3-35 0 0 0,0-1 1 0 0,11 37-1 0 0,-7-34 9 0 0,8 47-1 0 0,22 259 156 0 0,-21-94-38 0 0,-8-151-87 0 0,-5-61-22 0 0,1 39 0 0 0,1 37 22 0 0,-4-63-24 0 0,-1 56 0 0 0,-2-70-9 0 0,2 1-1 0 0,0 0 0 0 0,1 0 0 0 0,8 31 1 0 0,12 76 29 0 0,-10-62-23 0 0,-6-44-4 0 0,-3 0-1 0 0,3 40 1 0 0,-5-44-8 0 0,2 1 1 0 0,9 40-1 0 0,0 0 3 0 0,14 56 18 0 0,-9-57-12 0 0,2 26 23 0 0,13 144 1 0 0,-31-207-38 0 0,1 19 1 0 0,3-13 6 0 0,1 56-1 0 0,1 7 13 0 0,-5-75-20 0 0,7 52 20 0 0,1-8 24 0 0,3 76-1 0 0,-9-75-30 0 0,3 90 70 0 0,-7-154-84 0 0,0 0-2 0 0,0 0 0 0 0,0-1 0 0 0,0 1 0 0 0,-1 0 0 0 0,1 0 1 0 0,0-1-1 0 0,0 1 0 0 0,0 0 0 0 0,0 0 0 0 0,-1-1 0 0 0,1 1 1 0 0,0-1-1 0 0,-1 0 0 0 0,1 2 0 0 0,-1-1 0 0 0,1-1 0 0 0,-1 1 1 0 0,1 0-1 0 0,-1-1 0 0 0,1 1 0 0 0,-1-1 0 0 0,0 1 0 0 0,0 0 1 0 0,0-1 10 0 0,-18 21 68 0 0,16-18-74 0 0,0-3 0 0 0,0 2-1 0 0,-1 0 1 0 0,1-1-1 0 0,0 1 1 0 0,-1-1 0 0 0,1 0-1 0 0,-1 0 1 0 0,1-1-1 0 0,-5 1 1 0 0,-38 4 40 0 0,-155-6 126 0 0,68-2-80 0 0,22 6-36 0 0,-29 0 18 0 0,-177-4 69 0 0,162 2-108 0 0,-436 12 81 0 0,564-13-114 0 0,-383 15 83 0 0,305-7-69 0 0,-11 0-10 0 0,-18-2 0 0 0,-18 1-6 0 0,-115 5-17 0 0,-3-5-19 0 0,146-2 8 0 0,-125 4-32 0 0,154-5 28 0 0,-54 2-1 0 0,-85 2-40 0 0,24-10 8 0 0,-96 0-1 0 0,-100 4 4 0 0,175-6 34 0 0,65-2 14 0 0,-74 0-6 0 0,143 0 14 0 0,29 0 3 0 0,-203-10 2 0 0,-255 4 22 0 0,377 7-5 0 0,81 8-10 0 0,-210 0 19 0 0,165-2-19 0 0,-34-2 2 0 0,-13-1 7 0 0,58 3-8 0 0,-25 0 0 0 0,-35 3-8 0 0,39 0 0 0 0,10 2 0 0 0,45-1 0 0 0,-396 22-38 0 0,361-20 30 0 0,-45 2-19 0 0,28-4-9 0 0,-11-5-7 0 0,117 0 26 0 0,10 1 12 0 0,0-1 0 0 0,0 0 1 0 0,1 0-1 0 0,-1 0 0 0 0,0 0 0 0 0,-1-1 0 0 0,2 0 1 0 0,-1 0-1 0 0,-7-2 0 0 0,11 2-2 0 0,-1 0-1 0 0,-3-1-1 0 0,1-1-1 0 0,0 1 0 0 0,0-1 1 0 0,0 0-1 0 0,1 1 0 0 0,-1-1 0 0 0,1-1 0 0 0,0 1 1 0 0,-1 0-1 0 0,2-1 0 0 0,-2 1 0 0 0,1-1 1 0 0,1 1-1 0 0,-2-6 0 0 0,0-1-12 0 0,1-1 0 0 0,0 0 1 0 0,-1-16-1 0 0,-4-49-84 0 0,-1-26 12 0 0,3 29 52 0 0,-19-88 0 0 0,5 42 23 0 0,-54-252 37 0 0,28 175 70 0 0,19 17 92 0 0,10 49-11 0 0,-23-40 126 0 0,33 149-267 0 0,-7-33 121 0 0,2-1 1 0 0,-7-98 0 0 0,16 129-100 0 0,-3-73 179 0 0,9-131 0 0 0,45-120 35 0 0,-20 192-221 0 0,-15 69-28 0 0,-8 48-8 0 0,2 0 1 0 0,20-58-1 0 0,26-38-6 0 0,-41 100-1 0 0,22-73 0 0 0,-4-40 0 0 0,-28 128 0 0 0,29-193 0 0 0,-27 166 0 0 0,15-69 0 0 0,-9 71 0 0 0,4-73 0 0 0,-7 14-8 0 0,-1-51-8 0 0,8-41 3 0 0,-2 19 2 0 0,-13 68-5 0 0,-23-174 0 0 0,17 178-9 0 0,5 90 18 0 0</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10:11:09.467"/>
    </inkml:context>
    <inkml:brush xml:id="br0">
      <inkml:brushProperty name="width" value="0.05" units="cm"/>
      <inkml:brushProperty name="height" value="0.05" units="cm"/>
      <inkml:brushProperty name="color" value="#F6630D"/>
    </inkml:brush>
  </inkml:definitions>
  <inkml:trace contextRef="#ctx0" brushRef="#br0">1507 205 7136 0 0,'53'-40'294'0'0,"-52"39"-270"0"0,0 0 0 0 0,1 0 0 0 0,-1 0 0 0 0,0-1 0 0 0,0 1 0 0 0,0 0 0 0 0,0-1 0 0 0,0 1 0 0 0,0 0 0 0 0,-1-1 0 0 0,1 1 0 0 0,0 0 0 0 0,-1-1 0 0 0,1 1 0 0 0,-1 0 0 0 0,1 0 0 0 0,-1-1-1 0 0,0 1 1 0 0,1-1 0 0 0,-1 1 0 0 0,0-1 0 0 0,0 0 0 0 0,0 1 0 0 0,0-2 0 0 0,-1 2 0 0 0,1-1 0 0 0,0 1 0 0 0,-1-1 0 0 0,1 1 0 0 0,-1-1 0 0 0,1 1 0 0 0,-1-1 0 0 0,0 1 0 0 0,1 0 0 0 0,-1-1 0 0 0,0 2-1 0 0,0-1 1 0 0,0 0 0 0 0,-1-2 0 0 0,-2-1 51 0 0,0-1 0 0 0,0 2 0 0 0,0-1 0 0 0,0 1 0 0 0,-1 0 0 0 0,1 0-1 0 0,-1 1 1 0 0,0 0 0 0 0,-8-4 0 0 0,-29-9 623 0 0,9 4-244 0 0,-52-13-1 0 0,60 19-358 0 0,0 0 32 0 0,-49-4 1 0 0,-55 5 436 0 0,-42 5 254 0 0,171-1-817 0 0,-54 3 307 0 0,-65 12-1 0 0,96-10-152 0 0,-157 34 610 0 0,136-26-377 0 0,-86 34 0 0 0,67-19-163 0 0,-87 43 533 0 0,138-66-687 0 0,-1 2 0 0 0,1 0 0 0 0,0 0 0 0 0,1 2 0 0 0,0-1 1 0 0,-1 0-1 0 0,2 3 0 0 0,-15 16 0 0 0,18-18-26 0 0,1 1 0 0 0,1 0 1 0 0,0 0-1 0 0,0 2 0 0 0,1-2 0 0 0,0 0 1 0 0,1 2-1 0 0,1-1 0 0 0,-1 0 1 0 0,2 1-1 0 0,-1-1 0 0 0,2 1 0 0 0,-1-1 1 0 0,2 0-1 0 0,-1 1 0 0 0,2 0 0 0 0,-1-1 1 0 0,2 0-1 0 0,-1 0 0 0 0,6 13 0 0 0,-7-21-32 0 0,1 5 23 0 0,1 0-1 0 0,0 0 1 0 0,1 0 0 0 0,-1 0-1 0 0,1-1 1 0 0,1 0-1 0 0,0 0 1 0 0,0 1 0 0 0,0-2-1 0 0,1 0 1 0 0,10 12-1 0 0,47 36 172 0 0,5 15-4 0 0,-40-45-112 0 0,-17-14-50 0 0,0-1-1 0 0,2 2 1 0 0,18 10-1 0 0,-15-13-11 0 0,9 7 103 0 0,52 21-1 0 0,-20-18-22 0 0,-1-1 0 0 0,2-5 0 0 0,62 9 0 0 0,-83-19-37 0 0,0-2 0 0 0,73-7 0 0 0,-101 6-56 0 0,37-4 64 0 0,1-3 0 0 0,-1-2-1 0 0,-2 0 1 0 0,86-35 0 0 0,-93 28-35 0 0,-1-1 1 0 0,-1-2 0 0 0,0-1 0 0 0,-2-1-1 0 0,-1-2 1 0 0,30-29 0 0 0,-32 28 17 0 0,53-34 0 0 0,-52 39 31 0 0,55-47 0 0 0,-77 56-64 0 0,0 1 0 0 0,-1-1-1 0 0,0-1 1 0 0,0 1 0 0 0,-1-2-1 0 0,-1 0 1 0 0,0 2 0 0 0,-1-3-1 0 0,0 2 1 0 0,-1-3 0 0 0,0 2-1 0 0,-1 0 1 0 0,-1-1 0 0 0,0 1-1 0 0,0-16 1 0 0,-2 23-9 0 0,-1 0 0 0 0,1 0 0 0 0,-1 0 0 0 0,0 1 1 0 0,0-1-1 0 0,-1 1 0 0 0,1-1 0 0 0,-1 1 0 0 0,-1-1 0 0 0,1 0 0 0 0,-1 2 0 0 0,0-1 0 0 0,0 0 0 0 0,0 0 1 0 0,-1 1-1 0 0,-6-8 0 0 0,3 6 10 0 0,0 1 0 0 0,0 0 1 0 0,0-1-1 0 0,-1 1 0 0 0,1 2 0 0 0,-1-1 1 0 0,0 0-1 0 0,0 1 0 0 0,-1 0 0 0 0,-11-2 1 0 0,-23-6 63 0 0,1 5 1 0 0,-2 0 0 0 0,0 2 0 0 0,1 2 0 0 0,-1 2 0 0 0,-77 9-1 0 0,-3 7 96 0 0,85-6-126 0 0</inkml:trace>
  <inkml:trace contextRef="#ctx0" brushRef="#br0" timeOffset="592.18">714 984 7432 0 0,'0'0'5806'0'0,"1"3"-5340"0"0,0 4-380 0 0,0 1 1 0 0,0-1-1 0 0,0-1 1 0 0,-1 1 0 0 0,-1 1-1 0 0,1-1 1 0 0,-1 0 0 0 0,0-1-1 0 0,-3 11 1 0 0,-1 15 109 0 0,-28 236 1617 0 0,-6 71-550 0 0,34-271-320 0 0,5-67-801 0 0,0-15 130 0 0,0 13-176 0 0</inkml:trace>
  <inkml:trace contextRef="#ctx0" brushRef="#br0" timeOffset="1597.26">317 2052 9040 0 0,'-3'-1'770'0'0,"2"0"-668"0"0,0 1 0 0 0,0-1-1 0 0,0 1 1 0 0,0-1 0 0 0,0 1-1 0 0,-1 0 1 0 0,1 0-1 0 0,0-1 1 0 0,0 1 0 0 0,0 0-1 0 0,-1 0 1 0 0,1 0 0 0 0,0 0-1 0 0,0 1 1 0 0,0-1-1 0 0,0 0 1 0 0,-1 0 0 0 0,1 1-1 0 0,0-1 1 0 0,0 1 0 0 0,0-1-1 0 0,0 1 1 0 0,0-1-1 0 0,0 1 1 0 0,0 0 0 0 0,-2 1-1 0 0,-3 7 83 0 0,0 1 0 0 0,0-1-1 0 0,1 0 1 0 0,1 2 0 0 0,-1-2 0 0 0,2 3-1 0 0,0-2 1 0 0,0 0 0 0 0,1 1-1 0 0,-2 17 1 0 0,2 6 68 0 0,1 0 0 0 0,3 39-1 0 0,0-57-141 0 0,-1 0-1 0 0,2-1 0 0 0,6 22 1 0 0,-8-30-86 0 0,1-2 0 0 0,0 1 0 0 0,0-1 1 0 0,1-1-1 0 0,-1 1 0 0 0,1 1 0 0 0,1-1 0 0 0,0-1 0 0 0,-1 1 1 0 0,1-1-1 0 0,0-1 0 0 0,8 9 0 0 0,-11-11-16 0 0,1 0 1 0 0,0 0-1 0 0,0 0 0 0 0,0 0 0 0 0,-1 0 0 0 0,1 0 0 0 0,0-1 1 0 0,0 1-1 0 0,0-1 0 0 0,0 1 0 0 0,0-1 0 0 0,0 0 0 0 0,0 0 1 0 0,0 0-1 0 0,0 0 0 0 0,0 0 0 0 0,3 0 0 0 0,-2-1 0 0 0,1 0 0 0 0,-1 0 0 0 0,0-1 0 0 0,0 1 0 0 0,1-1 0 0 0,-1 1-1 0 0,0-1 1 0 0,0 0 0 0 0,3-3 0 0 0,2-2 6 0 0,-1-1-1 0 0,1 0 1 0 0,-1-1 0 0 0,-1 1-1 0 0,9-15 1 0 0,0-3 16 0 0,20-45-1 0 0,-30 58-15 0 0,0-2 0 0 0,-1 1 0 0 0,0-2 0 0 0,-1 1 0 0 0,1-16 0 0 0,-3 27-8 0 0,-1-1 0 0 0,-1 1 0 0 0,1-1 1 0 0,-1 1-1 0 0,-1-9 0 0 0,1 11-3 0 0,1 1 1 0 0,-1-1-1 0 0,0 1 1 0 0,1-1-1 0 0,-1 1 1 0 0,0-1-1 0 0,0 1 1 0 0,0-1-1 0 0,0 1 1 0 0,0-1-1 0 0,0 1 1 0 0,0-1-1 0 0,0 1 1 0 0,0 0-1 0 0,-1 0 1 0 0,1 0-1 0 0,-3-2 1 0 0,3 3 1 0 0,-1 0 0 0 0,1 0-1 0 0,0 0 1 0 0,0 0 0 0 0,0 0 0 0 0,0 1 0 0 0,0-1 0 0 0,-1 0-1 0 0,1 0 1 0 0,0 1 0 0 0,0-1 0 0 0,0 1 0 0 0,0-1 0 0 0,0 1 0 0 0,0 0-1 0 0,0-1 1 0 0,0 1 0 0 0,0 0 0 0 0,1 1 0 0 0,-2 0 0 0 0,-2 0 18 0 0,1 0-14 0 0,1 1 1 0 0,0-1-1 0 0,0 1 0 0 0,0 0 1 0 0,1-1-1 0 0,-1 0 0 0 0,1 1 0 0 0,-1 0 1 0 0,1 1-1 0 0,-1 2 0 0 0,-8 34 40 0 0,6-19-12 0 0,2 0 0 0 0,0-1 0 0 0,2 29 0 0 0,0-35-1 0 0,2-1 1 0 0,0 0-1 0 0,0 2 1 0 0,1-3 0 0 0,1 2-1 0 0,6 15 1 0 0,-8-26-23 0 0,-1 0 1 0 0,1 0-1 0 0,1 0 1 0 0,-1-1-1 0 0,0 1 1 0 0,1 0-1 0 0,0 0 0 0 0,0-1 1 0 0,0 1-1 0 0,0-1 1 0 0,0 0-1 0 0,0 0 1 0 0,0 0-1 0 0,0 0 1 0 0,1-1-1 0 0,-1 0 0 0 0,1 1 1 0 0,-1-1-1 0 0,1 0 1 0 0,-1-1-1 0 0,1 1 1 0 0,0-1-1 0 0,-1 0 1 0 0,8 0-1 0 0,-4 0 13 0 0,1 0-1 0 0,-1 0 1 0 0,1-1-1 0 0,-1-1 1 0 0,0 1-1 0 0,0-1 1 0 0,1-1 0 0 0,-1 1-1 0 0,-1-1 1 0 0,1 0-1 0 0,9-6 1 0 0,-10 3 0 0 0,0 1 0 0 0,1 0 0 0 0,-2-1 0 0 0,1 0 0 0 0,-1-1 0 0 0,-1 2 0 0 0,1-2 0 0 0,-1 0 0 0 0,0-1 0 0 0,3-7 1 0 0,4-12 73 0 0,11-40 0 0 0,-18 50-49 0 0,-1 9-13 0 0,-1-1 0 0 0,0 0 0 0 0,-1 0 0 0 0,0 1 0 0 0,0-2 0 0 0,-1 1 0 0 0,0 0 1 0 0,0-1-1 0 0,-3-8 0 0 0,3 14-19 0 0,-1 1 1 0 0,0 1-1 0 0,0-1 1 0 0,0 0-1 0 0,0 0 0 0 0,-1 0 1 0 0,1 0-1 0 0,-1 0 1 0 0,0 1-1 0 0,0-2 1 0 0,0 1-1 0 0,0 1 1 0 0,0 0-1 0 0,0 0 1 0 0,-1 0-1 0 0,1 0 0 0 0,-1 0 1 0 0,0 1-1 0 0,1-1 1 0 0,-1 0-1 0 0,0 1 1 0 0,0 0-1 0 0,0-1 1 0 0,0 1-1 0 0,0 1 0 0 0,0-1 1 0 0,0-1-1 0 0,-6 1 1 0 0,4 1 6 0 0,0 0 0 0 0,1 1 0 0 0,-2-1-1 0 0,1 2 1 0 0,1-1 0 0 0,-1 0 0 0 0,1 0 0 0 0,-1 1 0 0 0,1 0 0 0 0,-6 2 0 0 0,1 1 39 0 0,0-1 0 0 0,0 2 0 0 0,-12 11 0 0 0,15-12-40 0 0,1 0 0 0 0,1 1 0 0 0,-1 0 0 0 0,1 0 0 0 0,0 1 0 0 0,0-2 0 0 0,1 3 0 0 0,0-2 1 0 0,0 1-1 0 0,0 0 0 0 0,1 0 0 0 0,0 1 0 0 0,-1 12 0 0 0,2-13 0 0 0,0 1-1 0 0,0 1 0 0 0,1 0 1 0 0,0-2-1 0 0,0 2 1 0 0,1 0-1 0 0,0-1 1 0 0,1 0-1 0 0,0 0 0 0 0,0 1 1 0 0,6 11-1 0 0,-7-16-14 0 0,1-1-1 0 0,0 0 0 0 0,0 0 0 0 0,0-1 1 0 0,0 1-1 0 0,1-1 0 0 0,-1 0 0 0 0,1 0 1 0 0,0 0-1 0 0,-1 0 0 0 0,1 0 1 0 0,0 1-1 0 0,0-1 0 0 0,0-1 0 0 0,0 1 1 0 0,1-1-1 0 0,-1 0 0 0 0,0 0 0 0 0,1 0 1 0 0,-1-1-1 0 0,0 1 0 0 0,1-1 0 0 0,4 1 1 0 0,-2-1 0 0 0,0-1-1 0 0,-1 1 1 0 0,1-1 0 0 0,0 0 0 0 0,-1 0 0 0 0,1 0 0 0 0,-1-1 0 0 0,1 0 0 0 0,0 0 0 0 0,-1-2-1 0 0,0 2 1 0 0,0-1 0 0 0,6-3 0 0 0,12-15 37 0 0,0 1 0 0 0,19-27 1 0 0,-21 24-10 0 0,0 1 0 0 0,27-20 1 0 0,-33 30-22 0 0,-1 1 1 0 0,-1-2-1 0 0,15-16 1 0 0,-23 23-12 0 0,-1-1-1 0 0,0 2 1 0 0,0-1 0 0 0,0-1-1 0 0,-1-1 1 0 0,0 2 0 0 0,0 0 0 0 0,0-1-1 0 0,-1-1 1 0 0,2-11 0 0 0,-2 1 17 0 0,-1 3 0 0 0,0-2-1 0 0,-4-30 1 0 0,2 39-13 0 0,0 1 0 0 0,-1 0 0 0 0,1-1 0 0 0,-1 1 0 0 0,-1 0 0 0 0,0 0 0 0 0,0 0 0 0 0,0 1 0 0 0,0-1 0 0 0,-9-11 0 0 0,12 17-8 0 0,-1 1-1 0 0,0-1 1 0 0,1 0 0 0 0,-1 1 0 0 0,1 0 0 0 0,-1-1-1 0 0,0 0 1 0 0,0 1 0 0 0,1-1 0 0 0,-1 1 0 0 0,0-1 0 0 0,0 1-1 0 0,0-1 1 0 0,0 1 0 0 0,0 0 0 0 0,0-1 0 0 0,0 1 0 0 0,1 0-1 0 0,-1 0 1 0 0,0 0 0 0 0,0 0 0 0 0,0-1 0 0 0,0 1 0 0 0,0 1-1 0 0,0-1 1 0 0,0 0 0 0 0,0 0 0 0 0,0 0 0 0 0,0 0 0 0 0,0 1-1 0 0,0-1 1 0 0,0 0 0 0 0,0 1 0 0 0,1-1 0 0 0,-3 2 0 0 0,1-1 0 0 0,1 0 1 0 0,-1 0 0 0 0,0 1 0 0 0,1 0 0 0 0,-1 1 0 0 0,1-1 0 0 0,-1 0-1 0 0,1 0 1 0 0,0 0 0 0 0,0 0 0 0 0,0 1 0 0 0,0-1 0 0 0,-1 2 0 0 0,-2 14 8 0 0,0 0 1 0 0,1 0 0 0 0,1 0-1 0 0,0 0 1 0 0,1 1-1 0 0,1 0 1 0 0,1-2 0 0 0,1 3-1 0 0,1-2 1 0 0,0-1-1 0 0,1 1 1 0 0,7 20 0 0 0,10 24 51 0 0,-4-7 18 0 0,31 67 1 0 0,-43-113-65 0 0,-1 0-1 0 0,1-2 1 0 0,0 1-1 0 0,1 1 1 0 0,1-1-1 0 0,9 11 1 0 0,-4-9 12 0 0</inkml:trace>
  <inkml:trace contextRef="#ctx0" brushRef="#br0" timeOffset="2102.21">1196 1913 13864 0 0,'13'38'1538'0'0,"2"18"-824"0"0,-8-29 32 0 0,19 51-1 0 0,-15-48-107 0 0,-1 2 0 0 0,10 51 0 0 0,8 28 170 0 0,-27-109-788 0 0,0 0 1 0 0,0 0-1 0 0,1 0 1 0 0,-1 1 0 0 0,0-1-1 0 0,0 1 1 0 0,1-1-1 0 0,-1 0 1 0 0,1-1-1 0 0,-1 1 1 0 0,1 0 0 0 0,0-1-1 0 0,1 2 1 0 0,-2-2 25 0 0</inkml:trace>
  <inkml:trace contextRef="#ctx0" brushRef="#br0" timeOffset="2533.17">1098 2144 11856 0 0,'0'0'1958'0'0,"4"0"-1539"0"0,6 1-268 0 0,0-1 0 0 0,1-1 0 0 0,-1 0-1 0 0,1 0 1 0 0,0 0 0 0 0,-1-1 0 0 0,12-5 0 0 0,7-1 53 0 0,-19 5-74 0 0,91-23 842 0 0,-85 20-817 0 0,-1 0 0 0 0,0 1 0 0 0,0-2 0 0 0,17-12 0 0 0,-27 15-71 0 0,0 1 0 0 0,0-1 0 0 0,-1 0 0 0 0,5-6 0 0 0,-8 9 469 0 0,0 15-408 0 0,1 24 151 0 0,-3-27-239 0 0,1 0-1 0 0,1-1 1 0 0,0-1 0 0 0,0 2 0 0 0,1 0-1 0 0,0-3 1 0 0,5 16 0 0 0,-5-19-16 0 0,1 1 1 0 0,-1-1 0 0 0,1 0 0 0 0,0-1-1 0 0,0 1 1 0 0,0-2 0 0 0,1 3-1 0 0,0-2 1 0 0,0 0 0 0 0,1 0 0 0 0,6 5-1 0 0,-8-7-17 0 0,0-1-1 0 0,0 2 0 0 0,0-2 1 0 0,0-1-1 0 0,0 1 0 0 0,0 0 0 0 0,1 0 1 0 0,-1 0-1 0 0,0-1 0 0 0,0 0 1 0 0,1 0-1 0 0,-1 1 0 0 0,0-2 1 0 0,0 1-1 0 0,1 0 0 0 0,-1-1 1 0 0,0 1-1 0 0,0-1 0 0 0,0 0 0 0 0,0 0 1 0 0,5-3-1 0 0,0 0 30 0 0,0 0 0 0 0,-1 0-1 0 0,1-1 1 0 0,11-10 0 0 0,-16 13-35 0 0,-1 0 0 0 0,0 0 0 0 0,0 0 0 0 0,0 0 1 0 0,0-1-1 0 0,0 1 0 0 0,0-1 0 0 0,-1 1 0 0 0,1-2 0 0 0,-1 2 1 0 0,0-1-1 0 0,1 1 0 0 0,-1-1 0 0 0,0 0 0 0 0,-1 1 0 0 0,1-1 1 0 0,0-5-1 0 0,-2 4-3 0 0,1 2 0 0 0,-1-1 0 0 0,0 0 0 0 0,0 2 0 0 0,0-2 0 0 0,0 1 0 0 0,0-1 0 0 0,-1 1 0 0 0,1 0 0 0 0,-4-5 0 0 0,-21-22 111 0 0,19 21-96 0 0,1 2-8 0 0,0 1 0 0 0,0 0 0 0 0,-1-2 0 0 0,0 2 0 0 0,0 1 0 0 0,0-1 0 0 0,-11-4 0 0 0,14 8-9 0 0,1 0-1 0 0,0-2 0 0 0,-1 2 1 0 0,1 1-1 0 0,-1-1 1 0 0,1 0-1 0 0,-1 1 0 0 0,1 0 1 0 0,-1 0-1 0 0,0 0 0 0 0,1 0 1 0 0,-1 0-1 0 0,1 1 0 0 0,-1 0 1 0 0,0-1-1 0 0,0 1 1 0 0,1 2-1 0 0,0-2 0 0 0,-1 0 1 0 0,-2 3-1 0 0,1-1 12 0 0,0-1 0 0 0,0 1 0 0 0,1 0 0 0 0,-9 10 0 0 0,12-12-14 0 0,-1 1-1 0 0,1 0 1 0 0,0-1 0 0 0,0 1-1 0 0,0 0 1 0 0,0-1 0 0 0,0 1-1 0 0,0 0 1 0 0,0 0 0 0 0,0 0-1 0 0,1 1 1 0 0,-1-1 0 0 0,1 0-1 0 0,0 1 1 0 0,0 2 0 0 0,0-4-7 0 0,0 0 1 0 0,1 0 0 0 0,-1 0 0 0 0,0 0 0 0 0,1 0 0 0 0,-1 0-1 0 0,1 0 1 0 0,0 0 0 0 0,-1-1 0 0 0,1 0 0 0 0,0 1 0 0 0,-1 0-1 0 0,1-1 1 0 0,0 1 0 0 0,0 0 0 0 0,0-1 0 0 0,-1 1 0 0 0,1-1-1 0 0,0 1 1 0 0,0-1 0 0 0,0 0 0 0 0,0 1 0 0 0,0-1 0 0 0,0 0-1 0 0,0 0 1 0 0,0 1 0 0 0,0-1 0 0 0,0 0 0 0 0,0 0 0 0 0,2 0-1 0 0,9-1 5 0 0,0-1 0 0 0,0 0 0 0 0,2-1 0 0 0,-3 1 0 0 0,1-2 0 0 0,0 0 0 0 0,-1-1 0 0 0,1-1 0 0 0,-1 0 0 0 0,-1 1 0 0 0,20-17 0 0 0,-11 8-3 0 0,-2-2-1 0 0,0 0 0 0 0,0-2 1 0 0,-2 0-1 0 0,0 0 1 0 0,-1-1-1 0 0,-1-1 0 0 0,-1 0 1 0 0,-1-1-1 0 0,11-30 0 0 0,-20 48-3 0 0,-1 1-1 0 0,0-1 0 0 0,0 0 1 0 0,0-1-1 0 0,0 1 0 0 0,-1-1 0 0 0,1 0 1 0 0,-1 1-1 0 0,0 0 0 0 0,0-1 1 0 0,0 2-1 0 0,0-2 0 0 0,0 1 0 0 0,-1-1 1 0 0,0 0-1 0 0,0 1 0 0 0,0 0 1 0 0,0 0-1 0 0,0-1 0 0 0,0 1 1 0 0,-1 1-1 0 0,0-1 0 0 0,0-1 0 0 0,1 2 1 0 0,-2-1-1 0 0,-2-3 0 0 0,4 5 0 0 0,0 0 1 0 0,1 1-1 0 0,-1-1 0 0 0,0 0 0 0 0,0 1 0 0 0,0-1 0 0 0,0 1 1 0 0,0-1-1 0 0,0 1 0 0 0,0 0 0 0 0,0-1 0 0 0,0 1 0 0 0,0 0 0 0 0,0 0 1 0 0,0 0-1 0 0,0-1 0 0 0,0 1 0 0 0,0 0 0 0 0,0 0 0 0 0,0 1 0 0 0,0-1 1 0 0,0 0-1 0 0,0 0 0 0 0,0 0 0 0 0,0 1 0 0 0,0-1 0 0 0,0 0 1 0 0,0 1-1 0 0,0-1 0 0 0,0 1 0 0 0,1-1 0 0 0,-1 1 0 0 0,0 0 0 0 0,0-1 1 0 0,0 1-1 0 0,1 0 0 0 0,-2 0 0 0 0,0 2 1 0 0,0 0 0 0 0,0-1 0 0 0,0 2 0 0 0,0-1 0 0 0,1 0 0 0 0,-1-1 0 0 0,1 1 0 0 0,0 0-1 0 0,0 0 1 0 0,-1 5 0 0 0,-1 8 7 0 0,2 2 1 0 0,0-2-1 0 0,1 1 0 0 0,0-1 0 0 0,5 27 0 0 0,0-15 3 0 0,1 0-1 0 0,14 37 0 0 0,-2-19 41 0 0,33 56-1 0 0,-27-56-23 0 0,-12-28-19 0 0,0-1 0 0 0</inkml:trace>
  <inkml:trace contextRef="#ctx0" brushRef="#br0" timeOffset="3218.68">1656 2078 14672 0 0,'2'0'344'0'0,"24"-2"599"0"0,-9 0-620 0 0,-2 0 0 0 0,18-4 1 0 0,1-4 388 0 0,41-17 1 0 0,-61 21-605 0 0,-2 0 0 0 0,0 0 0 0 0,0-2 1 0 0,-1 0-1 0 0,0 0 0 0 0,14-13 0 0 0,17-17 172 0 0,-28 27-211 0 0,-1 0 0 0 0,0-1 0 0 0,0-1-1 0 0,-1 0 1 0 0,-1-2 0 0 0,12-18 0 0 0,-22 32-53 0 0,0-1 0 0 0,0 0-1 0 0,0 0 1 0 0,-1 0 0 0 0,1 0 0 0 0,-1-1 0 0 0,1 0 0 0 0,-1 1 0 0 0,0-1 0 0 0,0 1 0 0 0,0-3-1 0 0,0 3 24 0 0,-5-2 53 0 0,3 3-82 0 0,0 1 1 0 0,0 0-1 0 0,0-1 0 0 0,0 1 0 0 0,0 0 1 0 0,0 0-1 0 0,0 0 0 0 0,-1 0 1 0 0,1 0-1 0 0,0 0 0 0 0,0 1 0 0 0,0-1 1 0 0,0 1-1 0 0,0 0 0 0 0,0-1 1 0 0,0 1-1 0 0,1 0 0 0 0,-1-1 0 0 0,0 1 1 0 0,0 0-1 0 0,1 1 0 0 0,-1-1 1 0 0,-1 2-1 0 0,-4 3 14 0 0,-1 1 0 0 0,1-1 0 0 0,-11 15 0 0 0,10-10 15 0 0,1-1 0 0 0,0 2 0 0 0,1 0 0 0 0,-7 15 0 0 0,10-20-13 0 0,1 1-1 0 0,-1 0 0 0 0,1-1 1 0 0,1 1-1 0 0,-1 0 1 0 0,1 0-1 0 0,1 0 0 0 0,-1 11 1 0 0,1-18-18 0 0,0 0 1 0 0,0 0 0 0 0,0 0 0 0 0,0 0-1 0 0,1 0 1 0 0,-1 0 0 0 0,0 0-1 0 0,0 0 1 0 0,1 0 0 0 0,-1 0-1 0 0,0 0 1 0 0,1 0 0 0 0,-1 0 0 0 0,1-1-1 0 0,-1 1 1 0 0,1 0 0 0 0,0 0-1 0 0,-1 0 1 0 0,1-1 0 0 0,0 2-1 0 0,-1-1 1 0 0,1 0 0 0 0,1 0 0 0 0,-1-1-3 0 0,0 0 1 0 0,0 0 0 0 0,0 0-1 0 0,0 0 1 0 0,0 0 0 0 0,0 0 0 0 0,0 0-1 0 0,0 0 1 0 0,0 0 0 0 0,0 0 0 0 0,0 0-1 0 0,0-1 1 0 0,0 1 0 0 0,0-1-1 0 0,0 1 1 0 0,0 0 0 0 0,0-1 0 0 0,1-1-1 0 0,4-3 15 0 0,0 1-1 0 0,0-1 1 0 0,0 0-1 0 0,7-9 0 0 0,33-40 81 0 0,40-44 173 0 0,-85 97-254 0 0,0 1-15 0 0,-1 1-1 0 0,1-1 1 0 0,0 0 0 0 0,-1 1-1 0 0,1-1 1 0 0,-1 0 0 0 0,1 1-1 0 0,-1-1 1 0 0,1 1 0 0 0,-1-1-1 0 0,1 1 1 0 0,-1-1 0 0 0,1 1-1 0 0,-1-1 1 0 0,1 1 0 0 0,-1-1-1 0 0,0 1 1 0 0,1 0-1 0 0,-1-1 1 0 0,0 1 0 0 0,0 0-1 0 0,1-1 1 0 0,-1 1 0 0 0,0 1-1 0 0,0-2 1 0 0,0 1 0 0 0,0 0-1 0 0,0-1 1 0 0,0 1 0 0 0,0 0-1 0 0,0-1 1 0 0,0 2 0 0 0,-2 32 25 0 0,1-23-10 0 0,1 1-11 0 0,-1-2 8 0 0,0 0 0 0 0,2 2 0 0 0,-1-1 0 0 0,1 0 0 0 0,1 0 0 0 0,5 17 0 0 0,-7-27-15 0 0,0-1-1 0 0,0 1 1 0 0,0 0 0 0 0,0-1-1 0 0,1 1 1 0 0,-1-1 0 0 0,0 1-1 0 0,0 0 1 0 0,1-1 0 0 0,-1 1 0 0 0,1-1-1 0 0,-1 1 1 0 0,0-1 0 0 0,1 1-1 0 0,-1-1 1 0 0,1 1 0 0 0,-1-1-1 0 0,1 0 1 0 0,-1 1 0 0 0,1-1-1 0 0,-1 0 1 0 0,1 1 0 0 0,0-1-1 0 0,-1 0 1 0 0,1 0 0 0 0,-1 0-1 0 0,1 1 1 0 0,0-1 0 0 0,-1 0-1 0 0,1 0 1 0 0,0 0 0 0 0,-1 0 0 0 0,1 0-1 0 0,-1 0 1 0 0,1 0 0 0 0,0 0-1 0 0,-1 0 1 0 0,1-1 0 0 0,0 1-1 0 0,-1 0 1 0 0,1 0 0 0 0,-1 0-1 0 0,1-1 1 0 0,0 1 0 0 0,-1 0-1 0 0,1-1 1 0 0,-1 1 0 0 0,1-1-1 0 0,-1 1 1 0 0,1-1 0 0 0,2-2 6 0 0,1 0 1 0 0,-1 0-1 0 0,0-1 0 0 0,-1 1 1 0 0,6-7-1 0 0,117-156 163 0 0,-101 135-139 0 0,-19 24-24 0 0,-1 0 0 0 0,0 1 0 0 0,0-1 0 0 0,0-2 0 0 0,-1 1-1 0 0,1 0 1 0 0,-1 0 0 0 0,-1 0 0 0 0,0 0 0 0 0,-1 0 0 0 0,0-1 0 0 0,0 1 0 0 0,-1-10 0 0 0,0 4 2 0 0,0 0 0 0 0,-2 1 0 0 0,1-2 0 0 0,-2 3 0 0 0,0-2 0 0 0,-2 1-1 0 0,-4-16 1 0 0,7 26-5 0 0,0-1-1 0 0,-1 0 0 0 0,1 0 0 0 0,0 0 0 0 0,-1 0 1 0 0,0 1-1 0 0,0-1 0 0 0,0 1 0 0 0,0 1 0 0 0,-1-1 1 0 0,1 1-1 0 0,-1-1 0 0 0,0 0 0 0 0,1 0 0 0 0,-5-1 1 0 0,6 4-3 0 0,0-1 0 0 0,0 0 0 0 0,0 1 0 0 0,0-1 0 0 0,0 1 1 0 0,0-1-1 0 0,0 1 0 0 0,0 0 0 0 0,0 0 0 0 0,0 0 0 0 0,0 0 1 0 0,0 1-1 0 0,0-1 0 0 0,0 0 0 0 0,0 1 0 0 0,0-1 0 0 0,0 1 1 0 0,0 0-1 0 0,1-1 0 0 0,-1 1 0 0 0,0 0 0 0 0,0 0 0 0 0,1 0 1 0 0,-1 1-1 0 0,1-1 0 0 0,-1 1 0 0 0,1 0 0 0 0,-1-1 0 0 0,1 1 1 0 0,0-1-1 0 0,-1 1 0 0 0,1-1 0 0 0,0 0 0 0 0,0 1 0 0 0,-1 2 1 0 0,-2 5 2 0 0,1 0-1 0 0,-1-1 1 0 0,1 0 0 0 0,1 2 0 0 0,0-1 0 0 0,0-1 0 0 0,1 2 0 0 0,0-1 0 0 0,0 1 0 0 0,1-1-1 0 0,0 0 1 0 0,1 0 0 0 0,0-1 0 0 0,0 3 0 0 0,1-2 0 0 0,0-1 0 0 0,1 1 0 0 0,4 9 0 0 0,-1-3 1 0 0,1 0 1 0 0,1-1-1 0 0,0 0 1 0 0,1-1-1 0 0,0 0 1 0 0,1 1 0 0 0,1-3-1 0 0,0 2 1 0 0,19 13-1 0 0,-15-12 3 0 0,2-3-1 0 0,-1 2 1 0 0,1-2-1 0 0,1-2 1 0 0,28 14-1 0 0,-39-20-5 0 0,1-2-1 0 0,-1 1 1 0 0,1 1-1 0 0,0-1 0 0 0,-1-1 1 0 0,1 0-1 0 0,0-1 1 0 0,0 0-1 0 0,1 0 1 0 0,-2-1-1 0 0,1 1 0 0 0,0-2 1 0 0,-1 1-1 0 0,1-2 1 0 0,0 1-1 0 0,-1 0 1 0 0,8-4-1 0 0,3-4-1 0 0</inkml:trace>
  <inkml:trace contextRef="#ctx0" brushRef="#br0" timeOffset="3734.55">2920 1140 14568 0 0,'1'-3'297'0'0,"-1"2"-221"0"0,0 0 0 0 0,0 0 1 0 0,0 0-1 0 0,0 0 0 0 0,0 0 0 0 0,0 0 1 0 0,-1 0-1 0 0,1 0 0 0 0,0 0 1 0 0,0 0-1 0 0,-1 0 0 0 0,1 1 0 0 0,0-1 1 0 0,-1 0-1 0 0,1 0 0 0 0,-1 0 0 0 0,0-1 1 0 0,1 2-33 0 0,-1 0 0 0 0,1 0 0 0 0,0 0 1 0 0,0-1-1 0 0,0 1 0 0 0,-1 0 0 0 0,1 0 1 0 0,0 0-1 0 0,-1 0 0 0 0,1 0 0 0 0,0-1 0 0 0,0 1 1 0 0,-1 0-1 0 0,1 0 0 0 0,0 0 0 0 0,-1 0 1 0 0,1 0-1 0 0,0 0 0 0 0,0 0 0 0 0,-1 0 1 0 0,1 0-1 0 0,0 0 0 0 0,-1 0 0 0 0,1 0 1 0 0,0 0-1 0 0,-10 10 402 0 0,1 6-313 0 0,2-2 0 0 0,0 2 0 0 0,1-1 0 0 0,0 2 0 0 0,1-2 0 0 0,1 2 0 0 0,-3 22 0 0 0,1 16 193 0 0,1 53 0 0 0,3 400 266 0 0,6-436-297 0 0,20 108 1 0 0,-13-144-40 0 0,-5-19-38 0 0,-5-16-154 0 0,2 3 339 0 0,-3-5-220 0 0,0-5-194 0 0,-1-15 155 0 0,0 13-79 0 0</inkml:trace>
  <inkml:trace contextRef="#ctx0" brushRef="#br0" timeOffset="4266.35">959 2893 10752 0 0,'0'0'1312'0'0,"-2"-1"-656"0"0,-1-1-575 0 0,1 1 1 0 0,-1 0 0 0 0,1 0 0 0 0,-1 0-1 0 0,1 1 1 0 0,-1-1 0 0 0,1 0 0 0 0,-1 1-1 0 0,0 0 1 0 0,1 0 0 0 0,-1 0 0 0 0,0 0-1 0 0,1 0 1 0 0,-1 0 0 0 0,0 1 0 0 0,-4 0 0 0 0,-1 1 150 0 0,3-2-130 0 0,1 1 1 0 0,0 0-1 0 0,0 0 0 0 0,-1 0 0 0 0,1 1 0 0 0,0 0 1 0 0,0-1-1 0 0,1 1 0 0 0,-1 1 0 0 0,0 0 0 0 0,1-1 1 0 0,-1 1-1 0 0,1 0 0 0 0,-5 4 0 0 0,3-1-21 0 0,1 0 1 0 0,0 0-1 0 0,0 0 0 0 0,1-1 0 0 0,0 2 0 0 0,0 0 0 0 0,0 0 1 0 0,-2 7-1 0 0,0 8 38 0 0,1-1 0 0 0,1 0 0 0 0,1 0 0 0 0,2 42 0 0 0,0-53-85 0 0,1 1-1 0 0,0 0 1 0 0,1-2 0 0 0,0 1 0 0 0,6 13-1 0 0,-6-18-16 0 0,0 0-1 0 0,0 1 1 0 0,1-1-1 0 0,-1-1 1 0 0,1 1-1 0 0,1-2 1 0 0,-1 1-1 0 0,1 1 0 0 0,-1-1 1 0 0,1 0-1 0 0,7 6 1 0 0,-5-7-5 0 0,-1 0 1 0 0,1 1-1 0 0,0 0 1 0 0,-1-1 0 0 0,1 0-1 0 0,1-1 1 0 0,-1 0-1 0 0,0 0 1 0 0,0 0-1 0 0,1-1 1 0 0,-1 0 0 0 0,1 0-1 0 0,0-1 1 0 0,-1 1-1 0 0,1-1 1 0 0,-1-1-1 0 0,1 1 1 0 0,-1-1 0 0 0,1-1-1 0 0,0 1 1 0 0,0-1-1 0 0,-1 0 1 0 0,0 0-1 0 0,0-1 1 0 0,8-5-1 0 0,-7 4 2 0 0,-1 1 0 0 0,0-1-1 0 0,0-1 1 0 0,-1 0-1 0 0,1 0 1 0 0,-1-1-1 0 0,0 1 1 0 0,-2 0-1 0 0,8-11 1 0 0,-9 11-2 0 0,1 0 0 0 0,-1 1 0 0 0,0-1 1 0 0,0-1-1 0 0,-1 0 0 0 0,1 0 1 0 0,-1 1-1 0 0,-1 0 0 0 0,1-1 0 0 0,-1 0 1 0 0,0 0-1 0 0,-1-9 0 0 0,-1-1 25 0 0,-1 3 1 0 0,-1-3-1 0 0,0 2 0 0 0,-1 0 0 0 0,-8-17 0 0 0,12 29-27 0 0,1 1 20 0 0,0 1-29 0 0,0 0 1 0 0,0-1-1 0 0,0 1 0 0 0,0 0 1 0 0,0 0-1 0 0,0 0 1 0 0,0 0-1 0 0,0 0 0 0 0,0 0 1 0 0,0 0-1 0 0,0 0 1 0 0,0 0-1 0 0,0 0 0 0 0,0 0 1 0 0,-1-1-1 0 0,1 1 1 0 0,0 0-1 0 0,0 0 1 0 0,0 0-1 0 0,0 0 0 0 0,0 0 1 0 0,0 0-1 0 0,0 0 1 0 0,0 0-1 0 0,0 0 0 0 0,0 0 1 0 0,0 0-1 0 0,0 0 1 0 0,-1 0-1 0 0,1 0 0 0 0,0 0 1 0 0,0 0-1 0 0,0 0 1 0 0,0 0-1 0 0,0 0 0 0 0,0 0 1 0 0,0 0-1 0 0,0 0 1 0 0,0 0-1 0 0,-1 0 1 0 0,1 0-1 0 0,0 0 0 0 0,0 0 1 0 0,0 0-1 0 0,0 0 1 0 0,0 0-1 0 0,0 0 0 0 0,0 0 1 0 0,0 0-1 0 0,0 0 1 0 0,0 0-1 0 0,0 0 0 0 0,-1 0 1 0 0,1 0-1 0 0,0 0 1 0 0,0 0-1 0 0,0 0 0 0 0,0 1 1 0 0,0-1-1 0 0,0 0 1 0 0,0 0 0 0 0,0 0 0 0 0,-1 1 0 0 0,1-1 1 0 0,0 0-1 0 0,0 1 0 0 0,-1-1 0 0 0,1 0 1 0 0,0 1-1 0 0,0-1 0 0 0,0 1 0 0 0,0-1 1 0 0,0 0-1 0 0,0 1 0 0 0,0-1 0 0 0,0 1 1 0 0,0-1-1 0 0,0 0 0 0 0,0 1 0 0 0,0-1 1 0 0,0 1-1 0 0,0-1 0 0 0,0 0 1 0 0,0 1-1 0 0,11 40 106 0 0,-6-15-67 0 0,3-3 0 0 0,17 43 1 0 0,-13-42 53 0 0,32 45 0 0 0,-39-62-72 0 0,0 0 0 0 0,1 1 0 0 0,0-1 0 0 0,0 0 0 0 0,1-1 0 0 0,7 6-1 0 0,-3-5 10 0 0</inkml:trace>
  <inkml:trace contextRef="#ctx0" brushRef="#br0" timeOffset="4648.38">1187 3033 9944 0 0,'0'0'2736'0'0,"3"1"-2303"0"0,1 2-373 0 0,0-1 0 0 0,0 1 0 0 0,0-1-1 0 0,-1 0 1 0 0,1 2 0 0 0,-1 0 0 0 0,0-1 0 0 0,0 0 0 0 0,0 1 0 0 0,3 4 0 0 0,25 48 223 0 0,-15-27 78 0 0,-10-17-153 0 0,1-1 15 0 0,0 2-1 0 0,-1-1 1 0 0,0-1-1 0 0,0 3 1 0 0,6 25 0 0 0,-12-27 245 0 0,-4-19 11 0 0,-4-20-209 0 0,2 7-191 0 0,1-2 0 0 0,1 1 0 0 0,2 1 0 0 0,0-3 0 0 0,1 2 0 0 0,1 0 0 0 0,4-34 0 0 0,-3 49-48 0 0,0 1 1 0 0,0 0 0 0 0,1 0-1 0 0,-1-2 1 0 0,1 3 0 0 0,0-1-1 0 0,1 1 1 0 0,0-1-1 0 0,-1 0 1 0 0,7-8 0 0 0,-7 12-10 0 0,1-1 0 0 0,0 0 0 0 0,-1 0 0 0 0,0 0 0 0 0,1 1 0 0 0,-1-1 0 0 0,1 1 0 0 0,0 0 0 0 0,-1-1 0 0 0,1 1 0 0 0,0 0 0 0 0,0 1 1 0 0,-1-1-1 0 0,1-1 0 0 0,0 2 0 0 0,0 0 0 0 0,0-1 0 0 0,0 1 0 0 0,0 1 0 0 0,0-1 0 0 0,3 2 0 0 0,5-1 39 0 0,0 1 3 0 0</inkml:trace>
  <inkml:trace contextRef="#ctx0" brushRef="#br0" timeOffset="5752.52">1741 2997 10448 0 0,'-18'-18'781'0'0,"-13"-7"-231"0"0,21 20-140 0 0,2 1 0 0 0,-1-1 0 0 0,0 1 1 0 0,-1 0-1 0 0,1 0 0 0 0,-1 1 1 0 0,-18-3-1 0 0,26 6-338 0 0,-1 0 1 0 0,0 0-1 0 0,1 0 0 0 0,-1 0 1 0 0,1 0-1 0 0,-1 1 1 0 0,0 0-1 0 0,1-1 0 0 0,-1 1 1 0 0,1 0-1 0 0,0 0 0 0 0,-1 0 1 0 0,1 1-1 0 0,0-1 1 0 0,0 0-1 0 0,-1 2 0 0 0,1-1 1 0 0,0-1-1 0 0,1 1 1 0 0,-1 0-1 0 0,0 0 0 0 0,0 0 1 0 0,1 0-1 0 0,-1 0 0 0 0,-1 3 1 0 0,0 2 23 0 0,-1 0-1 0 0,2 0 1 0 0,-1-1 0 0 0,1 0 0 0 0,0 2-1 0 0,0-1 1 0 0,1 0 0 0 0,-1 9 0 0 0,1-2-16 0 0,-1-6-14 0 0,1 3 0 0 0,1-1 0 0 0,0 1 0 0 0,0-2 0 0 0,1 1 0 0 0,0 1 0 0 0,1-2 0 0 0,5 19 0 0 0,-7-27-50 0 0,1 0 0 0 0,-1 0 1 0 0,1 0-1 0 0,-1 0 0 0 0,1 1 0 0 0,-1-1 0 0 0,1 0 0 0 0,0 0 0 0 0,0 0 0 0 0,-1-1 0 0 0,1 1 0 0 0,0 0 0 0 0,0 0 0 0 0,0 0 0 0 0,0-1 0 0 0,0 1 0 0 0,0 0 0 0 0,0-1 0 0 0,0 2 0 0 0,1-2 0 0 0,-1 1 0 0 0,0-1 0 0 0,0 1 0 0 0,0-1 0 0 0,0 0 0 0 0,1 0 0 0 0,-1 0 0 0 0,0 0 0 0 0,0 0 1 0 0,1 0-1 0 0,-1 0 0 0 0,2 0 0 0 0,-2-1-3 0 0,1 1-1 0 0,0-1 1 0 0,0-1 0 0 0,0 1 0 0 0,-1 0 0 0 0,1 0 0 0 0,0 0 0 0 0,-1 0 0 0 0,1-1 0 0 0,-1 1 0 0 0,1 0 0 0 0,-1-1 0 0 0,0 0-1 0 0,1 1 1 0 0,-1-1 0 0 0,0 1 0 0 0,0-1 0 0 0,1-2 0 0 0,33-102 287 0 0,-16 47-117 0 0,-18 54-164 0 0,2-1 1 0 0,-1 0-1 0 0,1 1 1 0 0,0 1 0 0 0,5-8-1 0 0,-7 11-10 0 0,-1 1-7 0 0,-1-1-1 0 0,1 1 0 0 0,0 0 1 0 0,0-1-1 0 0,0 1 1 0 0,0 0-1 0 0,0-2 0 0 0,0 2 1 0 0,0 0-1 0 0,0-1 0 0 0,0 1 1 0 0,0 0-1 0 0,0-1 0 0 0,1 1 1 0 0,-1 0-1 0 0,0-1 1 0 0,0 1-1 0 0,0 0 0 0 0,0 0 1 0 0,0-1-1 0 0,1 1 0 0 0,-1 0 1 0 0,0 0-1 0 0,0-1 0 0 0,0 1 1 0 0,1 0-1 0 0,-1 0 1 0 0,0-1-1 0 0,0 1 0 0 0,1 0 1 0 0,-1 0-1 0 0,0 0 0 0 0,0 0 1 0 0,1-1-1 0 0,-1 1 0 0 0,0 0 1 0 0,1 0-1 0 0,-1 0 1 0 0,0 0-1 0 0,1 0 0 0 0,-1 0 1 0 0,0 0-1 0 0,1 0 0 0 0,-1 0 1 0 0,0 0-1 0 0,1 0 0 0 0,-1 0 1 0 0,0 0-1 0 0,0 0 1 0 0,1 0-1 0 0,-1 0 0 0 0,0 0 1 0 0,1 1-1 0 0,-1-1 0 0 0,0 0 1 0 0,1 0-1 0 0,14 11 17 0 0,-5 2-5 0 0,0 2-1 0 0,0-1 0 0 0,10 22 0 0 0,-12-18-2 0 0,1-4 1 0 0,20 29-1 0 0,-28-41-6 0 0,0-1-1 0 0,0 1 0 0 0,0-1 0 0 0,1 1 0 0 0,-1-1 1 0 0,1 0-1 0 0,-1 1 0 0 0,1-1 0 0 0,0 0 0 0 0,-1 0 1 0 0,1 0-1 0 0,0 1 0 0 0,0-2 0 0 0,-1 1 0 0 0,1 0 1 0 0,0-1-1 0 0,0 1 0 0 0,0-1 0 0 0,4 0 0 0 0,0-19 40 0 0,-5 16-36 0 0,1-6 13 0 0,0-1 1 0 0,0 1-1 0 0,-1 0 1 0 0,-1-1 0 0 0,0 1-1 0 0,0-1 1 0 0,0 1-1 0 0,-3-11 1 0 0,1 8 20 0 0,1 1-1 0 0,1-2 1 0 0,0 3 0 0 0,2-18 0 0 0,-2 28-36 0 0,0-1-1 0 0,0 1 1 0 0,0-1 0 0 0,0 0-1 0 0,0 1 1 0 0,0 0-1 0 0,1 0 1 0 0,-1-1 0 0 0,0 1-1 0 0,0-1 1 0 0,1 1-1 0 0,-1-1 1 0 0,0 1 0 0 0,1-1-1 0 0,-1 1 1 0 0,1-1 0 0 0,-1 1-1 0 0,0-1 1 0 0,1 1-1 0 0,-1 0 1 0 0,1-1 0 0 0,-1 1-1 0 0,1 0 1 0 0,-1-1 0 0 0,1 1-1 0 0,0 0 1 0 0,-1 0-1 0 0,1-1 1 0 0,-1 1 0 0 0,1 0-1 0 0,0 0 1 0 0,-1 0 0 0 0,1 0-1 0 0,-1 0 1 0 0,1 0-1 0 0,0 0 1 0 0,-1 0 0 0 0,1 0-1 0 0,-1 0 1 0 0,1 0-1 0 0,-1 0 1 0 0,1 1 0 0 0,0-1-1 0 0,-1 0 1 0 0,2 1 0 0 0,25 13 81 0 0,-24-12-78 0 0,0 0 3 0 0,1 1 0 0 0,-1 1 0 0 0,0-1 1 0 0,0 0-1 0 0,0 0 0 0 0,0 1 1 0 0,0-2-1 0 0,-1 2 0 0 0,4 8 0 0 0,13 35 106 0 0,-17-39-90 0 0,-2-7-22 0 0,0 0 0 0 0,1-1 1 0 0,-1 1-1 0 0,0 0 0 0 0,0-1 1 0 0,0 1-1 0 0,1 0 0 0 0,-1-1 1 0 0,0 1-1 0 0,0-1 0 0 0,1 1 1 0 0,-1 0-1 0 0,1-1 0 0 0,-1 1 0 0 0,1-1 1 0 0,-1 1-1 0 0,1-1 0 0 0,-1 1 1 0 0,1-1-1 0 0,-1 0 0 0 0,1 1 1 0 0,-1-1-1 0 0,1 1 0 0 0,1-1 1 0 0,-2 0-3 0 0,1 0 1 0 0,0 0-1 0 0,-1-1 1 0 0,1 1-1 0 0,-1-1 0 0 0,1 1 1 0 0,0 0-1 0 0,-1-1 1 0 0,1 1-1 0 0,-1-1 1 0 0,0 1-1 0 0,1-1 1 0 0,-1 1-1 0 0,1-1 1 0 0,-1 0-1 0 0,0 1 1 0 0,1-1-1 0 0,-1 1 1 0 0,0-2-1 0 0,12-34 43 0 0,-12 35-46 0 0,6-28 33 0 0,-6 23-25 0 0,1 1 0 0 0,0 0 0 0 0,0-1 0 0 0,0 0-1 0 0,1 1 1 0 0,0-1 0 0 0,0 2 0 0 0,0-1 0 0 0,0 0 0 0 0,7-10 0 0 0,-8 14-8 0 0,0 1 1 0 0,-1-1 0 0 0,1 0 0 0 0,0 1-1 0 0,0 0 1 0 0,-1-1 0 0 0,1 1-1 0 0,0-1 1 0 0,0 1 0 0 0,0 0-1 0 0,0-1 1 0 0,0 1 0 0 0,0 0 0 0 0,0 0-1 0 0,-1 0 1 0 0,1 0 0 0 0,0 0-1 0 0,0 0 1 0 0,0 0 0 0 0,0 0-1 0 0,0 0 1 0 0,0 0 0 0 0,0 1 0 0 0,0-1-1 0 0,0 0 1 0 0,-1 1 0 0 0,1-1-1 0 0,0 0 1 0 0,0 1 0 0 0,0-1 0 0 0,-1 1-1 0 0,2 1 1 0 0,28 23 22 0 0,-26-22-15 0 0,18 17 32 0 0,39 25-1 0 0,-56-41-33 0 0,1 0 1 0 0,-1-2-1 0 0,0 1 0 0 0,1-1 1 0 0,-1 0-1 0 0,1 0 1 0 0,0 0-1 0 0,0-1 0 0 0,0 0 1 0 0,0 0-1 0 0,0 0 0 0 0,0-1 1 0 0,1 0-1 0 0,-1 0 0 0 0,0-1 1 0 0,-1 1-1 0 0,1-1 0 0 0,7-2 1 0 0,4-3 17 0 0,-1 0 0 0 0,0-2 0 0 0,0 2 0 0 0,28-21 0 0 0,-35 23-5 0 0,-1-2-1 0 0,0 1 1 0 0,1-2-1 0 0,-1 0 0 0 0,9-11 1 0 0,-14 16-14 0 0,-1-1 1 0 0,-1 0-1 0 0,1 0 1 0 0,0 0-1 0 0,-1 0 1 0 0,1 1-1 0 0,-1-1 1 0 0,0 0-1 0 0,0-1 0 0 0,0 0 1 0 0,-1 1-1 0 0,1 0 1 0 0,-1 0-1 0 0,0-1 1 0 0,1 1-1 0 0,-1 0 1 0 0,-1 0-1 0 0,1-1 1 0 0,-1 0-1 0 0,0-3 1 0 0,-1 2 3 0 0,1 0 1 0 0,-1 1 0 0 0,0-2-1 0 0,0 1 1 0 0,-1 0 0 0 0,1 0 0 0 0,-1 0-1 0 0,0 1 1 0 0,0-1 0 0 0,-1 1-1 0 0,-5-6 1 0 0,7 9-5 0 0,1 0 0 0 0,-1-1-1 0 0,0 1 1 0 0,1 0 0 0 0,-1 0 0 0 0,0 0 0 0 0,-1 0-1 0 0,1 0 1 0 0,0 1 0 0 0,0-2 0 0 0,0 1 0 0 0,0 1-1 0 0,0 0 1 0 0,0-1 0 0 0,0 1 0 0 0,0 0 0 0 0,0 0-1 0 0,0 0 1 0 0,0 0 0 0 0,0 1 0 0 0,0-1 0 0 0,-1 0-1 0 0,1 1 1 0 0,0 1 0 0 0,1-2 0 0 0,-1 1 0 0 0,0 0-1 0 0,0 0 1 0 0,0 0 0 0 0,0 0 0 0 0,1 0 0 0 0,-3 2-1 0 0,-2 2 9 0 0,1 0-1 0 0,0 0 1 0 0,0 1-1 0 0,0 0 1 0 0,1 0-1 0 0,0 0 1 0 0,0 0-1 0 0,0 1 1 0 0,1-1-1 0 0,-3 9 0 0 0,3-8 0 0 0,1-2-1 0 0,0 1 0 0 0,0 1 0 0 0,1-1 0 0 0,0 2 0 0 0,0-3 0 0 0,0 2 0 0 0,1 0 1 0 0,0 0-1 0 0,0 0 0 0 0,3 9 0 0 0,-3-13-6 0 0,1-1 1 0 0,-1 0-1 0 0,1-1 1 0 0,0 1-1 0 0,0 0 1 0 0,-1-1-1 0 0,1 1 1 0 0,0-1-1 0 0,1 1 1 0 0,-1-2-1 0 0,0 2 1 0 0,0-1-1 0 0,1 0 1 0 0,-1 0-1 0 0,0 1 1 0 0,1-1-1 0 0,0 0 1 0 0,-1 0-1 0 0,1 0 1 0 0,-1-1-1 0 0,1 1 1 0 0,0 1-1 0 0,0-2 0 0 0,-1 1 1 0 0,1-1-1 0 0,0 1 1 0 0,0-1-1 0 0,0 0 1 0 0,-1 0-1 0 0,1 0 1 0 0,2 0-1 0 0,2 0 7 0 0,0-1-1 0 0,0 0 1 0 0,0-1-1 0 0,0 1 1 0 0,0-1-1 0 0,0 0 1 0 0,-1 0-1 0 0,7-3 1 0 0,1 0 12 0 0,-1-1 0 0 0,-1-2 0 0 0,1 0 1 0 0,19-17-1 0 0,-25 20-17 0 0,-1-1 0 0 0,0 1 0 0 0,0-2 0 0 0,-1 0 0 0 0,1 0 0 0 0,-2 1 0 0 0,1 0 0 0 0,-1-3 0 0 0,0 2 0 0 0,3-9 0 0 0,-2 1 3 0 0,0 0 0 0 0,-1-1-1 0 0,-1 1 1 0 0,0 0 0 0 0,-1-1 0 0 0,-2-21-1 0 0,0 27-4 0 0,0-1 0 0 0,-1 2 0 0 0,0-1-1 0 0,-1 0 1 0 0,0 1 0 0 0,0 0 0 0 0,-1-2 0 0 0,0 2-1 0 0,-1 1 1 0 0,0-1 0 0 0,-7-9 0 0 0,2 4 0 0 0,-2 1 1 0 0,-13-13 0 0 0,19 21 3 0 0,0-2 0 0 0,0 4 0 0 0,0-2 0 0 0,-1 1 0 0 0,1 0 0 0 0,-2 0 0 0 0,-7-3 0 0 0,14 7-7 0 0,0 0 0 0 0,0 0 0 0 0,0 0 0 0 0,0 0 0 0 0,0 0 0 0 0,1 0 0 0 0,-1 0 0 0 0,0 0 0 0 0,0 0 0 0 0,0 0 0 0 0,0 0 0 0 0,1 0 0 0 0,-1 1 0 0 0,0-1 0 0 0,0 0-1 0 0,0 0 1 0 0,1 1 0 0 0,-1-1 0 0 0,0 1 0 0 0,0-1 0 0 0,1 1 0 0 0,-1-1 0 0 0,0 1 0 0 0,1-1 0 0 0,-1 1 0 0 0,1 0 0 0 0,-1-1 0 0 0,1 1 0 0 0,-1 0 0 0 0,1 0 0 0 0,-1-1 0 0 0,1 1 0 0 0,0 0 0 0 0,-1 0 0 0 0,1-1 0 0 0,0 1 0 0 0,0 0 0 0 0,-1 0 0 0 0,1 0 0 0 0,0 1 0 0 0,-1 3 8 0 0,0-2 0 0 0,1 3 1 0 0,-1-1-1 0 0,1-1 0 0 0,0 10 1 0 0,4 8 18 0 0,0 0 0 0 0,1 1-1 0 0,1-3 1 0 0,1 1 0 0 0,1 1 0 0 0,0-1 0 0 0,3-2 0 0 0,0 1 0 0 0,0 0 0 0 0,1-2 0 0 0,1 0 0 0 0,1 0 0 0 0,24 24 0 0 0,-24-32-2 0 0,1 0-9 0 0</inkml:trace>
  <inkml:trace contextRef="#ctx0" brushRef="#br0" timeOffset="6257.74">2773 2486 15176 0 0,'0'0'846'0'0,"1"3"-426"0"0,21 38 469 0 0,-1 1 0 0 0,15 49 0 0 0,-25-55-706 0 0,-7-17-11 0 0,2-1-1 0 0,0 0 1 0 0,1-1-1 0 0,12 21 1 0 0,-13-28-91 0 0</inkml:trace>
  <inkml:trace contextRef="#ctx0" brushRef="#br0" timeOffset="6634.1">2791 2764 12456 0 0,'-5'-3'25'0'0,"-2"-4"398"0"0,6 7-199 0 0,-2-15 209 0 0,3 11-319 0 0,1 0-1 0 0,-1-2 1 0 0,1 3 0 0 0,0-1 0 0 0,0 0-1 0 0,0-1 1 0 0,1 1 0 0 0,0 0 0 0 0,-1-1-1 0 0,1 2 1 0 0,1 0 0 0 0,-1-1 0 0 0,0 1-1 0 0,6-6 1 0 0,5-7 186 0 0,26-21 0 0 0,-36 34-278 0 0,6-6 169 0 0,1 1 1 0 0,-1 0-1 0 0,1 2 0 0 0,0-1 1 0 0,20-9-1 0 0,-27 15-162 0 0,-1 0 0 0 0,1 0 0 0 0,0 1 1 0 0,0-1-1 0 0,0 0 0 0 0,-1 1 0 0 0,1-1 0 0 0,0 1 0 0 0,0 0 0 0 0,0 0 1 0 0,0 0-1 0 0,0 0 0 0 0,0 1 0 0 0,-1-1 0 0 0,1 1 0 0 0,0-1 1 0 0,0 1-1 0 0,0-1 0 0 0,-1 1 0 0 0,1 0 0 0 0,0 1 0 0 0,-1-1 0 0 0,0 1 1 0 0,1-1-1 0 0,-1 1 0 0 0,0 0 0 0 0,1 0 0 0 0,-1 0 0 0 0,2 3 0 0 0,3 5 44 0 0,-1-1 0 0 0,0 1 0 0 0,-1 1 0 0 0,0-1 0 0 0,-1 0 0 0 0,0 2 0 0 0,5 22 0 0 0,-6-24 17 0 0,0 2 0 0 0,0 0 0 0 0,1-1 1 0 0,1-1-1 0 0,0 1 0 0 0,0-1 0 0 0,15 19 1 0 0,-20-28-82 0 0,0-1 1 0 0,1 1 0 0 0,-1-1 0 0 0,1 1-1 0 0,-1-1 1 0 0,1 1 0 0 0,-1-1-1 0 0,1 0 1 0 0,-1 1 0 0 0,1-1-1 0 0,-1 1 1 0 0,1-1 0 0 0,0 0 0 0 0,-1 0-1 0 0,1 1 1 0 0,0-1 0 0 0,-1 0-1 0 0,1 0 1 0 0,-1 0 0 0 0,1 0-1 0 0,0 0 1 0 0,-1 0 0 0 0,1 0 0 0 0,0 0-1 0 0,-1 0 1 0 0,2 0 0 0 0,-1-1 5 0 0,1 1 1 0 0,-1-1-1 0 0,0 0 1 0 0,0 1 0 0 0,0-1-1 0 0,0 0 1 0 0,0 0-1 0 0,0 0 1 0 0,0 0-1 0 0,0 0 1 0 0,-1 0-1 0 0,2-3 1 0 0,1 0 28 0 0,0-1 0 0 0,0 0 1 0 0,-1 0-1 0 0,0-1 0 0 0,2-5 0 0 0,-1-1 5 0 0,-1 0 0 0 0,0 1 0 0 0,-1-1 0 0 0,0-1-1 0 0,-1 2 1 0 0,-2-23 0 0 0,1 27-24 0 0,0 0-1 0 0,-1 2 0 0 0,0-1 0 0 0,0-1 1 0 0,0 1-1 0 0,-1 0 0 0 0,0 0 1 0 0,0 1-1 0 0,0-1 0 0 0,-1 1 0 0 0,0-1 1 0 0,0 1-1 0 0,0 1 0 0 0,-7-7 1 0 0,5 5 7 0 0,-2 1 1 0 0,2 0 0 0 0,-1 0-1 0 0,0 2 1 0 0,-15-9-1 0 0,19 10-11 0 0,-1 1-1 0 0,1 0 0 0 0,0 0 0 0 0,-1 0 0 0 0,1 1 0 0 0,-1-1 1 0 0,0 1-1 0 0,1 0 0 0 0,-1 0 0 0 0,1 0 0 0 0,-1 0 1 0 0,1 1-1 0 0,-1 0 0 0 0,1-1 0 0 0,-7 4 0 0 0,9-4-16 0 0,1 0-1 0 0,-1 0 1 0 0,1 0-1 0 0,0 0 1 0 0,-1 0-1 0 0,1 0 1 0 0,-1 0-1 0 0,1 0 1 0 0,-1 0-1 0 0,1 1 1 0 0,0-1-1 0 0,-1 0 1 0 0,1 0-1 0 0,0 1 1 0 0,-1-1-1 0 0,1 0 1 0 0,0 0-1 0 0,-1 1 1 0 0,1-1-1 0 0,0 0 1 0 0,-1 1-1 0 0,1-1 1 0 0,0 0-1 0 0,0 1 1 0 0,0-1-1 0 0,-1 1 1 0 0,1-1-1 0 0,0 0 1 0 0,0 1-1 0 0,0-1 1 0 0,0 1-1 0 0,0-1 1 0 0,0 1-1 0 0,0-1 1 0 0,0 0-1 0 0,0 1 1 0 0,0-1-1 0 0,0 2 1 0 0,0-2-1 0 0,0 1 1 0 0,0-1-1 0 0,0 0 1 0 0,0 0-1 0 0,0 0 1 0 0,0 1-1 0 0,1-1 1 0 0,-1 0-1 0 0,0 1 1 0 0,0-1-1 0 0,1 0 1 0 0,-1 1-1 0 0,0-1 1 0 0,0 0-1 0 0,1 1 1 0 0,-1-1-1 0 0,0 0 1 0 0,1 1-1 0 0,-1-1 1 0 0,0 0-1 0 0,1 0 1 0 0,-1 1-1 0 0,1-1 1 0 0,-1 0-1 0 0,1 0 1 0 0,2 2 16 0 0,0 0 0 0 0,0-1 1 0 0,0 1-1 0 0,0-1 0 0 0,1 0 0 0 0,5 2 1 0 0,0-2-1 0 0,0-1 1 0 0,0 0-1 0 0,0-1 1 0 0,0 1-1 0 0,0-2 0 0 0,0 1 1 0 0,13-5-1 0 0,4-3 43 0 0,28-13-1 0 0,-44 16-45 0 0,2-1 0 0 0,-1 0 0 0 0,0 0 0 0 0,0-1 0 0 0,-1-1 1 0 0,0 0-1 0 0,0 0 0 0 0,0-2 0 0 0,-2 2 0 0 0,0-2 0 0 0,9-14 0 0 0,-7 8 13 0 0,-1 2 0 0 0,-1-3-1 0 0,0 1 1 0 0,-2-1-1 0 0,0 0 1 0 0,0 1 0 0 0,3-29-1 0 0,-12 11 75 0 0,3 34-25 0 0,0 1-78 0 0,0 0 0 0 0,0 0 1 0 0,0 0-1 0 0,0-1 0 0 0,0 1 0 0 0,-1 0 1 0 0,1 0-1 0 0,0 0 0 0 0,0 0 0 0 0,0 0 1 0 0,0 0-1 0 0,0 0 0 0 0,0 0 0 0 0,0 0 0 0 0,0 0 1 0 0,0 0-1 0 0,-1 0 0 0 0,1 0 0 0 0,0 0 1 0 0,0 0-1 0 0,0 0 0 0 0,0 0 0 0 0,0-1 1 0 0,0 1-1 0 0,0 0 0 0 0,0 0 0 0 0,-1 0 0 0 0,1 1 1 0 0,0-1-1 0 0,0 0 0 0 0,0 0 0 0 0,0 0 1 0 0,0 0-1 0 0,0 0 0 0 0,0 0 0 0 0,0 0 1 0 0,-1 0-1 0 0,1 0 0 0 0,0 0 0 0 0,0 0 1 0 0,0 0-1 0 0,0 0 0 0 0,0 0 0 0 0,0 0 0 0 0,0 0 1 0 0,0 1-1 0 0,-2 6 22 0 0,1 10 5 0 0,1-16-25 0 0,2 40 45 0 0,1 0 0 0 0,2 1-1 0 0,2-2 1 0 0,2 1 0 0 0,18 51 0 0 0,8-10 69 0 0,-12-35-38 0 0,-20-39-57 0 0</inkml:trace>
  <inkml:trace contextRef="#ctx0" brushRef="#br0" timeOffset="7245.05">3225 2533 14968 0 0,'26'1'1188'0'0,"15"-7"-501"0"0,24-18-380 0 0,-45 16 126 0 0,42-15 729 0 0,-7 4-315 0 0,93-48-1 0 0,-135 57-658 0 0,1 1 1 0 0,-2-2-1 0 0,1-1 1 0 0,-2 1-1 0 0,13-17 1 0 0,-23 27-55 0 0,-9 15 45 0 0,-98 163 366 0 0,105-177-531 0 0,0 3 0 0 0,0-1-1 0 0,0 0 1 0 0,1 0-1 0 0,-1-1 1 0 0,1 1 0 0 0,-1 0-1 0 0,1 0 1 0 0,0 0 0 0 0,0 0-1 0 0,0 0 1 0 0,0 0-1 0 0,0 4 1 0 0,0-6-10 0 0,0 0 0 0 0,1 0-1 0 0,-1 0 1 0 0,0 2 0 0 0,0-2 0 0 0,0 0 0 0 0,0 0-1 0 0,0 0 1 0 0,1 0 0 0 0,-1 0 0 0 0,0 1 0 0 0,0-1-1 0 0,0 0 1 0 0,0 0 0 0 0,1 0 0 0 0,-1 0 0 0 0,0 0-1 0 0,0 0 1 0 0,0 0 0 0 0,1 0 0 0 0,-1 0 0 0 0,0 0-1 0 0,0 0 1 0 0,0 0 0 0 0,1 0 0 0 0,-1 0 0 0 0,0 0-1 0 0,0 0 1 0 0,0 0 0 0 0,1 0 0 0 0,-1 0 0 0 0,0 0-1 0 0,0 0 1 0 0,1 0 0 0 0,-1 0 0 0 0,0 0 0 0 0,0 0-1 0 0,1 0 1 0 0,6-5 38 0 0,-7 5-43 0 0,9-3 28 0 0,1-1-1 0 0,-2-1 0 0 0,0 1 0 0 0,0-1 1 0 0,0-2-1 0 0,-1 2 0 0 0,1-1 0 0 0,-1 0 0 0 0,8-10 1 0 0,-5 3 26 0 0,0-2 0 0 0,0 1 1 0 0,-1-1-1 0 0,8-19 1 0 0,-8 12 64 0 0,-9 21-47 0 0,1 24 20 0 0,-2-18-83 0 0,-4 60 60 0 0,5-58-59 0 0,0 0 1 0 0,0 0-1 0 0,1-2 0 0 0,0 3 0 0 0,0-1 1 0 0,1-1-1 0 0,3 10 0 0 0,-4-16-8 0 0,-1 1 0 0 0,1-1 0 0 0,-1 1 0 0 0,1 0 1 0 0,0-1-1 0 0,-1 1 0 0 0,1-1 0 0 0,0 0 0 0 0,0 1 0 0 0,-1-1 0 0 0,1 0 0 0 0,0 1 0 0 0,0-1 0 0 0,0 0 0 0 0,-1 0 0 0 0,1 1 0 0 0,0-1 0 0 0,0 0 0 0 0,0 0 0 0 0,0 0 0 0 0,-1 0 0 0 0,1 0 0 0 0,0 0 1 0 0,1-1-1 0 0,22-5 14 0 0,-13 0-13 0 0,0-2 0 0 0,-1 1 1 0 0,0-2-1 0 0,0 0 1 0 0,-1 1-1 0 0,0-2 0 0 0,0 0 1 0 0,-1 0-1 0 0,10-18 1 0 0,-4 4-1 0 0,-1 0 0 0 0,-1 0 0 0 0,14-42 0 0 0,-23 55-1 0 0,-1 1 1 0 0,0-1 0 0 0,0 1 0 0 0,-1-2 0 0 0,-1 2 0 0 0,0-1-1 0 0,0-1 1 0 0,-1 3 0 0 0,-1-2 0 0 0,0-1 0 0 0,0 3-1 0 0,-5-16 1 0 0,-4-4 12 0 0,-1 2 0 0 0,0 0 0 0 0,-20-31-1 0 0,27 50-6 0 0,1 0 0 0 0,-2 1 0 0 0,1 0 1 0 0,-7-7-1 0 0,10 12 0 0 0,0-1 1 0 0,0 1 0 0 0,0 1 0 0 0,-1 0 0 0 0,1-1-1 0 0,-1 1 1 0 0,1 0 0 0 0,-1-1 0 0 0,1 1 0 0 0,-1 0-1 0 0,1 0 1 0 0,-1 1 0 0 0,0-1 0 0 0,0 1 0 0 0,1-1-1 0 0,-5 1 1 0 0,6 0 32 0 0,-1-1 7 0 0,-1 1-89 0 0,7 15 477 0 0,100 253-332 0 0,-86-231-84 0 0,1-1 0 0 0,2-1-1 0 0,1 1 1 0 0,2-3 0 0 0,39 43 0 0 0,-57-69-12 0 0,1 0 0 0 0,0-1 0 0 0,0-1-1 0 0,1 2 1 0 0,-1-2 0 0 0,1 0 0 0 0,2 0-1 0 0,-2-1 1 0 0,1 0 0 0 0,-1-1 0 0 0,1 1-1 0 0,13 2 1 0 0,2-4 9 0 0</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10:11:21.354"/>
    </inkml:context>
    <inkml:brush xml:id="br0">
      <inkml:brushProperty name="width" value="0.05" units="cm"/>
      <inkml:brushProperty name="height" value="0.05" units="cm"/>
      <inkml:brushProperty name="color" value="#F6630D"/>
    </inkml:brush>
  </inkml:definitions>
  <inkml:trace contextRef="#ctx0" brushRef="#br0">1570 316 1896 0 0,'0'0'353'0'0,"3"0"6"0"0,-2 0-265 0 0,1-1 0 0 0,0 1 1 0 0,-1-1-1 0 0,1 0 0 0 0,0 0 0 0 0,-1 1 0 0 0,1-1 1 0 0,2-2-1 0 0,-3 2 163 0 0,1 0-50 0 0,-1 0-1 0 0,0 0 1 0 0,0 0-1 0 0,0 0 1 0 0,0-1-1 0 0,0 1 1 0 0,0 0-1 0 0,0 0 1 0 0,0 0-1 0 0,-1 0 1 0 0,1-1-1 0 0,0 1 1 0 0,-1 0-1 0 0,1-1 1 0 0,-1 1-1 0 0,1 0 0 0 0,-1 0 1 0 0,1 0-1 0 0,-1-1 1 0 0,0 1-1 0 0,0-1 1 0 0,0 0-1 0 0,-1-3-17 0 0,0 0 0 0 0,-1 1-1 0 0,1 0 1 0 0,-1 0 0 0 0,0 0-1 0 0,0 1 1 0 0,-1-1-1 0 0,1 1 1 0 0,-1-2 0 0 0,0 2-1 0 0,1 0 1 0 0,-2-1 0 0 0,1 1-1 0 0,0 1 1 0 0,-1-1-1 0 0,1 0 1 0 0,-1 1 0 0 0,0 0-1 0 0,0 1 1 0 0,-3-3 0 0 0,-37-15 276 0 0,0 3 1 0 0,1 2 0 0 0,-2 3 0 0 0,-56-9 0 0 0,62 15-296 0 0,-4-1 248 0 0,-81-2-1 0 0,65 12-198 0 0,2 1 0 0 0,-2 2-1 0 0,-68 19 1 0 0,-149 61 821 0 0,75-3-265 0 0,193-81-733 0 0,-87 49 319 0 0,49-26-157 0 0,38-20-158 0 0,-1 0-1 0 0,0 1 0 0 0,1 1 0 0 0,-1-1 0 0 0,1 0 1 0 0,1 1-1 0 0,0 0 0 0 0,-9 14 0 0 0,6-6 58 0 0,1-1 0 0 0,0 1 1 0 0,3 0-1 0 0,-10 26 0 0 0,15-38-81 0 0,0-1 0 0 0,0-1 0 0 0,0 1 1 0 0,1 0-1 0 0,0 0 0 0 0,-1 0 0 0 0,1 0 0 0 0,0 0 0 0 0,0 0 0 0 0,1 1 0 0 0,-1-1 0 0 0,0 0 1 0 0,1 0-1 0 0,0-1 0 0 0,0 1 0 0 0,0 0 0 0 0,0 0 0 0 0,0 0 0 0 0,1 0 0 0 0,-1-1 0 0 0,1 2 1 0 0,0-1-1 0 0,0-1 0 0 0,0 0 0 0 0,0 1 0 0 0,4 2 0 0 0,3 1 44 0 0,1 1 1 0 0,0 1-1 0 0,1-2 1 0 0,-1-1-1 0 0,16 5 0 0 0,-21-7-53 0 0,38 17 186 0 0,1-3 0 0 0,88 21 0 0 0,70 4 91 0 0,185 17 122 0 0,304-41 128 0 0,-454-27-387 0 0,-149 5-97 0 0,312-13 204 0 0,-159 2-92 0 0,-15 3-40 0 0,2-2 15 0 0,5 2-37 0 0,-5 1 18 0 0,-4 2-16 0 0,-37 2-6 0 0,45-4-4 0 0,-169 6-75 0 0,156-17 42 0 0,-149 14-37 0 0,-36 5-11 0 0,33-7 1 0 0,68-18 22 0 0,19-2 9 0 0,-16-9 10 0 0,-113 30-42 0 0,1-1 1 0 0,-3-2-1 0 0,33-19 0 0 0,-51 28-12 0 0,0-1-1 0 0,1 0 0 0 0,-2-1 1 0 0,1 1-1 0 0,0-1 1 0 0,-1 0-1 0 0,0 0 0 0 0,1 0 1 0 0,-2-1-1 0 0,0 1 1 0 0,0-2-1 0 0,0 2 0 0 0,0-1 1 0 0,-1 0-1 0 0,0 0 0 0 0,0-2 1 0 0,0 2-1 0 0,-1 0 1 0 0,0 0-1 0 0,0-1 0 0 0,-1 0 1 0 0,0 0-1 0 0,-1-10 1 0 0,0 13-2 0 0,-1-1 0 0 0,0 1 0 0 0,0 0 0 0 0,0 0 0 0 0,0 0 0 0 0,-1 0 0 0 0,1 2 0 0 0,-1-2 0 0 0,0 0 0 0 0,0 1 0 0 0,0 0 0 0 0,-1 0 0 0 0,0 0 0 0 0,-6-4 0 0 0,-21-10 12 0 0,-1 1-1 0 0,0 1 1 0 0,-62-18 0 0 0,-448-73 30 0 0,485 98-44 0 0,-167-30-2 0 0,-275-34-7 0 0,429 65-3 0 0,-436-37-38 0 0,32 26-12 0 0,384 17 35 0 0,-89 2-19 0 0,85 1 16 0 0,-77 4-9 0 0,101-1 9 0 0,-110 13-42 0 0,140-12 57 0 0,-221 42-76 0 0,-434 143-278 0 0,638-175 298 0 0,-157 57-308 0 0,175-52 226 0 0,23-9 72 0 0</inkml:trace>
  <inkml:trace contextRef="#ctx0" brushRef="#br0" timeOffset="928.2">2574 1028 8536 0 0,'0'0'265'0'0,"-2"-2"-130"0"0,-26-12 119 0 0,20 11-103 0 0,1-1 1 0 0,1 0-1 0 0,0-1 0 0 0,-1 1 1 0 0,1-1-1 0 0,0 0 1 0 0,-8-7-1 0 0,6 2 235 0 0,1 0-1 0 0,1 0 1 0 0,-1 0-1 0 0,-6-14 1 0 0,13 23-242 0 0,-1-4 395 0 0,0 7 135 0 0,0 10-232 0 0,36 166 1164 0 0,0-19-582 0 0,-16 63 276 0 0,-18-205-928 0 0,-1 2-1 0 0,-3 28 1 0 0,3-47-349 0 0,0 0 0 0 0,0 0 0 0 0,0 1 0 0 0,0-1 1 0 0,0 0-1 0 0,0 1 0 0 0,0-1 0 0 0,-1 0 0 0 0,1 0 0 0 0,0 1 1 0 0,0-1-1 0 0,0 0 0 0 0,0 1 0 0 0,0-1 0 0 0,0 0 0 0 0,-1 0 0 0 0,1 1 1 0 0,0-1-1 0 0,0 0 0 0 0,0 0 0 0 0,-1 0 0 0 0,1 1 0 0 0,0-1 1 0 0,0 0-1 0 0,0 0 0 0 0,0 0 0 0 0,0 0 0 0 0,0 1 0 0 0,-1-1 1 0 0,1 0-1 0 0,0 0 0 0 0,-1 0 0 0 0,1 0 0 0 0,-1 0 0 0 0,-11-5 292 0 0,-13-20-251 0 0,19 20 43 0 0,-48-42 285 0 0,38 35-213 0 0,0-2 0 0 0,1-1 0 0 0,-22-24 0 0 0,36 37 67 0 0,0 4-234 0 0,1 1 0 0 0,-1-1 0 0 0,1 0 0 0 0,-1 0-1 0 0,1 1 1 0 0,0 0 0 0 0,0-1 0 0 0,0 0-1 0 0,0 0 1 0 0,0 0 0 0 0,1 1 0 0 0,-1-1 0 0 0,1 0-1 0 0,1 3 1 0 0,16 37 42 0 0,-11-26-19 0 0,1 2 0 0 0,1 0 0 0 0,0 0 0 0 0,1-2 0 0 0,2 2 0 0 0,-1-3 0 0 0,25 28 0 0 0,-32-39-26 0 0,0-1 1 0 0,-1 1-1 0 0,2-1 1 0 0,0 0-1 0 0,0 0 0 0 0,0 0 1 0 0,0-2-1 0 0,0 3 1 0 0,0-2-1 0 0,0-1 0 0 0,0 1 1 0 0,0-1-1 0 0,0 1 1 0 0,0-2-1 0 0,1 1 0 0 0,8 0 1 0 0,-9-2-3 0 0,-1 1 0 0 0,1-1 1 0 0,0 0-1 0 0,-1 0 0 0 0,0 0 0 0 0,0-1 0 0 0,1 0 1 0 0,-1 0-1 0 0,0-1 0 0 0,0 2 0 0 0,0-1 0 0 0,1-1 1 0 0,-1 0-1 0 0,0 0 0 0 0,-1 0 0 0 0,1 0 0 0 0,-1-1 1 0 0,0 1-1 0 0,2-7 0 0 0,10-12 46 0 0,-2-1 1 0 0,1-2-1 0 0,-4 0 1 0 0,1 1-1 0 0,9-40 0 0 0,-14 47 0 0 0,-4 5 119 0 0</inkml:trace>
  <inkml:trace contextRef="#ctx0" brushRef="#br0" timeOffset="2346">2139 2013 9040 0 0,'-1'-3'770'0'0,"0"2"-639"0"0,1 0-1 0 0,-1-1 0 0 0,0 0 0 0 0,0 1 0 0 0,1-1 1 0 0,-1 1-1 0 0,-1-1 0 0 0,1 1 0 0 0,0-1 0 0 0,0 1 1 0 0,0 0-1 0 0,-1-1 0 0 0,1 1 0 0 0,-1 0 0 0 0,1 0 1 0 0,-1 0-1 0 0,1 0 0 0 0,-1 1 0 0 0,1-1 1 0 0,-1 0-1 0 0,0 1 0 0 0,1-2 0 0 0,-1 2 0 0 0,0-1 1 0 0,0 1-1 0 0,-1 0 0 0 0,2 0 0 0 0,-1-1 0 0 0,0 1 1 0 0,0 1-1 0 0,0-1 0 0 0,1 0 0 0 0,-1 0 0 0 0,1 1 1 0 0,-1-1-1 0 0,1 2 0 0 0,-1-2 0 0 0,0 1 0 0 0,1 0 1 0 0,-4 1-1 0 0,-1 3-50 0 0,-1 1 0 0 0,1-1 1 0 0,0 0-1 0 0,0 2 0 0 0,0 0 0 0 0,1-1 0 0 0,0 1 1 0 0,1 0-1 0 0,-1 0 0 0 0,1 1 0 0 0,1-1 0 0 0,-6 16 1 0 0,1 3 119 0 0,1-2 0 0 0,-7 50-1 0 0,10-39-134 0 0,2 0-1 0 0,2 0 1 0 0,1 1-1 0 0,1-1 1 0 0,8 35-1 0 0,-9-62-58 0 0,0-2 0 0 0,0 1 1 0 0,1-1-1 0 0,0 2 0 0 0,0-2 0 0 0,1 1 0 0 0,0-2 1 0 0,0 1-1 0 0,0 1 0 0 0,1-1 0 0 0,0 0 0 0 0,0-1 0 0 0,0 0 1 0 0,1 0-1 0 0,0 1 0 0 0,0-2 0 0 0,-1 1 0 0 0,2-1 0 0 0,0 0 1 0 0,0 0-1 0 0,0-1 0 0 0,0 0 0 0 0,0 1 0 0 0,0-2 1 0 0,1 1-1 0 0,-1-1 0 0 0,0 0 0 0 0,2-1 0 0 0,-1 0 0 0 0,-1 0 1 0 0,1 0-1 0 0,0-1 0 0 0,0 0 0 0 0,-1 0 0 0 0,1 0 0 0 0,0-1 1 0 0,8-2-1 0 0,-7 1-3 0 0,1 0 0 0 0,-2-1 0 0 0,1 0 0 0 0,0-2 0 0 0,0 3 0 0 0,0-2 0 0 0,0-1 0 0 0,-1 0 0 0 0,-1 0 0 0 0,1 0 1 0 0,0-2-1 0 0,10-10 0 0 0,5-8 8 0 0,-4 0 0 0 0,20-33 1 0 0,-26 40-4 0 0,-10 15-6 0 0,9-14 5 0 0,0 0 0 0 0,-2-1 0 0 0,11-25 0 0 0,-18 39-5 0 0,0-1 0 0 0,-1 0 0 0 0,0 1 0 0 0,0-1 0 0 0,0 1 0 0 0,0 0 0 0 0,-1 0 0 0 0,0-2 0 0 0,0 1 0 0 0,0 1 0 0 0,0-1-1 0 0,-1 0 1 0 0,1 1 0 0 0,-1-1 0 0 0,-1 1 0 0 0,1 0 0 0 0,-1-1 0 0 0,1 1 0 0 0,-1 0 0 0 0,-4-7 0 0 0,5 8 0 0 0,0 2-1 0 0,1 0 0 0 0,-2 0 1 0 0,2 0-1 0 0,0 1 1 0 0,-1-1-1 0 0,0 0 1 0 0,0 0-1 0 0,0 0 1 0 0,0 1-1 0 0,0-1 0 0 0,0 0 1 0 0,0 0-1 0 0,0 1 1 0 0,-1-1-1 0 0,1 1 1 0 0,0-1-1 0 0,0 1 0 0 0,0-1 1 0 0,-1 1-1 0 0,1 0 1 0 0,0-1-1 0 0,-1 1 1 0 0,1 0-1 0 0,0 0 1 0 0,0 0-1 0 0,-1 0 0 0 0,1 0 1 0 0,0 1-1 0 0,-1-1 1 0 0,1 0-1 0 0,0 0 1 0 0,0 1-1 0 0,-1-1 1 0 0,1 1-1 0 0,0-1 0 0 0,0 1 1 0 0,0 0-1 0 0,0-1 1 0 0,0 1-1 0 0,0 0 1 0 0,0 0-1 0 0,0 0 0 0 0,0 0 1 0 0,0-1-1 0 0,-1 2 1 0 0,-2 4 8 0 0,1-1 1 0 0,-1 1-1 0 0,-1 0 1 0 0,1 0 0 0 0,1 0-1 0 0,0 0 1 0 0,-3 11-1 0 0,2-1 18 0 0,1-1-1 0 0,1 2 1 0 0,1-2-1 0 0,0 1 0 0 0,1-1 1 0 0,0 2-1 0 0,2-1 1 0 0,0 0-1 0 0,4 18 1 0 0,-5-29-13 0 0,1 1 1 0 0,-1-1-1 0 0,1 1 1 0 0,0 0-1 0 0,1-2 1 0 0,-1 1-1 0 0,1 0 1 0 0,0 0-1 0 0,1 0 1 0 0,-1 0-1 0 0,0 0 1 0 0,1-1-1 0 0,4 4 1 0 0,-5-6-5 0 0,0-1-1 0 0,-1 1 1 0 0,1 0 0 0 0,0-1 0 0 0,0 1 0 0 0,0-1 0 0 0,0 0 0 0 0,0 1 0 0 0,1-1 0 0 0,-1 0 0 0 0,0-1 0 0 0,0 1-1 0 0,1-1 1 0 0,-1 0 0 0 0,0 0 0 0 0,0 0 0 0 0,1 0 0 0 0,-1-1 0 0 0,0 1 0 0 0,0-1 0 0 0,1 0 0 0 0,-1-1 0 0 0,5-2-1 0 0,0 1 25 0 0,-2-1-1 0 0,1 0 0 0 0,0 0 0 0 0,0 0 0 0 0,-1-1 0 0 0,0-2 0 0 0,0 2 0 0 0,0-1 0 0 0,-1 0 0 0 0,8-12 1 0 0,2-4 118 0 0,21-49 0 0 0,-33 65-123 0 0,0 1 0 0 0,0-2 0 0 0,0 0 0 0 0,-1 0 0 0 0,0 0 0 0 0,-1 1 0 0 0,1-1 0 0 0,-1-1 0 0 0,-1 1 0 0 0,1-1 0 0 0,-1 1 0 0 0,-1 1 0 0 0,1-2 0 0 0,-1 1 0 0 0,0 0 0 0 0,-1 0 0 0 0,1 0 0 0 0,-2 0 0 0 0,1 1 0 0 0,-4-9 0 0 0,-5-10 67 0 0,-18-28-1 0 0,23 46-74 0 0,0-1-1 0 0,0-1 1 0 0,1 2 0 0 0,-1 0-1 0 0,-1 1 1 0 0,0 0-1 0 0,-10-9 1 0 0,14 14-16 0 0,1-1 0 0 0,0 1 0 0 0,-2 0 0 0 0,2-1 0 0 0,-1 1 1 0 0,1 0-1 0 0,0 1 0 0 0,-1-1 0 0 0,1 0 0 0 0,-1 1 0 0 0,0-1 0 0 0,1 1 1 0 0,-1 0-1 0 0,0 0 0 0 0,0 0 0 0 0,1 0 0 0 0,-6 2 0 0 0,4-1 3 0 0,0 0-1 0 0,1 1 1 0 0,-1 0-1 0 0,-1-1 0 0 0,3 1 1 0 0,-2 1-1 0 0,1-1 1 0 0,0 1-1 0 0,0-1 0 0 0,-6 8 1 0 0,1-2 9 0 0,1 2 0 0 0,0 1 0 0 0,0 0 1 0 0,2-1-1 0 0,-2 2 0 0 0,-7 21 0 0 0,12-26-8 0 0,-1 0 0 0 0,2 0 0 0 0,-1 0 0 0 0,1 0 0 0 0,0 1 0 0 0,0-1 0 0 0,1 0 0 0 0,1 12 0 0 0,-1-14-5 0 0,1-1-1 0 0,0 0 1 0 0,0 1-1 0 0,0-1 1 0 0,1-1-1 0 0,-1 1 1 0 0,1 0-1 0 0,0-1 1 0 0,0 1-1 0 0,1 0 1 0 0,-1 0-1 0 0,1-1 1 0 0,-1 1-1 0 0,1-1 1 0 0,1 0 0 0 0,3 3-1 0 0,-1-2 3 0 0,1 0 0 0 0,-1 1-1 0 0,1-1 1 0 0,-1-1 0 0 0,1 1 0 0 0,0-2 0 0 0,1 1-1 0 0,-1-1 1 0 0,0-1 0 0 0,12 2 0 0 0,-8-2 1 0 0,0-1 1 0 0,2 0 0 0 0,-2 0-1 0 0,1-1 1 0 0,-1-1 0 0 0,14-2-1 0 0,5-5 19 0 0,0-3-1 0 0,0 1 1 0 0,55-31-1 0 0,-72 34-17 0 0,-2 1 0 0 0,1-1 0 0 0,-1 0 0 0 0,0-1 0 0 0,13-14 0 0 0,-17 16-4 0 0,-1-1-1 0 0,-1 1 1 0 0,1-1 0 0 0,-1 0-1 0 0,0-2 1 0 0,-1 3 0 0 0,0-2 0 0 0,4-16-1 0 0,-2 7 7 0 0,-2 0 0 0 0,0-1 0 0 0,2-37 0 0 0,-6 49-6 0 0,0-1 0 0 0,0 1 1 0 0,-1-2-1 0 0,0 1 0 0 0,0 1 1 0 0,-1 0-1 0 0,0-1 0 0 0,0 0 0 0 0,-1 0 1 0 0,-1 2-1 0 0,1-1 0 0 0,-4-8 0 0 0,6 14-3 0 0,0 0 0 0 0,0-1-1 0 0,1 1 1 0 0,-1 0 0 0 0,0 0 0 0 0,0 0-1 0 0,0 0 1 0 0,0 0 0 0 0,0 1-1 0 0,0-1 1 0 0,0 0 0 0 0,0 0 0 0 0,-1 1-1 0 0,1-1 1 0 0,0 1 0 0 0,0 0-1 0 0,-2-1 1 0 0,2 1-1 0 0,0 0 1 0 0,0 0-1 0 0,1 0 0 0 0,-1 0 0 0 0,0 0 1 0 0,0 1-1 0 0,0-1 0 0 0,0 0 0 0 0,1 0 0 0 0,-1 0 1 0 0,0 0-1 0 0,0 0 0 0 0,1 1 0 0 0,-1-1 1 0 0,0 1-1 0 0,0-1 0 0 0,1 1 0 0 0,-1-1 1 0 0,1 1-1 0 0,-2 0 0 0 0,0 3 4 0 0,0-1 0 0 0,-1 0 0 0 0,1 1 0 0 0,0-1 0 0 0,1 2 0 0 0,0-1 0 0 0,-1-1 0 0 0,0 1 0 0 0,0 7 0 0 0,0 7 16 0 0,0-1 0 0 0,1 2 0 0 0,1-3 0 0 0,1 3 0 0 0,1-2 0 0 0,6 31 0 0 0,0-17 60 0 0,1 1 0 0 0,24 53 1 0 0,-28-72-37 0 0,3 1 0 0 0,0-2 0 0 0,0 0 0 0 0,1 0 1 0 0,0-1-1 0 0,1 0 0 0 0,-1 0 0 0 0,15 9 0 0 0,-11-7 43 0 0</inkml:trace>
  <inkml:trace contextRef="#ctx0" brushRef="#br0" timeOffset="2852.22">3342 1932 14064 0 0,'2'2'376'0'0,"7"8"0"0"0,-7-7 640 0 0,0-2-752 0 0,4 16 2191 0 0,7 51-2303 0 0,49 192 224 0 0,-57-244-368 0 0</inkml:trace>
  <inkml:trace contextRef="#ctx0" brushRef="#br0" timeOffset="3331.06">3355 2242 11048 0 0,'-8'4'378'0'0,"2"-2"1865"0"0,15-9-1792 0 0,19-14 41 0 0,-2 0 0 0 0,41-44 0 0 0,7-5 158 0 0,-73 69-641 0 0,-1 1-1 0 0,2-1 0 0 0,-1 0 1 0 0,-1 1-1 0 0,1-1 0 0 0,0 1 1 0 0,0-1-1 0 0,-1 1 0 0 0,1-1 1 0 0,0 1-1 0 0,0 0 0 0 0,-1-1 1 0 0,1 1-1 0 0,0 0 0 0 0,0 0 1 0 0,-1-1-1 0 0,1 1 0 0 0,0 0 1 0 0,0 0-1 0 0,0 0 1 0 0,0 0-1 0 0,0 0 0 0 0,0 0 1 0 0,0 1-1 0 0,0-1 0 0 0,1 0 1 0 0,-1 1 5 0 0,0 0 1 0 0,0 0-1 0 0,0 0 1 0 0,0 0-1 0 0,1 0 1 0 0,-1 1-1 0 0,-1-1 1 0 0,1 0-1 0 0,0 0 0 0 0,0 1 1 0 0,0-1-1 0 0,-1 1 1 0 0,1-1-1 0 0,0 4 1 0 0,2 5 54 0 0,0 1 0 0 0,-1 1 0 0 0,1 14 0 0 0,-3-19-59 0 0,2 11 17 0 0,0 7 190 0 0,8 33 0 0 0,-9-52-166 0 0,1 0 0 0 0,0 0 1 0 0,0 1-1 0 0,1-1 0 0 0,-1-1 0 0 0,1 1 1 0 0,1-1-1 0 0,-1 1 0 0 0,1 0 0 0 0,6 5 0 0 0,-9-9-21 0 0,1 0-1 0 0,0 0 0 0 0,0-1 0 0 0,1 1 0 0 0,-1-1 0 0 0,0 1 0 0 0,0-1 0 0 0,1 0 0 0 0,-2 0 0 0 0,2 1 0 0 0,-1-1 0 0 0,2 0 0 0 0,-2 0 0 0 0,1-1 0 0 0,-1 1 0 0 0,1-1 0 0 0,0 0 0 0 0,-1 0 1 0 0,1 0-1 0 0,0 0 0 0 0,-1 0 0 0 0,1-1 0 0 0,-1 1 0 0 0,1-1 0 0 0,0 1 0 0 0,-1-1 0 0 0,1 0 0 0 0,-1-1 0 0 0,0 1 0 0 0,0 0 0 0 0,0-1 0 0 0,0 1 0 0 0,0-1 0 0 0,3-1 0 0 0,-3 0 5 0 0,1 1-1 0 0,1 0 0 0 0,-2 0 0 0 0,0-1 0 0 0,0 0 0 0 0,0 0 0 0 0,0-1 1 0 0,0 1-1 0 0,0 0 0 0 0,-1 0 0 0 0,1 0 0 0 0,-1-1 0 0 0,0 1 0 0 0,0 0 1 0 0,0 0-1 0 0,-1 0 0 0 0,1-2 0 0 0,-1 2 0 0 0,0-1 0 0 0,0 1 0 0 0,0-1 0 0 0,0 0 1 0 0,-1 1-1 0 0,1-1 0 0 0,-2-3 0 0 0,-1 0 20 0 0,0-1-1 0 0,0 2 1 0 0,-1-1-1 0 0,0 0 1 0 0,0 1-1 0 0,-2-1 1 0 0,1 1-1 0 0,0-1 1 0 0,1 2 0 0 0,-2-1-1 0 0,-10-6 1 0 0,13 10-34 0 0,0 0 0 0 0,1 0 0 0 0,-1-1 0 0 0,0 2 1 0 0,0-1-1 0 0,0 1 0 0 0,-1 0 0 0 0,1 0 0 0 0,0 0 0 0 0,1 0 1 0 0,-1 1-1 0 0,0-1 0 0 0,0 1 0 0 0,-1 0 0 0 0,1-1 1 0 0,0 2-1 0 0,0-1 0 0 0,0 0 0 0 0,-1 1 0 0 0,1-1 1 0 0,0 1-1 0 0,0 0 0 0 0,0 0 0 0 0,0 0 0 0 0,0 0 0 0 0,0 1 1 0 0,0-1-1 0 0,1 2 0 0 0,-1-1 0 0 0,-3 2 0 0 0,5-3-2 0 0,0 0 0 0 0,0 0 0 0 0,0 0-1 0 0,0 1 1 0 0,0-1 0 0 0,1 0 0 0 0,-1 0-1 0 0,0 0 1 0 0,1 1 0 0 0,-1-2 0 0 0,1 1-1 0 0,-1 0 1 0 0,1 1 0 0 0,0-1 0 0 0,-1 0 0 0 0,1 1-1 0 0,0-1 1 0 0,0 1 0 0 0,0 0 0 0 0,0 2-1 0 0,1-4-7 0 0,0 1 0 0 0,0 0 0 0 0,0 0-1 0 0,0-1 1 0 0,0 1 0 0 0,0-1 0 0 0,0 1 0 0 0,0-1-1 0 0,0 1 1 0 0,0-1 0 0 0,0 0 0 0 0,0 0-1 0 0,1 1 1 0 0,-1-1 0 0 0,0 0 0 0 0,0 0-1 0 0,0 0 1 0 0,2 0 0 0 0,7-1 17 0 0,1 0 0 0 0,-1 0-1 0 0,1-1 1 0 0,-1-1 0 0 0,-1 1 0 0 0,3-3 0 0 0,-2 2-1 0 0,-1-1 1 0 0,1 0 0 0 0,-2-1 0 0 0,1 0 0 0 0,15-12-1 0 0,4-7 37 0 0,2 0 0 0 0,29-37 0 0 0,-13 12 21 0 0,-34 39-50 0 0,-2-2 0 0 0,0-1 0 0 0,15-21-1 0 0,-22 31-19 0 0,-1-1-1 0 0,0 0 1 0 0,0 1-1 0 0,0-2 0 0 0,0 1 1 0 0,0 0-1 0 0,-1-1 1 0 0,0 1-1 0 0,0 0 0 0 0,-1-1 1 0 0,1 1-1 0 0,-1 0 1 0 0,0-1-1 0 0,0 1 0 0 0,0-1 1 0 0,0 1-1 0 0,-2-9 1 0 0,2 13-10 0 0,0-1 0 0 0,0 1 0 0 0,0-1 0 0 0,0 1 1 0 0,-1-1-1 0 0,1 1 0 0 0,0-1 0 0 0,-1 1 0 0 0,1 0 0 0 0,0-1 1 0 0,-2 1-1 0 0,2 0 0 0 0,0 0 0 0 0,-1 0 0 0 0,1-1 0 0 0,-1 1 1 0 0,1 0-1 0 0,-1 0 0 0 0,1-1 0 0 0,-1 1 0 0 0,1 0 1 0 0,-1 0-1 0 0,1 0 0 0 0,-1-1 0 0 0,1 1 0 0 0,-1 0 0 0 0,0 0 1 0 0,1 0-1 0 0,-1 0 0 0 0,1 0 0 0 0,-1 0 0 0 0,1 0 1 0 0,-1 0-1 0 0,1 1 0 0 0,-1-1 0 0 0,1 0 0 0 0,-1 0 0 0 0,1 0 1 0 0,-1 0-1 0 0,1 1 0 0 0,-1-1 0 0 0,1 0 0 0 0,-1 1 0 0 0,1-1 1 0 0,-1 0-1 0 0,0 0 0 0 0,-19 18 98 0 0,16-13-88 0 0,0 1-1 0 0,0 0 1 0 0,2-1 0 0 0,-1 1-1 0 0,0 1 1 0 0,0-1-1 0 0,0 0 1 0 0,1 2 0 0 0,0-3-1 0 0,1 2 1 0 0,-2 14-1 0 0,2 0 26 0 0,0 3 0 0 0,5 26 0 0 0,-3-24-21 0 0,3 3 35 0 0,2 0 0 0 0,0-1-1 0 0,13 41 1 0 0,-1-7 74 0 0,-16-52-109 0 0</inkml:trace>
  <inkml:trace contextRef="#ctx0" brushRef="#br0" timeOffset="3930.26">3858 2247 12664 0 0,'-13'-16'334'0'0,"10"13"-173"0"0,1 1 1 0 0,0-1-1 0 0,0 1 0 0 0,0-1 1 0 0,0 0-1 0 0,0 0 1 0 0,-1-3-1 0 0,1 0-132 0 0,2 5 29 0 0,-1 1 0 0 0,1-1 0 0 0,-1 0 0 0 0,1 1 0 0 0,-1-1 0 0 0,1 1 0 0 0,0-1 1 0 0,-1 0-1 0 0,1 1 0 0 0,0-1 0 0 0,0 0 0 0 0,0 1 0 0 0,-1-1 0 0 0,1 0 0 0 0,0 0 0 0 0,0 1 0 0 0,0-1 0 0 0,0 0 1 0 0,0 1-1 0 0,0-1 0 0 0,0 0 0 0 0,0 0 0 0 0,1 1 0 0 0,-1-1 0 0 0,0 0 0 0 0,0 1 0 0 0,1-1 0 0 0,-1 0 1 0 0,0 1-1 0 0,1-1 0 0 0,-1 1 0 0 0,0-1 0 0 0,1 0 0 0 0,-1 1 0 0 0,1-1 0 0 0,-1 1 0 0 0,1-1 0 0 0,-1-1 0 0 0,21-10 409 0 0,29-16-1 0 0,21-12-56 0 0,7-11-150 0 0,48-34 393 0 0,-96 58-219 0 0,-28 25-122 0 0,-2-3 212 0 0,-14 16-149 0 0,1 0-238 0 0,-1 1 1 0 0,2 0 0 0 0,0 0 0 0 0,1 2-1 0 0,-20 26 1 0 0,26-29-41 0 0,0-5-34 0 0,2 0 0 0 0,-1 1-1 0 0,1-1 1 0 0,0 2 0 0 0,0-2 0 0 0,1 0 0 0 0,-1 1 0 0 0,2 0-1 0 0,-3 12 1 0 0,4-18-53 0 0,0-1 0 0 0,0 1 0 0 0,1-1-1 0 0,-1 1 1 0 0,0-1 0 0 0,0 1 0 0 0,0-1 0 0 0,0 1-1 0 0,1-1 1 0 0,-1 1 0 0 0,0-1 0 0 0,0 1-1 0 0,1-1 1 0 0,-1 1 0 0 0,0-1 0 0 0,1 1 0 0 0,-1-1-1 0 0,1 0 1 0 0,-1 1 0 0 0,0-1 0 0 0,1 0-1 0 0,-1 1 1 0 0,1-1 0 0 0,-1 0 0 0 0,1 0-1 0 0,-1 1 1 0 0,1-1 0 0 0,-1 0 0 0 0,1 0 0 0 0,-1 0-1 0 0,1 0 1 0 0,-1 0 0 0 0,1 0 0 0 0,-1 0-1 0 0,1 0 1 0 0,0 0 0 0 0,0 0 0 0 0,20-3 158 0 0,-17 1-142 0 0,1 0-1 0 0,-1 0 0 0 0,1 0 0 0 0,0 0 0 0 0,-1-1 1 0 0,0 0-1 0 0,0 0 0 0 0,-1 0 0 0 0,1-1 0 0 0,4-5 1 0 0,29-40 171 0 0,11-29 279 0 0,-48 78-187 0 0,-1 1-276 0 0,0 2 1 0 0,0-1-1 0 0,1 1 0 0 0,-1 1 0 0 0,1-2 0 0 0,-1 1 1 0 0,1 0-1 0 0,0 5 0 0 0,0-4 3 0 0,0-2-11 0 0,-1 5 17 0 0,0 2 1 0 0,1-1-1 0 0,0 1 0 0 0,0 0 1 0 0,2 9-1 0 0,-1-17-17 0 0,-1 1-1 0 0,0-1 0 0 0,1 0 1 0 0,-1 1-1 0 0,1-1 1 0 0,-1 0-1 0 0,1 1 0 0 0,0 0 1 0 0,-1-1-1 0 0,1 0 1 0 0,0 0-1 0 0,0 0 0 0 0,0 0 1 0 0,1 1-1 0 0,-1-2 1 0 0,0 0-1 0 0,0 1 0 0 0,0 0 1 0 0,0 0-1 0 0,1 0 1 0 0,-1-1-1 0 0,0 1 0 0 0,0 0 1 0 0,1-1-1 0 0,-1 0 0 0 0,0 1 1 0 0,1-1-1 0 0,-1 0 1 0 0,1 1-1 0 0,-1-1 0 0 0,1 0 1 0 0,-2 0-1 0 0,1 0 1 0 0,1 0-1 0 0,-1 0 0 0 0,1-1 1 0 0,-1 1-1 0 0,3-1 1 0 0,2-1 4 0 0,0 0 0 0 0,1 0 0 0 0,-1 0 1 0 0,1-1-1 0 0,-1-1 0 0 0,0 1 1 0 0,7-6-1 0 0,36-33 41 0 0,-39 31-38 0 0,1 1 0 0 0,-2-1 1 0 0,1-2-1 0 0,-1 2 0 0 0,-1-1 1 0 0,0-2-1 0 0,7-16 0 0 0,-10 19-3 0 0,-1 1 0 0 0,-1-2 0 0 0,0 1 1 0 0,0-1-1 0 0,-1 1 0 0 0,-2 0 0 0 0,2-2 0 0 0,-2 3 0 0 0,-1-25 0 0 0,-1 13 2 0 0,-1 1 0 0 0,-2-1 1 0 0,-11-32-1 0 0,13 45-5 0 0,-1 0 0 0 0,0-1 0 0 0,0 2 0 0 0,-1-1 0 0 0,0-1 0 0 0,-1 2 1 0 0,0 1-1 0 0,0-1 0 0 0,-1 0 0 0 0,-8-7 0 0 0,13 13-4 0 0,0 1-1 0 0,0-1 1 0 0,0 2-1 0 0,0-2 1 0 0,-1 1 0 0 0,1 0-1 0 0,0-1 1 0 0,0 1-1 0 0,0 1 1 0 0,-2-1 0 0 0,2 0-1 0 0,-1 1 1 0 0,1-1-1 0 0,-1 1 1 0 0,1-2 0 0 0,-1 2-1 0 0,0 0 1 0 0,1 0-1 0 0,-1 2 1 0 0,1-2 0 0 0,-1 0-1 0 0,1 1 1 0 0,-1 0-1 0 0,1-1 1 0 0,-1 1 0 0 0,1 0-1 0 0,-1 0 1 0 0,1 1 0 0 0,0-1-1 0 0,1 0 1 0 0,-4 2-1 0 0,0 1 2 0 0,0 0 0 0 0,1 0 0 0 0,0 1 0 0 0,0 1-1 0 0,0-1 1 0 0,1 0 0 0 0,0-1 0 0 0,0 1 0 0 0,0 1-1 0 0,1 0 1 0 0,-1 0 0 0 0,-1 8 0 0 0,1 1 0 0 0,0 1 0 0 0,1-1 0 0 0,0 0 0 0 0,1 1 0 0 0,1-1 0 0 0,0 1 0 0 0,1-2 0 0 0,4 23 0 0 0,-2-24 0 0 0,-1-2 0 0 0,2 0 0 0 0,0 1 0 0 0,0-1 0 0 0,1 0 0 0 0,1 0 0 0 0,0-1 0 0 0,0 0 0 0 0,2 0 0 0 0,0 0 0 0 0,9 11 0 0 0,-3-7 0 0 0,1 1 0 0 0,0-2 0 0 0,1-2 0 0 0,0 2 0 0 0,1-2 0 0 0,1-2 0 0 0,0 2 0 0 0,32 10 0 0 0,-40-17-1 0 0,0-1-1 0 0,0-1 1 0 0,0 0 0 0 0,2 0-1 0 0,-2-1 1 0 0,1 0-1 0 0,-1-1 1 0 0,1 0-1 0 0,-1-1 1 0 0,2 0-1 0 0,-1-1 1 0 0,-2 0 0 0 0,2-1-1 0 0,-1 1 1 0 0,0-2-1 0 0,1 0 1 0 0,-2 0-1 0 0,10-7 1 0 0,-13 8 0 0 0,0-2 1 0 0,0 0-1 0 0,0 1 1 0 0,0-1-1 0 0,6-9 1 0 0,5-7-1 0 0</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10:16:07.552"/>
    </inkml:context>
    <inkml:brush xml:id="br0">
      <inkml:brushProperty name="width" value="0.05" units="cm"/>
      <inkml:brushProperty name="height" value="0.05" units="cm"/>
      <inkml:brushProperty name="color" value="#004F8B"/>
    </inkml:brush>
  </inkml:definitions>
  <inkml:trace contextRef="#ctx0" brushRef="#br0">0 234 12056 0 0,'0'0'1584'0'0,"2"0"-1184"0"0,0 1-372 0 0,-1-1 0 0 0,0 1 0 0 0,0 1 1 0 0,1-1-1 0 0,-1 0 0 0 0,0-1 0 0 0,0 1 1 0 0,0 0-1 0 0,0 0 0 0 0,0 0 0 0 0,0 0 0 0 0,0 1 1 0 0,-1-1-1 0 0,1 0 0 0 0,0 0 0 0 0,-1 1 1 0 0,0-1-1 0 0,1 0 0 0 0,-1 0 0 0 0,0 1 1 0 0,1-1-1 0 0,-1 0 0 0 0,1 2 0 0 0,8 44 177 0 0,-7-38-127 0 0,5 35 315 0 0,-2 0 1 0 0,-1 69 0 0 0,-3-87-304 0 0,0 2 0 0 0,2-2 0 0 0,9 46 0 0 0,-6-37 17 0 0,-2-21 24 0 0,-4-12-28 0 0,-1-5 32 0 0,-10-54-72 0 0,0-76 0 0 0,8 83-11 0 0,-11-54 0 0 0,9 74 0 0 0,1 0-1 0 0,0-53 0 0 0,6 82-49 0 0,-1 1 0 0 0,1-1-1 0 0,-1 0 1 0 0,0 0 0 0 0,1 1 0 0 0,-1-1 0 0 0,1 0 0 0 0,-1 1 0 0 0,1-1 0 0 0,-1 1-1 0 0,1-1 1 0 0,-1 1 0 0 0,1 0 0 0 0,2-1 0 0 0,-2 1-1 0 0,26-1 1 0 0,-12 1 0 0 0,-1 0 1 0 0,24-5-1 0 0,0 1-2 0 0,-29 3 0 0 0,1 0 0 0 0,16-4 0 0 0,-2 0-2 0 0,2 1 0 0 0,-2 1-1 0 0,37 0 1 0 0,41-6-5 0 0,59-5-24 0 0,-70 7 14 0 0,0 3-2 0 0,19-2-18 0 0,71-11 5 0 0,-119 11 22 0 0,22-1-10 0 0,122-17-14 0 0,-160 20 26 0 0,195-21-40 0 0,86 4 3 0 0,-209 16 25 0 0,137-13 0 0 0,108-3-8 0 0,482 19-5 0 0,-829 2 34 0 0,65 0 5 0 0,184 6 37 0 0,-96 1 11 0 0,53 5 28 0 0,164 7 189 0 0,-221-12-140 0 0,136 2 99 0 0,-237-9-186 0 0,38 3 26 0 0,38 1 68 0 0,-106-4-108 0 0,31 1 90 0 0,-1 3 1 0 0,91 17-1 0 0,-131-19-48 0 0,7 4 33 0 0,20 4 30 0 0,-31-6-61 0 0,4 2 29 0 0,-17-3-65 0 0,2-1 0 0 0,0 1 0 0 0,-1-2 0 0 0,0 2-1 0 0,15-1 1 0 0,-20-2-20 0 0,-1 2 0 0 0,0-1 0 0 0,1 0 1 0 0,-1 1-1 0 0,1 0 0 0 0,-1 0 0 0 0,1 0 0 0 0,-1 0 0 0 0,0-1 0 0 0,0 2 0 0 0,0-1 0 0 0,-1 1 1 0 0,1 0-1 0 0,-1 0 0 0 0,1 0 0 0 0,2 5 0 0 0,6 15 27 0 0,-2 0 1 0 0,-1 1-1 0 0,6 29 1 0 0,-8-31-15 0 0,45 201 283 0 0,-31-139-208 0 0,21 87 201 0 0,-40-132-128 0 0,-1-38-158 0 0,-4 6 76 0 0,2-5-90 0 0,0-1 0 0 0,-1 0 0 0 0,1 0 0 0 0,0 1 0 0 0,0-2 0 0 0,1 0 0 0 0,-2 1 0 0 0,1 0 0 0 0,-1-1 0 0 0,0 1 0 0 0,-2 0 0 0 0,-32 0-4 0 0,-2 1 0 0 0,-68 7 3 0 0,-5-6-7 0 0,19-2-11 0 0,24-1 3 0 0,-79-2-35 0 0,41-3-32 0 0,-18-3 0 0 0,-18 1-80 0 0,126 8 139 0 0,-21 0-32 0 0,-44-4 0 0 0,24 0-30 0 0,-82 6 0 0 0,-26-1-26 0 0,-48-1-107 0 0,86 0 74 0 0,-223-2-192 0 0,142-1 182 0 0,-32 0-55 0 0,65-2 76 0 0,-55-4-155 0 0,-43 1-47 0 0,48 5 24 0 0,95 0 91 0 0,-64-10-99 0 0,-29 1-19 0 0,107 7 193 0 0,-23 2-58 0 0,-102 4-33 0 0,220-2 208 0 0,-165-2-119 0 0,115 1 96 0 0,-46 2-54 0 0,-9 1 1 0 0,11 1-11 0 0,-82 9-52 0 0,-94 9-40 0 0,200-14 141 0 0,-108 14-50 0 0,115-12 70 0 0,60-7 22 0 0,20-1 14 0 0,0-1 1 0 0,0 1 0 0 0,0-1-1 0 0,1 1 1 0 0,-8 3 0 0 0,-11-1-13 0 0,20-2 14 0 0,0-1-1 0 0,0 0 0 0 0,1 1 1 0 0,-1-1-1 0 0,0 1 1 0 0,-3 2-1 0 0,-11 0-19 0 0,9-3 14 0 0</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10:16:09.082"/>
    </inkml:context>
    <inkml:brush xml:id="br0">
      <inkml:brushProperty name="width" value="0.05" units="cm"/>
      <inkml:brushProperty name="height" value="0.05" units="cm"/>
      <inkml:brushProperty name="color" value="#F6630D"/>
    </inkml:brush>
  </inkml:definitions>
  <inkml:trace contextRef="#ctx0" brushRef="#br0">1 1953 5224 0 0,'0'0'4648'0'0,"3"-2"-4504"0"0,5-1 133 0 0,0-1-1 0 0,0 0 1 0 0,-1 0 0 0 0,0-1 0 0 0,1 0 0 0 0,-2-1 0 0 0,1 1-1 0 0,10-13 1 0 0,47-61 889 0 0,-53 65-1253 0 0,201-232 2924 0 0,-98 108-1501 0 0,-102 124-1281 0 0,-8 8 49 0 0,0 1-1 0 0,1-1 1 0 0,-1 2 0 0 0,1 0-1 0 0,0-1 1 0 0,0 0 0 0 0,0 0-1 0 0,1 2 1 0 0,0-1-1 0 0,8-3 1 0 0,-14 7-97 0 0,1 0 1 0 0,-1 0-1 0 0,0 0 1 0 0,0 0-1 0 0,0 0 0 0 0,1 0 1 0 0,-1 0-1 0 0,0 0 0 0 0,0 0 1 0 0,0 0-1 0 0,1 0 1 0 0,-1 0-1 0 0,0 0 0 0 0,0 0 1 0 0,1 0-1 0 0,-1 0 0 0 0,0 0 1 0 0,0 0-1 0 0,0 0 1 0 0,0 0-1 0 0,1 0 0 0 0,-1 0 1 0 0,0 1-1 0 0,0-1 0 0 0,0 0 1 0 0,0 0-1 0 0,0 0 1 0 0,1 0-1 0 0,-1 1 0 0 0,0-1 1 0 0,0 0-1 0 0,0 0 0 0 0,0 0 1 0 0,0 1-1 0 0,0-1 1 0 0,0 0-1 0 0,0 0 0 0 0,0 0 1 0 0,0 1-1 0 0,0-1 0 0 0,0 0 1 0 0,0 0-1 0 0,0 1 1 0 0,0-1-1 0 0,0 0 0 0 0,0 11 101 0 0,0-10-102 0 0,-9 84 626 0 0,8-73-560 0 0</inkml:trace>
  <inkml:trace contextRef="#ctx0" brushRef="#br0" timeOffset="1418.34">1136 881 10248 0 0,'-23'-12'1031'0'0,"17"10"-721"0"0,1 0 0 0 0,0 1 0 0 0,-1 0 1 0 0,-8-2-1 0 0,11 3-221 0 0,1 0 0 0 0,-1 0 0 0 0,1 0 0 0 0,0 0 0 0 0,-1 0 0 0 0,1 0 0 0 0,-1 0 0 0 0,1 1 0 0 0,0-1 1 0 0,-1 1-1 0 0,1 0 0 0 0,0 0 0 0 0,-1-1 0 0 0,1 1 0 0 0,0 0 0 0 0,0 0 0 0 0,0 1 0 0 0,0-1 0 0 0,0 1 0 0 0,0-1 0 0 0,0 1 0 0 0,1 0 0 0 0,-4 3 1 0 0,-2 5 18 0 0,1 0 1 0 0,1 2 0 0 0,-1-1 0 0 0,2-1 0 0 0,0 3 0 0 0,1-1 0 0 0,-1-1-1 0 0,-1 19 1 0 0,1-4 141 0 0,2 2-1 0 0,3 48 0 0 0,-1-73-229 0 0,0 0-1 0 0,0 0 0 0 0,1 1 0 0 0,-1-1 0 0 0,1 1 1 0 0,0-1-1 0 0,0 0 0 0 0,0-1 0 0 0,0 1 0 0 0,1-1 0 0 0,-1 1 1 0 0,1 0-1 0 0,0 0 0 0 0,0-1 0 0 0,0 2 0 0 0,0-2 0 0 0,0 1 1 0 0,2 1-1 0 0,-1-2 5 0 0,1 0-1 0 0,0 0 1 0 0,0 0 0 0 0,-1-1 0 0 0,1 1-1 0 0,0-1 1 0 0,1 1 0 0 0,-1-1 0 0 0,1-1 0 0 0,-1 1-1 0 0,0 0 1 0 0,0-1 0 0 0,6 0 0 0 0,10-1 75 0 0,-14 1-71 0 0,0-1 0 0 0,-1 1 0 0 0,0 0 0 0 0,1 0 1 0 0,0 0-1 0 0,0 1 0 0 0,-1 0 0 0 0,1 0 1 0 0,1 1-1 0 0,-2 1 0 0 0,6 1 0 0 0,-10-4-22 0 0,-1 1 0 0 0,1 0 0 0 0,0-1 0 0 0,-1 1 0 0 0,1 0-1 0 0,-1 0 1 0 0,1-1 0 0 0,-1 1 0 0 0,1 0 0 0 0,-1-1 0 0 0,1 1 0 0 0,-1-1 0 0 0,0 1-1 0 0,0 0 1 0 0,1 0 0 0 0,-1 0 0 0 0,0 0 0 0 0,0 0 0 0 0,0 0 0 0 0,0 0 0 0 0,0 0-1 0 0,0-1 1 0 0,0 1 0 0 0,0 0 0 0 0,0 0 0 0 0,-1 0 0 0 0,1 0 0 0 0,0 0 0 0 0,-1 0-1 0 0,1-1 1 0 0,0 1 0 0 0,-1 0 0 0 0,1 1 0 0 0,-1-1 0 0 0,0 0 0 0 0,-21 27 113 0 0,20-27-113 0 0,-5 6 23 0 0,1-1-1 0 0,-1-1 1 0 0,0 0-1 0 0,0 1 1 0 0,-14 7-1 0 0,18-11-15 0 0,-1-1 0 0 0,1 1 0 0 0,-1-1 0 0 0,0 0 0 0 0,1 1 0 0 0,-1-1 0 0 0,0-1 0 0 0,0 1-1 0 0,0 0 1 0 0,0-1 0 0 0,0 0 0 0 0,0 0 0 0 0,-1 0 0 0 0,1 0 0 0 0,-4-2 0 0 0,-6-5 155 0 0,14 7-165 0 0,0 0-1 0 0,0 0 0 0 0,0 0 0 0 0,-1 0 1 0 0,1 0-1 0 0,0 0 0 0 0,0-1 0 0 0,0 1 0 0 0,0 0 1 0 0,0 0-1 0 0,0 0 0 0 0,0 0 0 0 0,0-1 1 0 0,0 1-1 0 0,0 0 0 0 0,1 0 0 0 0,-1 0 0 0 0,0 0 1 0 0,0-1-1 0 0,0 1 0 0 0,0 0 0 0 0,0 0 0 0 0,0 0 1 0 0,0 0-1 0 0,0-1 0 0 0,0 1 0 0 0,0 0 1 0 0,1 0-1 0 0,-1 0 0 0 0,0 0 0 0 0,0 0 0 0 0,0 0 1 0 0,0-1-1 0 0,0 1 0 0 0,1 0 0 0 0,-1 0 1 0 0,0 0-1 0 0,0 0 0 0 0,0 0 0 0 0,1 0 0 0 0,29-9 58 0 0,-16 5-31 0 0,40-13 42 0 0,-27 9-28 0 0,1-2 0 0 0,-2 0-1 0 0,38-22 1 0 0,-57 29-31 0 0,1-2-1 0 0,-2 0 0 0 0,1-1 0 0 0,0 0 1 0 0,6-6-1 0 0,-11 10-4 0 0,-1 0 1 0 0,1-1 0 0 0,0 1-1 0 0,-1-2 1 0 0,1 2 0 0 0,-1-1-1 0 0,1 1 1 0 0,-1-1 0 0 0,0 0-1 0 0,0 0 1 0 0,-1 1 0 0 0,0 0-1 0 0,0-1 1 0 0,1 0 0 0 0,-1 0-1 0 0,0-1 1 0 0,0-5 0 0 0,0 9-3 0 0,0-1 1 0 0,0 0 0 0 0,0 1-1 0 0,0-1 1 0 0,0 0-1 0 0,0 1 1 0 0,0-1 0 0 0,0 1-1 0 0,-1-1 1 0 0,1 0 0 0 0,0 1-1 0 0,0-1 1 0 0,0 1-1 0 0,0 0 1 0 0,0 0 0 0 0,0-1-1 0 0,-1 1 1 0 0,1-1 0 0 0,-1 1-1 0 0,1-1 1 0 0,0 1-1 0 0,-1-1 1 0 0,-6 8 73 0 0,-1 24 3 0 0,7-27-66 0 0,1 1-1 0 0,0-1 1 0 0,1 2-1 0 0,-1-2 1 0 0,1 1-1 0 0,2 7 1 0 0,-3-10-8 0 0,1 0 0 0 0,0 0 1 0 0,0-1-1 0 0,0 1 0 0 0,0 1 0 0 0,0-1 1 0 0,0-1-1 0 0,0 1 0 0 0,1 0 1 0 0,-1-1-1 0 0,0 1 0 0 0,1-1 1 0 0,-1 0-1 0 0,0 0 0 0 0,1 0 0 0 0,2 2 1 0 0,-1-3 0 0 0,-1 1 0 0 0,0-1 0 0 0,1 0 0 0 0,-1 1 0 0 0,0-1 1 0 0,1 0-1 0 0,-1 0 0 0 0,0-1 0 0 0,1 1 0 0 0,-1 0 0 0 0,0-1 0 0 0,1 1 0 0 0,-1-1 1 0 0,1 0-1 0 0,-1 0 0 0 0,0 0 0 0 0,1 0 0 0 0,-1 1 0 0 0,2-3 0 0 0,0-1 5 0 0,-1 1 0 0 0,0-2 0 0 0,0 1 0 0 0,0-1 0 0 0,0 1-1 0 0,-1 0 1 0 0,1 0 0 0 0,-1 0 0 0 0,0-1 0 0 0,-1-1 0 0 0,3-7-1 0 0,-2 1 38 0 0,-1-3 0 0 0,0-25 0 0 0,-1 30-18 0 0,0 4 74 0 0,0 6-28 0 0,3 25-18 0 0,-1-20-51 0 0,1 7 23 0 0,0-3 0 0 0,2 1 1 0 0,-1 2-1 0 0,11 12 0 0 0,-14-22-25 0 0,1 1 0 0 0,-1-1 0 0 0,1 0 0 0 0,-1 0 0 0 0,1 0 0 0 0,0 0 0 0 0,0-1 0 0 0,0 0 0 0 0,0 0 0 0 0,0 0 0 0 0,1 1 0 0 0,-1-1 0 0 0,1 0 0 0 0,-1 0 0 0 0,0 0 0 0 0,1 0 0 0 0,-1-1 0 0 0,0 1 0 0 0,1-1 0 0 0,-1 1 0 0 0,1-1 0 0 0,-1 0 0 0 0,1 0 0 0 0,-1 0 0 0 0,1 0 0 0 0,-1-1 0 0 0,4 0 0 0 0,-1 0 4 0 0,-1 0-1 0 0,0-1 1 0 0,0 0-1 0 0,0 0 1 0 0,0 1-1 0 0,0-1 1 0 0,0 0-1 0 0,-1-1 1 0 0,1 0-1 0 0,-1-1 1 0 0,1 1-1 0 0,-1 0 1 0 0,0 0 0 0 0,0-1-1 0 0,4-4 1 0 0,-3 2 1 0 0,0-1 1 0 0,-1 0-1 0 0,0 1 1 0 0,-1 0-1 0 0,0-1 1 0 0,0-1-1 0 0,0 2 1 0 0,-1-1-1 0 0,1-11 1 0 0,0-1 18 0 0,-1-2 0 0 0,-3-32 0 0 0,1 44-24 0 0,0 2-1 0 0,-1 0 0 0 0,0 0 1 0 0,0 0-1 0 0,-1-1 0 0 0,0 1 1 0 0,0 1-1 0 0,-1-1 1 0 0,0 1-1 0 0,-7-10 0 0 0,0 3 11 0 0,-19-17 0 0 0,13 12 2 0 0,15 17-12 0 0,2 1-7 0 0,0 0-1 0 0,0 0 0 0 0,0 0 0 0 0,-1 0 0 0 0,1 0 0 0 0,0 0 1 0 0,0 1-1 0 0,0-1 0 0 0,0 0 0 0 0,-1 0 0 0 0,1 0 1 0 0,0 0-1 0 0,0 0 0 0 0,0 0 0 0 0,0 0 0 0 0,0 1 1 0 0,0-1-1 0 0,-1 0 0 0 0,1 0 0 0 0,0 0 0 0 0,0 0 1 0 0,0 1-1 0 0,0-1 0 0 0,0 0 0 0 0,0 0 0 0 0,0 0 0 0 0,0 0 1 0 0,0 1-1 0 0,0-1 0 0 0,0 0 0 0 0,0 0 0 0 0,0 0 1 0 0,0 1-1 0 0,0-1 0 0 0,0 0 0 0 0,0 0 0 0 0,0 0 1 0 0,0 0-1 0 0,0 1 0 0 0,0-1 0 0 0,0 0 0 0 0,0 0 0 0 0,0 0 1 0 0,0 0-1 0 0,1 1 0 0 0,-1-1 0 0 0,0 0 0 0 0,3 13 7 0 0,-3-12-7 0 0,9 30 1 0 0,1 0 1 0 0,1 0-1 0 0,2-1 0 0 0,1-1 0 0 0,2-1 0 0 0,20 30 0 0 0,-32-52-1 0 0,1-1 0 0 0,0 2 0 0 0,-1-1 0 0 0,2-1 0 0 0,0-1 0 0 0,-1 0 0 0 0,11 7 0 0 0,-15-10 0 0 0,1 1 0 0 0,-1-2 0 0 0,0 1 0 0 0,1 0 0 0 0,-1-1 0 0 0,1 1 0 0 0,-1-1 0 0 0,1 1 0 0 0,0-1 0 0 0,-1 0 0 0 0,2 0 0 0 0,-2 0 0 0 0,1 0 0 0 0,-1 0 0 0 0,1 0 0 0 0,0 0 0 0 0,-1 0 0 0 0,1 0 0 0 0,-1-1 0 0 0,1 1 0 0 0,-1-1 0 0 0,1 1 0 0 0,-1-1 0 0 0,1 0 0 0 0,-1 1 0 0 0,0-2 0 0 0,1 1 0 0 0,-1 0 0 0 0,0 0 0 0 0,0 0 0 0 0,0 0 0 0 0,1 0 0 0 0,-1 0 0 0 0,0-1 0 0 0,-1 1 0 0 0,1 0 0 0 0,0-1 0 0 0,0 1 0 0 0,0 0 0 0 0,-1-1 0 0 0,1 0 0 0 0,4-10 0 0 0,-1-2 0 0 0,-1 2 0 0 0,0-2 0 0 0,-2 2 0 0 0,1-1 0 0 0,-1-1 0 0 0,-1-14 0 0 0,4-33 0 0 0,-3 54 0 0 0,0 1 0 0 0,0 1 0 0 0,0-1 0 0 0,0 1 0 0 0,1-2 0 0 0,0 1 0 0 0,3-7 0 0 0,2 6 0 0 0,1 1 0 0 0,1 11 0 0 0,-6-3 0 0 0,-1 1 0 0 0,1 0 0 0 0,0-1 0 0 0,-1 1 0 0 0,0 0 0 0 0,0-1 0 0 0,-1 1 0 0 0,1 0 0 0 0,-1 1 0 0 0,0 0 0 0 0,0-1 0 0 0,0 1 0 0 0,1 4 0 0 0,0 5 0 0 0,1 30 0 0 0,-3-34 0 0 0,1 0 0 0 0,0 3 0 0 0,-1-2 0 0 0,0 0 0 0 0,-1 2 0 0 0,-1-2 0 0 0,1 0 0 0 0,-2 0 0 0 0,1 1 0 0 0,-1-2 0 0 0,-1 1 0 0 0,0 1 0 0 0,-1-2 0 0 0,-7 13 0 0 0,7-15 2 0 0,5-7-2 0 0,0 0 0 0 0,0 0 0 0 0,0 0 0 0 0,0 1 0 0 0,0-1 1 0 0,0 0-1 0 0,0 0 0 0 0,-1 0 0 0 0,1 0 0 0 0,0 0 0 0 0,0 0 1 0 0,0 0-1 0 0,0 0 0 0 0,0 1 0 0 0,0-1 0 0 0,-1 0 0 0 0,1 0 0 0 0,0 0 1 0 0,0 0-1 0 0,0 0 0 0 0,0 0 0 0 0,0 0 0 0 0,-1 0 0 0 0,1 0 1 0 0,0 0-1 0 0,0 0 0 0 0,0 0 0 0 0,0 0 0 0 0,0 0 0 0 0,-1 0 1 0 0,1 0-1 0 0,0 0 0 0 0,0 0 0 0 0,0 0 0 0 0,0 0 0 0 0,0 0 0 0 0,-1 0 1 0 0,1-1-1 0 0,0 1 0 0 0,0 0 0 0 0,0 0 0 0 0,0-13 8 0 0,9-12-8 0 0,0-1 0 0 0,3 2 0 0 0,18-33 0 0 0,-14 26 0 0 0,15-38 0 0 0,-27 57 0 0 0,0 2 0 0 0,-1-2 0 0 0,0 0 0 0 0,-1 1 0 0 0,-1-2 0 0 0,1 2 0 0 0,-2-18 0 0 0,-1 9 0 0 0,-1-1 0 0 0,-1 0 0 0 0,-1 1 0 0 0,0 0 0 0 0,-2-2 0 0 0,-10-22 0 0 0,13 33 0 0 0,3 7 0 0 0,-1-1 0 0 0,0 1 0 0 0,0 1 0 0 0,0 0 0 0 0,0-1 0 0 0,-3-5 0 0 0,1 1 0 0 0,0 0 0 0 0,59 110 0 0 0,-33-61 0 0 0</inkml:trace>
  <inkml:trace contextRef="#ctx0" brushRef="#br0" timeOffset="2042.13">1949 863 13168 0 0,'0'0'280'0'0,"3"-1"0"0"0,16-4 95 0 0,-1-1 0 0 0,1-2 0 0 0,-1 1 0 0 0,-2 0 0 0 0,1-2 0 0 0,0-2 0 0 0,21-14-1 0 0,-26 11-142 0 0,-10 12-136 0 0,-1 0 0 0 0,1 1 0 0 0,0-1 0 0 0,0 0 0 0 0,0 0-1 0 0,1 1 1 0 0,-1-1 0 0 0,-1 1 0 0 0,1-1 0 0 0,4-1 0 0 0,-4 3 11 0 0,11 22 229 0 0,1 29-169 0 0,-9-33-67 0 0,9 27 1 0 0,-12-40-82 0 0,0 0 0 0 0,0 0 0 0 0,1-1 1 0 0,0 1-1 0 0,1 1 0 0 0,-1-2 0 0 0,1 1 0 0 0,-1-1 1 0 0,7 4-1 0 0,-8-6-10 0 0,0-1 0 0 0,0 0 1 0 0,0 0-1 0 0,0 0 0 0 0,0 1 0 0 0,-1-1 1 0 0,1 0-1 0 0,0-1 0 0 0,0 1 0 0 0,1-1 1 0 0,-1 1-1 0 0,0-1 0 0 0,0 0 0 0 0,1 0 1 0 0,-1 0-1 0 0,0 0 0 0 0,0-1 1 0 0,1 1-1 0 0,-1 0 0 0 0,0-1 0 0 0,0 0 1 0 0,0 1-1 0 0,1-1 0 0 0,-1-1 0 0 0,0 1 1 0 0,0 0-1 0 0,2-2 0 0 0,5-2 26 0 0,0-1-1 0 0,0 0 1 0 0,0-1-1 0 0,8-11 1 0 0,-14 16-27 0 0,-1-1 0 0 0,0 0 1 0 0,1 0-1 0 0,-1 0 0 0 0,0 0 0 0 0,0-1 1 0 0,0 0-1 0 0,0 1 0 0 0,-1-1 1 0 0,1 2-1 0 0,-1-2 0 0 0,0 1 0 0 0,0-1 1 0 0,0 0-1 0 0,-1-1 0 0 0,1 1 1 0 0,-1 1-1 0 0,0-1 0 0 0,0 1 0 0 0,-1-1 1 0 0,1 0-1 0 0,-1 1 0 0 0,1-1 1 0 0,-1-1-1 0 0,0 1 0 0 0,-1 1 0 0 0,1 0 1 0 0,-1 0-1 0 0,1-1 0 0 0,-1 1 1 0 0,0 0-1 0 0,-3-5 0 0 0,0 1 7 0 0,0 1 0 0 0,0-1 0 0 0,-1 0 0 0 0,-1 0 0 0 0,1 1 1 0 0,-2 2-1 0 0,1-2 0 0 0,-1 1 0 0 0,1 1 0 0 0,-1-2 0 0 0,0 2 0 0 0,-16-4 0 0 0,20 7-7 0 0,1 1 1 0 0,-1-1-1 0 0,-1 1 0 0 0,1 1 1 0 0,0-1-1 0 0,0 0 0 0 0,0 1 1 0 0,0 0-1 0 0,0-1 0 0 0,-1 1 1 0 0,1 0-1 0 0,0 1 0 0 0,0 0 1 0 0,1 0-1 0 0,-1 0 0 0 0,0 1 1 0 0,1-1-1 0 0,0 1 0 0 0,0-1 1 0 0,-1 1-1 0 0,1 0 0 0 0,1 0 0 0 0,-1 0 1 0 0,0-1-1 0 0,1 2 0 0 0,0-1 1 0 0,-1 2-1 0 0,-1 3 0 0 0,4-7-5 0 0,0-1-1 0 0,0 1 1 0 0,0 0-1 0 0,0-1 1 0 0,0 1-1 0 0,-1 0 1 0 0,2-1-1 0 0,-1 1 0 0 0,0 0 1 0 0,0-1-1 0 0,0 1 1 0 0,0 0-1 0 0,0-1 1 0 0,0 1-1 0 0,1 0 1 0 0,-1-1-1 0 0,0 0 1 0 0,1 1-1 0 0,-1-1 0 0 0,0 1 1 0 0,1-1-1 0 0,-1 1 1 0 0,1-1-1 0 0,-1 1 1 0 0,0-1-1 0 0,1 1 1 0 0,0-1-1 0 0,-1 1 0 0 0,1-1 1 0 0,-1 0-1 0 0,1 1 1 0 0,-1-1-1 0 0,1 0 1 0 0,0 1-1 0 0,-1-1 1 0 0,1 0-1 0 0,0 0 1 0 0,-1 0-1 0 0,1 0 0 0 0,0 1 1 0 0,-1-1-1 0 0,1 0 1 0 0,0 0-1 0 0,-1 0 1 0 0,2-1-1 0 0,2 2 8 0 0,0-1 0 0 0,-1 0-1 0 0,1-1 1 0 0,0 1 0 0 0,0-1 0 0 0,-1 1-1 0 0,7-3 1 0 0,6-3 8 0 0,-2-1 1 0 0,-1 0-1 0 0,1-3 0 0 0,-1 2 1 0 0,24-22-1 0 0,53-61 62 0 0,-87 88-78 0 0,14-16 35 0 0,31-45 0 0 0,-42 54-25 0 0,0 0 1 0 0,0-1 0 0 0,-1 1 0 0 0,-1-1 0 0 0,0 0 0 0 0,5-22 0 0 0,-8 28-5 0 0,0-1 0 0 0,-1 0 0 0 0,0 1 0 0 0,-1 0 1 0 0,1-1-1 0 0,-2-7 0 0 0,1 10-4 0 0,1 1 1 0 0,0 1 0 0 0,-1-1-1 0 0,1 2 1 0 0,-1-2-1 0 0,1 0 1 0 0,-1 1 0 0 0,0 0-1 0 0,1-1 1 0 0,-1 1-1 0 0,0-1 1 0 0,0 1 0 0 0,0 0-1 0 0,0-1 1 0 0,0 1 0 0 0,-1 0-1 0 0,1 0 1 0 0,0 0-1 0 0,-1 0 1 0 0,1 0 0 0 0,0 0-1 0 0,-1 0 1 0 0,1 1-1 0 0,-4-2 1 0 0,4 2-2 0 0,0 0 0 0 0,0 0 0 0 0,-1 0 0 0 0,1 0 0 0 0,0 1 0 0 0,0-1 0 0 0,0 0 0 0 0,0 1-1 0 0,-1-1 1 0 0,1 1 0 0 0,0-1 0 0 0,0 1 0 0 0,0-1 0 0 0,0 1 0 0 0,0 0 0 0 0,0 0 0 0 0,0-1 0 0 0,1 1 0 0 0,-1 0 0 0 0,0 0 0 0 0,0 0 0 0 0,0 0 0 0 0,1 0 0 0 0,-1 0 0 0 0,1 0-1 0 0,-1 0 1 0 0,1 0 0 0 0,0 0 0 0 0,-1 2 0 0 0,-1 2 5 0 0,1 0 0 0 0,-1 1-1 0 0,1 0 1 0 0,0-1 0 0 0,-1 6 0 0 0,2 16 15 0 0,2-1-1 0 0,0-1 1 0 0,2 0 0 0 0,0 1 0 0 0,1 0 0 0 0,14 35 0 0 0,-6-26 11 0 0,1 0 1 0 0,21 36-1 0 0,-25-54-9 0 0,0 0 0 0 0,1 0 0 0 0,2-2 0 0 0,-1 2 0 0 0,24 20 0 0 0,-26-30 2 0 0,-1-3-9 0 0</inkml:trace>
  <inkml:trace contextRef="#ctx0" brushRef="#br0" timeOffset="2680.54">2600 825 11448 0 0,'-7'-9'218'0'0,"-2"-1"1"0"0,-15-11 0 0 0,-46-30 857 0 0,57 43-956 0 0,8 5 50 0 0,4 3-103 0 0,-1-1-1 0 0,1 1 1 0 0,0-1 0 0 0,0 0-1 0 0,0 1 1 0 0,0-1-1 0 0,0 0 1 0 0,0 0-1 0 0,0 0 1 0 0,0 0-1 0 0,1 1 1 0 0,-1-1-1 0 0,0-1 1 0 0,0 1-1 0 0,1-1 1 0 0,-1 1 0 0 0,1 0-1 0 0,0 0 1 0 0,0 0-1 0 0,-1 0 1 0 0,0-2-1 0 0,2 2-41 0 0,-1 1 0 0 0,1-1 0 0 0,-1 0 0 0 0,0 0 0 0 0,1 1 0 0 0,0-1 0 0 0,-1 0 0 0 0,1 1 0 0 0,0-1 0 0 0,0 1 0 0 0,0-1 0 0 0,0 1 0 0 0,-1-1 0 0 0,1 1 0 0 0,0 0 1 0 0,0-1-1 0 0,0 1 0 0 0,0 0 0 0 0,0 0 0 0 0,0 0 0 0 0,1-1 0 0 0,3 0 98 0 0,14-9 9 0 0,1 0 1 0 0,0 1-1 0 0,-2-3 1 0 0,-1 0-1 0 0,0-1 1 0 0,0-2 0 0 0,-1 2-1 0 0,17-20 1 0 0,-26 26-87 0 0,21-28 95 0 0,-27 33-119 0 0,0 0 1 0 0,0-1-1 0 0,1 1 0 0 0,-2 0 1 0 0,1 0-1 0 0,0 0 0 0 0,0 1 0 0 0,0-1 1 0 0,-1 0-1 0 0,0 0 0 0 0,1-1 1 0 0,-1 1-1 0 0,0 0 0 0 0,0 0 1 0 0,0-1-1 0 0,0-4 0 0 0,-1 7-15 0 0,1 0 0 0 0,0 0 0 0 0,-1-1 0 0 0,1 1 0 0 0,0 0 0 0 0,-1 0 0 0 0,1 0 0 0 0,0-1 0 0 0,-1 1 0 0 0,1 0 0 0 0,0 0 0 0 0,-1 0 0 0 0,1 0 0 0 0,0 0 0 0 0,-1 0 0 0 0,1 0 0 0 0,-1 0 0 0 0,1 0 0 0 0,0 0 0 0 0,-1 0 0 0 0,1 0 0 0 0,0 0 0 0 0,-1 0 0 0 0,1 0 0 0 0,0 0 0 0 0,-1 1 0 0 0,1-1 0 0 0,-1 0 0 0 0,1 0 0 0 0,0 0 0 0 0,0 0 0 0 0,-1 1 0 0 0,1-1 0 0 0,0 0 0 0 0,-1 0 0 0 0,1 1 0 0 0,0-1 0 0 0,0 0 0 0 0,-1 2 0 0 0,1-2 0 0 0,-6 10 39 0 0,1-1 1 0 0,0 0-1 0 0,1 2 1 0 0,1-1-1 0 0,-1-1 0 0 0,1 2 1 0 0,1 0-1 0 0,-3 16 0 0 0,3-13 7 0 0,0 3 0 0 0,0-2 1 0 0,2 24-1 0 0,0-35-32 0 0,2 1 1 0 0,-1 0 0 0 0,0-1 0 0 0,0 0 0 0 0,0 0 0 0 0,1 0 0 0 0,3 8 0 0 0,-4-11-9 0 0,0 1 0 0 0,0 0 0 0 0,0-1 1 0 0,1 1-1 0 0,-1-1 0 0 0,1 1 0 0 0,-1-1 0 0 0,0 0 0 0 0,0 0 0 0 0,1 1 1 0 0,0-1-1 0 0,-1-1 0 0 0,1 0 0 0 0,0 1 0 0 0,0 0 0 0 0,0 0 0 0 0,3 0 0 0 0,-2-1 3 0 0,0 0-1 0 0,-1 0 0 0 0,1 0 0 0 0,0 0 1 0 0,0 0-1 0 0,0-1 0 0 0,-1 1 0 0 0,1-1 0 0 0,0 0 1 0 0,-1 0-1 0 0,1 1 0 0 0,0-1 0 0 0,-1 0 0 0 0,1-1 1 0 0,-1 1-1 0 0,5-4 0 0 0,-1-1 23 0 0,1 0 1 0 0,0 0-1 0 0,-1 1 1 0 0,5-10-1 0 0,-3 3-1 0 0,-2 3-1 0 0,1-2 1 0 0,-2-1-1 0 0,1 2 0 0 0,-2-2 1 0 0,1 0-1 0 0,3-16 1 0 0,-7 21-14 0 0,1 1-1 0 0,-1 0 1 0 0,0-1-1 0 0,-1-1 1 0 0,1 2-1 0 0,-1 0 1 0 0,-1-1 0 0 0,1 1-1 0 0,-1-2 1 0 0,0 1-1 0 0,-1 2 1 0 0,0-2 0 0 0,0 1-1 0 0,0-2 1 0 0,-4-4-1 0 0,6 11-16 0 0,0 1 0 0 0,-1-1-1 0 0,1 0 1 0 0,-1 0-1 0 0,1 0 1 0 0,0 1-1 0 0,-1-1 1 0 0,1 0 0 0 0,-1 1-1 0 0,1-1 1 0 0,-1 0-1 0 0,0 1 1 0 0,1-1-1 0 0,-1 0 1 0 0,0 1 0 0 0,1-1-1 0 0,-1 1 1 0 0,0 0-1 0 0,0-1 1 0 0,0 1-1 0 0,1-1 1 0 0,-1 1 0 0 0,0 0-1 0 0,-1 0 1 0 0,2 0-1 0 0,-1 1 1 0 0,0-1 0 0 0,1 1-1 0 0,-1-1 1 0 0,1 1 0 0 0,-1 0 0 0 0,1-1-1 0 0,-1 1 1 0 0,1 0 0 0 0,0-1-1 0 0,-1 1 1 0 0,1 0 0 0 0,0-1 0 0 0,0 1-1 0 0,-1 0 1 0 0,1 0 0 0 0,0 0-1 0 0,0-1 1 0 0,0 3 0 0 0,-1 4 22 0 0,1 3 0 0 0,-1-2 1 0 0,2 11-1 0 0,1-8-12 0 0,0-1 1 0 0,1-1-1 0 0,0 2 1 0 0,0-2-1 0 0,1 0 1 0 0,0 1-1 0 0,1-1 0 0 0,10 16 1 0 0,-13-22-12 0 0,0 0 0 0 0,0-1 1 0 0,0 1-1 0 0,1-1 0 0 0,-1 0 0 0 0,0 0 0 0 0,1 0 1 0 0,0 0-1 0 0,-1-1 0 0 0,1 1 0 0 0,0-1 0 0 0,1 1 1 0 0,-1-1-1 0 0,0 0 0 0 0,0 2 0 0 0,0-3 1 0 0,-1 1-1 0 0,1 0 0 0 0,1-1 0 0 0,-1 1 0 0 0,0-1 1 0 0,0 0-1 0 0,1 0 0 0 0,-1 0 0 0 0,0 0 0 0 0,0-1 1 0 0,0 0-1 0 0,1 1 0 0 0,-1-1 0 0 0,0-1 1 0 0,3-1-1 0 0,3-1 8 0 0,-1 0 1 0 0,0-1 0 0 0,0-1 0 0 0,0 1-1 0 0,1-3 1 0 0,-3 2 0 0 0,11-11-1 0 0,-2 0 14 0 0,-1-2-1 0 0,12-21 1 0 0,-18 27-13 0 0,0-2 0 0 0,-1 1-1 0 0,0-2 1 0 0,-3 1 0 0 0,1-1 0 0 0,0 0 0 0 0,-2 0-1 0 0,0 0 1 0 0,-1 0 0 0 0,-1-1 0 0 0,0-21-1 0 0,-2 20 5 0 0,-1 1 0 0 0,0-1 0 0 0,-1 0-1 0 0,-1 0 1 0 0,0 2 0 0 0,-1-2-1 0 0,-1 2 1 0 0,-2-1 0 0 0,1 1-1 0 0,-13-20 1 0 0,9 19 1 0 0,-19-28 47 0 0,28 42-56 0 0,-1 0 0 0 0,0 0-1 0 0,0 0 1 0 0,0-1 0 0 0,-1 2 0 0 0,1 0 0 0 0,1-1 0 0 0,-2 1 0 0 0,0 0-1 0 0,-5-2 1 0 0,8 4-7 0 0,0 0 0 0 0,1-1-1 0 0,-1 1 1 0 0,0 0-1 0 0,0 0 1 0 0,0 0 0 0 0,0 0-1 0 0,1 0 1 0 0,-1 0-1 0 0,0 0 1 0 0,0 0 0 0 0,0 0-1 0 0,0 1 1 0 0,1-1-1 0 0,-1 0 1 0 0,0 0 0 0 0,0 1-1 0 0,0-1 1 0 0,1 0 0 0 0,-1 1-1 0 0,0-1 1 0 0,1 1-1 0 0,-2 0 1 0 0,0 1 4 0 0,1 0 0 0 0,-1-1-1 0 0,0 1 1 0 0,1 1 0 0 0,-1-2 0 0 0,1 2-1 0 0,-2 3 1 0 0,0 2 13 0 0,0-1 0 0 0,1 1 0 0 0,0-1 1 0 0,-1 11-1 0 0,1 6 12 0 0,2 1 0 0 0,1-1 0 0 0,0 0 0 0 0,2 0 0 0 0,1 0 0 0 0,1 0 0 0 0,1 0 0 0 0,1-1 0 0 0,15 35 0 0 0,-9-32 6 0 0,-1-3 1 0 0,1 1-1 0 0,2-3 1 0 0,1 2-1 0 0,0-1 1 0 0,2-3 0 0 0,1 2-1 0 0,-1-3 1 0 0,2 1-1 0 0,1-2 1 0 0,34 23-1 0 0,-44-34-15 0 0,0-1 0 0 0,0-1 0 0 0,0 1 0 0 0,1-1 0 0 0,0 1 0 0 0,-1-2 0 0 0,1-1 0 0 0,15 2 0 0 0,1-3 18 0 0</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10:16:17.436"/>
    </inkml:context>
    <inkml:brush xml:id="br0">
      <inkml:brushProperty name="width" value="0.05" units="cm"/>
      <inkml:brushProperty name="height" value="0.05" units="cm"/>
      <inkml:brushProperty name="color" value="#F6630D"/>
    </inkml:brush>
  </inkml:definitions>
  <inkml:trace contextRef="#ctx0" brushRef="#br0">11 269 3616 0 0,'-5'-17'193'0'0,"3"5"-404"0"0,-1-4 511 0 0,2-1 2762 0 0,4 69-1705 0 0,10 60-1 0 0,-5-53-1071 0 0,-2-6 602 0 0,16 164 692 0 0,-11 32-535 0 0,-1 44 153 0 0,-5-240-774 0 0,12 58 1 0 0,-17-110-406 0 0,0-1 1 0 0,1 1 0 0 0,-1 0 0 0 0,0 0 0 0 0,0 1 0 0 0,0-1 0 0 0,0-1 0 0 0,1 1 0 0 0,-1 0 0 0 0,0 0 0 0 0,1-1 0 0 0,-1 1 0 0 0,1 0 0 0 0,-1-1 0 0 0,1 1-1 0 0,-1 0 1 0 0,2 0 0 0 0,-2-1-7 0 0,0 0-1 0 0,1 0 0 0 0,-1-1 0 0 0,0 1 1 0 0,1 0-1 0 0,-1 0 0 0 0,0-1 0 0 0,1 1 1 0 0,-1 0-1 0 0,0-1 0 0 0,0 1 0 0 0,1 0 1 0 0,-1-1-1 0 0,0 1 0 0 0,0 0 0 0 0,0-1 1 0 0,1 1-1 0 0,-1-1 0 0 0,0 1 0 0 0,0 0 1 0 0,0-1-1 0 0,0 0 0 0 0,6-33 198 0 0,7-40 165 0 0,-7 46-237 0 0</inkml:trace>
  <inkml:trace contextRef="#ctx0" brushRef="#br0" timeOffset="409.71">291 561 9944 0 0,'6'-11'-43'0'0,"4"-5"268"0"0,17-23 1047 0 0,-25 37-501 0 0,0 6-690 0 0,0-2-1 0 0,0 1 1 0 0,-1 0 0 0 0,1 0 0 0 0,-1 0-1 0 0,1 0 1 0 0,-1 0 0 0 0,1 0-1 0 0,-1 1 1 0 0,1 3 0 0 0,4 38 38 0 0,-3-21 10 0 0,31 158 532 0 0,5 35 365 0 0,-35-199-606 0 0,-5-32 126 0 0,-4-7-377 0 0,-1-2 0 0 0,-1 1 0 0 0,0-1-1 0 0,-17-31 1 0 0,-13-36 207 0 0,20 38-177 0 0,3 0 1 0 0,1 0-1 0 0,-5-65 0 0 0,17 103-143 0 0,1 0-1 0 0,0 1 0 0 0,1-2 0 0 0,0 3 0 0 0,1-3 0 0 0,1 2 1 0 0,0 0-1 0 0,1 0 0 0 0,0-1 0 0 0,2 1 0 0 0,0 1 0 0 0,0 0 1 0 0,-1-1-1 0 0,2 2 0 0 0,15-18 0 0 0,-20 27-44 0 0,0-1 0 0 0,-1 1 0 0 0,1 0 0 0 0,0 1 0 0 0,1-1-1 0 0,-2 1 1 0 0,1-1 0 0 0,0 1 0 0 0,1 0 0 0 0,-1 0 0 0 0,0 1 0 0 0,2-1 0 0 0,-2 0 0 0 0,1 0-1 0 0,0 1 1 0 0,-1-1 0 0 0,1 1 0 0 0,4 0 0 0 0,-3 0 5 0 0,0 1 1 0 0,-1-1-1 0 0,2 1 1 0 0,-1 0-1 0 0,-1 0 0 0 0,1 0 1 0 0,0 1-1 0 0,-1-1 1 0 0,1 1-1 0 0,-1 0 0 0 0,5 4 1 0 0,0 1 13 0 0,-1-1 1 0 0,-1 0-1 0 0,1 2 1 0 0,-1-2-1 0 0,1 1 0 0 0,-2 0 1 0 0,0 2-1 0 0,0-1 1 0 0,8 17-1 0 0,-10-15-3 0 0,-1 1-1 0 0,2-2 1 0 0,-3 2-1 0 0,1-1 1 0 0,-1 0 0 0 0,-1 1-1 0 0,0-2 1 0 0,0 2-1 0 0,-1 0 1 0 0,-1-1-1 0 0,1 1 1 0 0,-5 9 0 0 0,-4 14 42 0 0,-2 0 1 0 0,-16 35 0 0 0,22-55-42 0 0,-1-1 0 0 0,-11 17 0 0 0,16-27-18 0 0,-1 2 0 0 0,1-1-1 0 0,-1-1 1 0 0,0 0 0 0 0,-1-1 0 0 0,1 1-1 0 0,0 0 1 0 0,-2 0 0 0 0,1 0 0 0 0,1 0-1 0 0,-7 2 1 0 0,8-5 18 0 0,-5-1-3 0 0</inkml:trace>
  <inkml:trace contextRef="#ctx0" brushRef="#br0" timeOffset="1898.36">928 574 12456 0 0,'4'9'90'0'0,"-1"5"85"0"0,-2-1 2505 0 0,-1-13-2671 0 0,-1 0-1 0 0,1 0 1 0 0,0 0-1 0 0,0 1 1 0 0,0-1 0 0 0,0 0-1 0 0,0 0 1 0 0,0 0 0 0 0,0 0-1 0 0,0 1 1 0 0,0-1 0 0 0,-1 0-1 0 0,1 0 1 0 0,0 0 0 0 0,0 0-1 0 0,0 0 1 0 0,0 1 0 0 0,-1-1-1 0 0,1 0 1 0 0,0 0 0 0 0,0 0-1 0 0,0 0 1 0 0,0 0 0 0 0,-1 0-1 0 0,1 0 1 0 0,0 0 0 0 0,0 0-1 0 0,0 0 1 0 0,-1 0 0 0 0,1 0-1 0 0,0 1 1 0 0,0-1 0 0 0,-1-1-1 0 0,1 1 1 0 0,0 0 0 0 0,0 0-1 0 0,0 0 1 0 0,-1 0-1 0 0,1 0 1 0 0,0 0 0 0 0,0 0-1 0 0,0 0 1 0 0,0 0 0 0 0,-1 0-1 0 0,1 0 1 0 0,0-1 0 0 0,-10-3 175 0 0,10 4-175 0 0,-6-3 61 0 0,0 0 0 0 0,-1 1 0 0 0,2-1 0 0 0,-2 1-1 0 0,1 0 1 0 0,0 1 0 0 0,-1 0 0 0 0,0 0 0 0 0,0 1 0 0 0,2-1 0 0 0,-2 1 0 0 0,0 1 0 0 0,1-1 0 0 0,-2 1 0 0 0,-5 3 0 0 0,6-2-48 0 0,0 1 1 0 0,-1 0 0 0 0,2 1 0 0 0,-1-1 0 0 0,1 1 0 0 0,1 0 0 0 0,-1-1 0 0 0,-1 3 0 0 0,1-1 0 0 0,1 0 0 0 0,0 0 0 0 0,0 0 0 0 0,-4 10 0 0 0,-10 12 128 0 0,2 0 0 0 0,-21 51 0 0 0,34-73-101 0 0,2 1-1 0 0,0-1 0 0 0,0 1 1 0 0,2-1-1 0 0,-1 2 1 0 0,0-1-1 0 0,0 0 1 0 0,0-1-1 0 0,1 0 1 0 0,0 2-1 0 0,1 8 0 0 0,0-15-35 0 0,-1 1 0 0 0,0 0 0 0 0,1-1 0 0 0,-1 1-1 0 0,0 0 1 0 0,1-1 0 0 0,-1 2 0 0 0,0-1-1 0 0,0-1 1 0 0,1 1 0 0 0,0-1 0 0 0,-1 1 0 0 0,1-1-1 0 0,-1 1 1 0 0,1-1 0 0 0,0 1 0 0 0,-1-1-1 0 0,1 0 1 0 0,0 1 0 0 0,0-1 0 0 0,-1 0 0 0 0,2 0-1 0 0,-1 1 1 0 0,0-1 0 0 0,-1 0 0 0 0,1 0-1 0 0,0 0 1 0 0,0 0 0 0 0,0 0 0 0 0,-1 0 0 0 0,1 0-1 0 0,0 0 1 0 0,0-1 0 0 0,0 1 0 0 0,30-11 251 0 0,-24 8-238 0 0,10-4 121 0 0,-2-1 0 0 0,1-1-1 0 0,0 0 1 0 0,27-24 0 0 0,-32 22-37 0 0,-8 8-42 0 0,1 0-1 0 0,-1 0 1 0 0,1 1 0 0 0,1-1 0 0 0,4-3-1 0 0,-7 5-49 0 0,-1 1-1 0 0,1-1 1 0 0,0 1-1 0 0,0-1 1 0 0,-1 1-1 0 0,1 0 1 0 0,0 0-1 0 0,-1 0 1 0 0,1 0-1 0 0,-1 0 0 0 0,1 0 1 0 0,0 0-1 0 0,0 1 1 0 0,1-1-1 0 0,-2 0 1 0 0,1 1-1 0 0,3 1 1 0 0,20 11 180 0 0,-8-5-7 0 0,1 1 0 0 0,25 4-1 0 0,-40-12-170 0 0,-1 0-1 0 0,0-1 0 0 0,0 1 0 0 0,0-1 0 0 0,1 0 0 0 0,-1 0 1 0 0,0 0-1 0 0,1 0 0 0 0,-1 0 0 0 0,1 0 0 0 0,-1-1 0 0 0,0 1 1 0 0,1-1-1 0 0,0 0 0 0 0,-1 0 0 0 0,1 0 0 0 0,-1 0 0 0 0,0 0 1 0 0,0 0-1 0 0,0 0 0 0 0,0-1 0 0 0,-1 1 0 0 0,1-1 1 0 0,0 1-1 0 0,-1 0 0 0 0,1-1 0 0 0,0-1 0 0 0,-1 1 0 0 0,1 0 1 0 0,-1 0-1 0 0,0 0 0 0 0,0 0 0 0 0,0 0 0 0 0,0 0 0 0 0,0-1 1 0 0,0 1-1 0 0,1-6 0 0 0,0-20 4 0 0,-2-1-1 0 0,0 1 1 0 0,-2-1 0 0 0,-9-38 0 0 0,3 6-102 0 0,8 60 66 0 0,0 1-1 0 0,0-1 1 0 0,-1 1 0 0 0,1-1-1 0 0,0 0 1 0 0,0 0-1 0 0,0 0 1 0 0,0 0 0 0 0,1-1-1 0 0,-1 1 1 0 0,0 1-1 0 0,0-1 1 0 0,0 0 0 0 0,1 0-1 0 0,-1 0 1 0 0,0 0-1 0 0,1 1 1 0 0,-1-1-1 0 0,1 0 1 0 0,0-1 0 0 0,0 2-12 0 0,0 0 0 0 0,-1-1 0 0 0,1 1-1 0 0,0 0 1 0 0,-1-1 0 0 0,1 1 0 0 0,0 0 0 0 0,0 0 0 0 0,-1 0 0 0 0,1 0 0 0 0,0 0 0 0 0,0 0 0 0 0,-1 0 0 0 0,1 0 0 0 0,0 0 0 0 0,0 0 0 0 0,-1 0 0 0 0,4 1 0 0 0,2 1-97 0 0,1 1 1 0 0,-1 0 0 0 0,-1 0-1 0 0,10 5 1 0 0,-9-4 183 0 0,2 1-153 0 0,0 1-1 0 0,-1 1 0 0 0,1 0 1 0 0,-1 0-1 0 0,0 1 0 0 0,0-2 0 0 0,-1 2 1 0 0,0 0-1 0 0,6 12 0 0 0,-3-5-84 0 0,-1 1-1 0 0,0 1 0 0 0,-2-1 1 0 0,6 25-1 0 0,-11-37 136 0 0,-1 0 1 0 0,1 0-1 0 0,-1 0 0 0 0,0 0 0 0 0,0-1 1 0 0,-1 6-1 0 0,0 4-159 0 0,1-12 149 0 0,-3-2 11 0 0,-2-4 30 0 0,-1-14 12 0 0,-1-2-1 0 0,3 1 0 0 0,0-1 0 0 0,1 1 0 0 0,1-2 0 0 0,0 1 1 0 0,3-27-1 0 0,-1 41 12 0 0,0 0-1 0 0,1-1 1 0 0,0 1 0 0 0,1 0 0 0 0,-1 2 0 0 0,1-3 0 0 0,0 1 0 0 0,1 1 0 0 0,6-13-1 0 0,-7 17 4 0 0,-2 0 0 0 0,2 0 0 0 0,0-1 0 0 0,0 1-1 0 0,0 0 1 0 0,0 0 0 0 0,0-1 0 0 0,0 1 0 0 0,1 0-1 0 0,-1 1 1 0 0,1-1 0 0 0,-1 1 0 0 0,1-1 0 0 0,1 1-1 0 0,-1 0 1 0 0,-1 0 0 0 0,1 0 0 0 0,0 0 0 0 0,-1 1-1 0 0,1-1 1 0 0,0 1 0 0 0,0 0 0 0 0,0 0 0 0 0,5 0-1 0 0,3 2 64 0 0,-2 0 0 0 0,-1 0 0 0 0,3 1 0 0 0,-2 0 0 0 0,0 1 0 0 0,0 1 0 0 0,-2-1-1 0 0,3 1 1 0 0,-2-1 0 0 0,13 12 0 0 0,-19-14-49 0 0,0-1 0 0 0,0 0 0 0 0,0 0 0 0 0,1 0 0 0 0,-1-1 0 0 0,1 1 0 0 0,-1 0 0 0 0,0-1 0 0 0,1 0 0 0 0,-1 1 0 0 0,1-1-1 0 0,-1 0 1 0 0,1 0 0 0 0,-1 0 0 0 0,2-1 0 0 0,-2 1 0 0 0,0-1 0 0 0,0 1 0 0 0,0-1 0 0 0,1 0 0 0 0,-1 0 0 0 0,0 0 0 0 0,1 0 0 0 0,-1 0 0 0 0,0-1 0 0 0,0 1 0 0 0,2-3 0 0 0,-2 2-12 0 0,-1 0 0 0 0,0 1 0 0 0,1-1 0 0 0,0 1 0 0 0,-1-1 0 0 0,0 0 0 0 0,0 1 0 0 0,-1 0 0 0 0,1-1 0 0 0,0 0 0 0 0,-1 0 0 0 0,1 1 0 0 0,-1-1 0 0 0,1-5 0 0 0,-1-24 208 0 0,0 25-195 0 0,-1 0 0 0 0,0-1 0 0 0,-1 1 0 0 0,1 1 0 0 0,-1-1 0 0 0,-1 0 0 0 0,0 1 1 0 0,1 0-1 0 0,-1 0 0 0 0,0-1 0 0 0,-6-7 0 0 0,8 12-25 0 0,1 1 0 0 0,0-1 0 0 0,-1 1 0 0 0,1-1 1 0 0,-1 1-1 0 0,1 0 0 0 0,0-1 0 0 0,-1 1 0 0 0,1-1 0 0 0,-1 1 0 0 0,1 0 0 0 0,-1 0 1 0 0,1-1-1 0 0,-1 1 0 0 0,0 0 0 0 0,1 0 0 0 0,-1-1 0 0 0,1 1 0 0 0,0 0 0 0 0,0 0 0 0 0,-2 0 1 0 0,1 0-3 0 0,1 0 0 0 0,-1 1 1 0 0,1-1-1 0 0,0 0 1 0 0,-1 0-1 0 0,1 1 0 0 0,-2-1 1 0 0,2 0-1 0 0,0 1 1 0 0,-1-1-1 0 0,1 0 0 0 0,0 1 1 0 0,0-1-1 0 0,-1 1 1 0 0,1-1-1 0 0,0 1 1 0 0,0-1-1 0 0,-1 0 0 0 0,1 1 1 0 0,0 0-1 0 0,-4 28 88 0 0,3-28-96 0 0,0 18 43 0 0,0 0-1 0 0,1-1 1 0 0,4 30 0 0 0,-3-39-27 0 0,1-1-1 0 0,0 0 1 0 0,2 0 0 0 0,-2-1-1 0 0,0 0 1 0 0,2 1 0 0 0,-1-1 0 0 0,1 0-1 0 0,1 0 1 0 0,8 11 0 0 0,-10-16-8 0 0,0 0 0 0 0,-1 0 1 0 0,1 0-1 0 0,0 1 0 0 0,-2-2 1 0 0,2 1-1 0 0,0-1 0 0 0,0 1 1 0 0,0-1-1 0 0,0 0 0 0 0,0 0 1 0 0,0-1-1 0 0,1 1 0 0 0,-1 0 1 0 0,1-1-1 0 0,-1 0 0 0 0,0 0 1 0 0,0 0-1 0 0,-1 0 0 0 0,6-1 1 0 0,0 0 4 0 0,0-1 0 0 0,0 0 1 0 0,-1 0-1 0 0,0 0 0 0 0,0-2 1 0 0,1 1-1 0 0,8-6 0 0 0,-5 2 4 0 0,0-1 0 0 0,-1 0 0 0 0,1 0 0 0 0,-1-2 0 0 0,-1 0 0 0 0,0 2 0 0 0,13-21-1 0 0,-12 12 10 0 0,-1 0 0 0 0,0-2-1 0 0,1 3 1 0 0,6-31-1 0 0,-16 46-20 0 0,0 1 0 0 0,0-1 0 0 0,0 1 0 0 0,1-1 0 0 0,-1 1 0 0 0,0-1 0 0 0,0 0-1 0 0,0 1 1 0 0,1-1 0 0 0,-1 1 0 0 0,0-1 0 0 0,1 1 0 0 0,-1-1 0 0 0,0 1 0 0 0,1 0 0 0 0,-1-1-1 0 0,0 1 1 0 0,1-1 0 0 0,-1 1 0 0 0,1 0 0 0 0,-1-1 0 0 0,1 1 0 0 0,-1 0 0 0 0,1 0 0 0 0,-1-2 0 0 0,1 2-1 0 0,-1 0 1 0 0,2 0 0 0 0,-1 0-1 0 0,0 0 0 0 0,-1 2 0 0 0,2-2 0 0 0,-1 0 0 0 0,0 1 0 0 0,0-1 0 0 0,-1 1 0 0 0,1-1 1 0 0,0 1-1 0 0,-1 0 0 0 0,1-1 0 0 0,0 1 0 0 0,-1 0 0 0 0,1-1 0 0 0,-1 1 0 0 0,1 1 0 0 0,3 4 8 0 0,-1-1 1 0 0,1 3-1 0 0,1 9 1 0 0,3-5 17 0 0,-8-11-21 0 0,8 5 25 0 0,-6-6-30 0 0,-1 0 1 0 0,0-1-1 0 0,0 1 0 0 0,0 0 1 0 0,0 0-1 0 0,0-1 0 0 0,0 1 1 0 0,0 0-1 0 0,0-1 0 0 0,0 1 1 0 0,0-1-1 0 0,0 0 0 0 0,0 1 1 0 0,0-1-1 0 0,0 0 0 0 0,0 1 1 0 0,0-1-1 0 0,-1 0 0 0 0,1 0 1 0 0,0 0-1 0 0,-1 0 1 0 0,1 0-1 0 0,0-2 0 0 0,5-5 7 0 0,-5 6-6 0 0,1 1-1 0 0,-1-1 0 0 0,0 1 0 0 0,0 0 0 0 0,-1 0 0 0 0,1 0 0 0 0,1 0 0 0 0,-1 0 0 0 0,0 0 0 0 0,0 0 0 0 0,0 0 0 0 0,0-1 0 0 0,1 2 0 0 0,-1-1 0 0 0,0 0 0 0 0,1 1 0 0 0,-1-1 0 0 0,0 1 0 0 0,1-1 0 0 0,-1 1 0 0 0,1 0 0 0 0,-1 0 0 0 0,1 0 0 0 0,-1 0 0 0 0,0 0 0 0 0,1 0 0 0 0,-1 0 0 0 0,1 0 0 0 0,-1 0 0 0 0,2 0 0 0 0,0 2 0 0 0,57 35-1 0 0,-56-35-1 0 0,2 0-1 0 0,-2 0 1 0 0,1 0-1 0 0,0-2 0 0 0,-2 2 1 0 0,2-1-1 0 0,0 0 1 0 0,0-1-1 0 0,9 1 1 0 0,-11-1 0 0 0,-1-1 0 0 0,1 1 0 0 0,0-1 0 0 0,-1 1 0 0 0,0-1 0 0 0,0 0 0 0 0,1 0 1 0 0,-1 1-1 0 0,1-1 0 0 0,0-1 0 0 0,-1 1 0 0 0,1-1 0 0 0,-1 1 0 0 0,0-1 0 0 0,0 0 0 0 0,0 0 1 0 0,0 0-1 0 0,-1-1 0 0 0,4-3 0 0 0,-2 0-4 0 0,1-1 1 0 0,-2-1-1 0 0,1 2 0 0 0,1-1 1 0 0,-1-1-1 0 0,-1 0 1 0 0,-1 0-1 0 0,1 1 0 0 0,0-10 1 0 0,0-11-13 0 0,-2-32 1 0 0,-3 19-18 0 0,-14-69 1 0 0,8 54 6 0 0,9 53 14 0 0,4 11 8 0 0,9 21 6 0 0,-3-7-2 0 0,-3-8 1 0 0,12 25 8 0 0,1-2-1 0 0,32 46 1 0 0,-44-72-7 0 0</inkml:trace>
  <inkml:trace contextRef="#ctx0" brushRef="#br0" timeOffset="2457.79">2037 113 13464 0 0,'0'0'816'0'0,"1"3"-402"0"0,-1-2-351 0 0,0 0 0 0 0,0 0-1 0 0,0 0 1 0 0,1 0 0 0 0,-1-1 0 0 0,0 1 0 0 0,1 0-1 0 0,-1 0 1 0 0,1 0 0 0 0,-1 0 0 0 0,2 0-1 0 0,-2 0 1 0 0,1-1 0 0 0,0 1 0 0 0,-1 0-1 0 0,1 0 1 0 0,0-1 0 0 0,0 1 0 0 0,-1-1-1 0 0,1 1 1 0 0,0-1 0 0 0,0 1 0 0 0,0-1-1 0 0,0 1 1 0 0,0-1 0 0 0,0 0 0 0 0,0 1-1 0 0,0-1 1 0 0,0 0 0 0 0,0 0 0 0 0,0 0 0 0 0,0 1-1 0 0,0-1 1 0 0,0-1 0 0 0,0 1 0 0 0,0 0-1 0 0,0 0 1 0 0,0 0 0 0 0,0 0 0 0 0,0-1-1 0 0,1 1 1 0 0,31-7 325 0 0,-1-2 0 0 0,1-1-1 0 0,0-1 1 0 0,-2-2 0 0 0,41-23 0 0 0,-9-4 196 0 0,-56 35-481 0 0,-7 4-97 0 0,0 1 0 0 0,0 0 1 0 0,0 0-1 0 0,0 0 0 0 0,1-1 1 0 0,-1 1-1 0 0,0 0 0 0 0,0 0 1 0 0,0 0-1 0 0,1 0 0 0 0,-1-1 1 0 0,0 1-1 0 0,0 0 0 0 0,0 0 1 0 0,1 0-1 0 0,-1 0 0 0 0,0 0 1 0 0,0 0-1 0 0,1 0 0 0 0,-1 0 1 0 0,0 0-1 0 0,0 0 0 0 0,1 0 1 0 0,-1 0-1 0 0,0 0 0 0 0,0 0 1 0 0,1 0-1 0 0,-1 0 0 0 0,0 0 1 0 0,0 0-1 0 0,1 0 0 0 0,-1 0 1 0 0,1 0 31 0 0</inkml:trace>
  <inkml:trace contextRef="#ctx0" brushRef="#br0" timeOffset="2859.85">1003 1448 8240 0 0,'3'1'592'0'0,"0"1"-465"0"0,2-1 0 0 0,-2 1 0 0 0,1-1 0 0 0,0-1 0 0 0,-1 1 0 0 0,0 0 0 0 0,1-1 0 0 0,0 0 0 0 0,-1 0 0 0 0,1 0 0 0 0,1 0 0 0 0,-1 0 0 0 0,-1-1 0 0 0,1 0 0 0 0,0 0 0 0 0,0 0 0 0 0,-1 0 0 0 0,6-3 0 0 0,24-11 451 0 0,-1-1 0 0 0,-1-1-1 0 0,0-3 1 0 0,-1 1 0 0 0,53-49 0 0 0,-71 56-191 0 0,-1 0 0 0 0,15-18 0 0 0,-24 27-326 0 0,0-1-1 0 0,0 2 0 0 0,0-1 1 0 0,0 0-1 0 0,-1-1 1 0 0,1 1-1 0 0,-1 1 1 0 0,0-1-1 0 0,0-2 0 0 0,0 2 1 0 0,-1 0-1 0 0,1-1 1 0 0,-1 1-1 0 0,1-1 1 0 0,-1 1-1 0 0,0-1 0 0 0,-1-6 1 0 0,0 9-48 0 0,1 1 0 0 0,0-1 1 0 0,0 1-1 0 0,-1-1 0 0 0,1 1 1 0 0,0 0-1 0 0,-1 0 0 0 0,1 0 1 0 0,-1 0-1 0 0,1-1 0 0 0,-1 1 1 0 0,1 0-1 0 0,0-1 0 0 0,-1 1 1 0 0,1 0-1 0 0,-1 0 0 0 0,1-1 0 0 0,-1 1 1 0 0,1 0-1 0 0,-1 0 0 0 0,1 0 1 0 0,-1 0-1 0 0,0 0 0 0 0,1 0 1 0 0,-1 0-1 0 0,-13 1 210 0 0,10 0-194 0 0,1 0 1 0 0,0 0-1 0 0,0 1 0 0 0,-1 0 0 0 0,0 0 1 0 0,1 0-1 0 0,1 0 0 0 0,0 2 0 0 0,-1-2 1 0 0,1 1-1 0 0,-1 0 0 0 0,1 0 0 0 0,0 0 1 0 0,0 0-1 0 0,0 0 0 0 0,0 1 0 0 0,1-1 0 0 0,-1 1 1 0 0,1-2-1 0 0,0 1 0 0 0,0 1 0 0 0,0-1 1 0 0,-1 8-1 0 0,-1 6 93 0 0,2 0 1 0 0,1 2-1 0 0,3 29 1 0 0,-2-30-62 0 0,2 33 70 0 0,-3-17-22 0 0,2-1 0 0 0,2-1 0 0 0,12 55 0 0 0,-14-80-83 0 0,0 0-1 0 0,1 1 1 0 0,1-2-1 0 0,7 13 1 0 0,-4-10-1 0 0</inkml:trace>
  <inkml:trace contextRef="#ctx0" brushRef="#br0" timeOffset="3387.74">1520 1380 12552 0 0,'1'-5'45'0'0,"3"-2"149"0"0,9-5 397 0 0,-12 11-197 0 0,11 18 756 0 0,-6 2-607 0 0,6 27 0 0 0,-7-26-275 0 0,9 28-1 0 0,-11-42-176 0 0,-1 1 0 0 0,1-1 1 0 0,-1-1-1 0 0,3 1 0 0 0,-2-1 1 0 0,1 1-1 0 0,0-1 0 0 0,7 8 1 0 0,-10-12-80 0 0,0 0 1 0 0,0 0 0 0 0,0-1 0 0 0,0 1-1 0 0,0 0 1 0 0,0 0 0 0 0,0-1-1 0 0,0 1 1 0 0,0 0 0 0 0,0-1-1 0 0,2 1 1 0 0,-2-1 0 0 0,0 0-1 0 0,0 1 1 0 0,0-1 0 0 0,0 0-1 0 0,0 0 1 0 0,0 0 0 0 0,1 0-1 0 0,-1 0 1 0 0,0 0 0 0 0,0 0-1 0 0,1 0 1 0 0,-1 0 0 0 0,0-1 0 0 0,0 1-1 0 0,1 0 1 0 0,-1-1 0 0 0,0 1-1 0 0,0-1 1 0 0,0 1 0 0 0,0-1-1 0 0,1 0 1 0 0,-1 0 0 0 0,0 1-1 0 0,0-1 1 0 0,-1 0 0 0 0,1 0-1 0 0,2-3 1 0 0,-1 1 13 0 0,2-1-1 0 0,-2 1 1 0 0,0-1 0 0 0,0 1-1 0 0,-1-1 1 0 0,1 0 0 0 0,-1 0-1 0 0,1 0 1 0 0,-1 0-1 0 0,1-9 1 0 0,-1 7-8 0 0,-1-1 0 0 0,0 1 1 0 0,-1-1-1 0 0,0 0 0 0 0,0 1 0 0 0,0-1 0 0 0,-1 0 1 0 0,0 0-1 0 0,1 2 0 0 0,-1-1 0 0 0,-1-1 0 0 0,0 1 0 0 0,-7-8 1 0 0,8 9-9 0 0,0 1 0 0 0,-1 1 0 0 0,0 1 0 0 0,0-2 0 0 0,0 1 0 0 0,0 0 0 0 0,0 1 0 0 0,0-2 0 0 0,0 2 0 0 0,-2-1 0 0 0,2 1 0 0 0,-1 0 0 0 0,0 0 0 0 0,0 1 0 0 0,0-1 0 0 0,0 1 0 0 0,0 0 0 0 0,0 0 0 0 0,-1 0 0 0 0,1 0 0 0 0,-8 1 0 0 0,11 0-5 0 0,0 0 0 0 0,0 0 0 0 0,0 0 0 0 0,-1 1-1 0 0,1-1 1 0 0,0 0 0 0 0,0 1 0 0 0,0-1 0 0 0,1 1 0 0 0,-1-1 0 0 0,0 1 0 0 0,0 0 0 0 0,0-1 0 0 0,0 1 0 0 0,0 0 0 0 0,1-1 0 0 0,-1 1 0 0 0,-1 0 0 0 0,2 0-1 0 0,-1 0 1 0 0,0 0 0 0 0,1 0 0 0 0,-1 0 0 0 0,1 0 0 0 0,0 0 0 0 0,-1 0 0 0 0,1 0 0 0 0,0 0 0 0 0,-1 0 0 0 0,1 1 0 0 0,0-1 0 0 0,0 0 0 0 0,0 0 0 0 0,0 0-1 0 0,0 0 1 0 0,0 0 0 0 0,0 0 0 0 0,0 0 0 0 0,1 2 0 0 0,0-2 1 0 0,-1-1-1 0 0,1 1 1 0 0,0 0 0 0 0,0-1-1 0 0,-1 0 1 0 0,2 0 0 0 0,-1 1-1 0 0,0-1 1 0 0,0 1 0 0 0,0-1 0 0 0,0 0-1 0 0,-1 0 1 0 0,1 1 0 0 0,0-1-1 0 0,0 0 1 0 0,0 0 0 0 0,0 0-1 0 0,1 0 1 0 0,-1 0-6 0 0,1 0 5 0 0,0 0 0 0 0,0 0 0 0 0,1 0 0 0 0,-1 0 0 0 0,0-1-1 0 0,0 1 1 0 0,0-1 0 0 0,0 1 0 0 0,-1-1 0 0 0,2 1 0 0 0,-1-1 0 0 0,0 0 0 0 0,-1 0 0 0 0,4-2 0 0 0,24-22 47 0 0,-24 19-35 0 0,16-15 41 0 0,-1-2 0 0 0,-2 0 1 0 0,22-35-1 0 0,-33 48-37 0 0,-3 1 0 0 0,1 0 0 0 0,-1-1 1 0 0,-1 0-1 0 0,1-1 0 0 0,-2 2 0 0 0,0-1 0 0 0,1-12 0 0 0,0-12 150 0 0,-2-37-1 0 0,-1 60-102 0 0,0 10 34 0 0,4 14 1 0 0,2 10-22 0 0,2-2 1 0 0,18 43-1 0 0,-22-55-53 0 0,9 14 64 0 0,1 1 0 0 0,1-2 0 0 0,1 0 0 0 0,24 27 0 0 0,-31-40-55 0 0,-1 2-3 0 0,-1 1 4 0 0</inkml:trace>
  <inkml:trace contextRef="#ctx0" brushRef="#br0" timeOffset="3821.77">1873 1327 13560 0 0,'-9'2'1155'0'0,"10"1"53"0"0,0-2-1167 0 0,-1-1 0 0 0,1 0 0 0 0,0 0 0 0 0,0 1 0 0 0,0-1 0 0 0,0 0 0 0 0,0 0 0 0 0,0 0 0 0 0,-1 0 0 0 0,1 0 0 0 0,0 0 0 0 0,0 0 0 0 0,0 0 0 0 0,0 0 0 0 0,0 0 0 0 0,-1-1 0 0 0,1 1 0 0 0,0 0 0 0 0,0-1 0 0 0,1 1-1 0 0,18-10 126 0 0,-1 0-1 0 0,1 0 0 0 0,-3-2 1 0 0,2-2-1 0 0,-2 1 0 0 0,0-1 1 0 0,0 0-1 0 0,24-32 0 0 0,-36 38-107 0 0,0 2 0 0 0,-1 0-1 0 0,0-1 1 0 0,0-1-1 0 0,-1 0 1 0 0,0 1-1 0 0,-1-2 1 0 0,1 2 0 0 0,-1-1-1 0 0,1-14 1 0 0,-3 22-52 0 0,1 0 1 0 0,-1 0-1 0 0,0-1 1 0 0,0 1 0 0 0,0 0-1 0 0,0 0 1 0 0,0 0-1 0 0,0 0 1 0 0,0 0 0 0 0,0-1-1 0 0,0 1 1 0 0,0 0-1 0 0,0 0 1 0 0,0 0-1 0 0,0 0 1 0 0,0 0 0 0 0,0-1-1 0 0,0 1 1 0 0,0 0-1 0 0,0 0 1 0 0,0 0 0 0 0,-1 0-1 0 0,1 0 1 0 0,0-1-1 0 0,0 1 1 0 0,0 0-1 0 0,0 0 1 0 0,0 0 0 0 0,0 0-1 0 0,0 0 1 0 0,0 0-1 0 0,-1 0 1 0 0,1-1-1 0 0,0 1 1 0 0,0 0 0 0 0,0 0-1 0 0,0 0 1 0 0,0 0-1 0 0,0 0 1 0 0,-1 0 0 0 0,1 0-1 0 0,0 0 1 0 0,0 0-1 0 0,0 0 1 0 0,0 0-1 0 0,0 0 1 0 0,-1 0 0 0 0,1 0-1 0 0,0 0 1 0 0,0 0-1 0 0,0 0 1 0 0,0 0-1 0 0,0 0 1 0 0,-1 0 0 0 0,-8 8 204 0 0,-8 15-56 0 0,-12 31 84 0 0,26-48-178 0 0,1 1 1 0 0,0-1-1 0 0,-1 0 0 0 0,1 0 0 0 0,1 1 1 0 0,0-2-1 0 0,0 11 0 0 0,1-13 10 0 0,24-1 303 0 0,18-12-152 0 0,-37 8-192 0 0,0 0 0 0 0,2 1 0 0 0,-2 0 0 0 0,0 0 0 0 0,0 0 0 0 0,1 0 0 0 0,0 1 0 0 0,-1 0 0 0 0,2 0 0 0 0,5 2 0 0 0,-7-2 17 0 0,1 0 0 0 0,-1-1 0 0 0,2 1 0 0 0,-2-1 0 0 0,10-2 0 0 0,-7 1-30 0 0,-4 0-1 0 0,2 1 0 0 0,-2-2 1 0 0,0 1-1 0 0,1-1 0 0 0,-1 1 0 0 0,0-1 0 0 0,-1 0 1 0 0,0 0-1 0 0,1 0 0 0 0,0 0 0 0 0,-1-2 0 0 0,0 2 1 0 0,0-1-1 0 0,0 1 0 0 0,0-1 0 0 0,-1 0 0 0 0,1 0 1 0 0,-1-1-1 0 0,2-7 0 0 0,3-7 31 0 0,0-1 0 0 0,-2 0 0 0 0,4-23 0 0 0,-6 23 1 0 0,0 0 0 0 0,-1 2-1 0 0,-1-2 1 0 0,-2-22 0 0 0,0 32-24 0 0,-1-2 0 0 0,1 3-1 0 0,-2-3 1 0 0,1 2 0 0 0,-2 0-1 0 0,1 0 1 0 0,-1 0 0 0 0,-1 1-1 0 0,-5-11 1 0 0,10 19-20 0 0,-1 0 0 0 0,0 0-1 0 0,1 1 1 0 0,-1-1 0 0 0,1 0 0 0 0,-1-1-1 0 0,0 1 1 0 0,0 0 0 0 0,0 0 0 0 0,1 1-1 0 0,-1-1 1 0 0,0 0 0 0 0,0 1 0 0 0,0-1 0 0 0,0 1-1 0 0,0-1 1 0 0,0 1 0 0 0,-3-1 0 0 0,4 1-2 0 0,-1 0 1 0 0,0 0 0 0 0,1 0 0 0 0,-1 0 0 0 0,0 0-1 0 0,1 1 1 0 0,-1-1 0 0 0,0 0 0 0 0,1 1 0 0 0,-1-1-1 0 0,1 0 1 0 0,-1 1 0 0 0,0-1 0 0 0,1 1 0 0 0,-1-1 0 0 0,1 1-1 0 0,-2-1 1 0 0,2 1 0 0 0,0-1 0 0 0,-1 1 0 0 0,1-1-1 0 0,-1 3 1 0 0,-1 1 5 0 0,-1 0 1 0 0,2 1-1 0 0,-1 0 1 0 0,1 2-1 0 0,-1-2 0 0 0,0 8 1 0 0,1 0 2 0 0,0 0 1 0 0,1 1 0 0 0,0-2 0 0 0,1 3 0 0 0,4 19 0 0 0,-1-10 7 0 0,2-1 1 0 0,13 30-1 0 0,-15-42-11 0 0,1 0 0 0 0,0-1 0 0 0,1 0 0 0 0,0-1 0 0 0,1 2 0 0 0,0-2 0 0 0,0-1 0 0 0,0 1 0 0 0,2-1 0 0 0,-1 0 0 0 0,11 8 0 0 0,-11-12-3 0 0,-1 0 1 0 0,-1 0 0 0 0,1 1 0 0 0,1-2-1 0 0,1 1 1 0 0,-2-2 0 0 0,1 1 0 0 0,0-1 0 0 0,0 0-1 0 0,1-1 1 0 0,-1 0 0 0 0,0-1 0 0 0,0 1-1 0 0,1-1 1 0 0,15-3 0 0 0,2-2 3 0 0</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16T10:16:34.505"/>
    </inkml:context>
    <inkml:brush xml:id="br0">
      <inkml:brushProperty name="width" value="0.05" units="cm"/>
      <inkml:brushProperty name="height" value="0.05" units="cm"/>
      <inkml:brushProperty name="color" value="#F6630D"/>
    </inkml:brush>
  </inkml:definitions>
  <inkml:trace contextRef="#ctx0" brushRef="#br0">5956 937 10544 0 0,'14'-1'51'0'0,"8"-6"151"0"0,-21 7-193 0 0,0-1-1 0 0,0 1 0 0 0,-1-1 1 0 0,1 0-1 0 0,0 1 0 0 0,-1-1 0 0 0,1 0 1 0 0,0 1-1 0 0,-1-1 0 0 0,1 0 1 0 0,-1 0-1 0 0,1 1 0 0 0,-1-1 1 0 0,1 0-1 0 0,-1 0 0 0 0,1 0 0 0 0,-1 0 1 0 0,0 0-1 0 0,0 0 0 0 0,1 0 1 0 0,-1 0-1 0 0,0 0 0 0 0,0 0 1 0 0,0 0-1 0 0,0 0 0 0 0,0 0 0 0 0,0 0 1 0 0,-1 1-1 0 0,1-1 0 0 0,0 1 1 0 0,0-2-1 0 0,-1 1 0 0 0,1 0 0 0 0,0 0 1 0 0,-1 0-1 0 0,1 0 0 0 0,-1 0 1 0 0,0 0-1 0 0,0-2 31 0 0,-1 1 0 0 0,1 0 1 0 0,-1 0-1 0 0,0 0 0 0 0,1 0 0 0 0,-1 0 0 0 0,0 0 1 0 0,0 0-1 0 0,-1 1 0 0 0,1-2 0 0 0,0 3 0 0 0,0-2 1 0 0,-1 1-1 0 0,1 0 0 0 0,-1 0 0 0 0,1 0 0 0 0,-1 0 1 0 0,-3 0-1 0 0,-6-1 82 0 0,1 0 0 0 0,-2 1 0 0 0,-10 0 0 0 0,-16-1 227 0 0,24 1-252 0 0,0 0 1 0 0,-2 0-1 0 0,3 2 0 0 0,-17 2 0 0 0,-11 0 109 0 0,-14 1-45 0 0,-34 1 80 0 0,78-5-191 0 0,-1 1 1 0 0,-14 3 0 0 0,-21 1 54 0 0,2 0-20 0 0,32-3-44 0 0,1-1 0 0 0,-18 0 0 0 0,-155 2 215 0 0,83-1-87 0 0,67-1-117 0 0,-158-2 211 0 0,155 1-193 0 0,25 1-24 0 0,-29-4 0 0 0,-153-8 268 0 0,76 7-145 0 0,-214-12 368 0 0,164 10-266 0 0,-277 1 357 0 0,252 4-443 0 0,-9 0 33 0 0,-227 13 135 0 0,227-16-205 0 0,41 5-26 0 0,-78 5 27 0 0,127-5-105 0 0,28 0-4 0 0,28 0-18 0 0,-79 6 31 0 0,-47 3 44 0 0,8-1-15 0 0,26-4 29 0 0,24-5-35 0 0,-37 3 59 0 0,58 2-51 0 0,64-5-31 0 0,-40 5 0 0 0,-43 5 49 0 0,79-7-60 0 0,41-3-38 0 0,-36 2 40 0 0,-1 2 1 0 0,-42 10 0 0 0,28-3-7 0 0,39-9-18 0 0,-1 1 0 0 0,1 1 0 0 0,-30 11 0 0 0,29-8-4 0 0,-4 2 19 0 0,0 1-1 0 0,-36 22 0 0 0,47-25-2 0 0,8-6-20 0 0,1 0 1 0 0,-1 0-1 0 0,0 0 0 0 0,1 0 1 0 0,-1 1-1 0 0,1-1 1 0 0,-1 1-1 0 0,1-1 1 0 0,-2 3-1 0 0,2-3-10 0 0,1 0 0 0 0,0 1 0 0 0,-1-1 0 0 0,1 0 0 0 0,0 0 0 0 0,0 0 0 0 0,0 0 0 0 0,0 1 0 0 0,0-1 0 0 0,0 0 0 0 0,0 0 0 0 0,0 0 0 0 0,1 0 0 0 0,-1 1 1 0 0,0-1-1 0 0,1 0 0 0 0,-1 0 0 0 0,1 0 0 0 0,-1 0 0 0 0,1 0 0 0 0,0 1 0 0 0,5 9-1 0 0,0 0-1 0 0,0 0 1 0 0,2-1 0 0 0,-1 0 0 0 0,1 0 0 0 0,0-1 0 0 0,15 14-1 0 0,3 0-2 0 0,-20-16-1 0 0,1 0 0 0 0,0-1 0 0 0,1 0 1 0 0,15 9-1 0 0,-6-6-12 0 0,0 0 2 0 0,0 0 0 0 0,30 9 0 0 0,-11-5-20 0 0,1 2 0 0 0,34 21 0 0 0,-33-17-13 0 0,65 24-1 0 0,-67-33 26 0 0,-1 1 0 0 0,71 8-1 0 0,-63-12 7 0 0,-26-4 5 0 0,33 2 0 0 0,197 9-55 0 0,-116-5 49 0 0,64 6-3 0 0,46 2-7 0 0,157-2 27 0 0,-316-11 0 0 0,135 9 0 0 0,133 7 6 0 0,-308-19-5 0 0,162 6 7 0 0,227 3 24 0 0,-218-9-8 0 0,62 4-5 0 0,98-3 27 0 0,-127-5 10 0 0,45-8 5 0 0,-136 3-26 0 0,-24 3 4 0 0,320-15 101 0 0,-316 4-98 0 0,-34 3-13 0 0,-58 7-8 0 0,1-2 0 0 0,54-17-1 0 0,-58 14-1 0 0,-1-2 0 0 0,46-22-1 0 0,-73 29-10 0 0,-2 0 0 0 0,-1-1 0 0 0,1 0 0 0 0,0 0 0 0 0,-1-1 0 0 0,1 0 0 0 0,-3-1 0 0 0,1 0 0 0 0,11-15 0 0 0,-16 19-2 0 0,0 1 0 0 0,-1-1 0 0 0,0 0 1 0 0,0 1-1 0 0,0-1 0 0 0,0 0 0 0 0,-1 0 0 0 0,0 0 0 0 0,0 0 0 0 0,0-1 0 0 0,-1 1 0 0 0,1 0 0 0 0,-1 0 0 0 0,0 0 0 0 0,-1-1 0 0 0,1 1 0 0 0,-1 0 0 0 0,0 0 0 0 0,-1 0 0 0 0,1 0 0 0 0,-4-7 0 0 0,-1 0 16 0 0,0 1 1 0 0,-1 0-1 0 0,0 0 1 0 0,-1 1-1 0 0,1 0 1 0 0,-1 0-1 0 0,-17-13 0 0 0,-11-8 40 0 0,-1 1 0 0 0,-2 2 0 0 0,-50-28 0 0 0,58 40-15 0 0,-2 1 0 0 0,1 2-1 0 0,-1 1 1 0 0,-62-13 0 0 0,-141-12 99 0 0,214 34-132 0 0,-45-5 23 0 0,-12 1-4 0 0</inkml:trace>
  <inkml:trace contextRef="#ctx0" brushRef="#br0" timeOffset="2605.21">6211 1287 96 0 0,'0'0'144'0'0,"1"-2"-72"0"0,-1 1-10 0 0,0 1 1 0 0,1-1-1 0 0,-1 1 0 0 0,0-1 1 0 0,0 1-1 0 0,0-1 0 0 0,0 1 1 0 0,0-1-1 0 0,0 1 1 0 0,0-1-1 0 0,0 1 0 0 0,0-1 1 0 0,0 1-1 0 0,0-1 0 0 0,0 1 1 0 0,0-1-1 0 0,0 1 0 0 0,-1-1 1 0 0,1 1-1 0 0,0-1 0 0 0,0 1 1 0 0,-1-1-1 0 0,1 1 1 0 0,0-2-1 0 0,-1 2 0 0 0,1 0 1 0 0,0 0-1 0 0,-1 0 0 0 0,0-1 1 0 0,0 1 24 0 0,1-1-1 0 0,-1 1 1 0 0,0 0 0 0 0,0 0 0 0 0,0 0 0 0 0,0 0 0 0 0,1 0 0 0 0,-1 0 0 0 0,1 1 0 0 0,-2-1 0 0 0,1 0 0 0 0,1 0-1 0 0,-1 1 1 0 0,0-1 0 0 0,0 0 0 0 0,0 0 0 0 0,1 0 0 0 0,-1 2 0 0 0,0-2 0 0 0,1 1 0 0 0,-1-1 0 0 0,0 1 0 0 0,1-1-1 0 0,-1 1 1 0 0,1 0 0 0 0,-1 0 0 0 0,-1 1 25 0 0,1 0 0 0 0,-1 0 0 0 0,1 1-1 0 0,0-1 1 0 0,0 0 0 0 0,0 0 0 0 0,0 1 0 0 0,1-1 0 0 0,-1 1-1 0 0,1-1 1 0 0,-1 1 0 0 0,1-1 0 0 0,0 1 0 0 0,0-1-1 0 0,0 1 1 0 0,0-1 0 0 0,1 1 0 0 0,-1-1 0 0 0,1 4-1 0 0,3 9-25 0 0,0-1 0 0 0,6 15 0 0 0,-8-23 23 0 0,8 15 167 0 0,0 0 1 0 0,2 0-1 0 0,0-1 0 0 0,1-1 1 0 0,1 0-1 0 0,1-1 1 0 0,0 0-1 0 0,2-1 0 0 0,28 23 1 0 0,-33-31-181 0 0,-2-1 0 0 0,1 0 0 0 0,1-2 0 0 0,1 1 1 0 0,-1-1-1 0 0,1 0 0 0 0,0-1 0 0 0,-1-1 0 0 0,2-1 0 0 0,24 6 0 0 0,-30-8-31 0 0,-1-1-1 0 0,-1 1 0 0 0,1-1 0 0 0,-1-1 0 0 0,1 1 0 0 0,-1-1 0 0 0,1 0 1 0 0,1 0-1 0 0,-2-1 0 0 0,0 0 0 0 0,0-1 0 0 0,0 1 0 0 0,0-1 0 0 0,0 0 1 0 0,0 0-1 0 0,0-1 0 0 0,0 1 0 0 0,-1-1 0 0 0,0-1 0 0 0,0 1 0 0 0,0-1 1 0 0,0 0-1 0 0,-1 0 0 0 0,5-7 0 0 0,-6 8 9 0 0,-1-1 0 0 0,0 0 0 0 0,1 0-1 0 0,0 0 1 0 0,-1-1 0 0 0,-1 1 0 0 0,1 0 0 0 0,-1-1 0 0 0,1-6 0 0 0,-1-2 221 0 0,-1 0 1 0 0,-2-21-1 0 0,1 29-239 0 0,1 0 79 0 0,-1 0 0 0 0,1 0 0 0 0,-1 0-1 0 0,2 0 1 0 0,-1 0 0 0 0,1 0-1 0 0,2-10 1 0 0,0 11-36 0 0</inkml:trace>
  <inkml:trace contextRef="#ctx0" brushRef="#br0" timeOffset="3177.81">6934 1090 10152 0 0,'-16'-12'172'0'0,"14"10"43"0"0,-1 1 1 0 0,1 0-1 0 0,-1-1 0 0 0,1 1 0 0 0,-2 0 0 0 0,1 0 1 0 0,1 1-1 0 0,-3-2 0 0 0,4 2-4 0 0,-1 9 295 0 0,9 12 247 0 0,2-1 1 0 0,0 0-1 0 0,18 31 0 0 0,16 31 50 0 0,1 14-181 0 0,-37-81-515 0 0,2 0 0 0 0,1-1 0 0 0,0 0 0 0 0,14 15 0 0 0,-22-26-81 0 0,1-1-1 0 0,0 1 1 0 0,0-1-1 0 0,0 0 1 0 0,0 0-1 0 0,0 0 0 0 0,0 0 1 0 0,1 0-1 0 0,-2-1 1 0 0,3 1-1 0 0,-2-1 0 0 0,1 0 1 0 0,0 0-1 0 0,-1 0 1 0 0,1-1-1 0 0,7 1 0 0 0,-10-1-22 0 0,0 0-1 0 0,0-1 0 0 0,0 1 0 0 0,-1 0 0 0 0,1-1 0 0 0,0 1 0 0 0,0-1 0 0 0,-1 1 1 0 0,0-1-1 0 0,1 1 0 0 0,0-1 0 0 0,-1 1 0 0 0,1-1 0 0 0,0 0 0 0 0,-1 1 0 0 0,1-1 1 0 0,-1 0-1 0 0,1 0 0 0 0,-1 1 0 0 0,1-1 0 0 0,-1 0 0 0 0,0 0 0 0 0,1 0 0 0 0,-1 0 1 0 0,0 1-1 0 0,1-3 0 0 0,3-23 34 0 0,-3 15-31 0 0,-1 0 0 0 0,-1 0-1 0 0,0-1 1 0 0,0 1 0 0 0,-1 0 0 0 0,0 0 0 0 0,-1 0 0 0 0,0 1 0 0 0,0-1 0 0 0,-1 1 0 0 0,-9-17-1 0 0,11 26-3 0 0,-4-10 8 0 0,6 10 5 0 0,3 2-10 0 0,1 0-1 0 0,-1 0 0 0 0,0 1 0 0 0,0 0 0 0 0,0 0 1 0 0,0-1-1 0 0,0 2 0 0 0,-1-1 0 0 0,0 0 0 0 0,1 1 1 0 0,-1-1-1 0 0,3 4 0 0 0,2 0 3 0 0,13 15 9 0 0,-15-14-2 0 0,0 0 0 0 0,1-1-1 0 0,0 0 1 0 0,0 0 0 0 0,2-1-1 0 0,-1 0 1 0 0,-1 0 0 0 0,1-1-1 0 0,1 0 1 0 0,-1 0-1 0 0,14 5 1 0 0,-12-7 4 0 0</inkml:trace>
  <inkml:trace contextRef="#ctx0" brushRef="#br0" timeOffset="4595.46">7259 1169 13168 0 0,'5'-4'88'0'0,"1"-1"0"0"0,0 2 0 0 0,1-1 0 0 0,-1 1 0 0 0,0 0 0 0 0,1 0 0 0 0,0 0 0 0 0,-1 1 0 0 0,1 0 0 0 0,0 0 0 0 0,-1 1 0 0 0,11-1 0 0 0,-6 1 52 0 0,-1 1 1 0 0,-1 0 0 0 0,3 0 0 0 0,-2 1 0 0 0,1 0 0 0 0,-2 1-1 0 0,22 6 1 0 0,-28-7-91 0 0,1 0-1 0 0,-1 1 0 0 0,1 1 1 0 0,-1-2-1 0 0,1 1 0 0 0,-1 1 1 0 0,5 2-1 0 0,-8-4-32 0 0,1 0 0 0 0,0 0 0 0 0,0-1 0 0 0,0 1 0 0 0,-1 0 0 0 0,1 0 0 0 0,-1 0 0 0 0,1 0 0 0 0,0 0 0 0 0,-1 0 0 0 0,0 0 0 0 0,1 0 0 0 0,-1 0 0 0 0,0 1 0 0 0,1-1 0 0 0,-1 0 0 0 0,0 0 0 0 0,0-1 0 0 0,0 2-1 0 0,0-1 1 0 0,0 0 0 0 0,0 1 0 0 0,0-1 0 0 0,-1 0 0 0 0,1 0 0 0 0,0 0 0 0 0,0 0 0 0 0,-1 0 0 0 0,0 2 0 0 0,0-2-10 0 0,0-1 0 0 0,1 1-1 0 0,-1 0 1 0 0,0-1 0 0 0,0 1 0 0 0,1 0 0 0 0,-1-1-1 0 0,0 0 1 0 0,0 1 0 0 0,0-1 0 0 0,0 1-1 0 0,0-1 1 0 0,0 0 0 0 0,0 0 0 0 0,0 1 0 0 0,0-1-1 0 0,0 0 1 0 0,1 0 0 0 0,-1 0 0 0 0,0 0-1 0 0,0 0 1 0 0,0 0 0 0 0,0 0 0 0 0,0-1 0 0 0,0 1-1 0 0,-2-1 1 0 0,0 1 10 0 0,0-1 0 0 0,0 0 0 0 0,-1-1 0 0 0,1 1 0 0 0,-7-4 1 0 0,7 3-11 0 0,0 0 1 0 0,0 0-1 0 0,1 0 1 0 0,-1-1-1 0 0,1 1 1 0 0,-1-1-1 0 0,1 0 1 0 0,1 0-1 0 0,-1 0 1 0 0,1 0-1 0 0,-1 0 1 0 0,0 0-1 0 0,1 0 1 0 0,0 0-1 0 0,0-1 1 0 0,0 1-1 0 0,0-1 1 0 0,0 1-1 0 0,1-1 1 0 0,0 1-1 0 0,-1-1 1 0 0,1 1-1 0 0,1 0 1 0 0,-1-1-1 0 0,0 0 1 0 0,1 1-1 0 0,0-1 1 0 0,0 1-1 0 0,0 0 1 0 0,2-6-1 0 0,2-3 18 0 0,-1 0-1 0 0,2 1 0 0 0,1 0 0 0 0,0 0 1 0 0,1 0-1 0 0,0 1 0 0 0,10-11 0 0 0,-12 15-6 0 0,0 0-1 0 0,1 0 1 0 0,0 1-1 0 0,-1 0 0 0 0,2 1 1 0 0,-1-1-1 0 0,11-3 1 0 0,5-1 96 0 0,30-8-1 0 0,-31 11 44 0 0,34-15 0 0 0,-52 20-136 0 0,0-1 0 0 0,0 0 0 0 0,0-1 0 0 0,1 1 0 0 0,-1-1 0 0 0,-1 0 0 0 0,0 0 0 0 0,0 0 0 0 0,0 0 0 0 0,0 0 0 0 0,0-1 0 0 0,0 1 0 0 0,0-1 0 0 0,-1 0 0 0 0,0 0 0 0 0,0 0 0 0 0,0 0 0 0 0,0 0 0 0 0,0 0 0 0 0,-1-1 0 0 0,0 1 0 0 0,0 0 0 0 0,0-1 0 0 0,-1 1 0 0 0,1-1 0 0 0,-1 1 0 0 0,0-1 0 0 0,0 1-1 0 0,-1-1 1 0 0,1 1 0 0 0,-1-1 0 0 0,0 1 0 0 0,0-1 0 0 0,-1 1 0 0 0,1 0 0 0 0,-1 0 0 0 0,0 0 0 0 0,0 0 0 0 0,-3-4 0 0 0,4 5-10 0 0,-1 0 1 0 0,0 0-1 0 0,0 0 0 0 0,0 0 0 0 0,0 1 0 0 0,-1-1 0 0 0,1 1 1 0 0,-1 0-1 0 0,1-1 0 0 0,0 1 0 0 0,-1 0 0 0 0,-1 1 1 0 0,1-1-1 0 0,-3-1 0 0 0,5 3-8 0 0,0 0 1 0 0,0 0-1 0 0,0 0 0 0 0,0 0 1 0 0,0 0-1 0 0,0 0 0 0 0,0 0 0 0 0,0 0 1 0 0,1 0-1 0 0,-1 1 0 0 0,0-1 1 0 0,0 0-1 0 0,0 1 0 0 0,0-1 0 0 0,0 1 1 0 0,1-1-1 0 0,-1 1 0 0 0,0-1 1 0 0,0 1-1 0 0,1-1 0 0 0,-1 1 0 0 0,0 0 1 0 0,1-1-1 0 0,-1 1 0 0 0,0 1 1 0 0,-13 21 31 0 0,12-19-27 0 0,-6 8 6 0 0,2 1-1 0 0,1 0 0 0 0,0 0 0 0 0,0 1 1 0 0,2-1-1 0 0,0 1 0 0 0,0 0 0 0 0,-1 19 0 0 0,4-22-2 0 0,0-1 0 0 0,0 1 0 0 0,1 0-1 0 0,0-1 1 0 0,1 1 0 0 0,0-1 0 0 0,0 0-1 0 0,1 1 1 0 0,0-1 0 0 0,1 0 0 0 0,9 16-1 0 0,-13-24-6 0 0,1-1 0 0 0,0 1 0 0 0,0 0 0 0 0,1-1 0 0 0,0 1 0 0 0,-1-1-1 0 0,0 1 1 0 0,1-1 0 0 0,-1 1 0 0 0,1-1 0 0 0,-1 0 0 0 0,1 0-1 0 0,0 0 1 0 0,-1 0 0 0 0,1 0 0 0 0,0 0 0 0 0,-1 0 0 0 0,3 0 0 0 0,-2-1 0 0 0,0 0 0 0 0,-1 0 1 0 0,1 0-1 0 0,0 0 0 0 0,-1-1 1 0 0,1 1-1 0 0,0 0 0 0 0,-1-1 1 0 0,1 1-1 0 0,-1-1 0 0 0,1 0 1 0 0,-1 1-1 0 0,1-1 0 0 0,-1 0 1 0 0,1 0-1 0 0,-1 0 0 0 0,2-1 1 0 0,6-6 16 0 0,-3 0 1 0 0,1-1-1 0 0,0 0 1 0 0,-1 0 0 0 0,7-11-1 0 0,-8 10-6 0 0,3-2 27 0 0,-1-2 0 0 0,0 3 0 0 0,-2-2 0 0 0,1-1-1 0 0,-2 1 1 0 0,0-1 0 0 0,-1 0 0 0 0,2-19-1 0 0,-1 5 217 0 0,-3 27-168 0 0,-2-4 177 0 0,1 9-164 0 0,0-3-74 0 0,2 1-16 0 0,1-1 0 0 0,-1 1 0 0 0,0-1 0 0 0,0 1 0 0 0,0-1 0 0 0,1 0 0 0 0,-1 0 0 0 0,0 0 0 0 0,1 0 0 0 0,-1 0 0 0 0,1-1 0 0 0,-1 1 0 0 0,1-1 0 0 0,-2 1 0 0 0,2-1 0 0 0,-1 0 1 0 0,1 0-1 0 0,-1 0 0 0 0,1 0 0 0 0,-1-1 0 0 0,1 1 0 0 0,-1-1 0 0 0,2 1 0 0 0,-2-1 0 0 0,1 0 0 0 0,-1 0 0 0 0,0 0 0 0 0,1 0 0 0 0,1-2 0 0 0,7-4 34 0 0,0 0 1 0 0,0-1 0 0 0,0-1-1 0 0,9-10 1 0 0,-18 18-40 0 0,1-2 4 0 0,0 1 0 0 0,0-1-1 0 0,0 1 1 0 0,1 0 0 0 0,-1 1-1 0 0,0-1 1 0 0,1 0 0 0 0,0 1-1 0 0,-1 0 1 0 0,1 0 0 0 0,0 0-1 0 0,-1 0 1 0 0,5 0 0 0 0,5 1 50 0 0,0 0-1 0 0,20 2 1 0 0,-22-1 37 0 0,3 0 0 0 0,11-1 0 0 0,-23-1-91 0 0,0 0 0 0 0,0-1 0 0 0,-1 1 0 0 0,1 0 0 0 0,0-1 0 0 0,-1 2 0 0 0,1-3 0 0 0,-1 2 0 0 0,1-1 0 0 0,-1 0 0 0 0,0 1 1 0 0,0-1-1 0 0,0 0 0 0 0,0 0 0 0 0,0 0 0 0 0,0 0 0 0 0,1-3 0 0 0,5-21 36 0 0,5-41 0 0 0,-5 26-17 0 0,-6 36-22 0 0,0-2 11 0 0,0-1 1 0 0,1 1-1 0 0,4-9 0 0 0,-6 14 3 0 0,0 2-17 0 0,1 0-1 0 0,-1 0 1 0 0,0 0 0 0 0,1-1-1 0 0,-1 1 1 0 0,0 0 0 0 0,0 0-1 0 0,1 0 1 0 0,-1 0 0 0 0,0 0-1 0 0,1 0 1 0 0,-1 0 0 0 0,0 0 0 0 0,1 0-1 0 0,-1 0 1 0 0,0 0 0 0 0,1 0-1 0 0,-1 0 1 0 0,0 0 0 0 0,1 0-1 0 0,-1 0 1 0 0,0 0 0 0 0,0 0-1 0 0,1 0 1 0 0,-1 1 0 0 0,1-1-1 0 0,17 20 21 0 0,-11-11-10 0 0,0-1 0 0 0,12 11 1 0 0,-17-17-12 0 0,-1-1 1 0 0,0 0-1 0 0,1 1 1 0 0,0-1-1 0 0,0 0 1 0 0,1 0-1 0 0,-1 0 1 0 0,0 0-1 0 0,0-1 1 0 0,0 1-1 0 0,0 0 1 0 0,0-1-1 0 0,0 1 1 0 0,0-1-1 0 0,0 0 1 0 0,0 0-1 0 0,0 0 1 0 0,3 0-1 0 0,-2-1 0 0 0,0 0 1 0 0,0 0-1 0 0,0-1 0 0 0,0 1 1 0 0,-1-1-1 0 0,1 0 0 0 0,0 0 0 0 0,1 0 1 0 0,-2 0-1 0 0,3-2 0 0 0,24-28 18 0 0,-22 23-11 0 0,3-1 2 0 0,1 0-1 0 0,-3-3 0 0 0,0 2 1 0 0,0-1-1 0 0,8-17 0 0 0,-14 26-7 0 0,-1 0-1 0 0,1-1 1 0 0,-2 1-1 0 0,1 0 0 0 0,0 0 1 0 0,-1 0-1 0 0,1-1 1 0 0,-1 1-1 0 0,0 0 1 0 0,0-1-1 0 0,0 1 0 0 0,0 0 1 0 0,-1-1-1 0 0,1 1 1 0 0,-1 0-1 0 0,0 0 1 0 0,1-1-1 0 0,-2 1 0 0 0,1 0 1 0 0,-1 0-1 0 0,1 0 1 0 0,-1 1-1 0 0,0-1 1 0 0,0 0-1 0 0,0 0 0 0 0,0 1 1 0 0,0-1-1 0 0,-5-3 1 0 0,-27-20 10 0 0,32 26-11 0 0,0-2-1 0 0,0 1 1 0 0,0 0 0 0 0,0 0 0 0 0,-1 0 0 0 0,1 0-1 0 0,0 0 1 0 0,-1 1 0 0 0,1-1 0 0 0,0 1-1 0 0,-1 0 1 0 0,2 0 0 0 0,-2 0 0 0 0,-2 0 0 0 0,4 0 0 0 0,-1 1 0 0 0,1-1 0 0 0,0 1 0 0 0,0-1 0 0 0,0 1 0 0 0,0-1 0 0 0,0 1 0 0 0,0-1 1 0 0,0 1-1 0 0,0 0 0 0 0,0 0 0 0 0,0-1 0 0 0,-1 2 0 0 0,2-2 0 0 0,-1 1 0 0 0,0 0 0 0 0,1 0 1 0 0,-1 0-1 0 0,0 0 0 0 0,1 0 0 0 0,-1 0 0 0 0,0 3 0 0 0,-1-1 3 0 0,-1 4-2 0 0,0 0 1 0 0,0 0-1 0 0,1 0 0 0 0,0 1 1 0 0,0-1-1 0 0,1 1 0 0 0,-1-1 0 0 0,2 1 1 0 0,-1-1-1 0 0,1 1 0 0 0,0 0 1 0 0,0-1-1 0 0,1 1 0 0 0,2 12 1 0 0,-1-18-3 0 0,-1 1 1 0 0,0-1-1 0 0,0 1 1 0 0,0-1-1 0 0,1 0 1 0 0,0 0 0 0 0,0 1-1 0 0,0-1 1 0 0,0 0-1 0 0,0-1 1 0 0,5 4-1 0 0,-5-4 0 0 0,1-1 0 0 0,-1 1-1 0 0,1-1 1 0 0,-1 0 0 0 0,1 0-1 0 0,0 0 1 0 0,-1 0 0 0 0,0 0 0 0 0,0 0-1 0 0,1 0 1 0 0,-1-1 0 0 0,1 0-1 0 0,-1 1 1 0 0,1-1 0 0 0,-1 0-1 0 0,1 0 1 0 0,-1 0 0 0 0,0-1 0 0 0,0 1-1 0 0,0 0 1 0 0,1-1 0 0 0,2-3-1 0 0,3 0 0 0 0,-2-1-1 0 0,1-1 0 0 0,-1 0 0 0 0,11-13 0 0 0,-13 13-2 0 0,0 0 0 0 0,-1 0-1 0 0,0-1 1 0 0,0 1 0 0 0,0-1-1 0 0,-1 1 1 0 0,0-1 0 0 0,0 0-1 0 0,-1 0 1 0 0,0-14 0 0 0,0 6-10 0 0,-2 1 0 0 0,0-1 0 0 0,-1 1 0 0 0,-5-24 0 0 0,2 21-18 0 0,-1 0 1 0 0,-1 0-1 0 0,-1 1 0 0 0,-16-27 1 0 0,-46-58-222 0 0,70 101 248 0 0,-2 0 0 0 0,1-1 0 0 0,0 1 0 0 0,0 0 0 0 0,1 0 0 0 0,-1 0 0 0 0,0 1 0 0 0,0-1-1 0 0,0 0 1 0 0,0 0 0 0 0,-1 0 0 0 0,1 1 0 0 0,0-1 0 0 0,0 1 0 0 0,-2-1 0 0 0,3 1 2 0 0,0 0 0 0 0,-1 0 0 0 0,1 0 1 0 0,-1 0-1 0 0,1 0 0 0 0,0 0 1 0 0,-1 1-1 0 0,1-1 0 0 0,0 0 0 0 0,0 0 1 0 0,0 1-1 0 0,0-1 0 0 0,0 0 0 0 0,-1 0 1 0 0,1 1-1 0 0,0-1 0 0 0,0 0 1 0 0,-1 1-1 0 0,1-1 0 0 0,0 0 0 0 0,0 1 1 0 0,0-1-1 0 0,0 0 0 0 0,-1 1 0 0 0,1-1 1 0 0,0 0-1 0 0,0 1 0 0 0,0-1 1 0 0,0 0-1 0 0,0 1 0 0 0,0 0 0 0 0,0 4-10 0 0,-1 0 0 0 0,1 0-1 0 0,1-1 1 0 0,-1 1-1 0 0,1 0 1 0 0,1 7 0 0 0,2 7 1 0 0,2-1 0 0 0,1 0 1 0 0,1-1-1 0 0,1 0 1 0 0,0 0-1 0 0,-1 0 0 0 0,3-1 1 0 0,0-1-1 0 0,2 0 0 0 0,-2 0 1 0 0,2-2-1 0 0,1 1 1 0 0,16 11-1 0 0,27 16-11 0 0,-44-32 15 0 0</inkml:trace>
  <inkml:trace contextRef="#ctx0" brushRef="#br0" timeOffset="5326.51">7633 1947 5416 0 0,'0'0'974'0'0,"-3"2"-4"0"0,-7 7-1 0 0,7-7 359 0 0,14-10 1724 0 0,41-33-2561 0 0,-36 22-304 0 0,0 0 1 0 0,-1-2 0 0 0,-1 1 0 0 0,-1-2 0 0 0,12-25 0 0 0,11-17 59 0 0,-15 31 102 0 0,30-66 0 0 0,-50 97-320 0 0,0 0 0 0 0,0 0 0 0 0,0 1 0 0 0,0-1 0 0 0,-1 0 0 0 0,1 0 0 0 0,-1 0 0 0 0,1 0 1 0 0,-1 0-1 0 0,0 0 0 0 0,0 0 0 0 0,0 0 0 0 0,0 0 0 0 0,0 0 0 0 0,0 0 0 0 0,0 0 1 0 0,-1 0-1 0 0,1 0 0 0 0,-1 0 0 0 0,0 0 0 0 0,1 1 0 0 0,-1-1 0 0 0,0 0 0 0 0,-2-2 1 0 0,1 4-7 0 0,0-2 1 0 0,0 2 0 0 0,0-1 0 0 0,-1 1 0 0 0,0-1 0 0 0,1 1 0 0 0,0 0 0 0 0,0 0-1 0 0,-1 0 1 0 0,1 0 0 0 0,0 0 0 0 0,0 1 0 0 0,-1-1 0 0 0,2 1 0 0 0,-4 1 0 0 0,3-2 9 0 0,-2 1-14 0 0,0 0 0 0 0,1 0 0 0 0,-1 0-1 0 0,0 1 1 0 0,1 0 0 0 0,-1-1-1 0 0,0 1 1 0 0,1 0 0 0 0,1 1-1 0 0,-1-1 1 0 0,0 0 0 0 0,0 1 0 0 0,0 0-1 0 0,1 0 1 0 0,-1 0 0 0 0,1 0-1 0 0,0 0 1 0 0,0 0 0 0 0,0 0 0 0 0,0 1-1 0 0,1-1 1 0 0,-1 1 0 0 0,1-1-1 0 0,0 1 1 0 0,0 0 0 0 0,0 0-1 0 0,0-1 1 0 0,1 1 0 0 0,0 0 0 0 0,0 0-1 0 0,0 0 1 0 0,0 0 0 0 0,0-1-1 0 0,1 1 1 0 0,-1 0 0 0 0,1 0-1 0 0,0-1 1 0 0,2 5 0 0 0,9 24 65 0 0,1-1 0 0 0,1-1 0 0 0,29 45 0 0 0,-32-60-51 0 0,1 0 0 0 0,0 0-1 0 0,0-1 1 0 0,2 0 0 0 0,1-1 0 0 0,-1-1 0 0 0,30 19-1 0 0,37 16 94 0 0,-60-37-100 0 0</inkml:trace>
  <inkml:trace contextRef="#ctx0" brushRef="#br0" timeOffset="5863.35">8144 1562 12056 0 0,'0'0'240'0'0,"3"2"1"0"0,6 4-93 0 0,-2 0-1 0 0,0 1 1 0 0,1 1-1 0 0,-2-1 1 0 0,1 1-1 0 0,7 11 1 0 0,28 57 672 0 0,-23-44-492 0 0,-9-12-161 0 0,-7-14-102 0 0,-1 0 1 0 0,1 0-1 0 0,0-1 0 0 0,0 1 1 0 0,1-1-1 0 0,-1 1 0 0 0,2-2 1 0 0,5 5-1 0 0,-9-8-54 0 0,0 0-1 0 0,-1-1 1 0 0,1 1 0 0 0,0 0 0 0 0,0-1-1 0 0,-1 1 1 0 0,1 0 0 0 0,0 0 0 0 0,-1 0 0 0 0,1-1-1 0 0,0 1 1 0 0,-1 0 0 0 0,1 0 0 0 0,-1 0-1 0 0,1 2 1 0 0,-5-3 85 0 0,-6-9-53 0 0,-4-9-49 0 0,0 2 1 0 0,-2 0 0 0 0,-2 0-1 0 0,2 2 1 0 0,-1 0 0 0 0,-1 1-1 0 0,-21-12 1 0 0,37 25-10 0 0,6-1-52 0 0,-2-1 61 0 0,2 1 0 0 0,-1-1 0 0 0,0 1 0 0 0,1-1 1 0 0,-1 0-1 0 0,0 0 0 0 0,0-1 0 0 0,4-4 0 0 0,0 2 0 0 0,10-9-8 0 0,0 0 1 0 0,-1-1 0 0 0,0-1 0 0 0,12-18 0 0 0,-20 24 10 0 0,-1-1 1 0 0,1 0-1 0 0,-2 1 0 0 0,0-2 1 0 0,-1 0-1 0 0,-1 0 0 0 0,0 0 1 0 0,4-19-1 0 0,-4 11 0 0 0,0 0 1 0 0,-2-1-1 0 0,0-32 0 0 0,-2 45 10 0 0,-1 0 0 0 0,0 0 0 0 0,0-1 0 0 0,-1 1 0 0 0,0 0 0 0 0,0 0 0 0 0,-1 1 0 0 0,0-1 0 0 0,-1 0 0 0 0,0 1 0 0 0,-7-13 1 0 0,0 10-1 0 0,11 10-2 0 0,0 0 0 0 0,-1 0-1 0 0,1-1 1 0 0,0 1 0 0 0,0 0-1 0 0,0 0 1 0 0,-1 0 0 0 0,1 0-1 0 0,0 0 1 0 0,0 0 0 0 0,0 0-1 0 0,-1 0 1 0 0,1 0-1 0 0,0 0 1 0 0,0 0 0 0 0,-1 0-1 0 0,1 0 1 0 0,0 0 0 0 0,0 0-1 0 0,0 1 1 0 0,-2-1 0 0 0,2 0-1 0 0,0 0 1 0 0,0 0 0 0 0,0 0-1 0 0,-1 0 1 0 0,1 0 0 0 0,0 1-1 0 0,0-1 1 0 0,0 0 0 0 0,-1 0-1 0 0,1 3 13 0 0,0-3 0 0 0,-1 1 1 0 0,1 0-1 0 0,0 1 0 0 0,-1-1 0 0 0,1 0 0 0 0,0 0 0 0 0,0 1 0 0 0,0-1 1 0 0,0 0-1 0 0,0 1 0 0 0,0-1 0 0 0,1 0 0 0 0,-1 0 0 0 0,0 1 0 0 0,2 1 1 0 0,10 33 98 0 0,1 0 1 0 0,23 42 0 0 0,-28-63-65 0 0,0 0 0 0 0,1-1 0 0 0,1 0 0 0 0,1-1 0 0 0,0 0 0 0 0,1-1 0 0 0,19 17 0 0 0,77 47 541 0 0,-98-70-513 0 0</inkml:trace>
  <inkml:trace contextRef="#ctx0" brushRef="#br0" timeOffset="6579.89">8421 1518 11048 0 0,'-12'10'438'0'0,"10"-6"336"0"0,9-4-252 0 0,2-3-463 0 0,0-1 0 0 0,0 0 0 0 0,0 0-1 0 0,-1-1 1 0 0,-1 0 0 0 0,2-1 0 0 0,-1 1 0 0 0,0-2-1 0 0,-1 1 1 0 0,0-1 0 0 0,-2 0 0 0 0,2 0-1 0 0,7-12 1 0 0,7-12 106 0 0,-3-2-1 0 0,18-38 0 0 0,-19 36-37 0 0,-10 22-82 0 0,-1-1-1 0 0,5-19 1 0 0,-9 31-13 0 0,-1-3 1 0 0,0 1-1 0 0,-1 0 0 0 0,1 0 0 0 0,-1 0 1 0 0,0 0-1 0 0,0 0 0 0 0,0 0 0 0 0,0 0 0 0 0,-1 0 1 0 0,1 0-1 0 0,-1 0 0 0 0,-2-5 0 0 0,2 8 76 0 0,0 1-87 0 0,1 0 0 0 0,-1 1-1 0 0,0-1 1 0 0,0 1 0 0 0,0-1 0 0 0,0 1-1 0 0,0-1 1 0 0,1 1 0 0 0,-1 0-1 0 0,1-1 1 0 0,-2 1 0 0 0,1 0 0 0 0,0 0-1 0 0,1-1 1 0 0,-1 1 0 0 0,1 0-1 0 0,-1 0 1 0 0,0 0 0 0 0,1 0 0 0 0,-1 1-1 0 0,-10 24 189 0 0,10-20-179 0 0,-4 8 47 0 0,2 0 0 0 0,0-1 0 0 0,1 2 0 0 0,0 0 0 0 0,1-1 0 0 0,1 1 0 0 0,0-1 0 0 0,1 1 0 0 0,1-1 0 0 0,4 20 0 0 0,-5-31-54 0 0,0 0-1 0 0,0-1 1 0 0,0 1-1 0 0,0 0 1 0 0,1-1-1 0 0,-1 1 1 0 0,1-1-1 0 0,-1 1 1 0 0,1-1-1 0 0,0 0 1 0 0,0 1-1 0 0,0-1 1 0 0,0 0-1 0 0,4 2 0 0 0,-5-4-10 0 0,-1 1-1 0 0,1-1 1 0 0,0 1-1 0 0,0-1 1 0 0,0 1-1 0 0,0-1 0 0 0,0 0 1 0 0,0 1-1 0 0,0-1 1 0 0,1 0-1 0 0,-1 0 0 0 0,0 0 1 0 0,0 0-1 0 0,0 0 1 0 0,0 0-1 0 0,1 0 0 0 0,-1 0 1 0 0,0-1-1 0 0,0 1 1 0 0,0 0-1 0 0,0-1 0 0 0,0 1 1 0 0,0 0-1 0 0,0-1 1 0 0,0 0-1 0 0,0 1 0 0 0,0-1 1 0 0,0 0-1 0 0,0 1 1 0 0,0-1-1 0 0,0 0 1 0 0,0 0-1 0 0,-1 0 0 0 0,1 0 1 0 0,0 1-1 0 0,-1-1 1 0 0,1 0-1 0 0,-1 0 0 0 0,1-2 1 0 0,43-78 375 0 0,-33 57-286 0 0,-6 14-24 0 0,0-1 1 0 0,1 1-1 0 0,-2-1 1 0 0,0 0-1 0 0,-1 0 1 0 0,0 0-1 0 0,-1 0 1 0 0,2-23-1 0 0,-5 28 8 0 0,0-2 406 0 0,2 8-480 0 0,-1 0-1 0 0,1 0 1 0 0,-1 0 0 0 0,1 0 0 0 0,-1 0-1 0 0,1 0 1 0 0,-1 0 0 0 0,0 1-1 0 0,0-1 1 0 0,0 0 0 0 0,1 0 0 0 0,-1 0-1 0 0,1 0 1 0 0,-1 1 0 0 0,1-1 0 0 0,-1 0-1 0 0,0 0 1 0 0,1 1 0 0 0,-1-1 0 0 0,0 0-1 0 0,1 1 1 0 0,-1 0 0 0 0,4 1 4 0 0,1 1-1 0 0,-1 0 1 0 0,0-1 0 0 0,1-1 0 0 0,0 2 0 0 0,0-2 0 0 0,0 1-1 0 0,-2-1 1 0 0,2 0 0 0 0,0 0 0 0 0,0 0 0 0 0,0-1 0 0 0,0 0-1 0 0,0 0 1 0 0,0 0 0 0 0,0 0 0 0 0,-1-1 0 0 0,1 0 0 0 0,0 0-1 0 0,0 0 1 0 0,0-1 0 0 0,-1 1 0 0 0,1-2 0 0 0,5-1 0 0 0,-4 0 0 0 0,2 0 0 0 0,-2-1 0 0 0,0 1 1 0 0,1-1-1 0 0,-2 0 0 0 0,1-1 0 0 0,-1 1 1 0 0,0-1-1 0 0,0 0 0 0 0,-1 0 0 0 0,2-1 0 0 0,-2 0 1 0 0,0 1-1 0 0,-1-1 0 0 0,4-10 0 0 0,0-7 24 0 0,-1-1 0 0 0,0 1 0 0 0,4-40 0 0 0,-9 51-19 0 0,-1 1-1 0 0,0 0 1 0 0,0-1-1 0 0,-1 1 1 0 0,-1 0-1 0 0,0 0 1 0 0,-1 0-1 0 0,0 0 1 0 0,-7-17-1 0 0,-7-8 41 0 0,-4 1-1 0 0,1 1 1 0 0,-39-48 0 0 0,56 79-52 0 0,0 0 1 0 0,0 1 0 0 0,-1-1-1 0 0,0 1 1 0 0,1-1 0 0 0,-1 1-1 0 0,-1 0 1 0 0,1 0 0 0 0,-5-1 0 0 0,8 3-7 0 0,0 1 1 0 0,0-1 0 0 0,0 1-1 0 0,0 0 1 0 0,0 0 0 0 0,0 0-1 0 0,0-1 1 0 0,0 1 0 0 0,0 0 0 0 0,0 0-1 0 0,0 0 1 0 0,0 1 0 0 0,0-1-1 0 0,0 0 1 0 0,1 0 0 0 0,-1 0 0 0 0,0 1-1 0 0,0-1 1 0 0,-2 1 0 0 0,3 1 0 0 0,-2-1 0 0 0,1 0 0 0 0,0 0 0 0 0,0 1 0 0 0,0-1 0 0 0,0 0 1 0 0,0 1-1 0 0,0 0 0 0 0,0-1 0 0 0,0 1 0 0 0,0-1 0 0 0,1 1 0 0 0,-1 0 1 0 0,-1 3-1 0 0,-1 6 10 0 0,1 0 1 0 0,0 0-1 0 0,0 0 0 0 0,2 0 1 0 0,-1 0-1 0 0,1 1 1 0 0,1-1-1 0 0,0 0 0 0 0,5 21 1 0 0,0-15 10 0 0,0 1 0 0 0,-1-1 1 0 0,3 0-1 0 0,0-1 0 0 0,14 22 1 0 0,-8-14 7 0 0,2 0-1 0 0,0-1 1 0 0,2-1 0 0 0,25 26 0 0 0,-35-42-21 0 0,-2 0 0 0 0,1-1 0 0 0,0 0 0 0 0,-1 0 0 0 0,1-1-1 0 0,1 0 1 0 0,1 0 0 0 0,-2-1 0 0 0,0 0 0 0 0,2 0 0 0 0,-1-1 0 0 0,0 0 0 0 0,1 0 0 0 0,0-1 0 0 0,-2 0-1 0 0,2-1 1 0 0,0 0 0 0 0,-1 0 0 0 0,8-2 0 0 0,-2 0 4 0 0,-2-1 1 0 0,1 0-1 0 0,-2-1 0 0 0,2-1 1 0 0,-2-1-1 0 0,0 2 0 0 0,0-2 1 0 0,0-1-1 0 0,1 0 0 0 0,-3 0 1 0 0,1-1-1 0 0,0 0 0 0 0,11-14 1 0 0,0 2 14 0 0</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09:47:23.909"/>
    </inkml:context>
    <inkml:brush xml:id="br0">
      <inkml:brushProperty name="width" value="0.05" units="cm"/>
      <inkml:brushProperty name="height" value="0.05" units="cm"/>
      <inkml:brushProperty name="color" value="#004F8B"/>
    </inkml:brush>
  </inkml:definitions>
  <inkml:trace contextRef="#ctx0" brushRef="#br0">22 532 5720 0 0,'0'0'536'0'0,"-2"1"-474"0"0,-6 3 65 0 0,6-3 740 0 0,-7 5 3694 0 0,9-8-4465 0 0,-1-1 0 0 0,1 1 1 0 0,0 0-1 0 0,0 0 0 0 0,0 0 1 0 0,0 0-1 0 0,1 0 0 0 0,-1 0 0 0 0,1 0 1 0 0,-1 0-1 0 0,1 0 0 0 0,-1 0 0 0 0,1 1 1 0 0,0-1-1 0 0,2-3 0 0 0,17-29 9 0 0,-17 30-14 0 0,4-8 46 0 0,2 1 1 0 0,0 0 0 0 0,1 1-1 0 0,1 0 1 0 0,20-16-1 0 0,64-37 493 0 0,-68 46-461 0 0,77-40 643 0 0,-50 28-210 0 0,-19 2 1808 0 0,-41 27-2020 0 0</inkml:trace>
  <inkml:trace contextRef="#ctx0" brushRef="#br0" timeOffset="779.11">753 114 6520 0 0,'-14'2'1395'0'0,"12"-2"-1103"0"0,0 0 1 0 0,0 0 0 0 0,1 0-1 0 0,-1 0 1 0 0,0-1 0 0 0,1 1-1 0 0,-1 0 1 0 0,0-1-1 0 0,-2-1 1 0 0,3 2-184 0 0,1 0-66 0 0,-1-1 0 0 0,1 1-1 0 0,-1 0 1 0 0,1 0 0 0 0,0-1-1 0 0,-1 1 1 0 0,1 0 0 0 0,0 0-1 0 0,-1-1 1 0 0,1 1 0 0 0,0 0-1 0 0,-1-2 1 0 0,1 2-1 0 0,0-1 1 0 0,0 1 0 0 0,-1 0-1 0 0,1-1 1 0 0,0 1 0 0 0,0-1-1 0 0,0 1 1 0 0,0-1 0 0 0,0 1-1 0 0,0 0 1 0 0,-1-1 0 0 0,1 1-1 0 0,0-1 1 0 0,0 1 0 0 0,0-1-1 0 0,0 1 1 0 0,1-1 0 0 0,0-16 1341 0 0,2 12-1239 0 0,0-1 0 0 0,0 1 0 0 0,1 0 1 0 0,-1 0-1 0 0,1 0 0 0 0,0 0 0 0 0,1 1 0 0 0,-1-1 1 0 0,1 0-1 0 0,0 1 0 0 0,0 0 0 0 0,0 1 0 0 0,0 0 1 0 0,1 0-1 0 0,-1 0 0 0 0,0 0 0 0 0,1 1 0 0 0,7-2 1 0 0,-11 3-119 0 0,-1 1 0 0 0,0-1 0 0 0,0 1 0 0 0,0 0 0 0 0,0 0 0 0 0,1 0 0 0 0,-1-1 0 0 0,0 1 0 0 0,0 0 0 0 0,0 0 0 0 0,1 1 0 0 0,-1-1 1 0 0,0 0-1 0 0,0 0 0 0 0,0 1 0 0 0,1-1 0 0 0,-1 0 0 0 0,0 1 0 0 0,0-1 0 0 0,0 1 0 0 0,0 0 0 0 0,1 0 0 0 0,0 1 7 0 0,-1-1 0 0 0,1 1-1 0 0,-1 0 1 0 0,0-1-1 0 0,0 1 1 0 0,0 0-1 0 0,0 0 1 0 0,0 0 0 0 0,0 0-1 0 0,0 0 1 0 0,0 3-1 0 0,1 6 82 0 0,-1-1 0 0 0,0-1 1 0 0,0 1-1 0 0,-1 12 0 0 0,-15 113 581 0 0,4-61-120 0 0,12-58-125 0 0,-1-16-445 0 0,0 0 0 0 0,0 1 1 0 0,0-1-1 0 0,0 0 0 0 0,0 0 1 0 0,0 0-1 0 0,0 0 0 0 0,0 0 1 0 0,0 0-1 0 0,0 0 0 0 0,0 1 1 0 0,1-1-1 0 0,-1 0 0 0 0,0 0 1 0 0,0 0-1 0 0,0 0 0 0 0,0 0 1 0 0,0 0-1 0 0,0 0 0 0 0,1 0 1 0 0,-1 0-1 0 0,0 0 0 0 0,0 0 1 0 0,0 0-1 0 0,0 0 0 0 0,0 1 1 0 0,0-1-1 0 0,1 0 0 0 0,-1 0 1 0 0,0 0-1 0 0,0 0 0 0 0,0 0 0 0 0,0-1 1 0 0,0 1-1 0 0,1 0 0 0 0,-1 0 1 0 0,0 0-1 0 0,0 0 0 0 0,0 0 1 0 0,0 0-1 0 0,0 0 0 0 0,0 0 1 0 0,1 0-1 0 0,-1 0 0 0 0,17-19 225 0 0,-10 10-208 0 0,-1 2 15 0 0,-3 3-18 0 0,-1 0 0 0 0,1 1-1 0 0,1 0 1 0 0,-1-1 0 0 0,0 1-1 0 0,1 0 1 0 0,-1 1 0 0 0,1-1 0 0 0,0 1-1 0 0,0-2 1 0 0,7-1 0 0 0,-10 5-10 0 0,1 0 0 0 0,-1 0 0 0 0,0 0-1 0 0,1 0 1 0 0,-1 0 0 0 0,0 1 0 0 0,0-1 0 0 0,1 0 0 0 0,-1 1 0 0 0,0-1 0 0 0,0 1 0 0 0,0-1 0 0 0,1 1 0 0 0,-1-1 0 0 0,0 1 0 0 0,0 0 0 0 0,0 1 0 0 0,0-2 0 0 0,0 1 0 0 0,-1 0-1 0 0,2 2 1 0 0,20 25 155 0 0,-11-14-79 0 0,-10-12-74 0 0,1 0 0 0 0,0-1 0 0 0,1 1 0 0 0,-1-1 0 0 0,0 1 0 0 0,0-1 0 0 0,1 0 0 0 0,-1 0 0 0 0,0 0 0 0 0,1 0 0 0 0,-1 0 0 0 0,1-1 1 0 0,0 1-1 0 0,-1-1 0 0 0,1 1 0 0 0,-1-1 0 0 0,0 0 0 0 0,1 0 0 0 0,-1 0 0 0 0,5-1 0 0 0,5-2 25 0 0,1 1 1 0 0,-1-1 0 0 0,12-6-1 0 0,-14 5 5 0 0,1 0-7 0 0,0 0 0 0 0,0-1-1 0 0,-1 0 1 0 0,0-1 0 0 0,0 0-1 0 0,-1-1 1 0 0,0-1-1 0 0,15-13 1 0 0,-21 17-19 0 0,1 0 0 0 0,-1 1 0 0 0,0-2-1 0 0,-1 1 1 0 0,1 0 0 0 0,-1 0 0 0 0,0-1 0 0 0,0 1 0 0 0,0-1-1 0 0,1-6 1 0 0,-2 7-5 0 0,-1 1 0 0 0,1-1 0 0 0,-1 0-1 0 0,0 1 1 0 0,0-1 0 0 0,0 1 0 0 0,-1-1 0 0 0,1 1-1 0 0,-1-1 1 0 0,0 0 0 0 0,0 1 0 0 0,0 0 0 0 0,-1-1-1 0 0,1 1 1 0 0,-3-5 0 0 0,3 7-5 0 0,0-1 1 0 0,0 1-1 0 0,0 0 1 0 0,0-1-1 0 0,0 0 0 0 0,0 1 1 0 0,0 0-1 0 0,-1 0 0 0 0,1 0 1 0 0,0 0-1 0 0,-1 0 1 0 0,1 0-1 0 0,-1 0 0 0 0,1 1 1 0 0,-1-1-1 0 0,1 1 1 0 0,-1-1-1 0 0,-1 0 0 0 0,0 1 6 0 0,0-1 1 0 0,0 1-1 0 0,0 0 0 0 0,0 0 0 0 0,-1 1 0 0 0,1-1 0 0 0,0 1 0 0 0,-5 1 0 0 0,-5 3 31 0 0,0 1 1 0 0,0 0-1 0 0,-17 11 0 0 0,19-10-13 0 0,-23 11 29 0 0,-43 29 69 0 0,68-41-107 0 0,1 0 0 0 0,0 1 1 0 0,0 0-1 0 0,1 1 1 0 0,0 0-1 0 0,-9 14 0 0 0,11-14-13 0 0,4 0 0 0 0</inkml:trace>
  <inkml:trace contextRef="#ctx0" brushRef="#br0" timeOffset="1199.2">1409 188 10152 0 0,'0'0'617'0'0,"-6"-12"1678"0"0,5 12-2205 0 0,1 1 0 0 0,-1-1-1 0 0,0 1 1 0 0,1-1 0 0 0,-1 1 0 0 0,1-1 0 0 0,-1 2 0 0 0,1-1 0 0 0,-1 0 0 0 0,1-1 0 0 0,-1 1 0 0 0,1 0 0 0 0,-1 1 0 0 0,0 0-5 0 0,-12 18 358 0 0,6-12-301 0 0,1 0 0 0 0,1 1 0 0 0,-1 0-1 0 0,2-1 1 0 0,-1 2 0 0 0,1 0 0 0 0,0-1 0 0 0,-3 16 0 0 0,6-24-125 0 0,1 1 0 0 0,0-1 0 0 0,0 0 1 0 0,0 0-1 0 0,0 1 0 0 0,0-1 1 0 0,0 0-1 0 0,0 0 0 0 0,0 1 0 0 0,1-1 1 0 0,-1 0-1 0 0,0 0 0 0 0,1 1 1 0 0,-1 0-1 0 0,1-1 0 0 0,-1 0 0 0 0,1 0 1 0 0,0 0-1 0 0,-1 0 0 0 0,1 0 1 0 0,0 0-1 0 0,1 2 0 0 0,0-2 3 0 0,0 0 0 0 0,-1-1 0 0 0,1 1 0 0 0,0 0 0 0 0,0-1 0 0 0,-1 1 0 0 0,1-1 0 0 0,0 1 0 0 0,0-1 0 0 0,0 0 0 0 0,0 0 0 0 0,-1 0-1 0 0,5 0 1 0 0,2-1 29 0 0,-1 0-1 0 0,0-1 0 0 0,1 1 1 0 0,0-2-1 0 0,14-5 0 0 0,-15 4-19 0 0,-1 0 0 0 0,1 1 0 0 0,-1-1 0 0 0,-1-1 0 0 0,1 1 0 0 0,-1-1-1 0 0,1 0 1 0 0,-1 0 0 0 0,0 0 0 0 0,7-12 0 0 0,-10 15-17 0 0,0-1-1 0 0,-1 0 1 0 0,1 0 0 0 0,-1-1-1 0 0,0 1 1 0 0,0 0-1 0 0,0 0 1 0 0,-1 0 0 0 0,1 0-1 0 0,-1-1 1 0 0,1 1 0 0 0,-1 0-1 0 0,0 0 1 0 0,0 0 0 0 0,-1-1-1 0 0,1 1 1 0 0,-1 0-1 0 0,1 0 1 0 0,-1 0 0 0 0,0 0-1 0 0,0 0 1 0 0,0 0 0 0 0,-1 0-1 0 0,1 0 1 0 0,-1 0-1 0 0,-3-5 1 0 0,4 6 7 0 0,-1 1-1 0 0,1-1 1 0 0,-1 0 0 0 0,0 1-1 0 0,1-1 1 0 0,-1 1-1 0 0,0 0 1 0 0,0 0 0 0 0,0 0-1 0 0,0 0 1 0 0,0 0-1 0 0,-1 0 1 0 0,1 0 0 0 0,0 0-1 0 0,0 1 1 0 0,0-1-1 0 0,-1 1 1 0 0,1 0 0 0 0,1 0-1 0 0,-2 0 1 0 0,1 0 0 0 0,0 0-1 0 0,-1 0 1 0 0,1 0-1 0 0,-4 2 1 0 0,-6 1 73 0 0,0 0 0 0 0,0 2 1 0 0,-16 8-1 0 0,12-6-2 0 0,16-6-88 0 0,-9 2 55 0 0,0 0 0 0 0,1 1 1 0 0,0 1-1 0 0,-1-1 0 0 0,2 1 0 0 0,0 1 0 0 0,-11 9 1 0 0,14-9-6 0 0,3 0-10 0 0</inkml:trace>
  <inkml:trace contextRef="#ctx0" brushRef="#br0" timeOffset="1635.47">1799 40 9040 0 0,'17'-11'685'0'0,"-1"2"620"0"0,-16 9-959 0 0,1-5 430 0 0,-3 5-618 0 0,0 1 0 0 0,0 0 0 0 0,0 0 0 0 0,-1 0 0 0 0,1 0 0 0 0,0 0 1 0 0,0 1-1 0 0,0-1 0 0 0,0 0 0 0 0,1 1 0 0 0,-3 1 0 0 0,-20 24-1 0 0,19-20 71 0 0,-2 2-117 0 0,1 0 0 0 0,0 1 0 0 0,1 0 1 0 0,0 1-1 0 0,1-1 0 0 0,-1 1 0 0 0,2 0 0 0 0,-1-1 0 0 0,2 1 0 0 0,-1 0 0 0 0,2 2 0 0 0,-2 16 0 0 0,3-26-89 0 0,0 0 1 0 0,0 0-1 0 0,1 0 0 0 0,-1 0 0 0 0,1 0 1 0 0,0 1-1 0 0,0-1 0 0 0,0 0 0 0 0,0-1 1 0 0,0 2-1 0 0,1-1 0 0 0,-1 0 0 0 0,1 0 0 0 0,0-1 1 0 0,-1 1-1 0 0,1-1 0 0 0,1 1 0 0 0,-1-1 1 0 0,0 0-1 0 0,0 0 0 0 0,1 0 0 0 0,0 0 1 0 0,-1 0-1 0 0,0-1 0 0 0,1 1 0 0 0,0-1 0 0 0,-1 1 1 0 0,1-1-1 0 0,0 0 0 0 0,5 1 0 0 0,4 0 41 0 0,0 0 0 0 0,0 0 0 0 0,0-1 0 0 0,0-1 0 0 0,0 0 0 0 0,19-3-1 0 0,-24 2 4 0 0,0 0-1 0 0,0 0 1 0 0,-1-1-1 0 0,0 0 0 0 0,1-1 1 0 0,-1 1-1 0 0,1-1 1 0 0,-1 0-1 0 0,0-1 0 0 0,6-4 1 0 0,-10 7-41 0 0,0-1 0 0 0,-1 1 1 0 0,1-1-1 0 0,0 1 0 0 0,-1-1 1 0 0,1 0-1 0 0,-1 0 0 0 0,0 1 1 0 0,0-2-1 0 0,0 1 0 0 0,0 0 1 0 0,0-1-1 0 0,0 1 0 0 0,0 0 1 0 0,0 0-1 0 0,-1 0 0 0 0,0 0 0 0 0,0-1 1 0 0,0 1-1 0 0,0 0 0 0 0,0 0 1 0 0,0-1-1 0 0,0 1 0 0 0,0 0 1 0 0,0 0-1 0 0,0-1 0 0 0,0 1 1 0 0,-1 0-1 0 0,0 0 0 0 0,0 0 1 0 0,1 0-1 0 0,-1 0 0 0 0,-1 0 0 0 0,-1-4 1 0 0,2 4 2 0 0,-1 0 0 0 0,1 0 0 0 0,-1 0 0 0 0,0 0 0 0 0,1 1 0 0 0,-1-2 0 0 0,0 1 0 0 0,0 1 0 0 0,0-1 0 0 0,0 1 0 0 0,-1-1 0 0 0,1 1 0 0 0,0 0 0 0 0,0 0 0 0 0,-4-1 0 0 0,1 1 2 0 0,0 0 0 0 0,0 0-1 0 0,0 1 1 0 0,-1-1 0 0 0,1 1 0 0 0,1 0 0 0 0,-6 1 0 0 0,-7 1 70 0 0,1 2 1 0 0,0 0-1 0 0,-25 10 1 0 0,-5 6 253 0 0,-69 42 0 0 0,112-60-341 0 0,-5 1 26 0 0,1 1 0 0 0,0 1 0 0 0,1-1 0 0 0,0 1 0 0 0,0 0 0 0 0,0 0 0 0 0,0 1 0 0 0,-6 7 0 0 0,6-2 26 0 0</inkml:trace>
  <inkml:trace contextRef="#ctx0" brushRef="#br0" timeOffset="2366.52">3459 575 3712 0 0,'0'0'8716'0'0,"3"-3"-8488"0"0,17-22 203 0 0,2 0 0 0 0,1 2 0 0 0,35-30 0 0 0,228-159 1461 0 0,-248 178-1346 0 0,-38 34-495 0 0,1-1 0 0 0,-1 0 0 0 0,1 1 0 0 0,-1-1 0 0 0,1 0 0 0 0,-1 1 0 0 0,0-1 1 0 0,0 0-1 0 0,1 0 0 0 0,-1 0 0 0 0,0 1 0 0 0,0-1 0 0 0,0 0 0 0 0,0 0 0 0 0,1 0 0 0 0,-1 0 0 0 0,0 1 0 0 0,-1-1 0 0 0,1 0 0 0 0,0 0 0 0 0,0 0 0 0 0,0 1 0 0 0,0-1 0 0 0,-1 0 0 0 0,1-1 0 0 0,0 2 0 0 0,-1-1 0 0 0,0-1 1 0 0,-1-2 188 0 0,2 3-148 0 0,1 0-12 0 0,4-3 0 0 0</inkml:trace>
  <inkml:trace contextRef="#ctx0" brushRef="#br0" timeOffset="3000.66">4108 145 9648 0 0,'0'0'520'0'0,"1"-2"0"0"0,2-2-326 0 0,0-1 0 0 0,0 1 0 0 0,0 0 0 0 0,0 0 0 0 0,1 0 1 0 0,0 1-1 0 0,0-1 0 0 0,0 0 0 0 0,0 1 0 0 0,0 0 0 0 0,0 0 0 0 0,0 1 1 0 0,0-1-1 0 0,1 1 0 0 0,0 0 0 0 0,0 1 0 0 0,5-2 0 0 0,-4 1-40 0 0,0 2 0 0 0,0-1 1 0 0,0 0-1 0 0,0 1 0 0 0,0 0 0 0 0,0 1 0 0 0,9 1 0 0 0,-13-1-102 0 0,0 0-1 0 0,0-1 0 0 0,0 1 1 0 0,0 0-1 0 0,0 0 1 0 0,-1 0-1 0 0,1 0 1 0 0,0 1-1 0 0,-1-1 1 0 0,1 0-1 0 0,-1 1 0 0 0,1-1 1 0 0,-1 1-1 0 0,0-1 1 0 0,1 1-1 0 0,-1 0 1 0 0,0-1-1 0 0,0 2 1 0 0,0-1-1 0 0,0 0 1 0 0,-1 0-1 0 0,1 0 0 0 0,0 0 1 0 0,-1 0-1 0 0,1 3 1 0 0,0 6 78 0 0,0-1 0 0 0,0 1 0 0 0,-1-1 1 0 0,0 1-1 0 0,-4 21 0 0 0,-1-9 294 0 0,-12 35 0 0 0,17-57-403 0 0,-1 0 0 0 0,1 0 0 0 0,0 0 0 0 0,-1 0 0 0 0,1 0 0 0 0,0 1 0 0 0,-1-1 0 0 0,1 0 0 0 0,0 0 0 0 0,0 0 0 0 0,0 0-1 0 0,0 1 1 0 0,0-1 0 0 0,1 0 0 0 0,-1 0 0 0 0,0 0 0 0 0,0 0 0 0 0,1 0 0 0 0,0 2 0 0 0,0-2-4 0 0,-1-1 0 0 0,1 1-1 0 0,-1-1 1 0 0,1 1 0 0 0,0-1 0 0 0,-1 0-1 0 0,1 1 1 0 0,0-1 0 0 0,0 0 0 0 0,-1 0-1 0 0,1 1 1 0 0,0-1 0 0 0,0 0 0 0 0,-1 0 0 0 0,1 0-1 0 0,0 0 1 0 0,0 0 0 0 0,-1 0 0 0 0,1 0-1 0 0,0 0 1 0 0,1-1 0 0 0,3 0 20 0 0,0 0 1 0 0,0-1-1 0 0,0 0 1 0 0,-1 0-1 0 0,1 0 1 0 0,-1-1 0 0 0,5-3-1 0 0,5-3 41 0 0,0-2 1 0 0,-1 1-1 0 0,-1-2 0 0 0,-1-1 1 0 0,1 1-1 0 0,-1-1 0 0 0,15-24 1 0 0,-18 24-3 0 0,9-18 145 0 0,-17 31-24 0 0,-9 23-34 0 0,4-8-113 0 0,-9 35 111 0 0,13-45-136 0 0,0 0 1 0 0,0 0-1 0 0,1 0 0 0 0,-1 2 0 0 0,1-2 1 0 0,0 0-1 0 0,2 7 0 0 0,-2-10-13 0 0,1 0 0 0 0,0 0 0 0 0,0 0 0 0 0,0 0 0 0 0,0-1 0 0 0,0 1-1 0 0,0 0 1 0 0,0-1 0 0 0,0 1 0 0 0,1-1 0 0 0,-1 1 0 0 0,1-1 0 0 0,-1 0-1 0 0,1 0 1 0 0,0 1 0 0 0,-1-1 0 0 0,1 0 0 0 0,0 0 0 0 0,0-1 0 0 0,-1 1-1 0 0,1 0 1 0 0,0-1 0 0 0,-1 1 0 0 0,1-1 0 0 0,0 1 0 0 0,0-1 0 0 0,3 0-1 0 0,7 1 30 0 0,1 0 0 0 0,0-2 0 0 0,14-1 0 0 0,-11 1 33 0 0,-5 0-41 0 0,-1-1 1 0 0,0 0-1 0 0,1 0 1 0 0,-1-1 0 0 0,-1-1-1 0 0,1 1 1 0 0,-1-2-1 0 0,1 1 1 0 0,-1-1-1 0 0,0-1 1 0 0,8-6 0 0 0,-12 9-16 0 0,-2 0 0 0 0,1-1 0 0 0,0 0 0 0 0,0 0 0 0 0,-1 0 0 0 0,1 0 0 0 0,-1 0 0 0 0,0 0 0 0 0,0-1 1 0 0,0 1-1 0 0,-1-1 0 0 0,0 0 0 0 0,0 0 0 0 0,0 0 0 0 0,0 0 0 0 0,-1 0 0 0 0,0 0 0 0 0,0-2 0 0 0,0 2 1 0 0,-1 0-1 0 0,0 0 0 0 0,0-1 0 0 0,-1-7 0 0 0,1 10-5 0 0,0 1-1 0 0,-1-1 1 0 0,0 1 0 0 0,1-1 0 0 0,-1 1-1 0 0,0-1 1 0 0,0 1 0 0 0,0 0-1 0 0,-1-1 1 0 0,1 1 0 0 0,0 0 0 0 0,-1 0-1 0 0,0-1 1 0 0,1 1 0 0 0,-1 0 0 0 0,0 0-1 0 0,0 1 1 0 0,-4-3 0 0 0,3 2 5 0 0,-1 0 0 0 0,1 1-1 0 0,-1 0 1 0 0,1 0 0 0 0,0 0 0 0 0,-1 0 0 0 0,1 1 0 0 0,-1-1 0 0 0,0 1 0 0 0,0 0 0 0 0,1 0 0 0 0,-5 1 0 0 0,-20 1 93 0 0,15-2-66 0 0,1 1 1 0 0,-1 0 0 0 0,0 1 0 0 0,0 0 0 0 0,0 1-1 0 0,0 1 1 0 0,-19 9 0 0 0,31-12-40 0 0,0-1-1 0 0,0 1 1 0 0,0-1-1 0 0,0 1 1 0 0,0 0 0 0 0,0-1-1 0 0,0 1 1 0 0,0 0-1 0 0,0 0 1 0 0,1 0 0 0 0,-1-1-1 0 0,0 1 1 0 0,1 0 0 0 0,-1 0-1 0 0,0 0 1 0 0,1 0-1 0 0,-1 0 1 0 0,0 3 0 0 0,2 1 32 0 0</inkml:trace>
  <inkml:trace contextRef="#ctx0" brushRef="#br0" timeOffset="3425.23">4872 114 11352 0 0,'11'-5'103'0'0,"5"-1"1694"0"0,-15 6-1321 0 0,-2 9-153 0 0,-1 0 1 0 0,0-1 0 0 0,-1 0-1 0 0,0 0 1 0 0,-1-1 0 0 0,1 1-1 0 0,-8 11 1 0 0,0 2 45 0 0,8-16-284 0 0,1 0 0 0 0,-1 1 0 0 0,1-1 0 0 0,0 1 0 0 0,1 0 0 0 0,0 0 0 0 0,-1 0 0 0 0,2-1 0 0 0,-1 13 0 0 0,1-16-70 0 0,0-1 1 0 0,0 1 0 0 0,1 0-1 0 0,-1-1 1 0 0,1 1-1 0 0,-1 0 1 0 0,1-1-1 0 0,-1 1 1 0 0,1-1-1 0 0,0 1 1 0 0,0-1-1 0 0,0 1 1 0 0,0-1-1 0 0,0 0 1 0 0,2 2 0 0 0,-1-1-8 0 0,0-1 0 0 0,0 0 0 0 0,0 1 0 0 0,0-1 0 0 0,0 0 0 0 0,0 0 0 0 0,1-1 0 0 0,-1 1 0 0 0,0 0 0 0 0,1-1 0 0 0,-1 0 0 0 0,0 1 0 0 0,5-1 0 0 0,10 1 18 0 0,2-2 0 0 0,-1 0 0 0 0,0 0 0 0 0,-1-2-1 0 0,1 0 1 0 0,-1-1 0 0 0,1-1 0 0 0,-1-1 0 0 0,-1 0 0 0 0,30-16 0 0 0,-42 18-17 0 0,-1 2 1 0 0,0-1-1 0 0,-1 0 0 0 0,1 0 0 0 0,-1 0 0 0 0,0 0 1 0 0,0 0-1 0 0,0-1 0 0 0,0 1 0 0 0,0-1 0 0 0,0 1 1 0 0,-1-1-1 0 0,1 0 0 0 0,-1 0 0 0 0,0 1 0 0 0,0-1 1 0 0,-1 0-1 0 0,1 0 0 0 0,-1 0 0 0 0,0 0 0 0 0,0-1 1 0 0,0 1-1 0 0,-1-4 0 0 0,1 3 14 0 0,-1 1-1 0 0,1-1 1 0 0,-1 1 0 0 0,0-1 0 0 0,-1 1-1 0 0,1 0 1 0 0,-1-1 0 0 0,1 1 0 0 0,-1 0-1 0 0,0 0 1 0 0,-1 0 0 0 0,1 1 0 0 0,0-2-1 0 0,-1 1 1 0 0,0 1 0 0 0,0 0 0 0 0,0-1-1 0 0,0 1 1 0 0,-1 1 0 0 0,-4-4 0 0 0,-2 1 52 0 0,0 1 0 0 0,-1 0 1 0 0,1 1-1 0 0,0 0 0 0 0,0 1 1 0 0,-1 0-1 0 0,0 1 0 0 0,0 0 1 0 0,0 0-1 0 0,0 1 0 0 0,1 1 1 0 0,-1 0-1 0 0,-16 3 0 0 0,20-2 21 0 0</inkml:trace>
  <inkml:trace contextRef="#ctx0" brushRef="#br0" timeOffset="3840.42">5252 65 10752 0 0,'0'0'1150'0'0,"-1"2"-578"0"0,-2 5-198 0 0,-1 0 0 0 0,1 0 0 0 0,-2 0 0 0 0,-6 10-1 0 0,6-10-69 0 0,0 0 1 0 0,0 0-1 0 0,-5 13 0 0 0,10-19-286 0 0,0-1 0 0 0,0 1 0 0 0,0-1 0 0 0,0 1 0 0 0,0-1 0 0 0,0 1 0 0 0,0-1 0 0 0,0 1 0 0 0,0-1 0 0 0,0 1 0 0 0,0-1 0 0 0,0 1 0 0 0,0-1 0 0 0,0 0 1 0 0,0 1-1 0 0,0-1 0 0 0,0 1 0 0 0,0-1 0 0 0,1 1 0 0 0,-1-1 0 0 0,0 0 0 0 0,1 1 0 0 0,-1-1 0 0 0,0 1 0 0 0,1-1 0 0 0,-1 0 0 0 0,0 0 0 0 0,1 1 1 0 0,-1-1-1 0 0,1 0 0 0 0,-1 1 0 0 0,1-1 0 0 0,-1 0 0 0 0,1 0 0 0 0,-1 0 0 0 0,1 0 0 0 0,18 5 115 0 0,5-4 0 0 0,-1 2 0 0 0,42 10 0 0 0,-54-10-57 0 0,1 1-1 0 0,0 0 0 0 0,0 1 1 0 0,0 0-1 0 0,-1 1 0 0 0,20 14 0 0 0,-28-18 9 0 0,0 1 0 0 0,0-1 0 0 0,0 1 0 0 0,0-1 0 0 0,0 1 0 0 0,-1 1 0 0 0,0-1 0 0 0,4 6 0 0 0,-5-8-46 0 0,-1 0-1 0 0,1 1 0 0 0,-1-1 1 0 0,0 0-1 0 0,0 0 0 0 0,0 1 1 0 0,0-1-1 0 0,1 0 0 0 0,-1 0 1 0 0,-1 1-1 0 0,1-1 0 0 0,0 0 1 0 0,0 0-1 0 0,0 1 0 0 0,-1-1 1 0 0,1 0-1 0 0,-1 0 0 0 0,1 0 1 0 0,-1 0-1 0 0,1 0 0 0 0,-1 1 1 0 0,0-1-1 0 0,1 0 0 0 0,-1 0 1 0 0,0 0-1 0 0,0-1 0 0 0,0 1 1 0 0,0 0-1 0 0,0 0 0 0 0,-1 1 1 0 0,-8 5 135 0 0,0 0 0 0 0,0-1 1 0 0,1 1-1 0 0,-2-2 1 0 0,0 0-1 0 0,0-1 0 0 0,-16 5 1 0 0,-15 6 437 0 0,39-14-557 0 0,-1 0 0 0 0,0 1 0 0 0,1-2 0 0 0,-1 1-1 0 0,0 0 1 0 0,1-1 0 0 0,-1 0 0 0 0,0 0 0 0 0,1 0-1 0 0,-7-1 1 0 0,8 1-24 0 0,1-1 0 0 0,-1 1-1 0 0,1 0 1 0 0,-1-1 0 0 0,1 1 0 0 0,-1-1-1 0 0,1 0 1 0 0,0 1 0 0 0,-1-1 0 0 0,1 0-1 0 0,0 0 1 0 0,0 0 0 0 0,-1 0 0 0 0,1 0-1 0 0,0 0 1 0 0,0 0 0 0 0,0-1 0 0 0,0 1-1 0 0,0 0 1 0 0,1 0 0 0 0,-1-1 0 0 0,0 1-1 0 0,1-1 1 0 0,-1 1 0 0 0,1-1 0 0 0,-1 1-1 0 0,1-1 1 0 0,-1-1 0 0 0,0-5 77 0 0,-1 0 3 0 0</inkml:trace>
  <inkml:trace contextRef="#ctx0" brushRef="#br0" timeOffset="4662.81">5232 183 12160 0 0,'0'0'1050'0'0,"2"-2"-731"0"0,5-6-124 0 0,0 2-1 0 0,0 0 1 0 0,1 1 0 0 0,0 0 0 0 0,-1 0-1 0 0,1 1 1 0 0,1-1 0 0 0,12-3-1 0 0,80-21 1007 0 0,-28 9-756 0 0,-37 10-113 0 0,-15 4-141 0 0,-1-1 0 0 0,23-10 1 0 0,-42 17-122 0 0</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10:24:02.071"/>
    </inkml:context>
    <inkml:brush xml:id="br0">
      <inkml:brushProperty name="width" value="0.05" units="cm"/>
      <inkml:brushProperty name="height" value="0.05" units="cm"/>
      <inkml:brushProperty name="color" value="#004F8B"/>
    </inkml:brush>
  </inkml:definitions>
  <inkml:trace contextRef="#ctx0" brushRef="#br0">530 176 6824 0 0,'0'0'193'0'0,"-3"-1"4"0"0,1 0-147 0 0,0 0-1 0 0,1 0 1 0 0,-1 0-1 0 0,1 0 1 0 0,0 0-1 0 0,-1 0 1 0 0,1 0 0 0 0,0-1-1 0 0,0 1 1 0 0,0 0-1 0 0,0-1 1 0 0,0 1-1 0 0,0-1 1 0 0,0 0-1 0 0,0 1 1 0 0,-1-5-1 0 0,2 3 152 0 0,-1 0-1 0 0,1 0 0 0 0,-1 0 1 0 0,1 0-1 0 0,0 0 1 0 0,1 0-1 0 0,-1 1 1 0 0,0-1-1 0 0,1 0 1 0 0,1-5-1 0 0,0 0-18 0 0,1 1 0 0 0,-1 1 0 0 0,1-1 1 0 0,1 1-1 0 0,-1 0 0 0 0,2 0 0 0 0,-1-1 0 0 0,1 1 0 0 0,-1 1 0 0 0,1 0 0 0 0,0 0 1 0 0,1 0-1 0 0,10-9 0 0 0,-12 12-106 0 0,0 0 0 0 0,0-1 0 0 0,1 1 0 0 0,-1 0 1 0 0,0 1-1 0 0,0-1 0 0 0,0 1 0 0 0,1 0 0 0 0,-1 0 0 0 0,1 0 0 0 0,-1 1 1 0 0,1-1-1 0 0,-1 1 0 0 0,2 0 0 0 0,-2 1 0 0 0,1-1 0 0 0,-1 1 0 0 0,1 0 1 0 0,-1 0-1 0 0,0 0 0 0 0,1 0 0 0 0,-1 1 0 0 0,4 2 0 0 0,-6-3-56 0 0,0 0-1 0 0,0 0 1 0 0,0 1-1 0 0,0-1 0 0 0,0 1 1 0 0,0 0-1 0 0,0 0 1 0 0,-1-1-1 0 0,1 1 1 0 0,-1 0-1 0 0,0 0 0 0 0,0 0 1 0 0,0 0-1 0 0,0 0 1 0 0,2 4-1 0 0,-2-2 16 0 0,0 0 0 0 0,0 1-1 0 0,0-1 1 0 0,-1 2-1 0 0,0-2 1 0 0,1 1 0 0 0,-2 6-1 0 0,0 1 26 0 0,-1 0 0 0 0,-1 0 0 0 0,0-1-1 0 0,-1 1 1 0 0,-6 12 0 0 0,0-3 57 0 0,-1 0 0 0 0,0-1 0 0 0,-2 0 0 0 0,-1-2 1 0 0,-30 34-1 0 0,18-27 136 0 0,1-1 0 0 0,-3-1 1 0 0,-35 23-1 0 0,43-37 63 0 0,16-10 7 0 0,10-9-137 0 0,-1 4-131 0 0,1 0-1 0 0,0 1 1 0 0,1 0-1 0 0,-1 0 1 0 0,1-1 0 0 0,1 2-1 0 0,-1 0 1 0 0,0 0-1 0 0,1 1 1 0 0,0 0-1 0 0,9-2 1 0 0,-11 3-16 0 0,1 1 0 0 0,-1 0 0 0 0,0 0 1 0 0,0 0-1 0 0,0 1 0 0 0,0 0 0 0 0,0 0 0 0 0,0 1 0 0 0,0-1 1 0 0,1 1-1 0 0,-1 1 0 0 0,-1-1 0 0 0,1 1 0 0 0,0 0 0 0 0,9 5 0 0 0,-10-4-10 0 0,0 0-1 0 0,0 0 0 0 0,0 0 1 0 0,-1 1-1 0 0,0 1 0 0 0,0-1 1 0 0,0 0-1 0 0,0 0 0 0 0,-1 0 1 0 0,0 1-1 0 0,0 0 0 0 0,0-1 1 0 0,0 1-1 0 0,-1 1 0 0 0,0 0 1 0 0,0-1-1 0 0,0 0 0 0 0,1 8 1 0 0,-2-6 0 0 0,1 1-1 0 0,-2-1 1 0 0,0 0 0 0 0,0-1 0 0 0,0 1 0 0 0,-2 0-1 0 0,1 1 1 0 0,-1-1 0 0 0,0-1 0 0 0,0 1 0 0 0,0 0 0 0 0,0-1-1 0 0,-1 0 1 0 0,-6 11 0 0 0,-5 4 80 0 0,-1-1 0 0 0,-1 0-1 0 0,-1-1 1 0 0,-36 31 0 0 0,42-41-42 0 0,0-1 1 0 0,-2 0-1 0 0,-20 11 0 0 0,30-18-47 0 0,1 0 1 0 0,-1 0-1 0 0,0-1 0 0 0,0 1 0 0 0,-1-1 0 0 0,-3 0 0 0 0,-3 1 38 0 0,10-1-54 0 0,-1-1-1 0 0,1 1 1 0 0,-1 0-1 0 0,1 0 1 0 0,-1 0-1 0 0,1-1 1 0 0,0 1 0 0 0,-1 0-1 0 0,1 0 1 0 0,-1-1-1 0 0,1 1 1 0 0,-1 0 0 0 0,1-1-1 0 0,0 1 1 0 0,-1-1-1 0 0,1 1 1 0 0,0-1-1 0 0,-1 1 1 0 0,1 0 0 0 0,0-1-1 0 0,0 1 1 0 0,0-1-1 0 0,-1 1 1 0 0,1-1-1 0 0,0 1 1 0 0,0-1 0 0 0,0 1-1 0 0,0-1 1 0 0,0 1-1 0 0,0-1 1 0 0,0 0 0 0 0,0 1-1 0 0,0-1 1 0 0,0 1-1 0 0,0-1 1 0 0,0 1-1 0 0,0-1 1 0 0,5-8 5 0 0</inkml:trace>
  <inkml:trace contextRef="#ctx0" brushRef="#br0" timeOffset="586.41">977 237 12552 0 0,'11'-24'1000'0'0,"-11"23"-543"0"0,7-1 942 0 0,-7 13-1161 0 0,0 0 1 0 0,-1 1 0 0 0,-1-1-1 0 0,0-1 1 0 0,-6 22 0 0 0,4-14-48 0 0,-81 387 2049 0 0,85-404-2238 0 0,-9 75 254 0 0,9-67-221 0 0,0-1 0 0 0,0 0 0 0 0,0 1 0 0 0,2 0 0 0 0,-1-1 0 0 0,5 16 0 0 0,0-9 6 0 0</inkml:trace>
  <inkml:trace contextRef="#ctx0" brushRef="#br0" timeOffset="984.31">1218 292 13560 0 0,'0'0'945'0'0,"-1"3"-658"0"0,-28 121 1331 0 0,20-90-1264 0 0,0-2-1 0 0,3 2 1 0 0,-4 41 0 0 0,10-70-300 0 0,0 0 0 0 0,1-1 0 0 0,-1 1 0 0 0,1-1 1 0 0,0 1-1 0 0,0 0 0 0 0,0 0 0 0 0,0-1 0 0 0,1 1 0 0 0,0-1 0 0 0,0 0 1 0 0,0 0-1 0 0,0 0 0 0 0,1 0 0 0 0,5 8 0 0 0,-6-11-40 0 0,0 1 1 0 0,0-1-1 0 0,0 1 0 0 0,-1-1 0 0 0,2 1 0 0 0,0-1 0 0 0,-1 0 1 0 0,0 0-1 0 0,0 0 0 0 0,0 0 0 0 0,1 0 0 0 0,-1-1 0 0 0,0 1 1 0 0,1-1-1 0 0,-1 1 0 0 0,0-1 0 0 0,1 0 0 0 0,-1 0 1 0 0,1 0-1 0 0,-1 0 0 0 0,0 0 0 0 0,1-1 0 0 0,-1 1 0 0 0,1-1 1 0 0,-1 1-1 0 0,0-1 0 0 0,0 0 0 0 0,1 0 0 0 0,-1 0 0 0 0,1 0 1 0 0,2-3-1 0 0,2-1 2 0 0,0 0 1 0 0,0-1-1 0 0,-1 0 0 0 0,0 0 1 0 0,0 0-1 0 0,0-1 1 0 0,0 0-1 0 0,-1 0 0 0 0,0-1 1 0 0,5-10-1 0 0,2-9 22 0 0,17-49 0 0 0,-15 35 0 0 0,-11 30-27 0 0,0 3 5 0 0,0 0-1 0 0,0 0 0 0 0,1 0 0 0 0,0-1 1 0 0,11-13-1 0 0,-15 22-14 0 0,0 0 0 0 0,0 0-1 0 0,1-1 1 0 0,-1 1 0 0 0,0 0 0 0 0,0-1 0 0 0,1 1 0 0 0,-1 0-1 0 0,0 0 1 0 0,0 0 0 0 0,1-1 0 0 0,-1 1 0 0 0,0 0-1 0 0,0 0 1 0 0,1 0 0 0 0,-1 0 0 0 0,0-1 0 0 0,1 1-1 0 0,-1 0 1 0 0,0 0 0 0 0,1 0 0 0 0,-1 0 0 0 0,0 0-1 0 0,1 0 1 0 0,-1 0 0 0 0,0 0 0 0 0,1 0 0 0 0,-1 0-1 0 0,0 0 1 0 0,1 0 0 0 0,-1 0 0 0 0,0 0 0 0 0,1 0-1 0 0,-1 0 1 0 0,0 1 0 0 0,1-1 0 0 0,-1 0 0 0 0,0 0 0 0 0,0 0-1 0 0,1 0 1 0 0,-1 1 0 0 0,0-1 0 0 0,0 0 0 0 0,1 0-1 0 0,-1 1 1 0 0,0-1 0 0 0,0 0 0 0 0,0 0 0 0 0,1 1-1 0 0,-1-1 1 0 0,0 0 0 0 0,0 1 0 0 0,6 16 23 0 0,-3 13 3 0 0,-2 1 1 0 0,-2-2-1 0 0,0 1 1 0 0,-2 1 0 0 0,-11 51-1 0 0,-7-7 53 0 0,14-56-32 0 0,2-1 1 0 0,0 1-1 0 0,1 0 0 0 0,1 1 0 0 0,1-1 0 0 0,0 29 0 0 0,2-43-28 0 0,1-1 0 0 0,0 1 0 0 0,0-1 0 0 0,0 1 0 0 0,1-1 0 0 0,-1 0 0 0 0,1 0 0 0 0,0 0 0 0 0,2 4 0 0 0,4-1 20 0 0</inkml:trace>
  <inkml:trace contextRef="#ctx0" brushRef="#br0" timeOffset="985.31">1819 370 12360 0 0,'-2'3'482'0'0,"-13"16"457"0"0,2-4-431 0 0,2 2 1 0 0,0 0-1 0 0,-18 34 0 0 0,24-38-295 0 0,1-2 1 0 0,0 1-1 0 0,1 1 0 0 0,0-1 0 0 0,0 0 1 0 0,0 16-1 0 0,3-24-168 0 0,0-1 1 0 0,0 1-1 0 0,0-1 0 0 0,1 0 1 0 0,-1 1-1 0 0,1-1 0 0 0,0 0 1 0 0,0 2-1 0 0,0-2 0 0 0,0 0 1 0 0,1 0-1 0 0,-1 0 0 0 0,1 0 1 0 0,0 0-1 0 0,-1 0 1 0 0,2-1-1 0 0,-1 1 0 0 0,0-1 1 0 0,0 1-1 0 0,1-1 0 0 0,-1 0 1 0 0,1 0-1 0 0,0 0 0 0 0,1 1 1 0 0,-1-1-1 0 0,0 0 0 0 0,4 1 1 0 0,15 5 119 0 0,1-1 1 0 0,37 8 0 0 0,19 6 73 0 0,-74-20-203 0 0,0 2 1 0 0,1-1-1 0 0,-1 1 0 0 0,1-1 1 0 0,8 8-1 0 0,-13-9-19 0 0,0 0 1 0 0,1 0-1 0 0,-1 0 0 0 0,0 0 0 0 0,0 1 0 0 0,0-1 0 0 0,0 0 0 0 0,0 1 0 0 0,0-1 1 0 0,0 0-1 0 0,-1 0 0 0 0,1 1 0 0 0,0-1 0 0 0,-1 1 0 0 0,1-1 0 0 0,-1 1 1 0 0,1-1-1 0 0,-1 1 0 0 0,0-1 0 0 0,0 1 0 0 0,0-1 0 0 0,0 1 0 0 0,0-1 0 0 0,0 1 1 0 0,0 2-1 0 0,-2-2 7 0 0,0 1 0 0 0,0-1 1 0 0,0 0-1 0 0,-1 1 0 0 0,1-1 1 0 0,-1 0-1 0 0,1 0 0 0 0,-1 0 0 0 0,0-1 1 0 0,1 1-1 0 0,-1-1 0 0 0,-6 2 1 0 0,6-2 9 0 0,-6 3 11 0 0,0 0 0 0 0,0-1 0 0 0,0-1 0 0 0,-1 1 0 0 0,0-1 0 0 0,0-1 0 0 0,-12 1 0 0 0,-3-2 27 0 0</inkml:trace>
  <inkml:trace contextRef="#ctx0" brushRef="#br0" timeOffset="1430.76">1721 455 13360 0 0,'85'-29'720'0'0,"43"-10"1545"0"0,-41 12-1376 0 0,16-8 59 0 0,-97 34-894 0 0,-1 0 0 0 0,2-1 0 0 0,-2 1 0 0 0,1 1 0 0 0,-1 0 1 0 0,1 0-1 0 0,0 0 0 0 0,8 4 0 0 0,1-2 28 0 0</inkml:trace>
  <inkml:trace contextRef="#ctx0" brushRef="#br0" timeOffset="1837.9">2337 339 9536 0 0,'9'5'47'0'0,"-4"-1"215"0"0,0-1-1 0 0,-5-2 223 0 0,1-1-458 0 0,-1 0-1 0 0,0 0 0 0 0,0 0 0 0 0,0 0 1 0 0,0 0-1 0 0,0 1 0 0 0,0-1 0 0 0,1 0 1 0 0,-1 0-1 0 0,0 0 0 0 0,0 1 1 0 0,0-1-1 0 0,0 0 0 0 0,0 0 0 0 0,0 0 1 0 0,0 1-1 0 0,0-1 0 0 0,0 0 0 0 0,0 0 1 0 0,0 0-1 0 0,0 1 0 0 0,0-1 0 0 0,0 0 1 0 0,0 0-1 0 0,0 0 0 0 0,0 0 0 0 0,0 1 1 0 0,0-1-1 0 0,0 0 0 0 0,-1 0 1 0 0,1 0-1 0 0,0 1 0 0 0,0-1 0 0 0,0 0 1 0 0,0 0-1 0 0,0 0 0 0 0,0 0 0 0 0,-1 1 1 0 0,-42 18 536 0 0,2-2-327 0 0,34-13-156 0 0,-1 0 0 0 0,0 2 0 0 0,1-1 0 0 0,1 0 0 0 0,-1 1 0 0 0,1 0 0 0 0,0 0 0 0 0,0 1 0 0 0,1-1 0 0 0,0 2 0 0 0,-9 13-1 0 0,12-16-48 0 0,0-1-1 0 0,0 1 1 0 0,0 1-1 0 0,1-1 0 0 0,0 0 1 0 0,0-1-1 0 0,0 1 0 0 0,1 0 1 0 0,-1 0-1 0 0,1 1 0 0 0,0 0 1 0 0,1-1-1 0 0,-1 0 0 0 0,1 0 1 0 0,0 0-1 0 0,0-1 0 0 0,0 1 1 0 0,1 0-1 0 0,0 0 1 0 0,0 0-1 0 0,3 6 0 0 0,3-2 22 0 0,-1 0 1 0 0,1 0-1 0 0,0 1 0 0 0,0-2 0 0 0,1 0 0 0 0,0 0 1 0 0,2-1-1 0 0,-2 0 0 0 0,13 6 0 0 0,-11-6 54 0 0,1-1 1 0 0,-2 1-1 0 0,0 2 0 0 0,-1-1 1 0 0,1 0-1 0 0,-2 1 1 0 0,16 19-1 0 0,-23-28-84 0 0,-1 1-1 0 0,1 0 1 0 0,0 0 0 0 0,-1 0 0 0 0,1 0-1 0 0,-1 0 1 0 0,0 0 0 0 0,1 0 0 0 0,-1 0 0 0 0,0 0-1 0 0,1 0 1 0 0,-1 0 0 0 0,0 0 0 0 0,0 0-1 0 0,0 0 1 0 0,0 0 0 0 0,0 0 0 0 0,0 0-1 0 0,0 1 1 0 0,0-1 0 0 0,0 0 0 0 0,-1 0 0 0 0,1 0-1 0 0,0 0 1 0 0,-2 1 0 0 0,1 0 7 0 0,0 0 1 0 0,0 0-1 0 0,-1-1 0 0 0,1 0 1 0 0,-1 0-1 0 0,1 0 1 0 0,-1 0-1 0 0,1 0 0 0 0,-1 0 1 0 0,0 0-1 0 0,1-1 0 0 0,-1 1 1 0 0,-3 0-1 0 0,-5 1 114 0 0,1 0-1 0 0,0-1 1 0 0,0 0 0 0 0,-18-1-1 0 0,23 0-98 0 0,0 0 1 0 0,0-1-1 0 0,-1 0 0 0 0,1 1 1 0 0,0-2-1 0 0,0 1 0 0 0,0 0 1 0 0,0-1-1 0 0,0 0 0 0 0,1 0 1 0 0,-2 0-1 0 0,2 0 0 0 0,-1 0 0 0 0,1-2 1 0 0,-5-3-1 0 0,6 5-15 0 0,0-1 0 0 0,1 1 1 0 0,-1 0-1 0 0,1 0 0 0 0,0-1 0 0 0,0 1 1 0 0,-1-1-1 0 0,2 1 0 0 0,-1-1 0 0 0,0 1 0 0 0,1-1 1 0 0,-1 0-1 0 0,1 0 0 0 0,-1 0 0 0 0,1 0 1 0 0,0 1-1 0 0,1-1 0 0 0,-1 0 0 0 0,0 1 0 0 0,1-1 1 0 0,-1 0-1 0 0,1 1 0 0 0,0-1 0 0 0,0 1 1 0 0,2-5-1 0 0,10-21 209 0 0,3 1 0 0 0,22-30 0 0 0,-25 39-79 0 0,0-1-1 0 0,-1 0 1 0 0,-1-1 0 0 0,-1 0 0 0 0,-1-1 0 0 0,8-25 0 0 0,-16 43-131 0 0,0 0 0 0 0,0 0-1 0 0,-1-1 1 0 0,0 1 0 0 0,0 0 0 0 0,0 0 0 0 0,0 0 0 0 0,0 0 0 0 0,0-2 0 0 0,-1 2 0 0 0,0 0 0 0 0,1 0 0 0 0,-1 0 0 0 0,-2-4 0 0 0,-1 0 83 0 0,0 1 0 0 0,-1-1 0 0 0,0 0 0 0 0,-6-7 1 0 0,2 4-36 0 0,7 8-53 0 0,1 0-1 0 0,-1 1 0 0 0,1-1 1 0 0,0 0-1 0 0,0 0 0 0 0,0 0 1 0 0,0-1-1 0 0,0 1 0 0 0,0 0 1 0 0,0 0-1 0 0,1 0 0 0 0,-1 0 1 0 0,1-1-1 0 0,-1-3 0 0 0,2-2 67 0 0</inkml:trace>
  <inkml:trace contextRef="#ctx0" brushRef="#br0" timeOffset="2331.88">2663 254 13968 0 0,'11'13'273'0'0,"1"10"315"0"0,-11-19-516 0 0,1 1-1 0 0,-1-1 1 0 0,-1 1 0 0 0,1-1-1 0 0,-1 1 1 0 0,0-1 0 0 0,0 2-1 0 0,0-2 1 0 0,0 1 0 0 0,-1-1-1 0 0,0 0 1 0 0,-2 8 0 0 0,-3 7 508 0 0,-16 32 0 0 0,12-30-171 0 0,-8 23 0 0 0,16-37-326 0 0,0 0 1 0 0,1-1-1 0 0,0 1 1 0 0,0-1-1 0 0,0 1 1 0 0,1 0-1 0 0,0 0 1 0 0,0 6-1 0 0,1-12-70 0 0,-1 0-1 0 0,0 0 1 0 0,0-1 0 0 0,1 1-1 0 0,-1 0 1 0 0,0-1 0 0 0,1 1-1 0 0,-1 0 1 0 0,0-1 0 0 0,1 1-1 0 0,-1 0 1 0 0,1-1 0 0 0,-1 1-1 0 0,1-1 1 0 0,-1 1 0 0 0,1-1-1 0 0,0 1 1 0 0,-1-1 0 0 0,1 0-1 0 0,0 1 1 0 0,-1-1 0 0 0,1 0-1 0 0,0 1 1 0 0,-1-1 0 0 0,1 0-1 0 0,0 0 1 0 0,0 0 0 0 0,-1 1-1 0 0,2-1 1 0 0,-1 0 0 0 0,0 0-1 0 0,-1 0 1 0 0,1 0 0 0 0,0 0-1 0 0,0-1 1 0 0,-1 1 0 0 0,1 0-1 0 0,0 0 1 0 0,1-1 0 0 0,3 0 3 0 0,0 0 1 0 0,1-1 0 0 0,-1 0 0 0 0,6-3 0 0 0,-2 0 4 0 0,2 0 0 0 0,-2-1 0 0 0,0-2 0 0 0,-1 2 1 0 0,17-16-1 0 0,32-47 55 0 0,1 0 1 0 0,-43 57 27 0 0,-15 11-100 0 0,0 1-1 0 0,0 0 1 0 0,1 0-1 0 0,-1-1 1 0 0,0 1 0 0 0,0 0-1 0 0,1 0 1 0 0,-1 0-1 0 0,0-1 1 0 0,0 1 0 0 0,1 0-1 0 0,-1 0 1 0 0,0 0 0 0 0,0 0-1 0 0,1 0 1 0 0,-1 0-1 0 0,0-1 1 0 0,0 1 0 0 0,1 0-1 0 0,-1 0 1 0 0,0 0-1 0 0,1 0 1 0 0,-1 0 0 0 0,0 0-1 0 0,1 0 1 0 0,-1 0 0 0 0,0 0-1 0 0,0 0 1 0 0,1 1-1 0 0,-1-1 1 0 0,0 0 0 0 0,1 0-1 0 0,-1 0 1 0 0,0 0-1 0 0,0 0 1 0 0,1 0 0 0 0,-1 1-1 0 0,0-1 1 0 0,0 0 0 0 0,1 0-1 0 0,-1 0 1 0 0,0 1-1 0 0,0-1 1 0 0,0 0 0 0 0,0 0-1 0 0,1 1 1 0 0,-1-1-1 0 0,0 0 1 0 0,0 0 0 0 0,0 1-1 0 0,0-1 1 0 0,0 0-1 0 0,0 1 1 0 0,1-1 0 0 0,-1 0-1 0 0,0 0 1 0 0,0 1 0 0 0,0-1-1 0 0,0 0 1 0 0,0 1-1 0 0,0-1 1 0 0,0 0 0 0 0,-1 0-1 0 0,1 1 1 0 0,0-1-1 0 0,-4 46 196 0 0,-3-2-1 0 0,-1-1 0 0 0,-2 0 0 0 0,-19 48 0 0 0,9-48 88 0 0,15-34-185 0 0,-1 0 1 0 0,2 1-1 0 0,0 0 1 0 0,-3 12-1 0 0,7-21-70 0 0,-1 1 0 0 0,1-1-1 0 0,0 1 1 0 0,0 0 0 0 0,0-1-1 0 0,0 1 1 0 0,0-1 0 0 0,0 1-1 0 0,0-1 1 0 0,0 1 0 0 0,1 2-1 0 0,3 2 42 0 0</inkml:trace>
  <inkml:trace contextRef="#ctx0" brushRef="#br0" timeOffset="2332.88">3143 343 13864 0 0,'1'0'-3'0'0,"15"-5"82"0"0,-7 3 303 0 0,5 5 1092 0 0,-14-2-1454 0 0,0-1 0 0 0,1 1 1 0 0,-1-1-1 0 0,0 1 0 0 0,0-1 0 0 0,0 0 1 0 0,0 1-1 0 0,1-1 0 0 0,-1 1 1 0 0,0-1-1 0 0,0 1 0 0 0,0-1 1 0 0,0 1-1 0 0,0-1 0 0 0,0 1 1 0 0,0-1-1 0 0,0 1 0 0 0,0-1 1 0 0,-1 1-1 0 0,1-1 0 0 0,0 1 1 0 0,0-1-1 0 0,-1 2 0 0 0,-4 14 351 0 0,4-14-152 0 0,-8 22 756 0 0,5-16-867 0 0,0 2 1 0 0,1-1-1 0 0,0-1 0 0 0,1 1 1 0 0,0 0-1 0 0,0 1 0 0 0,1 0 0 0 0,0-1 1 0 0,0 0-1 0 0,2 11 0 0 0,0-13-16 0 0,0 0-1 0 0,1 1 0 0 0,0-1 0 0 0,0 1 0 0 0,0-1 0 0 0,1-1 0 0 0,0 1 0 0 0,1 0 0 0 0,0-1 0 0 0,8 12 1 0 0,-2-6 7 0 0,2-1 0 0 0,-1 1 0 0 0,0-2 1 0 0,17 10-1 0 0,-22-16-52 0 0,0 2 1 0 0,-1-2-1 0 0,0 1 1 0 0,1 0-1 0 0,-2 0 1 0 0,9 10-1 0 0,-13-14-39 0 0,0 0 0 0 0,0 0-1 0 0,0 0 1 0 0,0 0 0 0 0,0 0 0 0 0,0 1 0 0 0,-1-2-1 0 0,1 1 1 0 0,0 0 0 0 0,0 0 0 0 0,-1 0 0 0 0,1 0-1 0 0,0 0 1 0 0,-1-1 0 0 0,1 1 0 0 0,-1 0-1 0 0,1 0 1 0 0,-1-1 0 0 0,1 1 0 0 0,-1 0 0 0 0,0-1-1 0 0,1 1 1 0 0,-1-1 0 0 0,0 1 0 0 0,0-1 0 0 0,1 1-1 0 0,-1-1 1 0 0,0 1 0 0 0,0-1 0 0 0,0 0 0 0 0,-1 1-1 0 0,-15 3 45 0 0,-1 0-1 0 0,1-2 1 0 0,-1 0-1 0 0,1-1 0 0 0,-2-1 1 0 0,-32-3-1 0 0,25 0-3 0 0</inkml:trace>
  <inkml:trace contextRef="#ctx0" brushRef="#br0" timeOffset="2796.02">3201 297 13264 0 0,'18'-7'405'0'0,"-1"0"1"0"0,29-7-1 0 0,-12 4 25 0 0,102-23 439 0 0,-87 24 85 0 0,54-19 0 0 0,-58 10-674 0 0,-28 10 173 0 0,36-10 0 0 0,-52 18-430 0 0,0 0 0 0 0,0-1 0 0 0,0 1 0 0 0,0 0 0 0 0,0 0 0 0 0,0-1 1 0 0,0 1-1 0 0,0 0 0 0 0,0 0 0 0 0,0 0 0 0 0,0 0 0 0 0,0 1 0 0 0,1-1 0 0 0,-1 0 1 0 0,0 0-1 0 0,0 1 0 0 0,0-1 0 0 0,0 1 0 0 0,0-1 0 0 0,0 0 0 0 0,0 1 0 0 0,0 0 1 0 0,0-1-1 0 0,1 3 0 0 0,4 8-2367 0 0</inkml:trace>
  <inkml:trace contextRef="#ctx0" brushRef="#br0" timeOffset="2797.02">23 1395 6928 0 0,'-4'1'17'0'0,"3"-1"67"0"0,0 0 0 0 0,0 0 0 0 0,1 0 0 0 0,-1 0 1 0 0,0 0-1 0 0,0 0 0 0 0,0 2 0 0 0,1-2 0 0 0,-1 0 0 0 0,0 0 0 0 0,0 1 0 0 0,1-1 0 0 0,-1 0 0 0 0,0 1 1 0 0,1-1-1 0 0,-1 1 0 0 0,0-1 0 0 0,1 1 0 0 0,-1-1 0 0 0,1 1 0 0 0,-1 0 0 0 0,1-1 0 0 0,-1 1 0 0 0,1-1 1 0 0,-1 1-1 0 0,0 1 0 0 0,1-1 572 0 0,14 3-143 0 0,446-44 3729 0 0,-308 22-3748 0 0,10-2-133 0 0,456-48 583 0 0,4 21-337 0 0,-419 37-447 0 0,614-26 542 0 0,-460 22-412 0 0,5-4 379 0 0,-276 16-477 0 0,-51 3 109 0 0,36-6-1 0 0,-128 1 403 0 0,30 5-646 0 0</inkml:trace>
  <inkml:trace contextRef="#ctx0" brushRef="#br0" timeOffset="4872.33">508 1871 4816 0 0,'-3'11'1036'0'0,"0"1"0"0"0,0 0 1 0 0,0 14-1 0 0,0 16-447 0 0,1-8-335 0 0,-4 121 1078 0 0,7-137-1161 0 0,0-1-1 0 0,2 2 0 0 0,-1-2 1 0 0,2-1-1 0 0,1 2 1 0 0,10 27-1 0 0,-13-39-117 0 0,1 0-1 0 0,0-1 1 0 0,0 1 0 0 0,1-1 0 0 0,0 1-1 0 0,-1-1 1 0 0,1 0 0 0 0,0-1-1 0 0,1 1 1 0 0,-1-1 0 0 0,1 0 0 0 0,0 0-1 0 0,0-1 1 0 0,0 1 0 0 0,0 0 0 0 0,2-1-1 0 0,-1-1 1 0 0,-1 1 0 0 0,1-1-1 0 0,0 0 1 0 0,11 2 0 0 0,-8-3-9 0 0,1 0-1 0 0,0-1 1 0 0,-1 0 0 0 0,1 0-1 0 0,-1-1 1 0 0,0 0 0 0 0,2-1-1 0 0,-2 0 1 0 0,0 0 0 0 0,0-1 0 0 0,0-1-1 0 0,16-8 1 0 0,-15 7-7 0 0,-1-1 0 0 0,1 0 0 0 0,-2 0 0 0 0,2-1 0 0 0,-2-1 0 0 0,10-10 0 0 0,-16 15-25 0 0,1 0 1 0 0,-1-1 0 0 0,1 1 0 0 0,-1 0 0 0 0,0-1-1 0 0,-1-1 1 0 0,1 2 0 0 0,0-1 0 0 0,-1 0 0 0 0,0 0-1 0 0,0 0 1 0 0,1 0 0 0 0,-2 0 0 0 0,1 0 0 0 0,-1 0-1 0 0,0 0 1 0 0,0-2 0 0 0,0 2 0 0 0,-3-6 0 0 0,2 6 2 0 0,0 0 0 0 0,0 0 1 0 0,0 0-1 0 0,0 0 0 0 0,-1 0 1 0 0,0-1-1 0 0,0 1 0 0 0,0 0 1 0 0,0 1-1 0 0,-1-1 0 0 0,0 1 1 0 0,1-1-1 0 0,-1 1 0 0 0,0 0 1 0 0,0 0-1 0 0,-5-3 0 0 0,5 5 2 0 0,0-2 1 0 0,0 2-1 0 0,0-1 0 0 0,-2 1 0 0 0,2 0 0 0 0,0 0 0 0 0,-1 0 1 0 0,1 1-1 0 0,0-1 0 0 0,-1 1 0 0 0,1 0 0 0 0,-1 0 0 0 0,1 0 1 0 0,-1 0-1 0 0,1 1 0 0 0,-1-1 0 0 0,1 1 0 0 0,0 0 1 0 0,-1 0-1 0 0,-5 2 0 0 0,-10 8 115 0 0,0-1 0 0 0,-1 1 1 0 0,1 1-1 0 0,-18 16 0 0 0,-12 7 405 0 0,48-34-521 0 0,1-1 0 0 0,-1 1 0 0 0,1-1 0 0 0,-1 1 0 0 0,0-1 0 0 0,1 1-1 0 0,-1-1 1 0 0,1 1 0 0 0,-1-1 0 0 0,1 1 0 0 0,-1 0 0 0 0,1-1 0 0 0,0 1-1 0 0,-1 0 1 0 0,1-1 0 0 0,0 1 0 0 0,-1 1 0 0 0,0 3 58 0 0</inkml:trace>
  <inkml:trace contextRef="#ctx0" brushRef="#br0" timeOffset="5311.75">1054 1877 12256 0 0,'0'3'320'0'0,"1"6"-44"0"0,-1 0 0 0 0,-1 1 1 0 0,-1 10-1 0 0,1-9-1 0 0,0 0-1 0 0,0 20 1 0 0,3-11 278 0 0,-1-4-316 0 0,0-1-1 0 0,1 1 0 0 0,0-1 1 0 0,1 0-1 0 0,1 1 0 0 0,12 27 1 0 0,-12-35-129 0 0,0 0 1 0 0,1 0-1 0 0,-1-1 1 0 0,1 1-1 0 0,0-1 0 0 0,1 0 1 0 0,0-1-1 0 0,9 8 1 0 0,-7-7 4 0 0,-1-1 0 0 0,-1 1 1 0 0,1 0-1 0 0,8 12 0 0 0,-14-16 6 0 0,-2-2-102 0 0,1 0-1 0 0,-1 0 1 0 0,0 1-1 0 0,0-1 1 0 0,0 0-1 0 0,0 0 1 0 0,0 0-1 0 0,0 0 1 0 0,0 0-1 0 0,0 0 1 0 0,0 0-1 0 0,-1-1 1 0 0,1 1-1 0 0,0 0 1 0 0,0-1-1 0 0,-1 1 1 0 0,1 0-1 0 0,-1-1 1 0 0,1 0-1 0 0,0 1 1 0 0,-1-1-1 0 0,1 0 1 0 0,-3 0-1 0 0,-40 3 57 0 0,39-3-42 0 0,1 0-19 0 0,0 0-1 0 0,-1 0 1 0 0,0-1-1 0 0,1 1 1 0 0,0-1 0 0 0,-1 0-1 0 0,1 0 1 0 0,0 0-1 0 0,0 0 1 0 0,0-1 0 0 0,0 0-1 0 0,0 0 1 0 0,0 0-1 0 0,1 0 1 0 0,-1-1 0 0 0,1 1-1 0 0,-2-2 1 0 0,2 1-1 0 0,0 0 1 0 0,0 0 0 0 0,0 0-1 0 0,1-1 1 0 0,-1 1-1 0 0,1-1 1 0 0,0 1 0 0 0,0-1-1 0 0,0 0 1 0 0,0 0-1 0 0,-2-9 1 0 0,2 5-2 0 0,-2-8 20 0 0,1-1 0 0 0,0 0 0 0 0,0-25-1 0 0,3 37-27 0 0,0 0 1 0 0,0 0-1 0 0,0-2 0 0 0,1 2 0 0 0,0 0 0 0 0,0 0 0 0 0,0 0 0 0 0,1 0 0 0 0,-1 0 0 0 0,1 1 0 0 0,1-1 0 0 0,-1-1 0 0 0,0 2 0 0 0,1-1 0 0 0,0 1 0 0 0,0 0 0 0 0,0 0 1 0 0,1 0-1 0 0,0 1 0 0 0,-1-1 0 0 0,10-6 0 0 0,18-10-83 0 0,2 2 0 0 0,43-20 0 0 0,-24 15-23 0 0,-17 7-181 0 0,67-20-1 0 0,-82 32 222 0 0</inkml:trace>
  <inkml:trace contextRef="#ctx0" brushRef="#br0" timeOffset="5708.25">1492 1875 11552 0 0,'0'0'422'0'0,"1"-3"-292"0"0,-1 0-59 0 0,1 0 0 0 0,0 1 0 0 0,0 0 0 0 0,0-1 0 0 0,0 1 0 0 0,0 0-1 0 0,1 0 1 0 0,-1 0 0 0 0,1 0 0 0 0,-1 0 0 0 0,1 0 0 0 0,0 1 0 0 0,0-1 0 0 0,0 0 0 0 0,0 1 0 0 0,3-3 0 0 0,-4 4-58 0 0,1-1 102 0 0,0-1 1 0 0,0 1-1 0 0,1 0 0 0 0,-1 0 1 0 0,1 0-1 0 0,-1-1 1 0 0,0 2-1 0 0,1-1 1 0 0,-1 1-1 0 0,5-1 1 0 0,-6 2-44 0 0,0 0 1 0 0,0 1-1 0 0,0-1 1 0 0,0 0 0 0 0,0 1-1 0 0,0-1 1 0 0,-1 0-1 0 0,1 1 1 0 0,0-1-1 0 0,-1 1 1 0 0,1-1-1 0 0,-1 1 1 0 0,1-1-1 0 0,-1 3 1 0 0,1 2 17 0 0,-1 0 0 0 0,0 1 0 0 0,0 0 0 0 0,-1-1 0 0 0,0 1 0 0 0,0-1 0 0 0,0 0 0 0 0,-1 0 1 0 0,0 0-1 0 0,-5 13 0 0 0,-1-4 157 0 0,0 2 1 0 0,-20 24-1 0 0,27-40-219 0 0,0 0-1 0 0,1 0 1 0 0,-1-1 0 0 0,1 1-1 0 0,-1 0 1 0 0,1 0 0 0 0,-1 0-1 0 0,1 0 1 0 0,0 0 0 0 0,-1 0-1 0 0,1 0 1 0 0,0 0 0 0 0,0 0-1 0 0,0 1 1 0 0,0-1-20 0 0,0-1-1 0 0,0 0 1 0 0,0 0 0 0 0,0 1 0 0 0,0-1-1 0 0,0 0 1 0 0,1 1 0 0 0,-1-1-1 0 0,0 0 1 0 0,0 0 0 0 0,1 1-1 0 0,-1-1 1 0 0,0 0 0 0 0,0 0 0 0 0,1 1-1 0 0,-1-1 1 0 0,0 0 0 0 0,0 0-1 0 0,1 0 1 0 0,-1 0 0 0 0,0 0 0 0 0,1 1-1 0 0,-1-1 1 0 0,0 0 0 0 0,1 0-1 0 0,-1 0 1 0 0,0 0 0 0 0,1 0 0 0 0,4 0 25 0 0,1 0 0 0 0,-1 0 0 0 0,0-1 0 0 0,10-1 0 0 0,4-1 95 0 0,-12 3-99 0 0,0 0 1 0 0,1 0-1 0 0,0 1 1 0 0,0 0-1 0 0,-1 1 0 0 0,8 2 1 0 0,-13-3-17 0 0,1 0 1 0 0,0 0-1 0 0,0 1 1 0 0,-1-1 0 0 0,1 1-1 0 0,-1 0 1 0 0,2 0 0 0 0,-2 0-1 0 0,0 0 1 0 0,1 1-1 0 0,-1-1 1 0 0,-1 1 0 0 0,1-1-1 0 0,0 1 1 0 0,0-1 0 0 0,-1 1-1 0 0,2 3 1 0 0,-1 0 8 0 0,1 0 1 0 0,-2-1 0 0 0,1 2 0 0 0,-1-1-1 0 0,0-1 1 0 0,0 1 0 0 0,0 0-1 0 0,-1 0 1 0 0,0 0 0 0 0,0 1-1 0 0,0-1 1 0 0,-1 0 0 0 0,0 0-1 0 0,0 0 1 0 0,-1-1 0 0 0,0 1-1 0 0,0 1 1 0 0,0-2 0 0 0,0 0 0 0 0,-6 9-1 0 0,4-7 19 0 0,-1 0-1 0 0,-2 1 1 0 0,2-2-1 0 0,-1 0 0 0 0,-1 0 1 0 0,1 0-1 0 0,-1-1 1 0 0,0 1-1 0 0,0-1 1 0 0,0 0-1 0 0,-2-1 1 0 0,2 0-1 0 0,-15 5 0 0 0,11-6 8 0 0,0-2 0 0 0</inkml:trace>
  <inkml:trace contextRef="#ctx0" brushRef="#br0" timeOffset="6463.88">1970 1739 11760 0 0,'3'7'154'0'0,"-1"0"0"0"0,0-1 0 0 0,-1 1 1 0 0,0 0-1 0 0,0-1 0 0 0,0 2 0 0 0,-1-1 0 0 0,0 7 1 0 0,-3 10 550 0 0,-5 23 1 0 0,6-38-441 0 0,-2 10 487 0 0,-2 15-112 0 0,6-32-582 0 0,0 0 0 0 0,0 0 0 0 0,1 0 0 0 0,-1 0 0 0 0,0 0 0 0 0,1 0 0 0 0,0 1 0 0 0,-1-1 0 0 0,1-1 0 0 0,0 1 0 0 0,0 0 0 0 0,0 0 0 0 0,0-1 0 0 0,0 1 0 0 0,2 1-1 0 0,5 4 68 0 0,-2 0 0 0 0,2-1 0 0 0,-1 1 0 0 0,1-2 0 0 0,0 1 0 0 0,0-1 0 0 0,18 7 0 0 0,-21-10-91 0 0,3 2 16 0 0,0 0 1 0 0,-1 2 0 0 0,2-1-1 0 0,-2 0 1 0 0,0 1-1 0 0,-1 0 1 0 0,10 10-1 0 0,-13-12-28 0 0,-1-1 0 0 0,0 0 0 0 0,0 1 0 0 0,0-1 0 0 0,0 1 0 0 0,0-1 0 0 0,-1 1-1 0 0,2-1 1 0 0,-2 1 0 0 0,0 0 0 0 0,0 0 0 0 0,-1 0 0 0 0,1 0 0 0 0,-1 0 0 0 0,0 0-1 0 0,1 0 1 0 0,-2 0 0 0 0,1 0 0 0 0,0-1 0 0 0,-2 5 0 0 0,0 1 17 0 0,-2-2 0 0 0,1 0 1 0 0,0 0-1 0 0,-1-1 0 0 0,0 1 0 0 0,0-1 1 0 0,0 1-1 0 0,-1-1 0 0 0,0 0 0 0 0,0 0 1 0 0,-1-1-1 0 0,1 0 0 0 0,-2 0 0 0 0,-6 5 1 0 0,6-5 9 0 0,-1 0 1 0 0,1-1 0 0 0,-1 0 0 0 0,0-1-1 0 0,-1 1 1 0 0,1-1 0 0 0,0-1 0 0 0,-1 0 0 0 0,1 0-1 0 0,-1 0 1 0 0,0 0 0 0 0,-12-1 0 0 0,8-2 8 0 0</inkml:trace>
  <inkml:trace contextRef="#ctx0" brushRef="#br0" timeOffset="6464.88">1887 1864 13360 0 0,'0'0'0'0'0,"25"-14"0"0"0,-8 9 424 0 0,2-3 8 0 0,2-3-8 0 0,2 0 8 0 0,-2 3-304 0 0,0 1 16 0 0,-2-5-8 0 0,3 0 8 0 0,-1 6 328 0 0,-3-3-9 0 0,-1 1 1 0 0</inkml:trace>
  <inkml:trace contextRef="#ctx0" brushRef="#br0" timeOffset="6865.46">2471 1801 11952 0 0,'14'-9'379'0'0,"5"-3"44"0"0,-13 9-187 0 0,1 0 0 0 0,-1 0 0 0 0,2 1-1 0 0,-2 0 1 0 0,13-3 0 0 0,113-25 995 0 0,55-3 62 0 0,-184 33-1256 0 0,0-2 1 0 0,-1 2-1 0 0,1-1 1 0 0,0 1-1 0 0,0 0 1 0 0,0 0-1 0 0,-1 1 1 0 0,1-1-1 0 0,0 2 1 0 0,0-2-1 0 0,0 1 0 0 0,-1 0 1 0 0,1 0-1 0 0,5 2 1 0 0,-6-2-17 0 0,-1 1 0 0 0,1-1 0 0 0,-1 1 0 0 0,0-1-1 0 0,0 1 1 0 0,1 0 0 0 0,-1-1 0 0 0,0 1 0 0 0,0 0 0 0 0,-1 0 0 0 0,1 0 0 0 0,0 0 0 0 0,-1 0 0 0 0,1 0 0 0 0,-1 0 0 0 0,1 0-1 0 0,-1 0 1 0 0,0 0 0 0 0,0 1 0 0 0,0 3 0 0 0,-2 60 932 0 0,-16 108-1 0 0,17-149-510 0 0,2-20-308 0 0</inkml:trace>
  <inkml:trace contextRef="#ctx0" brushRef="#br0" timeOffset="6866.46">3109 1648 13768 0 0,'44'-8'734'0'0,"-37"7"-544"0"0,1 0 0 0 0,-1 0-1 0 0,1-1 1 0 0,-1 0 0 0 0,1 0 0 0 0,8-4-1 0 0,4-5 486 0 0,1 1-1 0 0,41-12 0 0 0,-55 20-502 0 0,0 0 0 0 0,1 0 0 0 0,-1 1 0 0 0,1 1 0 0 0,0-1 0 0 0,0 1 0 0 0,-1 0 0 0 0,1 1 0 0 0,-1-1 0 0 0,1 2 0 0 0,-1-1 0 0 0,12 4 0 0 0,-17-3-149 0 0,1-1 0 0 0,-1 0-1 0 0,0 1 1 0 0,0 0 0 0 0,0-1 0 0 0,0 1 0 0 0,-1 0 0 0 0,1 0 0 0 0,0 0 0 0 0,-1 0 0 0 0,1 1 0 0 0,-1-1 0 0 0,0 0 0 0 0,0 0-1 0 0,0 2 1 0 0,0-2 0 0 0,0 1 0 0 0,0-1 0 0 0,0 5 0 0 0,2 7 35 0 0,-1 2-1 0 0,0 16 1 0 0,-1-27-32 0 0,2 72 445 0 0,-8 105-1 0 0,2-165-342 0 0,0-1-1 0 0,-9 25 1 0 0,7-23-40 0 0,4-9-39 0 0</inkml:trace>
  <inkml:trace contextRef="#ctx0" brushRef="#br0" timeOffset="7359.04">3513 1692 13768 0 0,'29'-35'230'0'0,"-21"26"-39"0"0,0 2 0 0 0,0 0 0 0 0,0 1 0 0 0,14-8 0 0 0,-14 9-59 0 0,0 1 0 0 0,1 0 0 0 0,-1 1 0 0 0,2 0 0 0 0,-2 0 0 0 0,1 1 0 0 0,0 0 0 0 0,0 1 1 0 0,0-1-1 0 0,0 2 0 0 0,1-1 0 0 0,-1 2 0 0 0,0-1 0 0 0,0 1 0 0 0,0 0 0 0 0,16 5 0 0 0,-21-5-99 0 0,-1 0 0 0 0,1 1 0 0 0,0 0 0 0 0,0-1-1 0 0,-1 1 1 0 0,0 1 0 0 0,1-1 0 0 0,-1 0 0 0 0,0 2 0 0 0,0-1 0 0 0,0-1 0 0 0,1 1-1 0 0,3 6 1 0 0,-4-4 13 0 0,0 0-1 0 0,0 1 0 0 0,-1-1 1 0 0,1 2-1 0 0,-1-1 0 0 0,0 0 1 0 0,-1-1-1 0 0,2 9 0 0 0,-1 1 33 0 0,-1 0-1 0 0,-1-1 0 0 0,0 1 1 0 0,-1 0-1 0 0,0-1 0 0 0,-7 27 0 0 0,-13 36 210 0 0,21-76-276 0 0,0 0 1 0 0,0 0-1 0 0,0 0 1 0 0,0 0-1 0 0,0 0 0 0 0,0 0 1 0 0,0-1-1 0 0,0 1 1 0 0,0 0-1 0 0,0 0 0 0 0,0 0 1 0 0,1 0-1 0 0,-1 0 1 0 0,0 0-1 0 0,1 0 0 0 0,-1 0 1 0 0,1-1-1 0 0,-1 1 1 0 0,1 1-1 0 0,-1-1 0 0 0,1-1 1 0 0,-1 1-1 0 0,2 1 1 0 0,0-1 1 0 0,-1 0 0 0 0,1 0-1 0 0,-1-1 1 0 0,1 1 0 0 0,0 0 0 0 0,-1-1 0 0 0,1 1 0 0 0,0-1 0 0 0,0 0 0 0 0,-1 1 0 0 0,5-1 0 0 0,1 0 16 0 0,0-1 0 0 0,1 0 0 0 0,-1 0 0 0 0,0 0 0 0 0,10-4 0 0 0,34-16 137 0 0,0-1 1 0 0,48-32-1 0 0,-77 42-147 0 0,27-15 37 0 0</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10:24:12.638"/>
    </inkml:context>
    <inkml:brush xml:id="br0">
      <inkml:brushProperty name="width" value="0.05" units="cm"/>
      <inkml:brushProperty name="height" value="0.05" units="cm"/>
      <inkml:brushProperty name="color" value="#004F8B"/>
    </inkml:brush>
  </inkml:definitions>
  <inkml:trace contextRef="#ctx0" brushRef="#br0">4249 1290 7632 0 0,'0'0'24'0'0,"-3"-3"-18"0"0,-27-29 84 0 0,21 21-36 0 0,-1 1 0 0 0,0 0 0 0 0,0 0 0 0 0,-18-11 0 0 0,6 6 219 0 0,11 7-116 0 0,0 1 1 0 0,-14-7 0 0 0,-12-3 23 0 0,-26-11 247 0 0,-46-14 100 0 0,-57-17-40 0 0,88 33-305 0 0,-31-10-7 0 0,-7 7 58 0 0,-172-19 0 0 0,44 20 52 0 0,147 19-204 0 0,-76-5 48 0 0,60 9 41 0 0,-375-1 332 0 0,26 31 121 0 0,347-14-385 0 0,-169 37 0 0 0,197-26-89 0 0,0 3 1 0 0,-120 54-1 0 0,190-71-115 0 0,-410 203 649 0 0,403-196-631 0 0,0 3 1 0 0,1 0 0 0 0,1 1-1 0 0,1 1 1 0 0,1 2 0 0 0,0 0 0 0 0,2 0-1 0 0,-1 2 1 0 0,-23 47 0 0 0,29-50 6 0 0,-2 4 43 0 0,-20 46 0 0 0,32-61-81 0 0,-1-1 0 0 0,2 0 0 0 0,0 2 0 0 0,0-2 0 0 0,0 0 0 0 0,1 1 0 0 0,1 0 0 0 0,-1 0 0 0 0,2 12 1 0 0,-1-21-23 0 0,2 23 47 0 0,1 1 0 0 0,1-1-1 0 0,1 0 1 0 0,1 0 0 0 0,17 41 0 0 0,-11-42-14 0 0,1 0 1 0 0,2-1-1 0 0,0 1 1 0 0,1-3-1 0 0,35 37 1 0 0,-1-11 19 0 0,58 44 1 0 0,-75-67-37 0 0,1-1-1 0 0,0-1 1 0 0,2-3 0 0 0,65 26-1 0 0,156 34 46 0 0,-20-33-17 0 0,-170-33-34 0 0,231 24 22 0 0,-245-31-25 0 0,68 3 15 0 0,129-8-1 0 0,118-24 23 0 0,-352 23-43 0 0,289-34 13 0 0,-235 26-11 0 0,299-56 12 0 0,-287 49-15 0 0,20-5 2 0 0,-1-4-1 0 0,-2-5 0 0 0,98-43 1 0 0,215-97 3 0 0,-366 151-6 0 0,0-3 0 0 0,57-38 0 0 0,-85 48 0 0 0,-1 0 0 0 0,1-3 0 0 0,-3 1 0 0 0,1-2 0 0 0,-1 1 0 0 0,-1-2 0 0 0,-1 0 0 0 0,13-19 0 0 0,-14 15 0 0 0,-1 1 0 0 0,-1-1 0 0 0,16-45 0 0 0,-22 51 0 0 0,-1-1 0 0 0,0 0 0 0 0,-1 0 0 0 0,0 1 0 0 0,-1-2 0 0 0,-2-26 0 0 0,-2 14 0 0 0,-1 1 0 0 0,-1 0 0 0 0,-1-1 0 0 0,-12-30 0 0 0,12 43 0 0 0,-1 0 0 0 0,0 1 0 0 0,-1-1 0 0 0,0 2 0 0 0,-1 0 0 0 0,-2-1 0 0 0,1 2 0 0 0,-16-16 0 0 0,-119-99 0 0 0,77 70 0 0 0,40 36 0 0 0,-2 0 0 0 0</inkml:trace>
  <inkml:trace contextRef="#ctx0" brushRef="#br0" timeOffset="754.44">2519 820 7432 0 0,'0'0'3353'0'0,"5"0"-2866"0"0,-1 0-417 0 0,0-1 0 0 0,0 0 0 0 0,0 0 0 0 0,0 0 1 0 0,0 0-1 0 0,0-1 0 0 0,0 1 0 0 0,-1-1 0 0 0,7-5 0 0 0,37-26 132 0 0,-21 15-25 0 0,129-102 1198 0 0,-105 79-1190 0 0,-29 26-62 0 0,1-1 0 0 0,0 3 0 0 0,32-16 0 0 0,78-26 625 0 0,-41 18-396 0 0,40-14 1025 0 0,-130 51-1305 0 0,0-1 0 0 0,0 1 0 0 0,0 0 0 0 0,0 0 0 0 0,0 0-1 0 0,0 0 1 0 0,0 0 0 0 0,0 0 0 0 0,0 0 0 0 0,0 0 0 0 0,0 0 0 0 0,0 0 0 0 0,0 0 0 0 0,1 1 0 0 0,-1-1 0 0 0,0 0 0 0 0,0 1 0 0 0,0-1 0 0 0,0 1 0 0 0,0-1 0 0 0,1 2-1 0 0,-1-1 81 0 0</inkml:trace>
  <inkml:trace contextRef="#ctx0" brushRef="#br0" timeOffset="2114.65">3759 368 8432 0 0,'0'-3'198'0'0,"0"-1"0"0"0,1 1 1 0 0,-1 0-1 0 0,1 0 1 0 0,0 0-1 0 0,2-5 0 0 0,0 2 334 0 0,0-2-1 0 0,0 2 1 0 0,9-11 1631 0 0,-12 19-2004 0 0,-3 52 293 0 0,-2 0-1 0 0,-2 0 1 0 0,-17 62 0 0 0,12-62-190 0 0,12-53-214 0 0,-1 2 53 0 0,1-6 54 0 0,0-11 17 0 0,17-119 284 0 0,-8 69-106 0 0,-6 31-165 0 0,11-40-1 0 0,-12 64-131 0 0,1 1-1 0 0,0-1 1 0 0,0 0-1 0 0,0 1 1 0 0,2 0-1 0 0,0 1 1 0 0,-1-2-1 0 0,1 2 1 0 0,8-9-1 0 0,-12 15-38 0 0,0 0-1 0 0,0 0 1 0 0,0 0 0 0 0,-1 0-1 0 0,1 0 1 0 0,0 1 0 0 0,0-2-1 0 0,0 1 1 0 0,0 0-1 0 0,0 1 1 0 0,1-1 0 0 0,-1 1-1 0 0,0-1 1 0 0,0 1 0 0 0,0 0-1 0 0,0-1 1 0 0,1 1-1 0 0,-1 0 1 0 0,0 0 0 0 0,1 0-1 0 0,-1 0 1 0 0,1 0 0 0 0,-1 0-1 0 0,0 0 1 0 0,0 0 0 0 0,1 1-1 0 0,-1-1 1 0 0,0 0-1 0 0,0 1 1 0 0,0-1 0 0 0,0 1-1 0 0,0-1 1 0 0,0 1 0 0 0,0-1-1 0 0,0 1 1 0 0,0 1-1 0 0,0-1 1 0 0,0-1 0 0 0,0 1-1 0 0,0 0 1 0 0,0 0 0 0 0,0 0-1 0 0,0 1 1 0 0,5 6 51 0 0,-1-1-1 0 0,0 1 1 0 0,0 2 0 0 0,6 11-1 0 0,-9-14-58 0 0,10 18 181 0 0,-2 1 0 0 0,-1 1-1 0 0,-1 1 1 0 0,9 51-1 0 0,-15-60-98 0 0,0 1-1 0 0,-2 0 1 0 0,0-1 0 0 0,-1 1-1 0 0,-1-1 1 0 0,0 1-1 0 0,-11 35 1 0 0,11-50-63 0 0,1-1 1 0 0,-1 0-1 0 0,0 0 1 0 0,0 0-1 0 0,0-1 1 0 0,0 1 0 0 0,0-1-1 0 0,-1 2 1 0 0,-4 3-1 0 0,6-7-16 0 0,-1 0 0 0 0,1 0 0 0 0,0 0 0 0 0,0 0 0 0 0,0-1 0 0 0,0 1 0 0 0,-1 0 0 0 0,1-1 0 0 0,0 1 0 0 0,-1-1 0 0 0,1 1 0 0 0,-1-1-1 0 0,1 0 1 0 0,0 1 0 0 0,-1-1 0 0 0,1 0 0 0 0,-1 0 0 0 0,1 0 0 0 0,-1 0 0 0 0,0 0 0 0 0,1-1 0 0 0,-1 1 0 0 0,1 0 0 0 0,0-1 0 0 0,-1 1 0 0 0,1-1 0 0 0,0 1 0 0 0,-1-1 0 0 0,1 0 0 0 0,0 1-1 0 0,0-1 1 0 0,-2-2 0 0 0,-8-6 18 0 0,0-1 0 0 0,0 0-1 0 0,1 0 1 0 0,1-2 0 0 0,1 1-1 0 0,-1 0 1 0 0,2-2 0 0 0,-13-22-1 0 0,6 10-3 0 0,8 14-10 0 0,1 2-1 0 0,0-1 1 0 0,-8-21 0 0 0,13 29-8 0 0,0-4-2 0 0,1-1-1 0 0,1 5-4 0 0,0-1 1 0 0,1 1 0 0 0,0 0 1 0 0,-1 0-1 0 0,0 0 0 0 0,1 0 1 0 0,0 0-1 0 0,-1 0 0 0 0,1 0 1 0 0,0 1-1 0 0,0 0 0 0 0,0-1 1 0 0,0 1-1 0 0,4-1 1 0 0,4-2-1 0 0,11-5-7 0 0,-1 2-1 0 0,47-11 0 0 0,-60 16 2 0 0,1 1 0 0 0,-1 0 0 0 0,1 1 0 0 0,0 0 0 0 0,0 0 0 0 0,0 1 0 0 0,-1 0 0 0 0,1 1 0 0 0,-1 0 0 0 0,1 1 0 0 0,8 3 0 0 0,-10-3-1 0 0,-1 0 0 0 0,-1 1 0 0 0,1 0 0 0 0,0 0 0 0 0,0 0 0 0 0,-1 2 0 0 0,0-2 0 0 0,0 1 0 0 0,-1 1 0 0 0,6 6 0 0 0,4 11-15 0 0,17 33 1 0 0,-24-43 19 0 0,-6-11 2 0 0,-1-1 1 0 0,0 0 0 0 0,0-1 0 0 0,1 1 0 0 0,-1 0 0 0 0,0-1 0 0 0,1 1 0 0 0,-1 0 0 0 0,0-1 0 0 0,1 1 0 0 0,-1-1 0 0 0,1 1 0 0 0,-1 0 0 0 0,1-1 0 0 0,-1 1-1 0 0,1-1 1 0 0,-1 0 0 0 0,1 1 0 0 0,0-1 0 0 0,0 1 0 0 0,7 5 0 0 0,-7-6 0 0 0,0 0 0 0 0,-1 0 0 0 0,1 0 0 0 0,0 0 0 0 0,0 0 0 0 0,0 0 0 0 0,-1 0 0 0 0,1 0 0 0 0,0 0 0 0 0,0-1 0 0 0,-1 1 0 0 0,1 0 0 0 0,0 0 0 0 0,0-1 0 0 0,-1 1 0 0 0,1 0 0 0 0,0-2 0 0 0,-1 2 0 0 0,1-1 0 0 0,0 1 0 0 0,-1-1 0 0 0,1 1 0 0 0,-1-1 0 0 0,1 1 0 0 0,-1-1 0 0 0,1 0 0 0 0,-1 1 0 0 0,1-1 0 0 0,-1 0 0 0 0,0 1 0 0 0,1-1 0 0 0,-1-1 0 0 0,1 0 0 0 0,11-14 3 0 0,0-1-1 0 0,11-22 1 0 0,1-2 4 0 0,-24 39-6 0 0,1 1-1 0 0,0 0 1 0 0,-1 0 0 0 0,1 0-1 0 0,0 0 1 0 0,0 0 0 0 0,-1 0 0 0 0,1 1-1 0 0,0-1 1 0 0,1 0 0 0 0,-1-1-1 0 0,0 2 1 0 0,0-1 0 0 0,0 0-1 0 0,0 1 1 0 0,0-1 0 0 0,1 1-1 0 0,0-1 1 0 0,0 0 3 0 0,0 1 14 0 0,10 14 38 0 0,-11-10-47 0 0,0 1 10 0 0,0 0 1 0 0,0 0-1 0 0,0 0 0 0 0,1 1 1 0 0,0-1-1 0 0,0 0 1 0 0,0 0-1 0 0,1-1 1 0 0,-1 1-1 0 0,8 7 0 0 0,-10-11-15 0 0,1-1 0 0 0,0 0 0 0 0,0 1 0 0 0,0-1 1 0 0,-1 0-1 0 0,1 1 0 0 0,0-1 0 0 0,0 0 0 0 0,0 0 0 0 0,0 0 0 0 0,0 0 0 0 0,0 0 0 0 0,-1 0 0 0 0,1 0 0 0 0,0 0 0 0 0,0 0 0 0 0,0 0 0 0 0,0 0 0 0 0,0-1 0 0 0,0 1 0 0 0,15-6 46 0 0,-10 1-25 0 0,-1 1-1 0 0,1 0 1 0 0,-1-1 0 0 0,7-7-1 0 0,13-12 78 0 0,-23 23-90 0 0,-1-1 0 0 0,0 1 1 0 0,2 0-1 0 0,-2 0 0 0 0,0-1 0 0 0,0 1 0 0 0,0 0 0 0 0,0-1 0 0 0,0 1 0 0 0,1-4 0 0 0,1-1 70 0 0,-2 5-25 0 0,3-1-14 0 0,-4 2-34 0 0,0-1-1 0 0,0 1 1 0 0,1 0 0 0 0,-1 0 0 0 0,0-1-1 0 0,0 1 1 0 0,1 0 0 0 0,-1 0 0 0 0,0 0 0 0 0,0 0-1 0 0,1-1 1 0 0,-1 1 0 0 0,0 0 0 0 0,0 0-1 0 0,1 0 1 0 0,-1 0 0 0 0,0 0 0 0 0,1 0-1 0 0,-1 0 1 0 0,0 0 0 0 0,1 0 0 0 0,-1 0 0 0 0,0 0-1 0 0,1 0 1 0 0,-1 0 0 0 0,0 0 0 0 0,0 0-1 0 0,1 0 1 0 0,-1 0 0 0 0,0 0 0 0 0,1 0-1 0 0,-1 1 1 0 0,0-1 0 0 0,0 0 0 0 0,1 0 0 0 0,-1 0-1 0 0,0 0 1 0 0,0 1 0 0 0,1-1 0 0 0,15 13 91 0 0,13 7 47 0 0,-28-19-136 0 0,1 0 0 0 0,0 0 0 0 0,0-1 0 0 0,-1 1 0 0 0,1-1 0 0 0,0 1 0 0 0,0-1 0 0 0,0 0 0 0 0,0 0 0 0 0,-1 0 0 0 0,1 0 0 0 0,0 0 0 0 0,0 0 0 0 0,0 0 0 0 0,1 0 0 0 0,1-1 0 0 0,19-7 77 0 0,37-12 168 0 0,-54 17-226 0 0,1 0 0 0 0,-1 0 0 0 0,0-1 0 0 0,0 0 0 0 0,-1 0 0 0 0,1 0 0 0 0,4-7 0 0 0,-7 8-12 0 0,-1 0 0 0 0,1 1 1 0 0,-1-1-1 0 0,1 0 0 0 0,-1-1 1 0 0,-1 1-1 0 0,1 0 0 0 0,-1 0 0 0 0,1-2 1 0 0,-1 2-1 0 0,0-1 0 0 0,0 1 0 0 0,-1-1 1 0 0,1 1-1 0 0,0-7 0 0 0,-1 0 37 0 0,0 1 11 0 0,0 0-1 0 0,0 0 1 0 0,-1-1-1 0 0,-3-10 1 0 0,4 18-39 0 0,-2-1 42 0 0,1 0-42 0 0,-1 9-19 0 0,-2 10 21 0 0,-1 1 0 0 0,2-1 0 0 0,1 2 0 0 0,1-2 1 0 0,0 1-1 0 0,1 21 0 0 0,1-29-21 0 0,0 0-1 0 0,0 0 1 0 0,0 0 0 0 0,1 0-1 0 0,1 0 1 0 0,0-1 0 0 0,1 1-1 0 0,-1-1 1 0 0,1 0 0 0 0,0 0 0 0 0,0 1-1 0 0,1-2 1 0 0,7 9 0 0 0,-10-13-3 0 0,1-1 0 0 0,-1 1 1 0 0,1-1-1 0 0,-1 0 1 0 0,2 0-1 0 0,-1 0 0 0 0,-1 0 1 0 0,1-1-1 0 0,0 1 0 0 0,0-1 1 0 0,1 0-1 0 0,-1 0 1 0 0,6 2-1 0 0,-7-3-3 0 0,1 0 0 0 0,-1 0 0 0 0,0 0 0 0 0,0-1 0 0 0,1 1 0 0 0,-1 0 0 0 0,0-1 0 0 0,1 1 1 0 0,-1-1-1 0 0,0 0 0 0 0,1 0 0 0 0,-1 0 0 0 0,0 0 0 0 0,0 0 0 0 0,0 0 0 0 0,-1 0 0 0 0,1-1 0 0 0,0 1 0 0 0,0-1 0 0 0,2-3 0 0 0,4-5-2 0 0</inkml:trace>
  <inkml:trace contextRef="#ctx0" brushRef="#br0" timeOffset="2583.87">4743 364 12664 0 0,'-9'4'11'0'0,"-6"3"65"0"0,-25 12 991 0 0,199-87 1440 0 0,-139 59-2433 0 0,1 0-1 0 0,-1 2 1 0 0,1 0 0 0 0,0 0 0 0 0,38-5-1 0 0,-27 9-65 0 0</inkml:trace>
  <inkml:trace contextRef="#ctx0" brushRef="#br0" timeOffset="2987.86">5301 221 9144 0 0,'0'0'472'0'0,"2"-2"-232"0"0,-2 1-245 0 0,1 0 31 0 0,-1 0 0 0 0,1 1 0 0 0,-1-1-1 0 0,0 1 1 0 0,1-1 0 0 0,-1 0 0 0 0,0 1-1 0 0,1-1 1 0 0,-1 0 0 0 0,0 1 0 0 0,0-1 0 0 0,0 0-1 0 0,0 0 1 0 0,0 1 0 0 0,0-1 0 0 0,0 0-1 0 0,0 0 1 0 0,0 1 0 0 0,0-1 0 0 0,0 0 0 0 0,0-1-1 0 0,-1 1 155 0 0,1 1-111 0 0,-1 0-1 0 0,1-1 0 0 0,0 1 1 0 0,-1 0-1 0 0,1 0 0 0 0,0-1 1 0 0,-1 1-1 0 0,1 0 0 0 0,0 0 0 0 0,-1-1 1 0 0,1 1-1 0 0,-1 0 0 0 0,1 0 1 0 0,0 0-1 0 0,-1 0 0 0 0,1 0 1 0 0,-1-1-1 0 0,1 1 0 0 0,-1 0 1 0 0,0 0-1 0 0,-7 5 84 0 0,-1-1 0 0 0,1 1-1 0 0,-1 1 1 0 0,1-1 0 0 0,0 2 0 0 0,-7 7-1 0 0,-43 50 680 0 0,33-36-213 0 0,20-23-536 0 0,0 1 0 0 0,0 0 1 0 0,1 0-1 0 0,0 1 1 0 0,0 0-1 0 0,1-1 1 0 0,-6 13-1 0 0,8-16-55 0 0,0-2 0 0 0,1 1 0 0 0,-1 0 0 0 0,1 0 0 0 0,0-1 0 0 0,0 1 0 0 0,0 0 0 0 0,0 0 0 0 0,0-1 0 0 0,0 1 0 0 0,0 0 0 0 0,0 0-1 0 0,1-1 1 0 0,-1 1 0 0 0,0 0 0 0 0,1-1 0 0 0,0 1 0 0 0,-1 0 0 0 0,1 0 0 0 0,0 0 0 0 0,0-1 0 0 0,0 1 0 0 0,0-1 0 0 0,0 0 0 0 0,0 1 0 0 0,2-1 0 0 0,-2 0 0 0 0,0 0 0 0 0,1 0 0 0 0,-1 0 0 0 0,0 0 0 0 0,1 0-1 0 0,-1 0 1 0 0,1 0 0 0 0,0 0 0 0 0,-1-1 0 0 0,1 1 0 0 0,2 0 0 0 0,4 1 56 0 0,1 0 1 0 0,0 0-1 0 0,1-1 0 0 0,-1-1 0 0 0,0 1 1 0 0,0-1-1 0 0,0-1 0 0 0,1 0 0 0 0,-1 0 1 0 0,0 0-1 0 0,13-5 0 0 0,7-3 195 0 0,-1-1 0 0 0,32-17 0 0 0,-54 24-221 0 0,0 0 0 0 0,0-1 0 0 0,0 0 0 0 0,0 1 0 0 0,-1-1 0 0 0,0-1-1 0 0,9-7 1 0 0,-11 9-21 0 0,-1-1 0 0 0,1 0 0 0 0,-1 1-1 0 0,0-1 1 0 0,-1 1 0 0 0,1-1 0 0 0,-1 0 0 0 0,1 0 0 0 0,-1 0-1 0 0,0-1 1 0 0,0 1 0 0 0,-1 0 0 0 0,1 0 0 0 0,-1-5-1 0 0,3-175 1336 0 0,-3 183-1086 0 0,5 15 99 0 0,-3-1-303 0 0,-1 0-1 0 0,0 0 0 0 0,0 0 1 0 0,-1 0-1 0 0,-4 25 0 0 0,2-4 80 0 0,1-4 97 0 0,1 0 0 0 0,1-2 0 0 0,2 2 0 0 0,8 35 0 0 0,-11-64-223 0 0,0-1 1 0 0,0 1-1 0 0,0 0 1 0 0,1 0-1 0 0,-1 0 0 0 0,0-1 1 0 0,0 1-1 0 0,1 0 0 0 0,-1 0 1 0 0,0-1-1 0 0,1 1 1 0 0,-1 0-1 0 0,0-1 0 0 0,1 1 1 0 0,-1 1-1 0 0,1-2 1 0 0,0 1-1 0 0,-1-1 0 0 0,1 1 1 0 0,0-1-19 0 0,-1 0 0 0 0,1 0-1 0 0,-1 0 1 0 0,0 0 0 0 0,1 0 0 0 0,-1 0 0 0 0,1 0 0 0 0,-1 0 0 0 0,0 0 0 0 0,1-1-1 0 0,-1 1 1 0 0,0 0 0 0 0,1 0 0 0 0,-1-1 0 0 0,0 1 0 0 0,1 0 0 0 0,-1 0 0 0 0,0-2 0 0 0,1 2-1 0 0,-1 0 1 0 0,0-1 0 0 0,0 1 0 0 0,0 0 0 0 0,1-1 0 0 0,-1 1 0 0 0,3-5 30 0 0,-1 1 0 0 0,0-1 0 0 0,0 1 0 0 0,2-8 0 0 0,-2-3-6 0 0,1 2 1 0 0,-2-1-1 0 0,0 0 1 0 0,-1-23 0 0 0,-9-57 21 0 0,6 71-41 0 0,-9-47 21 0 0,7 50-45 0 0,2-1-1 0 0,0 1 1 0 0,1-1 0 0 0,-1-21 0 0 0,4 41-4 0 0,-1 0 1 0 0,0-1 0 0 0,0 1 0 0 0,0 0 0 0 0,2 0-1 0 0,-2 0 1 0 0,0 0 0 0 0,1-1 0 0 0,-1 1-1 0 0,1 0 1 0 0,-1 0 0 0 0,1 0 0 0 0,0 0 0 0 0,-1 0-1 0 0,1 0 1 0 0,0 0 0 0 0,0 0 0 0 0,0 0 0 0 0,0 1-1 0 0,0-1 1 0 0,-1 0 0 0 0,1 1 0 0 0,0-1 0 0 0,1 0-1 0 0,-1 1 1 0 0,0 0 0 0 0,0-1 0 0 0,0 1-1 0 0,0-1 1 0 0,0 1 0 0 0,0 0 0 0 0,0 0 0 0 0,1 0-1 0 0,1 0 1 0 0,4 0-28 0 0,0 0 0 0 0,1 1 0 0 0,0-1-1 0 0,9 4 1 0 0,-9-3-20 0 0,10 4-18 0 0,1 2 1 0 0,-1 0 0 0 0,1 1-1 0 0,23 15 1 0 0,-22-13 29 0 0,-2 1 1 0 0,1 1-1 0 0,-2 1 0 0 0,0 0 1 0 0,17 18-1 0 0,-28-26 30 0 0,-1 2 0 0 0,0-2 0 0 0,0 1 0 0 0,-1 0 0 0 0,0 1 0 0 0,1-1-1 0 0,-1 2 1 0 0,-1-2 0 0 0,0 1 0 0 0,0 0 0 0 0,-1 0 0 0 0,0 2 0 0 0,0-2-1 0 0,-1 0 1 0 0,0 1 0 0 0,0 0 0 0 0,0 0 0 0 0,-2 9 0 0 0,0-10 2 0 0,0-2 0 0 0,-1 1 0 0 0,1 0 1 0 0,-1-1-1 0 0,-1 1 0 0 0,1 0 1 0 0,-1-1-1 0 0,0 1 0 0 0,0-1 0 0 0,-2-1 1 0 0,2 1-1 0 0,-1 0 0 0 0,-8 7 0 0 0,-6 5-18 0 0,-2-1-1 0 0,-21 15 1 0 0,7-9-1 0 0,4 2 0 0 0,-1 3 3 0 0</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10:24:17.188"/>
    </inkml:context>
    <inkml:brush xml:id="br0">
      <inkml:brushProperty name="width" value="0.05" units="cm"/>
      <inkml:brushProperty name="height" value="0.05" units="cm"/>
      <inkml:brushProperty name="color" value="#004F8B"/>
    </inkml:brush>
  </inkml:definitions>
  <inkml:trace contextRef="#ctx0" brushRef="#br0">2 511 7024 0 0,'0'-12'97'0'0,"-1"-6"147"0"0,1 1 71 0 0,0-9 170 0 0,0 1-160 0 0,0-29 4025 0 0,0 53-3910 0 0,0 20 278 0 0,2 10-428 0 0,2 0-1 0 0,0 1 0 0 0,2-2 1 0 0,1 1-1 0 0,18 45 0 0 0,-16-54-192 0 0,0 1 0 0 0,1-1 0 0 0,1 0 0 0 0,1-2 0 0 0,0 0 0 0 0,2 1 0 0 0,0-3 0 0 0,1 1 0 0 0,0-1 0 0 0,1-1-1 0 0,1 0 1 0 0,1-2 0 0 0,23 14 0 0 0,-19-12 10 0 0,1-3 0 0 0,1 0 0 0 0,-1-2-1 0 0,2-1 1 0 0,0 0 0 0 0,-1-2 0 0 0,2-1 0 0 0,-1-2-1 0 0,1 1 1 0 0,48-1 0 0 0,-63-5-58 0 0,1 0-1 0 0,-1-1 1 0 0,1-1-1 0 0,0 1 1 0 0,-1-2 0 0 0,0 1-1 0 0,-1-1 1 0 0,1-1-1 0 0,-1 0 1 0 0,12-8 0 0 0,-10 5 24 0 0,1-2 0 0 0,-2 1 1 0 0,1-1-1 0 0,-1-1 0 0 0,-1 1 1 0 0,1-2-1 0 0,10-16 0 0 0,-19 25-36 0 0,0 0 0 0 0,0 0-1 0 0,0 0 1 0 0,-1-1-1 0 0,1 1 1 0 0,-1 0-1 0 0,0-2 1 0 0,0 2-1 0 0,0-1 1 0 0,-1 1 0 0 0,1-5-1 0 0,-1 7 83 0 0,-12-10 175 0 0,-2 9-223 0 0,0 0 0 0 0,-1 1-1 0 0,2 1 1 0 0,-1 1 0 0 0,0 0-1 0 0,-15 3 1 0 0,28-4-53 0 0,0 0-1 0 0,0 0 0 0 0,0 0 1 0 0,-1 1-1 0 0,1-1 1 0 0,0 0-1 0 0,0 1 1 0 0,1-1-1 0 0,-1 1 1 0 0,0-1-1 0 0,0 1 1 0 0,0 0-1 0 0,0-1 1 0 0,1 2-1 0 0,-1-1 1 0 0,0-1-1 0 0,0 2 1 0 0,0 0 62 0 0,28 14 89 0 0,119 40 219 0 0,-142-54-374 0 0,2 0 0 0 0,-2 0 0 0 0,0-1 0 0 0,0 2 0 0 0,1-1 0 0 0,-2 0 0 0 0,1 1 0 0 0,0 0 0 0 0,0-1 0 0 0,-1 2 0 0 0,1 0 0 0 0,-1-1 0 0 0,0 1 0 0 0,0-1 1 0 0,-1 1-1 0 0,1 0 0 0 0,-1 0 0 0 0,1 1 0 0 0,-1-1 0 0 0,-1 0 0 0 0,1 1 0 0 0,0-1 0 0 0,-1 0 0 0 0,0 2 0 0 0,1 3 0 0 0,-2-1 7 0 0,1 1 1 0 0,-1-2-1 0 0,0 1 0 0 0,-1 0 1 0 0,0 0-1 0 0,0 0 0 0 0,-1 0 1 0 0,0 0-1 0 0,0-1 1 0 0,-1 1-1 0 0,1 0 0 0 0,-2-1 1 0 0,1 0-1 0 0,-7 9 0 0 0,-21 29 146 0 0,-4 0-1 0 0,-44 46 0 0 0,68-80-125 0 0</inkml:trace>
  <inkml:trace contextRef="#ctx0" brushRef="#br0" timeOffset="2001.66">1537 607 96 0 0,'2'-3'2273'0'0,"1"-1"-1073"0"0,0 1-390 0 0,-1-1-1 0 0,0 2 1 0 0,0-1 0 0 0,0 0-1 0 0,0 0 1 0 0,1-3-1 0 0,-2 3-722 0 0,0 0-1 0 0,-1-1 1 0 0,1 1-1 0 0,0 1 0 0 0,-1-1 1 0 0,0 0-1 0 0,1-3 1 0 0,-1-2 329 0 0,0 1 1 0 0,-1 0 0 0 0,0 0-1 0 0,0-1 1 0 0,-3-9 0 0 0,4 16-368 0 0,-1-1 0 0 0,1 1 1 0 0,-1 0-1 0 0,1-2 1 0 0,-1 2-1 0 0,0 0 1 0 0,1 0-1 0 0,-1 0 1 0 0,0 0-1 0 0,0 0 0 0 0,0 0 1 0 0,0 0-1 0 0,0 0 1 0 0,0 0-1 0 0,0 0 1 0 0,0 0-1 0 0,0 0 1 0 0,0 1-1 0 0,-1-1 0 0 0,1 0 1 0 0,0 1-1 0 0,0-1 1 0 0,-1 1-1 0 0,1 0 1 0 0,0-1-1 0 0,-1 1 1 0 0,1 0-1 0 0,-1 0 0 0 0,1 0 1 0 0,0 0-1 0 0,-1 0 1 0 0,1 0-1 0 0,-1 0 1 0 0,0 0-1 0 0,-2 1 1 0 0,-1 1-7 0 0,-1 0 1 0 0,1 0 0 0 0,0 1 0 0 0,-1 0 0 0 0,1 0 0 0 0,0 1 0 0 0,1-1 0 0 0,-1 1 0 0 0,0-1 0 0 0,1 1 0 0 0,0 1 0 0 0,0-1-1 0 0,0 1 1 0 0,1 0 0 0 0,-1 0 0 0 0,-3 6 0 0 0,-5 12 77 0 0,1 0 0 0 0,-12 37 0 0 0,12-30-29 0 0,8-21-44 0 0,0 0 1 0 0,0 2 0 0 0,1-1-1 0 0,0 0 1 0 0,1 1-1 0 0,0-1 1 0 0,0 1-1 0 0,1-1 1 0 0,0 0-1 0 0,1 1 1 0 0,1-1 0 0 0,-1 0-1 0 0,5 14 1 0 0,-4-18-22 0 0,0 0 1 0 0,0-1 0 0 0,0 1 0 0 0,1 0 0 0 0,0-1-1 0 0,0 0 1 0 0,0 0 0 0 0,1-1 0 0 0,0 1 0 0 0,0 0-1 0 0,0-1 1 0 0,0 0 0 0 0,1 0 0 0 0,-1 0 0 0 0,1-1-1 0 0,0 0 1 0 0,0 1 0 0 0,1-1 0 0 0,0-1 0 0 0,-1 1-1 0 0,1-1 1 0 0,-1 0 0 0 0,1-1 0 0 0,6 2-1 0 0,-1-2 30 0 0,1-1-1 0 0,-1 1 0 0 0,1-2 0 0 0,0 0 0 0 0,-1 0 0 0 0,0-1 0 0 0,0 0 0 0 0,20-7 0 0 0,-4-2 80 0 0,-2 1 1 0 0,38-23-1 0 0,-13-2 144 0 0,-45 32-245 0 0,-1 0-1 0 0,0-1 0 0 0,0 1 0 0 0,-1-1 0 0 0,0 0 1 0 0,1-1-1 0 0,-1 1 0 0 0,0-1 0 0 0,3-5 0 0 0,-6 8-17 0 0,1 0 0 0 0,-1 1 0 0 0,0 0 0 0 0,1 0 0 0 0,-1-1 0 0 0,0 1 0 0 0,1 0 0 0 0,-1 0 0 0 0,0-1-1 0 0,0 1 1 0 0,0 0 0 0 0,0 0 0 0 0,0-1 0 0 0,-1 1 0 0 0,1 0 0 0 0,0 0 0 0 0,-1-1 0 0 0,1 1 0 0 0,0 0-1 0 0,-1 0 1 0 0,1 0 0 0 0,-1 0 0 0 0,0-1 0 0 0,-1-1 0 0 0,1 1 24 0 0,-1 1-1 0 0,0-1 1 0 0,0 1-1 0 0,0-1 1 0 0,0 1 0 0 0,0 0-1 0 0,0 0 1 0 0,0 0 0 0 0,0 0-1 0 0,-3-1 1 0 0,4 2-35 0 0,0 0 1 0 0,1 0 0 0 0,-1 0 0 0 0,1 0-1 0 0,-1 0 1 0 0,1 0 0 0 0,-1 0 0 0 0,1 0-1 0 0,-1 0 1 0 0,0 0 0 0 0,1 0-1 0 0,-1 1 1 0 0,1-1 0 0 0,-1 0 0 0 0,1 0-1 0 0,-2 1 1 0 0,2-1 0 0 0,-1 0 0 0 0,1 1-1 0 0,0-1 1 0 0,-1 0 0 0 0,1 1-1 0 0,-1-1 1 0 0,1 1 0 0 0,0-1 0 0 0,-1 1-1 0 0,1-1 1 0 0,0 0 0 0 0,0 1-1 0 0,-1-1 1 0 0,1 1 0 0 0,0 0 0 0 0,0-1-1 0 0,0 1 1 0 0,0-1 0 0 0,-1 1 0 0 0,-3 22 127 0 0,4-23-139 0 0,-1 14 65 0 0,1-2-1 0 0,1 1 0 0 0,0-1 0 0 0,0 0 0 0 0,5 19 0 0 0,3 12 89 0 0,-8-30-93 0 0,1-2 0 0 0,0 1 0 0 0,1 0 0 0 0,0-1 1 0 0,6 14-1 0 0,-6-18-17 0 0</inkml:trace>
  <inkml:trace contextRef="#ctx0" brushRef="#br0" timeOffset="2475.08">2046 477 13560 0 0,'0'0'313'0'0,"1"3"4"0"0,14 30 1731 0 0,-16-17 464 0 0,-7 130-2376 0 0,6-106-119 0 0</inkml:trace>
  <inkml:trace contextRef="#ctx0" brushRef="#br0" timeOffset="2476.08">1867 535 10656 0 0,'-2'-3'161'0'0,"0"1"-116"0"0,0 1-1 0 0,1-1 1 0 0,0 0 0 0 0,0-1 0 0 0,-1 1-1 0 0,1 0 1 0 0,-1-4 0 0 0,2 4-6 0 0,-1 1 1 0 0,1 0 0 0 0,0-1-1 0 0,0 1 1 0 0,0 0-1 0 0,0-1 1 0 0,0 1 0 0 0,0-1-1 0 0,0 1 1 0 0,0 0 0 0 0,0-1-1 0 0,1 1 1 0 0,-1 0-1 0 0,0-1 1 0 0,1 1 0 0 0,-1-1-1 0 0,1 0 1 0 0,0 1 0 0 0,-1 0-1 0 0,1 0 1 0 0,0 0-1 0 0,0 0 1 0 0,0 0 0 0 0,0 0-1 0 0,1-2 1 0 0,7-4 88 0 0,0-1 1 0 0,1 1-1 0 0,-1 1 1 0 0,1 0-1 0 0,1 1 1 0 0,-1-1-1 0 0,2 1 0 0 0,19-5 1 0 0,-7 1 64 0 0,-5 3 18 0 0,27-7 0 0 0,-31 11-162 0 0,123-21 726 0 0,-73 11-391 0 0,-54 12-296 0 0</inkml:trace>
  <inkml:trace contextRef="#ctx0" brushRef="#br0" timeOffset="3146.75">2903 12 4912 0 0,'-14'-5'1238'0'0,"11"4"-703"0"0,0 0 0 0 0,0 0 0 0 0,0 0 0 0 0,-1 0 0 0 0,-5-1 0 0 0,8 2 2 0 0,-1 2 388 0 0,0 0-860 0 0,1-1 0 0 0,-1 0 0 0 0,1 1 1 0 0,-1-1-1 0 0,1 1 0 0 0,0 1 0 0 0,-1-2 0 0 0,0 4 0 0 0,-11 49 918 0 0,-7 91 0 0 0,2-12-364 0 0,-5 11 247 0 0,-18 89-109 0 0,17-94-273 0 0,7-31-79 0 0,14-91-288 0 0,-1 3 132 0 0,1 1-1 0 0,-2 28 0 0 0,5-48-238 0 0,0-1-1 0 0,0 0 0 0 0,0 0 0 0 0,0 0 0 0 0,0 1 0 0 0,1-1 0 0 0,-1 0 0 0 0,0 0 0 0 0,0 0 0 0 0,0 1 0 0 0,0-1 0 0 0,0 0 1 0 0,0 0-1 0 0,0 0 0 0 0,1 0 0 0 0,-1 0 0 0 0,0 1 0 0 0,0-1 0 0 0,0 0 0 0 0,0 0 0 0 0,1 0 0 0 0,-1 0 0 0 0,0 0 1 0 0,0 0-1 0 0,0 0 0 0 0,1 0 0 0 0,-1 0 0 0 0,0 1 0 0 0,0-1 0 0 0,0 0 0 0 0,1 0 0 0 0,-1 0 0 0 0,0 0 0 0 0,0 0 0 0 0,1 0 1 0 0,-1 0-1 0 0,0-1 0 0 0,0 1 0 0 0,0 0 0 0 0,1 0 0 0 0,-1 0 0 0 0,0 0 0 0 0,7-8 136 0 0</inkml:trace>
  <inkml:trace contextRef="#ctx0" brushRef="#br0" timeOffset="3711.31">3093 409 11048 0 0,'12'-2'127'0'0,"12"-2"683"0"0,-23 3-682 0 0,-1 1-79 0 0,1 1 0 0 0,-1-1-1 0 0,0 0 1 0 0,1 0 0 0 0,-1 0 0 0 0,1 1 0 0 0,-1-1 0 0 0,0 0 0 0 0,0 0-1 0 0,1 1 1 0 0,-1-1 0 0 0,0 0 0 0 0,1 1 0 0 0,-1-1 0 0 0,0 0-1 0 0,0 1 1 0 0,0-1 0 0 0,1 0 0 0 0,-1 1 0 0 0,0-1 0 0 0,0 0-1 0 0,0 1 1 0 0,0-1 0 0 0,0 2 0 0 0,0-2 0 0 0,0 0 0 0 0,0 1-1 0 0,0-1 1 0 0,0 1 0 0 0,0-1 0 0 0,0 0 0 0 0,0 1 0 0 0,0-1 0 0 0,0 1-1 0 0,0-1 1 0 0,0 0 0 0 0,0 1 0 0 0,-1-1 0 0 0,1 1 0 0 0,0-1-1 0 0,0 0 1 0 0,0 1 0 0 0,-1-1 0 0 0,1 0 0 0 0,0 1 0 0 0,-1 0 249 0 0,-10 10 1309 0 0,11-50-695 0 0,0 38-778 0 0,0 0-113 0 0,0 1-1 0 0,-1-1 0 0 0,1 1 0 0 0,0-1 0 0 0,-1 1 0 0 0,1 0 0 0 0,0-1 0 0 0,-1 1 0 0 0,1 0 0 0 0,-1-1 0 0 0,1 1 0 0 0,-1 0 0 0 0,1-1 1 0 0,-1 1-1 0 0,1 0 0 0 0,-1 0 0 0 0,0-1 0 0 0,-3 3 19 0 0,1-1 0 0 0,-1 1 0 0 0,1-1 1 0 0,0 1-1 0 0,0 0 0 0 0,0 0 0 0 0,0 1 1 0 0,0-1-1 0 0,0 1 0 0 0,0-1 0 0 0,-3 6 0 0 0,-22 33 163 0 0,21-28-148 0 0,1-1 0 0 0,1 1 1 0 0,0 0-1 0 0,0 1 0 0 0,1-1 1 0 0,-4 28-1 0 0,6-31-10 0 0,1 0 1 0 0,0 0 0 0 0,1 0-1 0 0,0 1 1 0 0,1-1-1 0 0,0-1 1 0 0,0 2 0 0 0,1-2-1 0 0,0 2 1 0 0,5 11-1 0 0,-5-17-14 0 0,0-1-1 0 0,0 0 0 0 0,0 0 1 0 0,1 0-1 0 0,0 0 0 0 0,0 0 1 0 0,0 0-1 0 0,0 0 0 0 0,1-1 0 0 0,-1 0 1 0 0,1 0-1 0 0,0 0 0 0 0,4 2 1 0 0,-2-1 7 0 0,0-1 1 0 0,1 0-1 0 0,0-1 1 0 0,0 0-1 0 0,-1 0 1 0 0,1-1-1 0 0,0 0 1 0 0,8 1-1 0 0,1-2 39 0 0,1 0 0 0 0,0-1 0 0 0,-1-1 0 0 0,1-1-1 0 0,-1 0 1 0 0,27-10 0 0 0,-27 7-28 0 0,0 0 0 0 0,0-1 1 0 0,0-2-1 0 0,-2 0 0 0 0,1 0 0 0 0,17-16 0 0 0,-10 6 24 0 0,-3-1 0 0 0,0-1 0 0 0,21-26 0 0 0,-4 0 76 0 0,62-60 0 0 0,-77 90-100 0 0,-20 16-25 0 0,3 9 4 0 0,-24 133-13 0 0,7-65-14 0 0,7-36-1 0 0,-1 3-6 0 0,-3 75-1 0 0,16-89 7 0 0,-6-28-6 0 0</inkml:trace>
  <inkml:trace contextRef="#ctx0" brushRef="#br0" timeOffset="4127.01">3388 399 12552 0 0,'1'3'334'0'0,"0"-2"-285"0"0,0 0-1 0 0,-1 0 0 0 0,1 0 0 0 0,0 0 1 0 0,0 0-1 0 0,0 0 0 0 0,0-1 0 0 0,-1 2 1 0 0,1-1-1 0 0,0 0 0 0 0,1-1 0 0 0,-1 1 1 0 0,0 0-1 0 0,0-1 0 0 0,0 1 0 0 0,0-1 1 0 0,2 1-1 0 0,2 0 65 0 0,0-1 0 0 0,-1 0 1 0 0,0 0-1 0 0,0 0 0 0 0,6-1 0 0 0,54-9 1009 0 0,115-32 1 0 0,-128 28-577 0 0,53-23 73 0 0,-33 9-417 0 0,-47 20-153 0 0</inkml:trace>
  <inkml:trace contextRef="#ctx0" brushRef="#br0" timeOffset="7090.13">4317 235 11152 0 0,'12'100'666'0'0,"-9"51"348"0"0,-25 101 1987 0 0,22-240-2510 0 0,6-19 12 0 0,3-20-171 0 0,28-237 389 0 0,-34 232-668 0 0,5-41 43 0 0,-3 11 94 0 0,3-2 1 0 0,22-83 0 0 0,-29 145-179 0 0,-1 0 0 0 0,1 0 0 0 0,0-1 0 0 0,-1 1 0 0 0,1 0 0 0 0,0 1 0 0 0,0-1 0 0 0,0 0 0 0 0,0 0 0 0 0,0 1 0 0 0,1-1 0 0 0,-1 1 1 0 0,1-1-1 0 0,-1 1 0 0 0,1 0 0 0 0,1-2 0 0 0,-2 3-7 0 0,-1-1 0 0 0,1 1 0 0 0,-1 0-1 0 0,1 0 1 0 0,0 0 0 0 0,-1 0 0 0 0,1 0 0 0 0,-1 0 0 0 0,1 0 0 0 0,-1 0 0 0 0,1 0 0 0 0,-1 0 0 0 0,1 0 0 0 0,-1 0 0 0 0,1 1-1 0 0,-1-1 1 0 0,1 0 0 0 0,-1 0 0 0 0,1 0 0 0 0,-1 1 0 0 0,1-1 0 0 0,-1 0 0 0 0,1 1 0 0 0,1 1 3 0 0,-1-1 1 0 0,1 1 0 0 0,-1-1-1 0 0,0 1 1 0 0,0 0 0 0 0,0 0-1 0 0,0 0 1 0 0,0 0-1 0 0,1 2 1 0 0,8 26 44 0 0,0-1 0 0 0,4 40 0 0 0,6 17 33 0 0,19 41 39 0 0,-15-55-3 0 0,16 84-1 0 0,-40-156-120 0 0,2 10 30 0 0,0 1-1 0 0,-1-1 1 0 0,0 2-1 0 0,0-2 1 0 0,-2 15-1 0 0,0-16 2 0 0</inkml:trace>
  <inkml:trace contextRef="#ctx0" brushRef="#br0" timeOffset="7865.65">4256 498 12056 0 0,'0'-4'322'0'0,"-1"0"-220"0"0,2-1 0 0 0,-1 1-1 0 0,0-1 1 0 0,1 1 0 0 0,0 0 0 0 0,0 0-1 0 0,0-1 1 0 0,0 0 0 0 0,1 1 0 0 0,0 1-1 0 0,0-1 1 0 0,4-7 0 0 0,-2 5 55 0 0,0 0-1 0 0,1 1 1 0 0,0-2 0 0 0,0 2 0 0 0,1 0-1 0 0,-1 1 1 0 0,9-5 0 0 0,-2 1 19 0 0,0 1 0 0 0,0 1 0 0 0,1 0 0 0 0,0 0 0 0 0,0 2 0 0 0,1 0 0 0 0,23-4 1 0 0,-30 7-93 0 0,0 1 1 0 0,1-1 0 0 0,-1 1 0 0 0,1 1-1 0 0,-1-1 1 0 0,1 1 0 0 0,-1 0 0 0 0,0 1-1 0 0,0 0 1 0 0,0 0 0 0 0,0 0 0 0 0,0 1-1 0 0,0 0 1 0 0,-1 0 0 0 0,8 6 0 0 0,-5-2-21 0 0,-1-1 1 0 0,0 3 0 0 0,0-2-1 0 0,0 1 1 0 0,-1 0 0 0 0,0 2-1 0 0,-1-1 1 0 0,0 1-1 0 0,8 13 1 0 0,7 21 152 0 0,-3 1-1 0 0,-2 0 1 0 0,13 54 0 0 0,-24-82 100 0 0,-4-25 86 0 0,-1-11-363 0 0,11-195 374 0 0,-10 203-378 0 0,1 1-1 0 0,-1 0 0 0 0,2 0 0 0 0,-1 0 0 0 0,7-16 0 0 0,-8 24-23 0 0,0-1 0 0 0,0 1 0 0 0,0-2-1 0 0,1 2 1 0 0,-1-1 0 0 0,1 1 0 0 0,-1 0-1 0 0,1 0 1 0 0,0 0 0 0 0,0 0 0 0 0,0 0 0 0 0,0 0-1 0 0,0 0 1 0 0,0 0 0 0 0,1 0 0 0 0,-1 0-1 0 0,0 1 1 0 0,1 0 0 0 0,-1 0 0 0 0,1 0 0 0 0,0 0-1 0 0,0 0 1 0 0,0 0 0 0 0,5 0 0 0 0,-5 2-1 0 0,0-1 0 0 0,-1 0 0 0 0,1 1 1 0 0,0 0-1 0 0,-1 0 0 0 0,1 0 1 0 0,0 0-1 0 0,-1 0 0 0 0,1 0 0 0 0,-1 1 1 0 0,0 0-1 0 0,1 0 0 0 0,-1 0 0 0 0,0 0 1 0 0,0 0-1 0 0,0 0 0 0 0,0 0 0 0 0,0 0 1 0 0,-1 0-1 0 0,1 0 0 0 0,1 4 0 0 0,5 8 48 0 0,-1-1-1 0 0,10 29 0 0 0,-10-22-3 0 0,11 39 53 0 0,-15-45-43 0 0,1-1 0 0 0,0 0 0 0 0,12 24 0 0 0,-16-36-61 0 0,0-1 0 0 0,1 1 0 0 0,-1-1 1 0 0,0 1-1 0 0,1-1 0 0 0,-1 1 0 0 0,0-1 0 0 0,1 1 0 0 0,-1-1 0 0 0,0 0 0 0 0,1 1 0 0 0,-1-1 1 0 0,1 0-1 0 0,-1 1 0 0 0,1-1 0 0 0,-1 0 0 0 0,1 0 0 0 0,-1 1 0 0 0,1-1 0 0 0,-1 0 1 0 0,1 0-1 0 0,-1 0 0 0 0,1 0 0 0 0,0 0 0 0 0,-1 1 0 0 0,1-1 0 0 0,-1 0 0 0 0,2 0 1 0 0,-2-1-1 0 0,1 1 0 0 0,0 0 0 0 0,-1 0 0 0 0,1 0 0 0 0,-1 0 0 0 0,1 0 0 0 0,-1-1 1 0 0,1 1-1 0 0,-1 0 0 0 0,1 0 0 0 0,-1-1 0 0 0,1 1 0 0 0,-1 0 0 0 0,1-1 0 0 0,-1 1 1 0 0,0 0-1 0 0,1-1 0 0 0,-1 1 0 0 0,1-2 0 0 0,17-23 66 0 0,-17 23-67 0 0,9-19 40 0 0,0-1 0 0 0,-1 1 0 0 0,7-33 1 0 0,11-24 125 0 0,-27 78-166 0 0,1 0-1 0 0,-1 0 0 0 0,0 0 1 0 0,0 0-1 0 0,0-1 0 0 0,0 1 1 0 0,0 0-1 0 0,0 0 1 0 0,0 0-1 0 0,0-1 0 0 0,0 1 1 0 0,0 0-1 0 0,0 0 0 0 0,0 0 1 0 0,1 0-1 0 0,-1 0 0 0 0,0-2 1 0 0,0 2-1 0 0,0 0 0 0 0,0 0 1 0 0,0 0-1 0 0,1 0 1 0 0,-1 0-1 0 0,0 0 0 0 0,0 0 1 0 0,0 0-1 0 0,0-1 0 0 0,1 1 1 0 0,-1 0-1 0 0,0 0 0 0 0,0 0 1 0 0,0 0-1 0 0,1 0 0 0 0,-1 0 1 0 0,0 0-1 0 0,0 0 1 0 0,0 0-1 0 0,0 0 0 0 0,1 0 1 0 0,-1 0-1 0 0,6 9 34 0 0,0 10-7 0 0,-4-12-18 0 0,1 8 10 0 0,1 1-1 0 0,1-2 1 0 0,0 1-1 0 0,8 15 0 0 0,-11-27-15 0 0,0 1-1 0 0,0 0 0 0 0,0-1 1 0 0,1 0-1 0 0,0-1 0 0 0,0 1 1 0 0,-1 0-1 0 0,1-1 0 0 0,5 4 1 0 0,-6-5-2 0 0,0 0 0 0 0,0 1-1 0 0,0-1 1 0 0,1 0 0 0 0,-1-1 0 0 0,0 1 0 0 0,0-1 0 0 0,1 1 0 0 0,-1-1 0 0 0,0 0 0 0 0,1 0 0 0 0,-1 0 0 0 0,0 0 0 0 0,1 0-1 0 0,-1-1 1 0 0,4 0 0 0 0,2-3 3 0 0,-1 2 0 0 0,1-2 0 0 0,-1 1 0 0 0,0-1 0 0 0,0 0 0 0 0,-1 0 0 0 0,1-2 0 0 0,-1 1 0 0 0,0 0 0 0 0,0-1 0 0 0,-1 1 0 0 0,0-2 0 0 0,0 1 0 0 0,7-13 0 0 0,-1 2 6 0 0,-1-1 1 0 0,-1-1-1 0 0,-1 1 0 0 0,10-34 0 0 0,-10 11 4 0 0,-1 2 0 0 0,-2-2 0 0 0,1-71 0 0 0,-6 105-15 0 0,1-7 11 0 0,-1 1-1 0 0,-1-1 0 0 0,0 1 0 0 0,-5-23 0 0 0,6 35-3 0 0,-1 1-7 0 0,1 0 0 0 0,-1 0 0 0 0,0 1 0 0 0,1-1 0 0 0,-1 0 0 0 0,1 1 0 0 0,-1-1 0 0 0,0 0 0 0 0,1 1 0 0 0,-1-1 0 0 0,1 1 0 0 0,-1-1 0 0 0,1 1 0 0 0,-1-1 0 0 0,1 1 0 0 0,0-1 0 0 0,-1 2 0 0 0,1-1 0 0 0,0-1 0 0 0,-1 1 0 0 0,1-1 0 0 0,0 1 0 0 0,0 0 0 0 0,-1 0 0 0 0,1-1 0 0 0,0 1 0 0 0,0 0 0 0 0,-4 25 15 0 0,4-22-13 0 0,-7 66 25 0 0,3 0 0 0 0,4 0 0 0 0,14 128 0 0 0,-12-179-23 0 0,20 97 43 0 0,-19-103-21 0 0,0-1 0 0 0,2 1 0 0 0,-1-2 0 0 0,1 2 0 0 0,1-2-1 0 0,13 20 1 0 0,-18-28-3 0 0</inkml:trace>
  <inkml:trace contextRef="#ctx0" brushRef="#br0" timeOffset="8231.9">5231 319 14272 0 0,'0'0'0'0'0,"16"3"0"0"0,-5-3 512 0 0,-1-3 8 0 0,3 0-8 0 0,6-4 8 0 0,3-6-377 0 0,3-1 1 0 0,2-7 0 0 0,6 1 0 0 0,1-5 128 0 0,1-1 16 0 0,3 4 0 0 0,0-2 0 0 0,-2-3-168 0 0</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10:24:28.021"/>
    </inkml:context>
    <inkml:brush xml:id="br0">
      <inkml:brushProperty name="width" value="0.05" units="cm"/>
      <inkml:brushProperty name="height" value="0.05" units="cm"/>
      <inkml:brushProperty name="color" value="#004F8B"/>
    </inkml:brush>
  </inkml:definitions>
  <inkml:trace contextRef="#ctx0" brushRef="#br0">180 304 96 0 0,'-25'3'203'0'0,"3"0"1"0"0,14-3 196 0 0,0 2 0 0 0,0-1 0 0 0,1 1 0 0 0,-1 0 0 0 0,1 1 0 0 0,-1-1 0 0 0,1 1 0 0 0,0 1 0 0 0,-8 4 0 0 0,15-7-292 0 0,-1-1 1 0 0,0 0 0 0 0,1 0 0 0 0,-1 1-1 0 0,1-1 1 0 0,-1 0 0 0 0,1 1 0 0 0,-1-1-1 0 0,1 0 1 0 0,0 1 0 0 0,-1-1 0 0 0,1 1 0 0 0,-1-1-1 0 0,1 1 1 0 0,0-1 0 0 0,-1 1 0 0 0,1-1-1 0 0,0 1 1 0 0,0-1 0 0 0,-1 1 0 0 0,1-1-1 0 0,0 1 1 0 0,0 0 0 0 0,0-1 0 0 0,0 1-1 0 0,-1-1 1 0 0,1 1 0 0 0,0 0 0 0 0,1 0-47 0 0,0 0 1 0 0,-1-1 0 0 0,1 1-1 0 0,0-1 1 0 0,-1 1 0 0 0,1-1 0 0 0,0 0-1 0 0,0 1 1 0 0,-1-1 0 0 0,1 0-1 0 0,0 1 1 0 0,0-1 0 0 0,0 0-1 0 0,-1 0 1 0 0,1 0 0 0 0,2 0-1 0 0,36 0 336 0 0,230-41 548 0 0,-231 34-828 0 0,906-122 2075 0 0,-792 113-1577 0 0,-86 6-381 0 0,-29 5 175 0 0,57-2 0 0 0,-77 6-13 0 0,-14 0 169 0 0,-11 1-336 0 0,-328 17 1448 0 0,315-16-1598 0 0,18 0-73 0 0,-672 58 1317 0 0,363-12-795 0 0,211-30-405 0 0,-133 28 312 0 0,228-44-423 0 0,-9 3 43 0 0,13-4-10 0 0,8-1 14 0 0,199-42 40 0 0,98-10-68 0 0,-47 20-29 0 0,121-12-11 0 0,8 1-78 0 0,-193 21-7 0 0,-155 19 1 0 0,-1-2 1 0 0,0-2-1 0 0,58-20 0 0 0,-85 25 13 0 0,-1-2-1 0 0,1 1 0 0 0,14-10 1 0 0,-23 13 73 0 0,0 1 0 0 0,1 0 0 0 0,-1 0 0 0 0,0 0-1 0 0,0-1 1 0 0,0 1 0 0 0,1 0 0 0 0,-1-1 0 0 0,0 1 0 0 0,0 0 0 0 0,0 0 0 0 0,0-1 0 0 0,0 1 0 0 0,0 0 0 0 0,0-1 0 0 0,0 1 0 0 0,1 0 0 0 0,-1-1 0 0 0,0 1 0 0 0,0 0-1 0 0,0-1 1 0 0,-1 1 0 0 0,1 0 0 0 0,0-1 0 0 0,0 1 0 0 0,0 0 0 0 0,0-1 0 0 0,0 1 0 0 0,0 0 0 0 0,0-1 0 0 0,0 1 0 0 0,-1 0 0 0 0,1 0 0 0 0,0-1 0 0 0,0 1 0 0 0,0 0-1 0 0,-1 0 1 0 0,1-1 0 0 0,0 1 0 0 0,0 0 0 0 0,-1 0 0 0 0,1 0 0 0 0,0-1 0 0 0,0 1 0 0 0,-1 0 0 0 0,1 0 0 0 0,0 0 0 0 0,-1 0 0 0 0,1 0 0 0 0,0 0 0 0 0,-1 0 0 0 0,1-1-1 0 0,-9-3-49 0 0</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10:27:09.352"/>
    </inkml:context>
    <inkml:brush xml:id="br0">
      <inkml:brushProperty name="width" value="0.05" units="cm"/>
      <inkml:brushProperty name="height" value="0.05" units="cm"/>
      <inkml:brushProperty name="color" value="#004F8B"/>
    </inkml:brush>
  </inkml:definitions>
  <inkml:trace contextRef="#ctx0" brushRef="#br0">449 577 96 0 0,'0'0'16'0'0,"0"3"-8"0"0,4 12 4 0 0,-2-14-9 0 0,-1-1-1 0 0,0 0 12 0 0,11 27 15908 0 0,-12 3-15549 0 0,0-29-380 0 0,-1-2-278 0 0,-4-4 285 0 0,4 5 3 0 0,1 0 0 0 0,0-1 0 0 0,0 1 0 0 0,-1-1 0 0 0,1 1 0 0 0,0 0 0 0 0,-1-1 0 0 0,1 1 0 0 0,0 0 0 0 0,-1 0 0 0 0,1-1 0 0 0,-1 1 0 0 0,1 0 0 0 0,-1 0 0 0 0,1-1 0 0 0,0 1 0 0 0,-1 0 1 0 0,1 0-1 0 0,-1 0 0 0 0,1 0 0 0 0,-1 0 0 0 0,1 0 0 0 0,-1 0 0 0 0,1 0 0 0 0,-1 0 0 0 0,1 0 0 0 0,-1 0 0 0 0,1 0 0 0 0,-1 0 0 0 0,1 0 0 0 0,-1 0 0 0 0,1 0 0 0 0,-1 1 0 0 0,1-1 0 0 0,0 0 0 0 0,-1 0 0 0 0,1 1 0 0 0,-1-1 0 0 0,1 0 0 0 0,0 0 0 0 0,-1 1 0 0 0,1-1 0 0 0,0 0 0 0 0,-1 1 0 0 0,1-1 0 0 0,0 1 0 0 0,-1-1 0 0 0,1 0 0 0 0,0 1 0 0 0,0-1 0 0 0,0 1 0 0 0,-1-1 0 0 0,1 1 0 0 0,0-1 0 0 0,0 1 0 0 0,0-1 0 0 0,0 1 0 0 0,-4 34 40 0 0,4-28-15 0 0,-26 252 468 0 0,0-5 295 0 0,19-143-227 0 0,6-105-450 0 0,0-7-37 0 0,-1-17 2 0 0,-1-30 3 0 0,3-31 13 0 0,6-177-152 0 0,-4 225-10 0 0,-2 20 14 0 0,0-2-1 0 0,3 1 1 0 0,-2 1-1 0 0,1-2 1 0 0,1 2-1 0 0,6-20 0 0 0,-8 30 45 0 0,-1 0 0 0 0,1 0 0 0 0,-1 0 0 0 0,1 0 0 0 0,-1 0 0 0 0,1 0 0 0 0,-1 1 0 0 0,1-1 0 0 0,0 0 0 0 0,0 0 0 0 0,-1 0 0 0 0,1 1 0 0 0,0-1 0 0 0,0 0 0 0 0,0 1 0 0 0,0-1 0 0 0,0 0 0 0 0,0 1 0 0 0,0 0 0 0 0,0-1 0 0 0,0 1 0 0 0,0-1 1 0 0,0 1-1 0 0,0 0 0 0 0,0 0 0 0 0,0 0 0 0 0,0 0 0 0 0,0 0 0 0 0,1 0 0 0 0,-1 0 0 0 0,0 0 0 0 0,0 0 0 0 0,0 0 0 0 0,0 0 0 0 0,0 1 0 0 0,0-1 0 0 0,0 0 0 0 0,0 1 0 0 0,0-1 0 0 0,1 2 0 0 0,6 2-50 0 0,-1 0 1 0 0,0 1 0 0 0,-1 0 0 0 0,10 11 0 0 0,-5-6-8 0 0,150 146-399 0 0,-148-142 449 0 0,2-1-1 0 0,-1 0 1 0 0,0 0 0 0 0,23 11-1 0 0,-37-23 17 0 0,1 0 0 0 0,-1-1 0 0 0,1 1 0 0 0,0-1 0 0 0,0 0 0 0 0,-1 1 0 0 0,1-1 0 0 0,0 0 0 0 0,0 1 0 0 0,0-1 0 0 0,-1 0-1 0 0,1 0 1 0 0,0 1 0 0 0,0-1 0 0 0,0 0 0 0 0,0 0 0 0 0,-1 0 0 0 0,1 0 0 0 0,0 0 0 0 0,0 0 0 0 0,0-1 0 0 0,0 1 0 0 0,-1 0-1 0 0,1 0 1 0 0,0-1 0 0 0,0 1 0 0 0,0 0 0 0 0,-1-1 0 0 0,1 1 0 0 0,0 0 0 0 0,-1-1 0 0 0,1 1 0 0 0,0-1 0 0 0,-1 0-1 0 0,1 1 1 0 0,0-1 0 0 0,-1 1 0 0 0,1-1 0 0 0,-1 0 0 0 0,1 0 0 0 0,-1 1 0 0 0,0-1 0 0 0,1 0 0 0 0,-1-1 0 0 0,2-2-1 0 0,-1 0 0 0 0,1-1 1 0 0,-1 1-1 0 0,0-2 0 0 0,0-5 1 0 0,-1 10-1 0 0,3-117 1 0 0,-4 82 0 0 0,2 0 0 0 0,9-57 0 0 0,-7 75 0 0 0,-1 10 0 0 0,-2 8 0 0 0,0-1 0 0 0,0 1 0 0 0,0 0 0 0 0,1 0 0 0 0,-1 0 0 0 0,0-1 0 0 0,0 1 0 0 0,0 0 0 0 0,0 0 0 0 0,0-1 0 0 0,0 1 0 0 0,1 0 0 0 0,-1 0 0 0 0,0 0 0 0 0,0 0 0 0 0,0-1 0 0 0,1 1 0 0 0,-1 0 0 0 0,0 0 0 0 0,0 0 0 0 0,1 0 0 0 0,-1 0 0 0 0,0 0 0 0 0,0 0 0 0 0,0 0 0 0 0,1 0 0 0 0,-1 0 0 0 0,0 0 0 0 0,0-1 0 0 0,1 1 0 0 0,-1 0 0 0 0,0 1 0 0 0,0-1 0 0 0,1 0 0 0 0,-1 0 0 0 0,0 0 0 0 0,0 0 0 0 0,1 0 0 0 0,-1 0 0 0 0,0 0 0 0 0,1 0 0 0 0,1 3 2 0 0,1 4-1 0 0,0 0 0 0 0,-1 2 1 0 0,0-2-1 0 0,0 0 0 0 0,-1 1 0 0 0,0 0 1 0 0,0 10-1 0 0,0-9 3 0 0,14 225 199 0 0,-9-134-47 0 0,-5-77-123 0 0</inkml:trace>
  <inkml:trace contextRef="#ctx0" brushRef="#br0" timeOffset="544.74">1265 759 11352 0 0,'-3'25'284'0'0,"1"14"276"0"0,-2 31 770 0 0,4-70-1262 0 0,-1 0 0 0 0,1 1-1 0 0,0-1 1 0 0,0 0 0 0 0,0 1-1 0 0,0-1 1 0 0,0 0 0 0 0,0 1-1 0 0,0-1 1 0 0,0 0 0 0 0,0 1-1 0 0,0-1 1 0 0,0 0 0 0 0,0 1-1 0 0,0-1 1 0 0,0 0 0 0 0,0 1-1 0 0,0-1 1 0 0,0 0 0 0 0,0 1-1 0 0,0-1 1 0 0,0 0 0 0 0,0 1-1 0 0,1-1 1 0 0,-1 0 0 0 0,0 0 0 0 0,0 1-1 0 0,0-1 1 0 0,1 1 0 0 0,7-9 418 0 0,5-20-481 0 0,-7 14 36 0 0,-1 0 1 0 0,-1-2 0 0 0,0 2-1 0 0,-1-2 1 0 0,-1 1 0 0 0,1-16 0 0 0,-3 24-36 0 0,0 0 1 0 0,0 0 0 0 0,0 0 0 0 0,-1-1 0 0 0,0 1 0 0 0,-1 0 0 0 0,1 1 0 0 0,-1-1 0 0 0,-1-1 0 0 0,1 2 0 0 0,-1 0 0 0 0,0 0-1 0 0,-1-1 1 0 0,1 2 0 0 0,-7-9 0 0 0,9 13-6 0 0,0 0 0 0 0,0 0 0 0 0,0 0 0 0 0,0 0 0 0 0,0 1 0 0 0,-1-1 0 0 0,0 0 0 0 0,1 1 0 0 0,0-1 0 0 0,0 1 0 0 0,-1-1 0 0 0,1 1 0 0 0,0 0 0 0 0,-1 0 0 0 0,1 0 1 0 0,0-1-1 0 0,-1 1 0 0 0,1 0 0 0 0,0 1 0 0 0,-1-1 0 0 0,1 0 0 0 0,0 0 0 0 0,-1 0 0 0 0,1 1 0 0 0,0-1 0 0 0,-1 1 0 0 0,1-1 0 0 0,0 1 0 0 0,0 0 0 0 0,0-1 0 0 0,-1 1 0 0 0,1 0 0 0 0,0 0 0 0 0,-1 0 0 0 0,-2 3 5 0 0,-1 0 0 0 0,1 0 0 0 0,0 0 1 0 0,-1 1-1 0 0,1-1 0 0 0,1 0 0 0 0,-4 6 1 0 0,-3 9 4 0 0,2-1 0 0 0,0 1 0 0 0,1 0 1 0 0,1 0-1 0 0,-7 29 0 0 0,7-16 47 0 0,2 0-1 0 0,-1 56 0 0 0,4-77-32 0 0,2 0 0 0 0,-1 1 0 0 0,2-2 0 0 0,-1 1 0 0 0,1 1 0 0 0,1-2 0 0 0,0 0 0 0 0,0 0 0 0 0,1 1 0 0 0,2-1 0 0 0,-2 0 0 0 0,2-1 0 0 0,-1 1 0 0 0,1-1 0 0 0,0 0 0 0 0,1-1 0 0 0,0 2 0 0 0,1-3 0 0 0,-1 1 0 0 0,14 7-1 0 0,-8-4 33 0 0,1-2 0 0 0,1 0-1 0 0,0-1 1 0 0,0-1 0 0 0,0 1-1 0 0,2-2 1 0 0,-1-1-1 0 0,31 6 1 0 0,-40-9-18 0 0,-1-1-1 0 0,1-1 1 0 0,0 1 0 0 0,-1-1-1 0 0,1 0 1 0 0,0-1 0 0 0,0 0-1 0 0,0 0 1 0 0,-1 0 0 0 0,1-1-1 0 0,-1 1 1 0 0,0-2 0 0 0,0 1-1 0 0,1-1 1 0 0,-2 0 0 0 0,2 0-1 0 0,-1-1 1 0 0,-1 1-1 0 0,1-1 1 0 0,-1-1 0 0 0,0 0-1 0 0,0 1 1 0 0,-1-1 0 0 0,8-10-1 0 0,-10 12 16 0 0,0 1-1 0 0,0-2 1 0 0,0 2-1 0 0,0-1 1 0 0,-1 0-1 0 0,0 1 1 0 0,0-1-1 0 0,2-5 1 0 0,-3 6 56 0 0,0-9 1250 0 0</inkml:trace>
  <inkml:trace contextRef="#ctx0" brushRef="#br0" timeOffset="1087.49">1836 1003 8032 0 0,'0'0'3289'0'0,"3"1"-3089"0"0,1 1-38 0 0,1-1 0 0 0,0 0 1 0 0,0 0-1 0 0,-1 0 0 0 0,0-1 0 0 0,1 1 1 0 0,0-1-1 0 0,-1 0 0 0 0,1 0 0 0 0,-1-1 0 0 0,1 1 1 0 0,5-2-1 0 0,15-4-6 0 0,25-11-1 0 0,-17 7 241 0 0,145-47 1148 0 0,-160 52-1347 0 0,-16 2-160 0 0,1 2 0 0 0,0 0 1 0 0,-1 1-1 0 0,1-1 0 0 0,-1 0 0 0 0,1 1 0 0 0,0-1 0 0 0,-1 1 0 0 0,1 0 0 0 0,0 0 0 0 0,0 0 1 0 0,-1 0-1 0 0,1 0 0 0 0,0 1 0 0 0,-1-1 0 0 0,1 1 0 0 0,0 0 0 0 0,3 1 0 0 0,-5-2 126 0 0,4 6-46 0 0,-4-5-61 0 0</inkml:trace>
  <inkml:trace contextRef="#ctx0" brushRef="#br0" timeOffset="1831.18">2883 632 10952 0 0,'0'0'1305'0'0,"-2"3"-1186"0"0,0-2-326 0 0,1 1 441 0 0,0-1 0 0 0,-1 2 1 0 0,1-1-1 0 0,0-1 0 0 0,0 1 0 0 0,0 0 0 0 0,0 0 0 0 0,0 0 1 0 0,0 0-1 0 0,-1 3 0 0 0,2-4 163 0 0,0-1-382 0 0,0 0 1 0 0,0 1-1 0 0,0-1 0 0 0,0 0 1 0 0,-1 0-1 0 0,1 0 0 0 0,0 0 1 0 0,0 1-1 0 0,0-1 0 0 0,0 0 0 0 0,0 0 1 0 0,0 0-1 0 0,0 0 0 0 0,0 1 1 0 0,0-1-1 0 0,0 0 0 0 0,0 0 0 0 0,0 0 1 0 0,0 1-1 0 0,0-1 0 0 0,0 0 1 0 0,0 0-1 0 0,0 0 0 0 0,0 1 0 0 0,0-1 1 0 0,0 0-1 0 0,0 0 0 0 0,0 0 1 0 0,0 0-1 0 0,0 1 0 0 0,0-1 1 0 0,0 0-1 0 0,1 0 0 0 0,-1 0 0 0 0,0 0 1 0 0,0 1-1 0 0,0-1 0 0 0,0 0 1 0 0,0 0-1 0 0,0 0 0 0 0,1 0 0 0 0,-1 0 1 0 0,0 0-1 0 0,0 0 0 0 0,1 1 1 0 0,6 7 436 0 0,-5-5-343 0 0,1-1 0 0 0,-1-1 0 0 0,1 1 0 0 0,-1 1 1 0 0,0-1-1 0 0,0 0 0 0 0,0 0 0 0 0,0 1 0 0 0,0-1 0 0 0,-1 1 0 0 0,1 0 0 0 0,-1-1 0 0 0,1 1 0 0 0,-1 0 0 0 0,0 0 0 0 0,0 1 0 0 0,1-1 1 0 0,-2 0-1 0 0,1 0 0 0 0,-1 3 0 0 0,13 51 343 0 0,-12-55-395 0 0,9 17 926 0 0,-10-19-974 0 0,1 0 1 0 0,-1 0-1 0 0,1 0 1 0 0,-1 0-1 0 0,0-1 0 0 0,1 1 1 0 0,-1 0-1 0 0,1 0 1 0 0,-1 0-1 0 0,0 0 1 0 0,1 0-1 0 0,-1 0 1 0 0,1-1-1 0 0,-1 1 0 0 0,0 0 1 0 0,1 0-1 0 0,-1 0 1 0 0,0-1-1 0 0,1 1 1 0 0,-1 0-1 0 0,0-1 1 0 0,0 1-1 0 0,1 0 0 0 0,-1-1 1 0 0,0 1-1 0 0,0 0 1 0 0,0-1-1 0 0,1 1 1 0 0,-1-1-1 0 0,9-20 146 0 0,1-21-9 0 0,-9 35-107 0 0,0 1 1 0 0,0-1-1 0 0,-1 0 1 0 0,0 0-1 0 0,0 1 0 0 0,0-1 1 0 0,-1 1-1 0 0,0 0 1 0 0,-1-2-1 0 0,1 2 1 0 0,-1 0-1 0 0,0 0 1 0 0,-1 0-1 0 0,-4-11 1 0 0,6 16-27 0 0,0 0-1 0 0,0 0 1 0 0,0 1 0 0 0,0-1 0 0 0,0 0 0 0 0,0 0 0 0 0,0 0 0 0 0,0 1 0 0 0,-1-1-1 0 0,1 1 1 0 0,0-1 0 0 0,0 1 0 0 0,-1-1 0 0 0,1 1 0 0 0,0 0 0 0 0,-1-1 0 0 0,1 1-1 0 0,0 0 1 0 0,-1 0 0 0 0,1 0 0 0 0,0 0 0 0 0,-1 0 0 0 0,1 0 0 0 0,0 1 0 0 0,-1-1-1 0 0,1 0 1 0 0,0 1 0 0 0,0-1 0 0 0,-2 1 0 0 0,-3 1 9 0 0,1 1 0 0 0,0-1 0 0 0,0 1 0 0 0,1 0 0 0 0,-7 6 0 0 0,-1 1 18 0 0,1 1-1 0 0,0 2 0 0 0,1-1 0 0 0,0 0 0 0 0,1 2 0 0 0,1-1 0 0 0,-12 25 1 0 0,-37 107 151 0 0,56-142-184 0 0,-10 31 77 0 0,1-1-1 0 0,-8 59 1 0 0,16-74-51 0 0,0 2 1 0 0,1-1 0 0 0,1 1 0 0 0,1-2-1 0 0,1 2 1 0 0,6 26 0 0 0,-6-39-19 0 0,0 0 0 0 0,1 1 0 0 0,0-1 0 0 0,1-1 0 0 0,-1 1 0 0 0,1-1 0 0 0,0 0 0 0 0,1 1 0 0 0,-1-2 0 0 0,1 1 0 0 0,1-1 0 0 0,0 0 0 0 0,-1 0 0 0 0,1-1 0 0 0,0 1 0 0 0,0 0 0 0 0,10 3 0 0 0,-8-4-1 0 0,1 0 1 0 0,0-1-1 0 0,-1 0 1 0 0,1 0-1 0 0,0-1 1 0 0,-1 0-1 0 0,2 0 1 0 0,-1-1 0 0 0,0 0-1 0 0,0-1 1 0 0,0 0-1 0 0,0-1 1 0 0,19-2-1 0 0,-22 1-6 0 0,0 0 0 0 0,0-1-1 0 0,0 1 1 0 0,0-1 0 0 0,-1 0 0 0 0,1 0-1 0 0,0-1 1 0 0,-1 0 0 0 0,0 0 0 0 0,0-1-1 0 0,0 0 1 0 0,-1 1 0 0 0,1-1-1 0 0,4-8 1 0 0,4-8 23 0 0,0 0-1 0 0,15-36 1 0 0,-9 15 1 0 0,-10 25-22 0 0,-1 1 4 0 0</inkml:trace>
  <inkml:trace contextRef="#ctx0" brushRef="#br0" timeOffset="2732.22">3407 1120 13864 0 0,'-7'28'548'0'0,"3"14"494"0"0,4-40-538 0 0,11-2 145 0 0,-1-5-522 0 0,-1-2-1 0 0,0 1 0 0 0,1 0 0 0 0,-1-1 1 0 0,-1 0-1 0 0,12-14 0 0 0,-3 3 112 0 0,25-40 0 0 0,-40 53-222 0 0,1 1 0 0 0,-1-1 0 0 0,0 1-1 0 0,0-1 1 0 0,1 0 0 0 0,-2-1 0 0 0,1 1 0 0 0,-1 0-1 0 0,-1 0 1 0 0,2-10 0 0 0,-2 11-4 0 0,0 1 0 0 0,-1 0 0 0 0,1 0 0 0 0,-1-1 0 0 0,1 1 0 0 0,-1 0 0 0 0,0 1 0 0 0,0-1 0 0 0,0 0 0 0 0,0 0 0 0 0,-2 0 0 0 0,2 0 0 0 0,-1 0 0 0 0,1 0 0 0 0,-1 1 0 0 0,0-1 0 0 0,0 1 0 0 0,0 0 0 0 0,-4-3 0 0 0,6 5-3 0 0,-1-1 1 0 0,1 1-1 0 0,-1-1 0 0 0,0 1 1 0 0,1 0-1 0 0,-1-1 1 0 0,1 1-1 0 0,-1 0 0 0 0,0 0 1 0 0,1-1-1 0 0,-1 1 1 0 0,0 0-1 0 0,1 0 0 0 0,-1 0 1 0 0,0 0-1 0 0,1 0 1 0 0,-1 0-1 0 0,0 0 0 0 0,1 0 1 0 0,-1 0-1 0 0,0 0 1 0 0,1 0-1 0 0,-1 1 0 0 0,0-1 1 0 0,1 0-1 0 0,-1 0 1 0 0,-1 1-1 0 0,1 0 4 0 0,-1 1 1 0 0,1-1-1 0 0,-1 0 1 0 0,1 1-1 0 0,-1-1 1 0 0,1 1-1 0 0,0 0 0 0 0,0-1 1 0 0,-2 4-1 0 0,0 3 22 0 0,-1-1 0 0 0,1 0-1 0 0,-3 16 1 0 0,4-11 31 0 0,0 0 1 0 0,1 0-1 0 0,0 0 1 0 0,1 0-1 0 0,1-1 1 0 0,0 2-1 0 0,4 20 1 0 0,-5-30-46 0 0,1 0 0 0 0,0 1 0 0 0,0-1 0 0 0,0 0 0 0 0,0 0 1 0 0,1 0-1 0 0,-1 0 0 0 0,2 0 0 0 0,-1 0 0 0 0,0 1 0 0 0,0-2 1 0 0,0 1-1 0 0,0 0 0 0 0,1-1 0 0 0,-1 0 0 0 0,1 0 0 0 0,0 0 1 0 0,-1 0-1 0 0,1 0 0 0 0,0 0 0 0 0,0-1 0 0 0,0 1 0 0 0,0-1 1 0 0,0 0-1 0 0,1 0 0 0 0,-1 0 0 0 0,0 0 0 0 0,1 0 0 0 0,0-1 1 0 0,6 0-1 0 0,-1 0 37 0 0,1-1 0 0 0,-1 0 0 0 0,0-1 0 0 0,1 0-1 0 0,0-1 1 0 0,-1 0 0 0 0,0 0 0 0 0,16-9 0 0 0,-4-1 102 0 0,-1 1 0 0 0,28-24 0 0 0,-37 22-90 0 0,-10 13-47 0 0,0-1 1 0 0,0 0-1 0 0,0 0 0 0 0,0 0 0 0 0,0 0 0 0 0,1 0 0 0 0,-1 1 0 0 0,1-1 0 0 0,-1 1 0 0 0,1 0 0 0 0,0 0 1 0 0,-1-1-1 0 0,1 1 0 0 0,0 0 0 0 0,3 0 0 0 0,-4 2-4 0 0,0 1 1 0 0,0-1-1 0 0,0 1 0 0 0,0-1 1 0 0,0 1-1 0 0,-1 0 0 0 0,1-1 0 0 0,0 5 1 0 0,-1-6-19 0 0,6 28 131 0 0,3 9-1 0 0,-8-35-120 0 0,0 0 0 0 0,0 0 0 0 0,0-1 0 0 0,0 1 0 0 0,0 1 0 0 0,0-2 0 0 0,0 1-1 0 0,0 0 1 0 0,1-1 0 0 0,-1 0 0 0 0,1 1 0 0 0,-1-1 0 0 0,1 0 0 0 0,-1 0 0 0 0,3 2 0 0 0,-2-3-2 0 0,0 1 0 0 0,0 0 0 0 0,0-1-1 0 0,0 1 1 0 0,1-1 0 0 0,-2 0 0 0 0,1 1-1 0 0,0-1 1 0 0,0 0 0 0 0,0 0 0 0 0,0 0-1 0 0,0-1 1 0 0,0 1 0 0 0,0 0 0 0 0,0-1 0 0 0,0 1-1 0 0,0-1 1 0 0,0 0 0 0 0,0 0 0 0 0,2-1-1 0 0,3-2 17 0 0,1-1-1 0 0,-1-1 0 0 0,10-7 1 0 0,3-3 33 0 0,9-6-12 0 0,-22 16-19 0 0,1 1 1 0 0,-1-1-1 0 0,1 1 1 0 0,-1 0-1 0 0,17-6 1 0 0,-23 11-25 0 0,0 0 1 0 0,0-1-1 0 0,0 1 1 0 0,0 1-1 0 0,0-1 1 0 0,0 0-1 0 0,0 0 1 0 0,0 0-1 0 0,0 0 0 0 0,0 1 1 0 0,0-1-1 0 0,-1 0 1 0 0,1 1-1 0 0,0-1 1 0 0,0 1-1 0 0,0-1 1 0 0,0 1-1 0 0,-1-1 1 0 0,1 1-1 0 0,0-1 0 0 0,-1 1 1 0 0,1 0-1 0 0,1 1 1 0 0,11 17 24 0 0,-13-19-27 0 0,2 3 3 0 0,0 0 1 0 0,0 0-1 0 0,0 0 0 0 0,1 0 0 0 0,-1 0 1 0 0,1 0-1 0 0,-1-1 0 0 0,2 1 1 0 0,-1 0-1 0 0,0-1 0 0 0,0 0 0 0 0,0 0 1 0 0,1-1-1 0 0,-1 1 0 0 0,0-1 0 0 0,1 1 1 0 0,-1-1-1 0 0,1 0 0 0 0,-1 0 1 0 0,1-1-1 0 0,6 1 0 0 0,-4-1 0 0 0,0 0 1 0 0,-1-1-1 0 0,0 0 0 0 0,1 0 0 0 0,-1 0 1 0 0,0-1-1 0 0,0 0 0 0 0,1 0 0 0 0,-1 0 0 0 0,-1 0 1 0 0,1-1-1 0 0,1 0 0 0 0,7-7 0 0 0,6-6 13 0 0,1-1-1 0 0,21-23 0 0 0,-35 33-13 0 0,-1 0 0 0 0,0 0 0 0 0,1 0 0 0 0,-1-1 0 0 0,-1 0 0 0 0,0 0 0 0 0,-1 0 0 0 0,0 0 0 0 0,0-2 0 0 0,2-8 0 0 0,-1-6 5 0 0,-1 0 1 0 0,-1 0 0 0 0,-2-47 0 0 0,-17-71 29 0 0,12 126-10 0 0,4 16-26 0 0,1 0 0 0 0,0-1-1 0 0,0 1 1 0 0,0 0 0 0 0,-1 0 0 0 0,1 0-1 0 0,0 0 1 0 0,0-1 0 0 0,-1 1 0 0 0,1 0-1 0 0,0 0 1 0 0,0 0 0 0 0,-1 0 0 0 0,1 0-1 0 0,0 0 1 0 0,0 0 0 0 0,-1 0 0 0 0,1 0-1 0 0,0 0 1 0 0,-1 0 0 0 0,1 0 0 0 0,0 0-1 0 0,0 0 1 0 0,-1 0 0 0 0,1 0 0 0 0,0 0-1 0 0,0 0 1 0 0,-1 0 0 0 0,1 0-1 0 0,-1 1 1 0 0,0 0 3 0 0,0 0-1 0 0,-1 1 1 0 0,1-1-1 0 0,0 0 1 0 0,-1 1-1 0 0,1-1 1 0 0,0 1-1 0 0,0-1 1 0 0,0 1-1 0 0,0 1 1 0 0,0-1-1 0 0,1-1 1 0 0,-2 4-1 0 0,-4 18 40 0 0,1 2-1 0 0,1 1 0 0 0,1-2 0 0 0,1 1 0 0 0,1 1 1 0 0,4 40-1 0 0,-1-54-14 0 0,0-2 1 0 0,1 0-1 0 0,0 0 0 0 0,0 1 1 0 0,1-1-1 0 0,0 0 1 0 0,1-1-1 0 0,1 2 0 0 0,6 7 1 0 0,12 25 116 0 0,-19-31-108 0 0,-4-9-25 0 0,0 0-1 0 0,0-1 1 0 0,0 1 0 0 0,1 0-1 0 0,-1-1 1 0 0,6 5 0 0 0,-1 0 25 0 0</inkml:trace>
  <inkml:trace contextRef="#ctx0" brushRef="#br0" timeOffset="3414.55">4367 913 15472 0 0,'-4'-23'298'0'0,"3"-9"863"0"0,1 29-1071 0 0,1 1-1 0 0,-1-1 0 0 0,1 1 0 0 0,0-1 0 0 0,0 1 0 0 0,0 0 0 0 0,0-1 0 0 0,0 1 0 0 0,0-1 0 0 0,0 1 0 0 0,1 0 0 0 0,-1 0 0 0 0,2 0 0 0 0,-1 0 0 0 0,0 0 0 0 0,-1 0 0 0 0,1 1 0 0 0,4-4 0 0 0,77-50 1425 0 0,-22 13-556 0 0,-47 30-772 0 0,-12 11-144 0 0,1-1 1 0 0,-1 0-1 0 0,1 1 1 0 0,-1-1-1 0 0,0 1 1 0 0,1-1-1 0 0,-1 1 1 0 0,3-1-1 0 0,-4 2 6 0 0</inkml:trace>
  <inkml:trace contextRef="#ctx0" brushRef="#br0" timeOffset="3981.39">148 2019 7736 0 0,'-17'5'-153'0'0,"-8"6"844"0"0,-36 20 2220 0 0,44-23-2730 0 0,8-3-44 0 0,7-4 0 0 0,1 0 0 0 0,-1-1 0 0 0,0 1 0 0 0,1 0-1 0 0,-1 0 1 0 0,1 0 0 0 0,-1 0 0 0 0,1 1 0 0 0,-3 1 0 0 0,3-2 23 0 0,8 1-58 0 0,-1 1 0 0 0,0-1 0 0 0,1-1 0 0 0,0 1 1 0 0,0-1-1 0 0,13 1 0 0 0,42-3 270 0 0,-51 1-302 0 0,18-2 10 0 0,341-28 487 0 0,151-70-264 0 0,-23 3-46 0 0,718-137 308 0 0,-448 99-94 0 0,2 31 456 0 0,-493 69-637 0 0,388-82 1268 0 0,-647 113-1395 0 0,0 0 0 0 0,-1-1 0 0 0,1-1 0 0 0,-2-1 0 0 0,23-12 0 0 0,-37 18 91 0 0</inkml:trace>
  <inkml:trace contextRef="#ctx0" brushRef="#br0" timeOffset="4637.08">2585 2126 7136 0 0,'0'0'3820'0'0,"-3"0"-3559"0"0,-5-1-177 0 0,5 1 529 0 0,-1 0 0 0 0,1 0 0 0 0,-1-1 0 0 0,1 1 0 0 0,-1-1 0 0 0,-4-2 0 0 0,7 3-492 0 0,-7-10 260 0 0,6 8-348 0 0,-1-1-1 0 0,1 1 1 0 0,0-1-1 0 0,-1 1 1 0 0,1 0-1 0 0,-1 0 1 0 0,0 0-1 0 0,1 0 1 0 0,-1 1-1 0 0,0-1 0 0 0,0 1 1 0 0,0-1-1 0 0,0 1 1 0 0,-2 0-1 0 0,2 0 1 0 0,0 1-1 0 0,0-1 1 0 0,-1 1-1 0 0,1-1 1 0 0,0 1-1 0 0,-1 0 1 0 0,1 0-1 0 0,0 1 1 0 0,-1-1-1 0 0,1 1 1 0 0,0-1-1 0 0,0 1 1 0 0,-1 0-1 0 0,1 0 1 0 0,0 1-1 0 0,0-1 1 0 0,-1 1-1 0 0,1-1 1 0 0,1 1-1 0 0,-4 2 0 0 0,-7 7 28 0 0,1 1 0 0 0,0-1 0 0 0,0 1-1 0 0,1 2 1 0 0,1-1 0 0 0,0 0 0 0 0,1 2-1 0 0,1-1 1 0 0,-1 1 0 0 0,2 1 0 0 0,-9 27-1 0 0,7-16 13 0 0,2 0 0 0 0,1 1 0 0 0,2-1 0 0 0,0 1 0 0 0,2 0 0 0 0,1 37-1 0 0,1-59-45 0 0,0 0-1 0 0,1-1 1 0 0,0 1-1 0 0,0 0 1 0 0,0-1-1 0 0,1 1 0 0 0,0-1 1 0 0,0 0-1 0 0,0 0 1 0 0,1 0-1 0 0,0 1 1 0 0,-1-1-1 0 0,2-1 0 0 0,-1 1 1 0 0,5 3-1 0 0,-5-4-5 0 0,1-1 0 0 0,-1 0-1 0 0,1 0 1 0 0,0 0 0 0 0,0 0-1 0 0,1-1 1 0 0,0 0-1 0 0,-1 0 1 0 0,0-1 0 0 0,1 1-1 0 0,0-1 1 0 0,-1 0 0 0 0,1 0-1 0 0,0 0 1 0 0,-1-1 0 0 0,1 1-1 0 0,0-1 1 0 0,5-1-1 0 0,9 0 47 0 0,0-1 0 0 0,1-2 0 0 0,-2 1 0 0 0,32-13 0 0 0,-39 12-32 0 0,0 0 1 0 0,0-1-1 0 0,1 0 1 0 0,-2-1-1 0 0,1-2 1 0 0,-1 2-1 0 0,-1-1 1 0 0,16-14-1 0 0,-21 15-18 0 0,0 2 1 0 0,0-1-1 0 0,0 0 0 0 0,-1-1 0 0 0,0 1 0 0 0,0 0 1 0 0,0-2-1 0 0,-1 1 0 0 0,0 1 0 0 0,0-1 1 0 0,0 0-1 0 0,-1 0 0 0 0,0 0 0 0 0,0-1 0 0 0,-1 1 1 0 0,1-1-1 0 0,-1 1 0 0 0,-2-12 0 0 0,1 8 8 0 0,0 0 0 0 0,-1 0-1 0 0,0-1 1 0 0,-1 1 0 0 0,0 0-1 0 0,0 1 1 0 0,-1-2-1 0 0,0 2 1 0 0,-1 0 0 0 0,-7-12-1 0 0,12 21-19 0 0,0 0-1 0 0,-1-1 1 0 0,1 1 0 0 0,0-1-1 0 0,-1 1 1 0 0,1-1-1 0 0,0 1 1 0 0,-1 0-1 0 0,1-1 1 0 0,-1 1-1 0 0,1 0 1 0 0,-1-1-1 0 0,1 1 1 0 0,-2 0-1 0 0,2 0 1 0 0,-1 0 0 0 0,1-1-1 0 0,-1 1 1 0 0,1 0-1 0 0,-1 0 1 0 0,1 0-1 0 0,-1 0 1 0 0,0 0-1 0 0,1 0 1 0 0,-1 0-1 0 0,1 0 1 0 0,-1 0 0 0 0,0 0-1 0 0,0 1 2 0 0,0-1 1 0 0,1 1-1 0 0,-1 0 0 0 0,0-1 1 0 0,1 1-1 0 0,-1 0 0 0 0,0-1 1 0 0,1 1-1 0 0,-1 0 0 0 0,0 0 1 0 0,1-1-1 0 0,0 1 0 0 0,-1 0 1 0 0,0 2-1 0 0,-1 3 12 0 0,0-1 0 0 0,1 1 0 0 0,0-1 0 0 0,-1 7 0 0 0,-1 10 16 0 0,1 0-1 0 0,2-1 1 0 0,0 1-1 0 0,1-1 0 0 0,1 0 1 0 0,6 27-1 0 0,-6-43-21 0 0,-1 0-1 0 0,1 0 1 0 0,0 0-1 0 0,1 1 1 0 0,-1-1-1 0 0,1 0 1 0 0,0-1-1 0 0,2 0 1 0 0,-2 1 0 0 0,1-1-1 0 0,-1 0 1 0 0,1 0-1 0 0,0 0 1 0 0,1-1-1 0 0,-1 0 1 0 0,0 0-1 0 0,1 0 1 0 0,0 0 0 0 0,0-1-1 0 0,0 0 1 0 0,0 0-1 0 0,1 0 1 0 0,-1 0-1 0 0,0-1 1 0 0,1 0-1 0 0,-1 0 1 0 0,0-1-1 0 0,1 1 1 0 0,-1-1 0 0 0,1 0-1 0 0,-1-1 1 0 0,0 1-1 0 0,2-1 1 0 0,4-2-1 0 0,6-1 36 0 0,1-2-1 0 0,0 0 1 0 0,28-15-1 0 0,-40 18-30 0 0,0 0 0 0 0,0-1-1 0 0,-1 0 1 0 0,0 0 0 0 0,0 0-1 0 0,0-1 1 0 0,-1-1-1 0 0,1 1 1 0 0,-1 0 0 0 0,0 0-1 0 0,-1 0 1 0 0,2-1-1 0 0,3-12 1 0 0,2-4 36 0 0,-6 12 1 0 0,0 1-1 0 0,4-15 0 0 0,-8 22-4 0 0,2 5-32 0 0,0-1 0 0 0,0 1 0 0 0,-1-1 0 0 0,1 1 0 0 0,-1 0 0 0 0,0 0 1 0 0,0-1-1 0 0,0 1 0 0 0,1 5 0 0 0,-1-5-7 0 0,-1 0 0 0 0,1 0 1 0 0,0-1-1 0 0,0 0 1 0 0,0 1-1 0 0,0-1 0 0 0,1 0 1 0 0,-1 1-1 0 0,0-1 0 0 0,1 0 1 0 0,-1 0-1 0 0,1 0 1 0 0,3 3-1 0 0,-4-5-4 0 0,0 1 0 0 0,0-1 0 0 0,0 0 0 0 0,1 1 0 0 0,-1-1 0 0 0,0 0 0 0 0,0 0 0 0 0,0 1 0 0 0,1-1 0 0 0,-1 0 0 0 0,0 0 0 0 0,0-1 0 0 0,0 1 0 0 0,1 0-1 0 0,-1 0 1 0 0,0 0 0 0 0,0-1 0 0 0,0 1 0 0 0,1-1 0 0 0,-1 1 0 0 0,1-2 0 0 0,23-12 34 0 0,11-20 20 0 0,-28 25-32 0 0,2 1 0 0 0,0-1 1 0 0,17-11-1 0 0,-26 19-24 0 0,0 1 0 0 0,-1-1 1 0 0,1 1-1 0 0,0 0 0 0 0,0 0 0 0 0,-1-1 1 0 0,1 1-1 0 0,0 0 0 0 0,0 0 0 0 0,-1 0 1 0 0,1 0-1 0 0,0 0 0 0 0,0 0 1 0 0,-1 0-1 0 0,1 0 0 0 0,0 0 0 0 0,0 0 1 0 0,0 0-1 0 0,-1 1 0 0 0,1-1 0 0 0,0 0 1 0 0,0 0-1 0 0,-1 1 0 0 0,1-1 0 0 0,1 0 1 0 0,-2 1-1 0 0,1-1 0 0 0,-1 1 0 0 0,1-1 1 0 0,0 1-1 0 0,0 1 0 0 0,15 24 34 0 0,-10-16-27 0 0,2 4 9 0 0,1 1 0 0 0,0-2 0 0 0,2 0-1 0 0,20 23 1 0 0,-27-33-14 0 0,-1 0 0 0 0,1 0-1 0 0,0 0 1 0 0,0 0 0 0 0,1-1 0 0 0,-1 0-1 0 0,0 0 1 0 0,1 0 0 0 0,-1-1-1 0 0,0 1 1 0 0,1-1 0 0 0,-1 0 0 0 0,1 0-1 0 0,-1-1 1 0 0,1 1 0 0 0,0-1 0 0 0,-1 0-1 0 0,2-1 1 0 0,-1 1 0 0 0,-1-1 0 0 0,1 0-1 0 0,4-1 1 0 0,-2 0 1 0 0,0 0-1 0 0,0-1 1 0 0,0 0 0 0 0,1-1-1 0 0,-1 0 1 0 0,0 0 0 0 0,-1 0-1 0 0,0-1 1 0 0,0 0 0 0 0,0 0-1 0 0,0 0 1 0 0,6-10 0 0 0,-4 6-1 0 0,-1 0 1 0 0,-1-1 0 0 0,-1-1-1 0 0,1 0 1 0 0,-2 1-1 0 0,1-2 1 0 0,3-16 0 0 0,-1-3 12 0 0,-1-1 1 0 0,-2 0-1 0 0,-1 0 1 0 0,-2 1-1 0 0,-3-40 1 0 0,-17-77 150 0 0,19 147-120 0 0,-4 11-7 0 0,2 14-3 0 0,1-1 1 0 0,1 1-1 0 0,2 0 1 0 0,6 38-1 0 0,-7-53-31 0 0,27 153 162 0 0,-22-138-131 0 0,0 1 0 0 0,2-1-1 0 0,1-1 1 0 0,18 35 0 0 0,1-13 33 0 0,-20-34-54 0 0</inkml:trace>
  <inkml:trace contextRef="#ctx0" brushRef="#br0" timeOffset="5031.41">3519 2324 14368 0 0,'0'0'1960'0'0,"3"-3"-1766"0"0,7-9 235 0 0,1 0 0 0 0,1 2 0 0 0,0 0 0 0 0,17-13 0 0 0,63-33 27 0 0,-8 3 156 0 0,10-14-207 0 0,65-43-107 0 0,-111 81-263 0 0,3 1 3 0 0</inkml:trace>
  <inkml:trace contextRef="#ctx0" brushRef="#br0" timeOffset="14426.31">5644 287 1400 0 0,'0'0'1856'0'0,"1"-3"-1720"0"0,1-2 147 0 0,1-1 0 0 0,0 1-1 0 0,0 0 1 0 0,0-1 0 0 0,1 0 0 0 0,-1 2 0 0 0,2-1 0 0 0,-1 1-1 0 0,9-8 1 0 0,12-16-87 0 0,-5 9 351 0 0,0-1 0 0 0,1 2 0 0 0,1 0-1 0 0,40-23 1 0 0,-41 29-360 0 0,0 0 0 0 0,2 1 0 0 0,-1 2 0 0 0,2 1 0 0 0,-2 1 0 0 0,2 0 0 0 0,0 2 0 0 0,45-4 0 0 0,-63 8-160 0 0,-1 1 1 0 0,1 0-1 0 0,-1 0 1 0 0,1 0-1 0 0,1 1 1 0 0,-2 0-1 0 0,1 0 0 0 0,-1 0 1 0 0,1 1-1 0 0,-1 0 1 0 0,0 0-1 0 0,0 0 1 0 0,0 1-1 0 0,0 0 0 0 0,0 1 1 0 0,8 4-1 0 0,-8-3 4 0 0,-1-1-1 0 0,0 1 1 0 0,0 0 0 0 0,0 0-1 0 0,0 1 1 0 0,-1-1-1 0 0,0 1 1 0 0,0-1 0 0 0,-1 1-1 0 0,1 0 1 0 0,-1 0-1 0 0,0 1 1 0 0,-1-1 0 0 0,3 12-1 0 0,-1 7 77 0 0,-2 1-1 0 0,-1-1 1 0 0,-7 48-1 0 0,-20 76 127 0 0,23-129-185 0 0,-28 115 268 0 0,-9 53-43 0 0,35-150-160 0 0,2 0 0 0 0,0 1 0 0 0,4 38 0 0 0,1-62-32 0 0,1 0 0 0 0,1 0-1 0 0,6 27 1 0 0,-6-34-20 0 0,-1-1 0 0 0,1 2 0 0 0,1-2 0 0 0,0 0-1 0 0,0 0 1 0 0,0 0 0 0 0,1 0 0 0 0,7 9 0 0 0,-11-15-48 0 0,1 1 1 0 0,-1-1-1 0 0,2 0 1 0 0,-2 1-1 0 0,1-1 1 0 0,-1 0-1 0 0,1 0 0 0 0,0 0 1 0 0,0 0-1 0 0,0-1 1 0 0,-1 1-1 0 0,1 0 1 0 0,0-1-1 0 0,0 0 0 0 0,0 1 1 0 0,0-1-1 0 0,0 0 1 0 0,0 0-1 0 0,0 0 1 0 0,0 0-1 0 0,0 0 1 0 0,0 0-1 0 0,3-1 0 0 0,2-2 35 0 0,1 1-1 0 0,0-2 0 0 0,-1 1 0 0 0,11-8 0 0 0,3-1 51 0 0,119-58 333 0 0,-120 59-187 0 0,31-22 1 0 0,-60 54 28 0 0,-50 64 45 0 0,-72 143 0 0 0,123-215-289 0 0,3 0-1 0 0,0 0 0 0 0,0 0 1 0 0,1 2-1 0 0,1-2 0 0 0,0 1 1 0 0,1 0-1 0 0,0 0 0 0 0,1 1 1 0 0,1-1-1 0 0,0 0 0 0 0,1 1 1 0 0,1-2-1 0 0,0 1 0 0 0,0 1 1 0 0,1-2-1 0 0,1 0 0 0 0,6 17 1 0 0,5 0 43 0 0,-1-1 0 0 0,2-2 0 0 0,22 30-1 0 0,28 52 144 0 0,-59-94-189 0 0,-2 2-1 0 0,1-1 1 0 0,-2-1-1 0 0,0 2 1 0 0,-1 0-1 0 0,-1 0 1 0 0,0-1-1 0 0,-1 2 1 0 0,-3 30-1 0 0,1-38-12 0 0,0-1-1 0 0,-1 0 1 0 0,-1 1 0 0 0,0-1 0 0 0,0 0-1 0 0,0-1 1 0 0,-1 2 0 0 0,0-2-1 0 0,-1 0 1 0 0,0 0 0 0 0,0 1-1 0 0,-7 6 1 0 0,-9 6 31 0 0,0 0-1 0 0,-36 28 1 0 0,15-14 0 0 0,9-6-13 0 0,-3-1 1 0 0,0-3-1 0 0,-1-1 0 0 0,-2-2 1 0 0,-41 20-1 0 0,-37 2 41 0 0,60-27-39 0 0</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1T10:27:35.421"/>
    </inkml:context>
    <inkml:brush xml:id="br0">
      <inkml:brushProperty name="width" value="0.05" units="cm"/>
      <inkml:brushProperty name="height" value="0.05" units="cm"/>
      <inkml:brushProperty name="color" value="#004F8B"/>
    </inkml:brush>
  </inkml:definitions>
  <inkml:trace contextRef="#ctx0" brushRef="#br0">1 356 7328 0 0,'0'0'225'0'0,"0"4"-152"0"0,2 35 722 0 0,10 49 0 0 0,-12-87-746 0 0,0 1 1 0 0,0 0-1 0 0,1 0 0 0 0,-1 0 1 0 0,1-1-1 0 0,-1 1 1 0 0,1 0-1 0 0,0-1 1 0 0,0 1-1 0 0,0 0 1 0 0,0-1-1 0 0,0 1 0 0 0,0-1 1 0 0,0 0-1 0 0,0 1 1 0 0,0-1-1 0 0,1 0 1 0 0,-1 0-1 0 0,0 1 0 0 0,1-1 1 0 0,0 0-1 0 0,0 0 1 0 0,0-1-1 0 0,-1 1 1 0 0,1 0-1 0 0,0-1 0 0 0,-1 1 1 0 0,1 0-1 0 0,0-1 1 0 0,0 0-1 0 0,0 0 1 0 0,-1 1-1 0 0,1-1 1 0 0,0 0-1 0 0,0 0 0 0 0,0 0 1 0 0,-1-1-1 0 0,1 1 1 0 0,0 0-1 0 0,0-1 1 0 0,0 1-1 0 0,-1-1 0 0 0,1 0 1 0 0,0 1-1 0 0,-1-1 1 0 0,1 0-1 0 0,-1 0 1 0 0,1 0-1 0 0,-1 0 1 0 0,2-2-1 0 0,7-6 91 0 0,-1 0-1 0 0,1 0 1 0 0,-2-2 0 0 0,0 1 0 0 0,7-14-1 0 0,-11 19-94 0 0,-1-1 0 0 0,0 0 0 0 0,0 0 0 0 0,-1 0 0 0 0,0 0 0 0 0,0 0 0 0 0,0 0 0 0 0,-1-1 0 0 0,0 0 0 0 0,0 1 0 0 0,-1-1 0 0 0,1-7 0 0 0,-2 9-3 0 0,0 1 0 0 0,0-1 0 0 0,0 1 0 0 0,-1 0 0 0 0,0 0 0 0 0,0-1 0 0 0,0 1 0 0 0,0 0 0 0 0,0 1 0 0 0,-1-1 0 0 0,1-1 0 0 0,-1 2 0 0 0,0-1 0 0 0,0 1 0 0 0,-1 0 0 0 0,1 0 0 0 0,-1 0 1 0 0,1 1-1 0 0,-1-1 0 0 0,0 1 0 0 0,-6-3 0 0 0,6 4-12 0 0,2 0 0 0 0,-1 0 0 0 0,0 0 0 0 0,1 0 0 0 0,-1 1 0 0 0,0-1 0 0 0,0 1 0 0 0,1 0 0 0 0,-1 0 0 0 0,0 0 1 0 0,0 0-1 0 0,0 0 0 0 0,1 0 0 0 0,-1 1 0 0 0,0 0 0 0 0,0-1 0 0 0,1 1 0 0 0,-1 0 0 0 0,0 0 0 0 0,1 1 0 0 0,-1-1 0 0 0,1 0 1 0 0,0 1-1 0 0,-1-1 0 0 0,1 1 0 0 0,0 0 0 0 0,-1 0 0 0 0,1 0 0 0 0,0 0 0 0 0,0 0 0 0 0,1 1 0 0 0,-1-1 0 0 0,1 0 0 0 0,-1 1 0 0 0,-1 3 1 0 0,1-1 17 0 0,-1 0 0 0 0,1 0 0 0 0,0 1 0 0 0,0-1 0 0 0,1 0 0 0 0,0 0 0 0 0,-1 1 0 0 0,2-1 0 0 0,-1 1 0 0 0,1-1 0 0 0,0 1 0 0 0,0 0 0 0 0,1 10 0 0 0,0-15-38 0 0,-1 0 1 0 0,0 0 0 0 0,1 0 0 0 0,-1 0 0 0 0,1-1 0 0 0,-1 1 0 0 0,1 0 0 0 0,0 0 0 0 0,-1 0 0 0 0,1-1 0 0 0,0 1 0 0 0,-1 0 0 0 0,1-1 0 0 0,0 1 0 0 0,0-1 0 0 0,-1 1 0 0 0,1-1 0 0 0,0 1 0 0 0,0-1 0 0 0,0 1 0 0 0,0-1 0 0 0,0 0 0 0 0,1 1 0 0 0,1-1 17 0 0,-1 0 1 0 0,1 0 0 0 0,-1 0-1 0 0,1 0 1 0 0,0 0 0 0 0,0-1-1 0 0,-1 1 1 0 0,5-2-1 0 0,2-1 27 0 0,0-1-1 0 0,-1 0 0 0 0,0-1 0 0 0,8-5 1 0 0,51-29 220 0 0,-38 23-53 0 0,51-40 0 0 0,-62 41-140 0 0,-10 10-30 0 0,0-1 0 0 0,0 0 0 0 0,-1-1 0 0 0,-1 0 1 0 0,1-1-1 0 0,5-8 0 0 0,-9 11 89 0 0,-3 7 41 0 0,-1 9-137 0 0,-13 248 206 0 0,-20 34-70 0 0,5-53-37 0 0,27-208-127 0 0,2-2-1 0 0</inkml:trace>
  <inkml:trace contextRef="#ctx0" brushRef="#br0" timeOffset="448.47">495 897 12056 0 0,'3'3'266'0'0,"1"5"-140"0"0,0 1-1 0 0,0 0 1 0 0,0-1-1 0 0,-1 1 1 0 0,0 0-1 0 0,-1 0 1 0 0,0 0-1 0 0,0 0 1 0 0,1 13-1 0 0,-2-8 225 0 0,2-1 1 0 0,-1 1-1 0 0,10 24 0 0 0,-11-35-301 0 0,0 2 1 0 0,1-2-1 0 0,0 0 0 0 0,0 0 0 0 0,-1 0 0 0 0,2 0 1 0 0,-1 0-1 0 0,0-1 0 0 0,1 1 0 0 0,-1-1 0 0 0,1 1 1 0 0,5 3-1 0 0,-6-5-13 0 0,0 0-1 0 0,0 0 1 0 0,0-1 0 0 0,0 1 0 0 0,0 0 0 0 0,1-1 0 0 0,-1 0-1 0 0,1 1 1 0 0,-1-1 0 0 0,1 0 0 0 0,-1 0 0 0 0,0 0 0 0 0,0 0-1 0 0,0-1 1 0 0,1 1 0 0 0,-1-1 0 0 0,0 1 0 0 0,0-1 0 0 0,0 0-1 0 0,4-1 1 0 0,-1 0-14 0 0,0-1-1 0 0,-1 1 0 0 0,1-1 1 0 0,0 0-1 0 0,-1 0 1 0 0,0 0-1 0 0,0 0 1 0 0,1-1-1 0 0,-1 0 1 0 0,0 0-1 0 0,-1-1 0 0 0,0 1 1 0 0,0 0-1 0 0,0-1 1 0 0,0 1-1 0 0,-1-1 1 0 0,1 0-1 0 0,-1 0 0 0 0,-1 0 1 0 0,1 0-1 0 0,-1 0 1 0 0,1 0-1 0 0,-2-1 1 0 0,1 1-1 0 0,0 0 0 0 0,-1-1 1 0 0,0 1-1 0 0,0-1 1 0 0,-1 0-1 0 0,0 1 1 0 0,0 0-1 0 0,0 0 1 0 0,0 0-1 0 0,-1-1 0 0 0,1 1 1 0 0,-2 1-1 0 0,1-1 1 0 0,-6-9-1 0 0,5 9-8 0 0,0 0 0 0 0,-1 0 0 0 0,1 0 0 0 0,-1 1 0 0 0,-1-2 0 0 0,-6-4 1 0 0,9 9-10 0 0,0-1 1 0 0,0 1 0 0 0,0 0-1 0 0,0 0 1 0 0,0 0 0 0 0,0 0-1 0 0,0 0 1 0 0,0 1 0 0 0,0-1-1 0 0,0 0 1 0 0,-1 1 0 0 0,1 0 0 0 0,0-1-1 0 0,0 1 1 0 0,-1 0 0 0 0,1 0-1 0 0,0 1 1 0 0,0-1 0 0 0,0 0-1 0 0,-1 1 1 0 0,-1 0 0 0 0,-4 1 12 0 0,2 0 0 0 0,0 1 0 0 0,-1 0 0 0 0,1 0 0 0 0,0 0 0 0 0,1 1 0 0 0,-1 1 0 0 0,1-1 0 0 0,-1 0 0 0 0,1 1 0 0 0,1 0 0 0 0,-1 0 0 0 0,-1 0-1 0 0,-2 7 1 0 0,8-12-12 0 0,-1 1 0 0 0,1-1-1 0 0,0 1 1 0 0,0-1-1 0 0,0 1 1 0 0,0-1-1 0 0,0 1 1 0 0,0-1-1 0 0,0 1 1 0 0,0-1-1 0 0,0 1 1 0 0,0-1-1 0 0,0 1 1 0 0,0-1-1 0 0,0 1 1 0 0,0-1-1 0 0,0 1 1 0 0,0-1-1 0 0,0 1 1 0 0,1-1-1 0 0,-1 1 1 0 0,0 0-1 0 0,5 7 28 0 0</inkml:trace>
  <inkml:trace contextRef="#ctx0" brushRef="#br0" timeOffset="1820.16">1214 381 7632 0 0,'-8'-1'151'0'0,"-5"-2"490"0"0,-5 3 723 0 0,17 0-1324 0 0,0 0-1 0 0,0 1 0 0 0,0-1 1 0 0,0 0-1 0 0,0 1 0 0 0,0-1 1 0 0,0 1-1 0 0,1-1 0 0 0,-1 1 1 0 0,0-1-1 0 0,0 1 0 0 0,0-1 1 0 0,1 1-1 0 0,-1 0 0 0 0,0-1 1 0 0,1 1-1 0 0,-2 0 0 0 0,1 0 1 0 0,1 0-1 0 0,-1 0 0 0 0,1-1 1 0 0,0 1-1 0 0,-1 1 0 0 0,1-1 1 0 0,0 0-1 0 0,-1 0 0 0 0,1 0 1 0 0,0 2-1 0 0,-2 9 471 0 0,1 1 1 0 0,0-1-1 0 0,1 1 1 0 0,3 23-1 0 0,13 51 206 0 0,-5-31-393 0 0,21 179 891 0 0,-31-231-1180 0 0,0-1 0 0 0,-1 1-1 0 0,1 0 1 0 0,1-1 0 0 0,-1 1-1 0 0,0-1 1 0 0,1 0 0 0 0,0 0-1 0 0,0 1 1 0 0,0-1 0 0 0,4 4-1 0 0,-6-7-30 0 0,1 0-1 0 0,-1 0 0 0 0,0 0 1 0 0,0 0-1 0 0,1 0 0 0 0,-1 0 1 0 0,0 0-1 0 0,0 1 0 0 0,1-1 1 0 0,-1 0-1 0 0,0 0 0 0 0,0 0 1 0 0,0 0-1 0 0,1 0 0 0 0,-1 0 1 0 0,0 0-1 0 0,0 0 0 0 0,1 0 1 0 0,-1 0-1 0 0,0-1 0 0 0,0 1 1 0 0,1 0-1 0 0,-1 0 0 0 0,0 0 1 0 0,0 0-1 0 0,1 0 0 0 0,-1 0 1 0 0,0 0-1 0 0,0-1 0 0 0,0 1 1 0 0,1 0-1 0 0,-1 0 0 0 0,0 0 1 0 0,0 0-1 0 0,0-1 0 0 0,0 1 1 0 0,0 0-1 0 0,1 0 0 0 0,-1 0 1 0 0,0-1-1 0 0,0 1 0 0 0,0 0 1 0 0,0 0-1 0 0,0-1 0 0 0,0 1 1 0 0,0 0-1 0 0,0 0 0 0 0,0-1 1 0 0,0 1-1 0 0,0 0 0 0 0,0 0 1 0 0,0-1-1 0 0,0 1 0 0 0,0 0 1 0 0,0-1-1 0 0,2-15 19 0 0,-1-7 4 0 0,-1 0 0 0 0,-1-1 0 0 0,-2 1 1 0 0,-5-27-1 0 0,-30-93 34 0 0,23 91-39 0 0,4 13-10 0 0,-18-66 24 0 0,26 87-26 0 0,0 1 1 0 0,1 0 0 0 0,1 0-1 0 0,1-22 1 0 0,0 39-8 0 0,0-1 0 0 0,0 1 0 0 0,0-1-1 0 0,1 1 1 0 0,-1-1 0 0 0,0 1 0 0 0,0-1-1 0 0,0 1 1 0 0,0-1 0 0 0,0 1 0 0 0,0-1 0 0 0,1 1-1 0 0,-1 0 1 0 0,0-1 0 0 0,0 1 0 0 0,1-1 0 0 0,-1 1-1 0 0,0 0 1 0 0,1-1 0 0 0,-1 1 0 0 0,0-1 0 0 0,1 1-1 0 0,-1 0 1 0 0,1 0 0 0 0,-1-1 0 0 0,1 1-1 0 0,-1 0 1 0 0,0 0 0 0 0,1-1 0 0 0,0 1 0 0 0,1 0 0 0 0,-1 0 1 0 0,0 0 0 0 0,1 0-1 0 0,-1 0 1 0 0,1 0 0 0 0,-1 1-1 0 0,0-1 1 0 0,1 0 0 0 0,-1 1-1 0 0,0-1 1 0 0,2 2 0 0 0,3 0 2 0 0,-1 0 1 0 0,-1 1-1 0 0,1 0 1 0 0,-1 0 0 0 0,5 5-1 0 0,18 23 28 0 0,0 0-1 0 0,21 37 1 0 0,12 14 58 0 0,-45-63-40 0 0,21 34-1 0 0,-32-45-20 0 0,0 0 0 0 0,0 0 0 0 0,0 0 0 0 0,-1 1 0 0 0,0 0 0 0 0,-1-1 0 0 0,2 14 0 0 0,-4-19-17 0 0,1-1 0 0 0,-1 1 0 0 0,0 0 0 0 0,0-1 0 0 0,0 1 0 0 0,-1 0 0 0 0,1-1 0 0 0,-1 1 0 0 0,1 0 0 0 0,-1-1-1 0 0,0 1 1 0 0,0-1 0 0 0,0 1 0 0 0,0-1 0 0 0,0 0 0 0 0,-1 1 0 0 0,1-1 0 0 0,-1 0 0 0 0,0 0 0 0 0,1 0 0 0 0,-1 0 0 0 0,0 0 0 0 0,0 0 0 0 0,0-1 0 0 0,0 1 0 0 0,-1 0 0 0 0,1-1-1 0 0,0 0 1 0 0,-1 1 0 0 0,1-1 0 0 0,-1 0 0 0 0,1 0 0 0 0,-4 1 0 0 0,0-1 19 0 0,-1 1-1 0 0,-1-1 1 0 0,1-1 0 0 0,0 1-1 0 0,0-1 1 0 0,0 0-1 0 0,0-1 1 0 0,0 1 0 0 0,0-2-1 0 0,0 1 1 0 0,-11-4-1 0 0,-28-18 160 0 0,35 18-124 0 0,0-1 0 0 0,0 2-1 0 0,0-1 1 0 0,-15-3 0 0 0,26 8-60 0 0,-1 0 1 0 0,1-1-1 0 0,-1 1 0 0 0,1 0 1 0 0,0 0-1 0 0,-1 0 0 0 0,1 0 1 0 0,-1 0-1 0 0,1 0 0 0 0,-1 0 1 0 0,1 0-1 0 0,-1-1 0 0 0,1 2 1 0 0,-1-1-1 0 0,1 0 0 0 0,-1 0 1 0 0,1 0-1 0 0,0 0 0 0 0,-1 0 1 0 0,1 0-1 0 0,-1 0 0 0 0,1 1 1 0 0,-1-1-1 0 0,1 0 0 0 0,0 0 1 0 0,-1 0-1 0 0,1 1 0 0 0,-1-1 1 0 0,1 0-1 0 0,0 1 0 0 0,-2-1 0 0 0,2 0 1 0 0,0 1-1 0 0,-1-1 0 0 0,1 1 1 0 0,0-1-1 0 0,0 0 0 0 0,0 1 1 0 0,-1-1-1 0 0,1 1 0 0 0,0-1 1 0 0,0 1-1 0 0,0-1 0 0 0,0 0 1 0 0,0 1-1 0 0,0-1 0 0 0,0 1 1 0 0,0-1-1 0 0,0 1 0 0 0,0-1 1 0 0,0 1-1 0 0,0-1 0 0 0,0 1 1 0 0,0 0-1 0 0,1 1 13 0 0,-1 0-1 0 0,1 0 1 0 0,1 0 0 0 0,-2 0-1 0 0,1 0 1 0 0,0-1 0 0 0,0 1-1 0 0,1 0 1 0 0,-1 0 0 0 0,0-1-1 0 0,2 3 1 0 0,2-1-1 0 0,-1 1-1 0 0,1-1 1 0 0,0 0 0 0 0,0 0-1 0 0,0 0 1 0 0,0-1 0 0 0,0 0-1 0 0,0-1 1 0 0,1 1-1 0 0,-1-1 1 0 0,2 0 0 0 0,-2 0-1 0 0,1 0 1 0 0,-1-1 0 0 0,1 0-1 0 0,0 0 1 0 0,-1-1-1 0 0,1 1 1 0 0,-1-1 0 0 0,7-2-1 0 0,12-3 50 0 0,0-3-1 0 0,-1 1 1 0 0,29-15-1 0 0,-35 15-34 0 0,22-11 149 0 0,61-44-1 0 0,-94 59-156 0 0,-4 2-7 0 0,1 0 0 0 0,0 1-1 0 0,-1-1 1 0 0,0 1 0 0 0,1 0-1 0 0,-1 0 1 0 0,1 0 0 0 0,-1 0-1 0 0,1 0 1 0 0,-1 0 0 0 0,1 1-1 0 0,-1-1 1 0 0,4 1 0 0 0,-5 1-4 0 0,0 0 0 0 0,0 0 1 0 0,0 0-1 0 0,0 0 0 0 0,0 0 1 0 0,0 1-1 0 0,0-1 0 0 0,-1 0 1 0 0,1 1-1 0 0,0-1 0 0 0,-1 1 1 0 0,1-1-1 0 0,-1 1 0 0 0,0-1 1 0 0,0 1-1 0 0,1-1 0 0 0,-1 1 1 0 0,0 1-1 0 0,0-2-8 0 0,0 0-1 0 0,-1-1 1 0 0,1 1-1 0 0,0 0 1 0 0,0-1-1 0 0,0 1 1 0 0,1 0-1 0 0,-1 0 1 0 0,0-1-1 0 0,0 1 1 0 0,0 0-1 0 0,0-1 1 0 0,1 1-1 0 0,-1 0 1 0 0,0-1-1 0 0,1 1 1 0 0,-1-1-1 0 0,0 1 1 0 0,1 0-1 0 0,-1-1 1 0 0,1 1-1 0 0,-1-1 1 0 0,1 1-1 0 0,-1-1 1 0 0,1 1-1 0 0,0 0 1 0 0,1-1-1 0 0,-1 0 1 0 0,0 0 0 0 0,0 0 0 0 0,0 0-1 0 0,0 0 1 0 0,0 0 0 0 0,0 0-1 0 0,0 0 1 0 0,0 0 0 0 0,0-1 0 0 0,0 1-1 0 0,0 0 1 0 0,0-1 0 0 0,0 1 0 0 0,2-2-1 0 0,4-1 16 0 0,0-2-1 0 0,-1 1 0 0 0,12-11 1 0 0,-8 6-2 0 0,1-1 0 0 0,-2 0 0 0 0,2-1 0 0 0,-2-1 0 0 0,13-22 0 0 0,-14 20-6 0 0,-1 0 1 0 0,-1 0 0 0 0,0-2 0 0 0,-2 1 0 0 0,2-1-1 0 0,-3 1 1 0 0,0-1 0 0 0,-1 0 0 0 0,0 0-1 0 0,-1 0 1 0 0,-1 0 0 0 0,-1 0 0 0 0,-2-20-1 0 0,2 29 3 0 0,0 0-1 0 0,-1 0 1 0 0,1 0 0 0 0,-1 0-1 0 0,-1 0 1 0 0,0 1-1 0 0,0-1 1 0 0,0 1-1 0 0,-1 0 1 0 0,0-1-1 0 0,-5-6 1 0 0,9 13-12 0 0,-1 0-1 0 0,0 0 1 0 0,0 0 0 0 0,1 1 0 0 0,-1-1-1 0 0,0 0 1 0 0,0 0 0 0 0,1 0 0 0 0,-1 1-1 0 0,0-1 1 0 0,1 0 0 0 0,-1 1 0 0 0,0-1-1 0 0,1 1 1 0 0,-1-1 0 0 0,1 0 0 0 0,-2 2-1 0 0,-1 0 5 0 0,1 0 0 0 0,-1 1 0 0 0,0 1-1 0 0,1-1 1 0 0,-1 0 0 0 0,1 0 0 0 0,0 0-1 0 0,0 0 1 0 0,0 0 0 0 0,1 1 0 0 0,-1-1-1 0 0,1 1 1 0 0,-2 6 0 0 0,-2 5 18 0 0,-2 31 0 0 0,7-39-18 0 0,-4 51 55 0 0,4 67 0 0 0,1-107-48 0 0,1 28 35 0 0,3-1 1 0 0,2 0 0 0 0,24 86-1 0 0,-24-108-25 0 0,1 0 0 0 0,2-1 0 0 0,0-1 0 0 0,19 30 0 0 0,-21-39-4 0 0,1 0 1 0 0,0-1-1 0 0,0 0 1 0 0,2 0-1 0 0,0 0 1 0 0,0-2-1 0 0,0 1 1 0 0,18 10-1 0 0,-28-19-12 0 0,1 0-1 0 0,2 0 0 0 0,-2 0 0 0 0,0 0 1 0 0,0-1-1 0 0,0 1 0 0 0,0 0 0 0 0,1-1 1 0 0,-1 1-1 0 0,0-1 0 0 0,0 0 0 0 0,1 0 1 0 0,-1 0-1 0 0,0 0 0 0 0,0 0 0 0 0,3-1 1 0 0,-4 1-5 0 0,-1 0 0 0 0,1-1 0 0 0,-1 1 0 0 0,1 0 0 0 0,-1 0 0 0 0,1-1 0 0 0,-1 1 0 0 0,1 0 0 0 0,-1-1 0 0 0,1 1 0 0 0,-1 0 0 0 0,0-1 0 0 0,1 1 0 0 0,-1-1 0 0 0,0 1 0 0 0,1-1 0 0 0,-1 1 0 0 0,0-1 0 0 0,0 1 0 0 0,1-1 0 0 0,-1 1 0 0 0,0-1 0 0 0,0 1 0 0 0,0-2 0 0 0,1 1-1 0 0,-2 0 0 0 0,1-1-1 0 0,0 1 1 0 0,0-1 0 0 0,0 1 0 0 0,-1-1 0 0 0,1 1-1 0 0,-1-1 1 0 0,1 1 0 0 0,-1 0 0 0 0,1-1 0 0 0,-1 1 0 0 0,-1-2-1 0 0,-13-18 9 0 0,0 2-1 0 0,-3 1 1 0 0,1 0-1 0 0,-1 1 1 0 0,-22-16 0 0 0,4 2-12 0 0,-84-72 2 0 0,117 101 0 0 0,0-1 0 0 0,0 0 0 0 0,0 0 0 0 0,1 0 0 0 0,0-1 0 0 0,0 1 0 0 0,-1-1 0 0 0,2 1 0 0 0,-3-6 0 0 0,3 8 0 0 0,1-1 0 0 0,-1 0 0 0 0,1 0 0 0 0,0 1 0 0 0,0-1 0 0 0,0 0 0 0 0,0 0 0 0 0,0 0 0 0 0,0 1 0 0 0,0-1 0 0 0,0 0 0 0 0,1 0 0 0 0,-1 1 0 0 0,1-1-1 0 0,-1 0 1 0 0,1 1 0 0 0,0-1 0 0 0,0 0 0 0 0,0 1 0 0 0,0-1 0 0 0,0 1 0 0 0,1-2 0 0 0,11-11-3 0 0,0 0 1 0 0,1 1-1 0 0,2 1 0 0 0,26-17 1 0 0,22-18-2 0 0,-40 25-2 0 0,-1 0 0 0 0,33-43 0 0 0,31-59-8 0 0,-44 59-8 0 0,-38 59 14 0 0,-5 6 0 0 0,-2 6 6 0 0,-1 0 0 0 0,1 0 0 0 0,0 0 0 0 0,0 1 0 0 0,1-1 0 0 0,-2 10 0 0 0,0 6-5 0 0,-9 34 3 0 0,2 2 1 0 0,3 0-1 0 0,3 0 0 0 0,3 67 0 0 0,2-102 4 0 0,1-1 0 0 0,0 1 0 0 0,2-1 0 0 0,13 43 0 0 0,-14-59 0 0 0,-1 1 0 0 0,1 0 0 0 0,0-1 0 0 0,0 0 0 0 0,1 0 0 0 0,0 0 0 0 0,0 0 0 0 0,2 0 0 0 0,-2-1 0 0 0,1 0 0 0 0,0 0 0 0 0,1 0 0 0 0,-1 0 0 0 0,1 0 0 0 0,0-1 0 0 0,0 0 0 0 0,0-1 0 0 0,0 0 0 0 0,12 4 0 0 0,-11-5 0 0 0,1 1 0 0 0,0-2 0 0 0,0 1 0 0 0,0-1 0 0 0,-1-1 0 0 0,1 1 0 0 0,1-1 0 0 0,9-1 0 0 0,-16 0 0 0 0,0 1 0 0 0,1 0 0 0 0,-1-1 0 0 0,1 0 0 0 0,-1 0 0 0 0,0 1 0 0 0,1-1 0 0 0,-1-1 0 0 0,0 1 0 0 0,0 0 0 0 0,0 0 0 0 0,0-1 0 0 0,0 1 0 0 0,0-1 0 0 0,0 0 0 0 0,-1 0 0 0 0,1 1 0 0 0,-1-1 0 0 0,1 0 0 0 0,-1 0 0 0 0,1 0 0 0 0,-1-1 0 0 0,0 1 0 0 0,0-1 0 0 0,0 1 0 0 0,0-1 0 0 0,-1 1 0 0 0,1-1 0 0 0,-1 1 0 0 0,2-4 0 0 0,-2 1 1 0 0,0-1-1 0 0,0 1 1 0 0,-2-1 0 0 0,1 1-1 0 0,0-1 1 0 0,0 1-1 0 0,-1 0 1 0 0,1-1 0 0 0,-1 1-1 0 0,-5-11 1 0 0,-1 2 1 0 0,-1 0 1 0 0,-13-18 0 0 0,14 24-2 0 0,-1-1 0 0 0,1 0 0 0 0,0 1 0 0 0,-1 1 0 0 0,0 0 1 0 0,0 1-1 0 0,-1 0 0 0 0,0 0 0 0 0,-12-4 0 0 0,-13-4 7 0 0,-52-15 0 0 0,-10-2-2 0 0,72 20-6 0 0</inkml:trace>
  <inkml:trace contextRef="#ctx0" brushRef="#br0" timeOffset="2483.19">1506 167 12056 0 0,'0'0'0'0'0,"-15"-4"0"0"0,8 8 344 0 0,1-2 8 0 0,-1 0 0 0 0,-1-1 0 0 0,2 1-232 0 0,-1-1 144 0 0,1 2 168 0 0,-3 1 464 0 0,2 2-536 0 0</inkml:trace>
  <inkml:trace contextRef="#ctx0" brushRef="#br0" timeOffset="2484.19">2309 628 10248 0 0,'0'0'288'0'0,"3"-15"-144"0"0</inkml:trace>
  <inkml:trace contextRef="#ctx0" brushRef="#br0" timeOffset="4030.14">2721 265 12360 0 0,'0'-9'7'0'0,"0"7"37"0"0,0-1 0 0 0,0 0 0 0 0,0 1 0 0 0,0-1 0 0 0,0 0 0 0 0,0 1 0 0 0,1-1 0 0 0,-1 1 0 0 0,1-1 0 0 0,0 0 1 0 0,2-3-1 0 0,-3 5 102 0 0,1 1-124 0 0,-1 0 0 0 0,0 0-1 0 0,1 0 1 0 0,-1 0 0 0 0,0 1-1 0 0,1-1 1 0 0,-1 0 0 0 0,0 0-1 0 0,1 0 1 0 0,-1 0 0 0 0,0 1-1 0 0,1-1 1 0 0,-1 0 0 0 0,0 0-1 0 0,1 0 1 0 0,-1 1 0 0 0,0-1-1 0 0,0 0 1 0 0,0 1 0 0 0,1-1-1 0 0,-1 0 1 0 0,0 1 0 0 0,0-1-1 0 0,22 170 805 0 0,-7-33-261 0 0,4 1-175 0 0,-11-72-137 0 0,2 2 0 0 0,20 65 0 0 0,-28-126-214 0 0,0-1-1 0 0,0 0 1 0 0,2 0-1 0 0,-1 0 1 0 0,0 0 0 0 0,0 0-1 0 0,1-1 1 0 0,0 0-1 0 0,0 1 1 0 0,0 0-1 0 0,1-2 1 0 0,0 1 0 0 0,8 6-1 0 0,-13-11-28 0 0,1 1 0 0 0,0-1-1 0 0,0 0 1 0 0,0 1 0 0 0,-1-1-1 0 0,1 0 1 0 0,0 1 0 0 0,0-1 0 0 0,0 0-1 0 0,0 0 1 0 0,0 0 0 0 0,0 0-1 0 0,0 0 1 0 0,0 0 0 0 0,-1 0-1 0 0,1 0 1 0 0,0 0 0 0 0,0 0 0 0 0,0 0-1 0 0,0 0 1 0 0,1-1 0 0 0,-1 1-1 0 0,0 0 1 0 0,-1-1 0 0 0,1 1-1 0 0,0-1 1 0 0,0 1 0 0 0,0-1 0 0 0,-1 1-1 0 0,1-1 1 0 0,0 0 0 0 0,-1 1-1 0 0,1-1 1 0 0,-1 0 0 0 0,1 1 0 0 0,0-1-1 0 0,-1 0 1 0 0,1 0 0 0 0,-1 0-1 0 0,0 1 1 0 0,1-1 0 0 0,-1-1-1 0 0,3-3 16 0 0,-1 0-1 0 0,-1-2 0 0 0,1 2 0 0 0,-1 0 1 0 0,2-9-1 0 0,2-171 291 0 0,0 5 170 0 0,-3 157-390 0 0,-2-2 0 0 0,-1 2 1 0 0,-1 0-1 0 0,-1 0 0 0 0,0-1 1 0 0,-2 1-1 0 0,-15-42 0 0 0,15 55-18 0 0,0 0-1 0 0,-1 1 0 0 0,0 0 0 0 0,-8-11 0 0 0,-15-24 327 0 0,25 34-335 0 0,1 0-1 0 0,-1 0 0 0 0,1 0 0 0 0,1-1 0 0 0,-2-15 0 0 0,-6-27 138 0 0,-23-60 82 0 0,20 83-151 0 0,13 30-134 0 0,-1 0-1 0 0,1 1 1 0 0,0-1 0 0 0,-1 0-1 0 0,1 0 1 0 0,0 0 0 0 0,-2 0-1 0 0,2 0 1 0 0,0 1-1 0 0,-1-1 1 0 0,1 0 0 0 0,0 0-1 0 0,-1 1 1 0 0,1-1 0 0 0,0 0-1 0 0,0 1 1 0 0,-1-1 0 0 0,1 0-1 0 0,0 1 1 0 0,0-1 0 0 0,0 0-1 0 0,-1 1 1 0 0,1-1 0 0 0,0 0-1 0 0,0 1 1 0 0,0-1-1 0 0,0 0 1 0 0,0 1 0 0 0,0 0-1 0 0,-4 47 34 0 0,3-1-1 0 0,5 59 1 0 0,-1-59-20 0 0,6 79 25 0 0,6 0 0 0 0,30 124 0 0 0,-39-229-33 0 0,0-1 1 0 0,1 0-1 0 0,0 0 0 0 0,2-1 1 0 0,12 21-1 0 0,-15-29-1 0 0,1 0 0 0 0,2-1 1 0 0,-1 0-1 0 0,0 0 0 0 0,1-1 0 0 0,0 0 0 0 0,0-1 0 0 0,1 0 0 0 0,20 13 0 0 0,-27-19-2 0 0,0-1 0 0 0,0 1 0 0 0,0-1-1 0 0,1 1 1 0 0,-1-1 0 0 0,0 0 0 0 0,0-1-1 0 0,1 1 1 0 0,-1-1 0 0 0,1 1 0 0 0,-1-1-1 0 0,0 0 1 0 0,1 0 0 0 0,-1 0 0 0 0,1-1-1 0 0,0 1 1 0 0,-1-1 0 0 0,1 0 0 0 0,-1 0-1 0 0,0 0 1 0 0,0 0 0 0 0,4-2 0 0 0,-3 1 1 0 0,-1-1 0 0 0,0 1 0 0 0,0-2 0 0 0,0 2 0 0 0,0-1 0 0 0,-1 0 1 0 0,1 0-1 0 0,-1 0 0 0 0,1-1 0 0 0,-1 1 0 0 0,0-1 0 0 0,0 1 0 0 0,-1-1 1 0 0,1 1-1 0 0,-1-1 0 0 0,0 0 0 0 0,0 0 0 0 0,1-7 0 0 0,3-19 25 0 0,-3 1-1 0 0,-2 0 0 0 0,0-1 1 0 0,-2 1-1 0 0,-7-34 0 0 0,8 56-16 0 0,0 0-1 0 0,-1 0 1 0 0,0 0-1 0 0,0 0 1 0 0,0 1 0 0 0,-1-1-1 0 0,0 0 1 0 0,-1 1-1 0 0,1 0 1 0 0,-1 0-1 0 0,-1-1 1 0 0,1 1-1 0 0,-1 1 1 0 0,0-1-1 0 0,0 1 1 0 0,0 1-1 0 0,-1-1 1 0 0,-1 1-1 0 0,1 0 1 0 0,0 0 0 0 0,0 0-1 0 0,0 1 1 0 0,-1 0-1 0 0,-8-3 1 0 0,-2 1 27 0 0,-2 1 0 0 0,-24-3 1 0 0,-2-1 54 0 0,43 8-85 0 0,0 0 1 0 0,1-1-1 0 0,-1 1 1 0 0,1-1 0 0 0,-1-1-1 0 0,1 2 1 0 0,-1-1-1 0 0,1 0 1 0 0,0 0 0 0 0,-1 0-1 0 0,1 0 1 0 0,0 0-1 0 0,0 0 1 0 0,-1-1-1 0 0,1 1 1 0 0,-1-2 0 0 0,2 1-6 0 0,1 0 1 0 0,0 0-1 0 0,0 1 0 0 0,-1-1 1 0 0,1 1-1 0 0,0-1 1 0 0,0 0-1 0 0,1 1 1 0 0,-1 0-1 0 0,2-3 1 0 0,13-11 29 0 0,0 1 0 0 0,32-22 0 0 0,17-13 4 0 0,-31 19-9 0 0,-15 15-15 0 0,-2-1-1 0 0,0 0 0 0 0,20-27 1 0 0,-36 42-12 0 0,-1 0 0 0 0,1 0 1 0 0,0 0-1 0 0,-1 0 1 0 0,1 0-1 0 0,-1 0 1 0 0,1 0-1 0 0,-1-1 0 0 0,0 1 1 0 0,0 0-1 0 0,1 0 1 0 0,-1 0-1 0 0,0-1 0 0 0,0 1 1 0 0,0-2-1 0 0,0 2 29 0 0,-1 2-28 0 0,0 0-1 0 0,0 0 0 0 0,0 0 0 0 0,0 0 0 0 0,1 1 1 0 0,-1-1-1 0 0,0 0 0 0 0,1 0 0 0 0,-1 1 1 0 0,1-1-1 0 0,-1 0 0 0 0,1 1 0 0 0,0-1 1 0 0,-1 3-1 0 0,1-3-2 0 0,-2 16 6 0 0,1 0 0 0 0,1-1 0 0 0,1 1 0 0 0,0 0 0 0 0,4 24 0 0 0,-1-15-1 0 0,-1 0-2 0 0,-1-4 0 0 0,7 30 0 0 0,-8-46-3 0 0,1 0 0 0 0,0 1 0 0 0,0-1 0 0 0,0-1 0 0 0,1 1 0 0 0,0-1 0 0 0,0 1 0 0 0,1-1 0 0 0,6 7 0 0 0,-8-9-1 0 0,1 0 0 0 0,1-1 0 0 0,-1 0 0 0 0,0 0 0 0 0,0 0 0 0 0,0 0 0 0 0,1 0 0 0 0,-1 0 0 0 0,0-1 0 0 0,1 0 0 0 0,0 1 0 0 0,-1-2 0 0 0,1 1 0 0 0,-1 0 0 0 0,1-1 0 0 0,0 1 0 0 0,0-1 0 0 0,-1 0 0 0 0,1 0 0 0 0,0-1 0 0 0,0 1 0 0 0,0-1 0 0 0,4 0 0 0 0,0-2 0 0 0,1 0 0 0 0,-1 0 0 0 0,0 0 0 0 0,0-1 0 0 0,0 0 0 0 0,0-1 0 0 0,0 0 0 0 0,12-10 0 0 0,-1-4 0 0 0,-11 13 0 0 0,-1 0 0 0 0,-3 1 3 0 0,-3 4 9 0 0,4 8 5 0 0,-2-7-15 0 0,0 1-1 0 0,0-1 1 0 0,-1 1 0 0 0,1-1-1 0 0,0 0 1 0 0,0 0-1 0 0,-1 0 1 0 0,1 0-1 0 0,0-1 1 0 0,0 1 0 0 0,-1-1-1 0 0,1 1 1 0 0,0-1-1 0 0,-1 0 1 0 0,1 0-1 0 0,-1 0 1 0 0,4-3-1 0 0,5-2 8 0 0,1 0 0 0 0,14-12 0 0 0,-16 10-4 0 0,-1-1-1 0 0,0 0 1 0 0,0-1-1 0 0,0-1 1 0 0,-2 1 0 0 0,1 0-1 0 0,-2-1 1 0 0,1 0-1 0 0,-2-1 1 0 0,9-23 0 0 0,-7 3 11 0 0,-7 31-14 0 0,0-1 1 0 0,0 0-1 0 0,0 0 0 0 0,0 1 1 0 0,-1-1-1 0 0,1 0 1 0 0,0 1-1 0 0,-1-1 0 0 0,1 0 1 0 0,-1 1-1 0 0,0-1 1 0 0,1 0-1 0 0,-1 1 0 0 0,0-1 1 0 0,-1-1-1 0 0,1 2-1 0 0,0 1 1 0 0,1 0-1 0 0,-1-1 0 0 0,0 1 0 0 0,1 0 0 0 0,-1-1 1 0 0,0 1-1 0 0,0 0 0 0 0,1 0 0 0 0,-1 0 0 0 0,0-1 1 0 0,0 1-1 0 0,0 0 0 0 0,1 0 0 0 0,-1 0 0 0 0,0 0 0 0 0,0 0 1 0 0,0 1-1 0 0,1-1 0 0 0,-1 0 0 0 0,0 0 0 0 0,0 0 1 0 0,0 1-1 0 0,-18 7 17 0 0,19-7-18 0 0,-14 6 8 0 0,2 1 1 0 0,0 0-1 0 0,0 1 0 0 0,-16 17 0 0 0,16-17 1 0 0,9-7-5 0 0,0 0 0 0 0,1 0 0 0 0,-1 0 0 0 0,1 1 0 0 0,-1-1 0 0 0,1 1 0 0 0,0-1-1 0 0,0 1 1 0 0,-1 3 0 0 0,2-4 51 0 0,23-27-22 0 0,-6 5-30 0 0,-2 2 7 0 0,0 1 1 0 0,35-32-1 0 0,-44 44-8 0 0,1 1-1 0 0,-1 0 1 0 0,1 0-1 0 0,0 1 1 0 0,0 0-1 0 0,1 0 0 0 0,-1 0 1 0 0,1 1-1 0 0,0 0 1 0 0,0 0-1 0 0,0 0 1 0 0,0 1-1 0 0,-1 0 1 0 0,10 0-1 0 0,-9 2-1 0 0,1-1 0 0 0,-1 1 0 0 0,1 0 0 0 0,-1 0 0 0 0,1 1 0 0 0,-1 0 1 0 0,0 0-1 0 0,0 1 0 0 0,12 6 0 0 0,-15-7 0 0 0,-1 0-1 0 0,2 1 1 0 0,-2-1 0 0 0,0 1 0 0 0,0 0 0 0 0,0 0 0 0 0,0 1 0 0 0,0-1 0 0 0,0 1 0 0 0,-1-1 0 0 0,0 1 0 0 0,0-1-1 0 0,0 1 1 0 0,0 0 0 0 0,0 0 0 0 0,-1 0 0 0 0,0 0 0 0 0,2 7 0 0 0,-1-3-5 0 0,-1-7 5 0 0,-1 1-1 0 0,1-1 0 0 0,-1 1 0 0 0,0-1 1 0 0,0 1-1 0 0,0-1 0 0 0,1 1 1 0 0,-1 0-1 0 0,-1-1 0 0 0,1 1 1 0 0,0-1-1 0 0,0 1 0 0 0,-1-1 0 0 0,1 1 1 0 0,0-1-1 0 0,-1 1 0 0 0,-1 3 1 0 0,2-4-12 0 0,-1 0 2 0 0,-1 4 2 0 0,8-39-24 0 0,1 17 17 0 0,1 1-1 0 0,17-27 0 0 0,-20 36 9 0 0,-1 0 0 0 0,2 1 0 0 0,-1-1-1 0 0,1 1 1 0 0,0 1 0 0 0,0-1 0 0 0,1 1 0 0 0,9-6-1 0 0,-15 10 6 0 0,1 0 0 0 0,0 1-1 0 0,-1-1 1 0 0,1 0 0 0 0,0 0-1 0 0,0 1 1 0 0,0-1 0 0 0,0 1-1 0 0,0-1 1 0 0,0 1 0 0 0,-1 0-1 0 0,1 0 1 0 0,0 0 0 0 0,0 0-1 0 0,0 0 1 0 0,0 0 0 0 0,0 1-1 0 0,0-1 1 0 0,0 1 0 0 0,0-1-1 0 0,-1 1 1 0 0,1 0 0 0 0,0 0-1 0 0,0-1 1 0 0,-1 1 0 0 0,1 0-1 0 0,0 1 1 0 0,-1-1 0 0 0,1 0-1 0 0,-1 0 1 0 0,0 1 0 0 0,1-1-1 0 0,-1 1 1 0 0,0-1 0 0 0,0 1-1 0 0,0-1 1 0 0,0 1 0 0 0,0 0-1 0 0,0 0 1 0 0,0-1 0 0 0,-1 1-1 0 0,2 0 1 0 0,-2 0 0 0 0,1 0-1 0 0,-1 0 1 0 0,0 0 0 0 0,1 3-1 0 0,-1 3-6 0 0,2-2-4 0 0,0-3 3 0 0,-2-3 10 0 0,1 1-1 0 0,0-1 1 0 0,-1 0-1 0 0,1 1 0 0 0,0-1 1 0 0,-1 1-1 0 0,1-1 1 0 0,0 0-1 0 0,-1 1 1 0 0,1-1-1 0 0,0 0 0 0 0,0 0 1 0 0,-1 0-1 0 0,1 0 1 0 0,0 0-1 0 0,0 1 1 0 0,0-1-1 0 0,-1-1 0 0 0,1 1 1 0 0,0 0-1 0 0,0 0 1 0 0,-1 0-1 0 0,1 0 1 0 0,0 0-1 0 0,0-1 0 0 0,-1 1 1 0 0,1 0-1 0 0,0-1 1 0 0,-1 1-1 0 0,1 0 1 0 0,0-1-1 0 0,0 0 0 0 0,3-1-2 0 0,13-4 0 0 0,0 0 1 0 0,1 2 0 0 0,0 0-1 0 0,0 1 1 0 0,0 1 0 0 0,0 0 0 0 0,0 1-1 0 0,0 2 1 0 0,1-1 0 0 0,26 6-1 0 0,-27-4 3 0 0,1 0 0 0 0,-1-2 0 0 0,27-2 0 0 0,-19 0 0 0 0</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05:02.608"/>
    </inkml:context>
    <inkml:brush xml:id="br0">
      <inkml:brushProperty name="width" value="0.05" units="cm"/>
      <inkml:brushProperty name="height" value="0.05" units="cm"/>
      <inkml:brushProperty name="color" value="#004F8B"/>
    </inkml:brush>
  </inkml:definitions>
  <inkml:trace contextRef="#ctx0" brushRef="#br0">534 387 96 0 0,'10'-6'0'0'0,"-6"0"0"0"0,-4 1 0 0 0,1 0 0 0 0,-1 0 0 0 0,1 1 0 0 0,-1-1 0 0 0,1 0 0 0 0,3-5 0 0 0,0-5 0 0 0,-1 0 75 0 0,-1-1 0 0 0,0 0 0 0 0,-1 1 0 0 0,0-1 0 0 0,-2 0 0 0 0,0 0 0 0 0,0 0 0 0 0,-2 1 0 0 0,0-1 0 0 0,0 1 0 0 0,-2 0 0 0 0,-6-17 0 0 0,1 3 1023 0 0,9 27-988 0 0,-6-5 3715 0 0,6 11-3699 0 0,0 1-1 0 0,1 0 1 0 0,0-1 0 0 0,0 1-1 0 0,0 0 1 0 0,1 7 0 0 0,0 9 78 0 0,-21 726 5034 0 0,6-85-3354 0 0,20-258-720 0 0,-6-297-748 0 0,-1 4 111 0 0,15 119-1 0 0,-4-173-300 0 0,-8-53-180 0 0,-1 1 0 0 0,1 0 0 0 0,-1-1 0 0 0,1 0 0 0 0,1 1 0 0 0,-1-1 1 0 0,0 0-1 0 0,1 0 0 0 0,5 6 0 0 0,2-6 75 0 0,-6-4-57 0 0</inkml:trace>
  <inkml:trace contextRef="#ctx0" brushRef="#br0" timeOffset="1108.77">533 88 5520 0 0,'0'0'1640'0'0,"0"2"-816"0"0,-1 7-116 0 0,0-7 536 0 0,15-2-292 0 0,68-8-40 0 0,53-1-352 0 0,163 5 281 0 0,-244 3-663 0 0,295-12 540 0 0,-129 4-310 0 0,223-27 591 0 0,-173 16-473 0 0,-266 20-495 0 0,1 0 0 0 0,0 0 1 0 0,0 0-1 0 0,0 1 0 0 0,0 0 0 0 0,-1 0 0 0 0,1 0 0 0 0,8 4 0 0 0,-12-5-20 0 0,0 1 0 0 0,-1-1 0 0 0,1 1 0 0 0,-1 0 1 0 0,1-1-1 0 0,-1 1 0 0 0,0-1 0 0 0,1 1 0 0 0,-1 0 0 0 0,0 0 0 0 0,1-1 0 0 0,-1 1 0 0 0,0 0 0 0 0,0 0 0 0 0,0-1 0 0 0,1 1 0 0 0,-1 0 0 0 0,0 0 1 0 0,0-1-1 0 0,0 1 0 0 0,-1 1 0 0 0,-1 19 100 0 0,1-17-90 0 0,-11 86 336 0 0,1-17 37 0 0,-2 97 0 0 0,15-131-195 0 0,-1-25-51 0 0,0 0-1 0 0,-3 24 1 0 0,2-37-124 0 0,-1 1-1 0 0,0-1 1 0 0,0 1 0 0 0,1-1 0 0 0,-1 1-1 0 0,0-1 1 0 0,0 1 0 0 0,0-1 0 0 0,0 0-1 0 0,-1 0 1 0 0,1 1 0 0 0,0-1 0 0 0,-1 0-1 0 0,1 0 1 0 0,0 0 0 0 0,-1 0 0 0 0,1-1-1 0 0,-1 1 1 0 0,1 0 0 0 0,-1-1 0 0 0,-3 2-1 0 0,-39 9 84 0 0,37-10-66 0 0,-391 57 445 0 0,285-50-418 0 0,-152 7 58 0 0,-652-5 258 0 0,779-19-280 0 0,133 9-96 0 0,4 0 0 0 0</inkml:trace>
  <inkml:trace contextRef="#ctx0" brushRef="#br0" timeOffset="1956.9">711 970 10656 0 0,'0'0'305'0'0,"-2"-2"4"0"0,0 0-254 0 0,-1 0 174 0 0,0-1 0 0 0,1 0 0 0 0,-1 1 1 0 0,-1 0-1 0 0,1 0 0 0 0,0 0 0 0 0,-1 0 0 0 0,1 0 1 0 0,-5-1-1 0 0,-16-2 411 0 0,8 2-360 0 0,12 2-159 0 0,5 0 3 0 0,308-29-97 0 0,-226 25-19 0 0,222-2 526 0 0,-279 7-353 0 0,-25 0-156 0 0,1 1 1 0 0,0-1-1 0 0,-1 1 1 0 0,1-1 0 0 0,-1 1-1 0 0,1 0 1 0 0,-1-1-1 0 0,1 1 1 0 0,-1 0 0 0 0,1 0-1 0 0,-1 0 1 0 0,0 0-1 0 0,1 0 1 0 0,-1 1 0 0 0,0-1-1 0 0,0 0 1 0 0,0 0-1 0 0,0 1 1 0 0,0-1 0 0 0,0 1-1 0 0,0-1 1 0 0,1 3-1 0 0,2 5 64 0 0,0 0-1 0 0,3 15 1 0 0,-6-21-70 0 0,5 23 171 0 0,-1-1 0 0 0,-2 1 0 0 0,1 45 1 0 0,5 31 290 0 0,18 31 391 0 0,-27-132-860 0 0,0-1 1 0 0,0 0-1 0 0,0 1 0 0 0,0-1 0 0 0,0 1 0 0 0,0-1 0 0 0,1 1 0 0 0,-1-1 0 0 0,0 0 0 0 0,0 1 0 0 0,0-1 0 0 0,0 1 0 0 0,0-1 0 0 0,-1 1 0 0 0,1-1 0 0 0,0 0 0 0 0,0 1 0 0 0,0-1 0 0 0,0 1 0 0 0,0-1 0 0 0,-1 0 0 0 0,1 1 0 0 0,0-1 0 0 0,0 0 0 0 0,0 1 0 0 0,-1-1 0 0 0,1 0 1 0 0,0 1-1 0 0,-1-1 0 0 0,1 0 0 0 0,0 1 0 0 0,-1-1 0 0 0,1 0 0 0 0,0 0 0 0 0,-1 0 0 0 0,1 1 0 0 0,-1-1 0 0 0,1 0 0 0 0,0 0 0 0 0,-1 0 0 0 0,1 0 0 0 0,-1 0 0 0 0,1 0 0 0 0,0 0 0 0 0,-1 1 0 0 0,0-2 0 0 0,-25-1 25 0 0,16 1 23 0 0,-108 0 180 0 0,-15-2-25 0 0,-103-9 81 0 0,4 0 0 0 0,175 11-219 0 0,39 1-27 0 0,1-1-1 0 0,-32-4 0 0 0,39 3-32 0 0</inkml:trace>
  <inkml:trace contextRef="#ctx0" brushRef="#br0" timeOffset="2735.55">630 1875 12056 0 0,'0'0'1290'0'0,"-11"2"1198"0"0,64-14-1593 0 0,176-15-230 0 0,-131 17-532 0 0,-77 7-102 0 0,-14 1-19 0 0,0 1 0 0 0,0 0 0 0 0,0 1 0 0 0,0 0 1 0 0,1 0-1 0 0,-1 0 0 0 0,0 1 0 0 0,0 0 0 0 0,9 2 0 0 0,-15-2-4 0 0,2 6 7 0 0,0 0 0 0 0,-1 0 0 0 0,0 0 0 0 0,0 0-1 0 0,0 0 1 0 0,-1 0 0 0 0,0 0 0 0 0,-1 1-1 0 0,0-1 1 0 0,0 0 0 0 0,-1 12 0 0 0,0 7 26 0 0,-9 103 264 0 0,6-89-36 0 0,1 0 0 0 0,3 55 0 0 0,1-85-199 0 0,0-7-27 0 0,-1-1-1 0 0,0 1 1 0 0,1 0-1 0 0,-1-1 1 0 0,0 1 0 0 0,-1-1-1 0 0,1 1 1 0 0,0 0-1 0 0,-2 4 1 0 0,2-5-26 0 0,-1-1 0 0 0,1 1-1 0 0,-1-1 1 0 0,1 1 0 0 0,-1-1 0 0 0,0 1 0 0 0,0-1-1 0 0,0 1 1 0 0,0-1 0 0 0,0 0 0 0 0,0 1 0 0 0,0-1-1 0 0,0 0 1 0 0,0 0 0 0 0,-1 0 0 0 0,1 0 0 0 0,0 0-1 0 0,-1 0 1 0 0,1 0 0 0 0,-1 0 0 0 0,1 0 0 0 0,-1-1-1 0 0,1 1 1 0 0,-4 0 0 0 0,-17 5 51 0 0,0-2-1 0 0,0 0 1 0 0,-1-1-1 0 0,1-2 1 0 0,-24 0-1 0 0,19 0-20 0 0,-31-2 76 0 0,-67-9-1 0 0,113 9-108 0 0,-128-20 164 0 0,118 15-154 0 0</inkml:trace>
  <inkml:trace contextRef="#ctx0" brushRef="#br0" timeOffset="4213.25">60 278 9040 0 0,'0'0'856'0'0,"2"-2"-596"0"0,1-4-429 0 0,0-2 3382 0 0,-16 27-2492 0 0,4-2-474 0 0,1 0 1 0 0,0 0-1 0 0,2 1 0 0 0,0 1 1 0 0,1-1-1 0 0,1 1 0 0 0,1-1 1 0 0,0 1-1 0 0,0 21 0 0 0,3-40-244 0 0,0 0-1 0 0,0 0 1 0 0,0 0 0 0 0,1 0-1 0 0,-1 0 1 0 0,0 0-1 0 0,0 0 1 0 0,0 1 0 0 0,0-1-1 0 0,0 0 1 0 0,0 0-1 0 0,0 0 1 0 0,0 0 0 0 0,0 0-1 0 0,0 0 1 0 0,0 0-1 0 0,0 0 1 0 0,0 0 0 0 0,0 0-1 0 0,0 0 1 0 0,1 0-1 0 0,-1 0 1 0 0,0 1 0 0 0,0-1-1 0 0,0 0 1 0 0,0 0-1 0 0,0 0 1 0 0,0 0-1 0 0,0 0 1 0 0,0 0 0 0 0,0 0-1 0 0,1 0 1 0 0,-1 0-1 0 0,0 0 1 0 0,0 0 0 0 0,0 0-1 0 0,0 0 1 0 0,0 0-1 0 0,0 0 1 0 0,0 0 0 0 0,0 0-1 0 0,0 0 1 0 0,1 0-1 0 0,-1 0 1 0 0,0-1 0 0 0,0 1-1 0 0,0 0 1 0 0,0 0-1 0 0,0 0 1 0 0,0 0 0 0 0,0 0-1 0 0,0 0 1 0 0,0 0-1 0 0,0 0 1 0 0,0 0 0 0 0,0 0-1 0 0,1 0 1 0 0,-1 0-1 0 0,0-1 1 0 0,0 1 0 0 0,0 0-1 0 0,0 0 1 0 0,4-4 52 0 0,4-10 6 0 0,-1 1 0 0 0,-1-2 0 0 0,0 1 0 0 0,-1 0 0 0 0,0-1 0 0 0,4-30 0 0 0,-2 16 22 0 0,7-52 208 0 0,-13 80-240 0 0,-1 2-46 0 0,1-1 0 0 0,-1 0 0 0 0,1 1 0 0 0,0-1 1 0 0,-1 0-1 0 0,1 1 0 0 0,-1-1 0 0 0,1 1 0 0 0,-1-1 0 0 0,1 1 0 0 0,-1 0 1 0 0,1-1-1 0 0,-1 1 0 0 0,0-1 0 0 0,1 1 0 0 0,-1 0 0 0 0,0-1 1 0 0,1 1-1 0 0,-1 0 0 0 0,0-1 0 0 0,0 1 0 0 0,0 0 0 0 0,0 0 0 0 0,5 24 15 0 0,-4-18-2 0 0,10 51 57 0 0,-7-29-20 0 0,1-1 0 0 0,2 0 0 0 0,1 0 1 0 0,12 28-1 0 0,-14-44-25 0 0</inkml:trace>
  <inkml:trace contextRef="#ctx0" brushRef="#br0" timeOffset="4654.9">17 456 9648 0 0,'-4'5'1788'0'0,"7"-5"-1580"0"0,-1 0 1 0 0,1-1-1 0 0,0 0 1 0 0,-1 0-1 0 0,1 1 1 0 0,-1-1-1 0 0,1-1 1 0 0,-1 1-1 0 0,4-2 1 0 0,17-7-18 0 0,10 1 382 0 0,63-11 756 0 0,-86 20-1279 0 0</inkml:trace>
  <inkml:trace contextRef="#ctx0" brushRef="#br0" timeOffset="5097.63">42 1030 11760 0 0,'0'0'1477'0'0,"0"3"-1064"0"0,-2 56 514 0 0,2 0 0 0 0,10 72 1 0 0,-8-121-817 0 0</inkml:trace>
  <inkml:trace contextRef="#ctx0" brushRef="#br0" timeOffset="5692.07">28 1030 10544 0 0,'10'-15'158'0'0,"6"-6"536"0"0,-14 18-618 0 0,0 1 0 0 0,1-1 0 0 0,-1 1 0 0 0,1 0 0 0 0,0 0 0 0 0,0 0 1 0 0,0 0-1 0 0,0 1 0 0 0,0-1 0 0 0,4-1 0 0 0,25-6 971 0 0,-30 8-960 0 0,0 1 1 0 0,0 0-1 0 0,0 0 0 0 0,0 0 0 0 0,0 0 1 0 0,0 0-1 0 0,0 0 0 0 0,0 0 1 0 0,0 1-1 0 0,0-1 0 0 0,0 1 1 0 0,-1-1-1 0 0,4 2 0 0 0,-4-1-47 0 0,-1 0 0 0 0,0-1 1 0 0,1 1-1 0 0,-1 0 0 0 0,0 0 0 0 0,1 0 0 0 0,-1-1 0 0 0,0 1 0 0 0,0 0 0 0 0,0 0 0 0 0,0 0 0 0 0,0 0 1 0 0,0 0-1 0 0,0-1 0 0 0,0 1 0 0 0,0 0 0 0 0,0 0 0 0 0,0 0 0 0 0,-1 0 0 0 0,1-1 0 0 0,-1 3 0 0 0,1-3-36 0 0,-7 22 160 0 0,-2-1 1 0 0,0 0 0 0 0,-1 0 0 0 0,-24 35 0 0 0,12-21 19 0 0,2-7 195 0 0,20-27-28 0 0,7-2-238 0 0,0 1 0 0 0,0-2 0 0 0,10-1 0 0 0,-13 1-79 0 0,0 1 0 0 0,0 0 0 0 0,0 0 0 0 0,0 1 0 0 0,0-1-1 0 0,0 1 1 0 0,0 0 0 0 0,1 0 0 0 0,-1 0 0 0 0,0 1-1 0 0,0 0 1 0 0,0-1 0 0 0,0 1 0 0 0,0 0 0 0 0,4 3-1 0 0,-6-4-7 0 0,0 1 0 0 0,0 0 0 0 0,0 1 0 0 0,0-1 0 0 0,0 0 0 0 0,0 1 0 0 0,0-1 0 0 0,0 1 0 0 0,-1-1-1 0 0,1 1 1 0 0,-1 0 0 0 0,1 0 0 0 0,-1 0 0 0 0,2 3 0 0 0,-2-4-10 0 0,-1 0 0 0 0,0 1 0 0 0,0-1 0 0 0,0 0-1 0 0,0 0 1 0 0,0 1 0 0 0,0-1 0 0 0,0 0 0 0 0,0 0 0 0 0,0 1 0 0 0,-1-1 0 0 0,1 0 0 0 0,-1 0-1 0 0,1 0 1 0 0,0 1 0 0 0,-1-1 0 0 0,0 0 0 0 0,1 0 0 0 0,-1 0 0 0 0,0 0 0 0 0,0 0 0 0 0,1 0 0 0 0,-1 0-1 0 0,0 0 1 0 0,0-1 0 0 0,0 1 0 0 0,0 0 0 0 0,0 0 0 0 0,-2 0 0 0 0,-2 3 25 0 0,0 0 1 0 0,0-1 0 0 0,-1 0-1 0 0,1 0 1 0 0,-1 0 0 0 0,0-1-1 0 0,0 1 1 0 0,-10 1-1 0 0,10-3 7 0 0</inkml:trace>
  <inkml:trace contextRef="#ctx0" brushRef="#br0" timeOffset="6109.88">168 1894 4312 0 0,'0'0'2408'0'0,"18"-5"994"0"0,-15 3-3125 0 0,-1-1 0 0 0,0 0 0 0 0,0 1 0 0 0,0-1 0 0 0,0 0 0 0 0,0 0 0 0 0,0-1 0 0 0,-1 1 0 0 0,0 0-1 0 0,0 0 1 0 0,1-1 0 0 0,-2 1 0 0 0,1-1 0 0 0,0 1 0 0 0,-1-4 0 0 0,0 6-137 0 0,0 0-105 0 0,0 1 0 0 0,0-1 0 0 0,-1 1 0 0 0,1 0 0 0 0,0-1 0 0 0,-1 1 0 0 0,1 0 0 0 0,-1-1 0 0 0,1 1 0 0 0,0 0 0 0 0,-1 0 0 0 0,1-1 0 0 0,-1 1 0 0 0,1 0 0 0 0,-1 0 0 0 0,1 0 0 0 0,-1-1 1 0 0,1 1-1 0 0,-1 0 0 0 0,1 0 0 0 0,-1 0 0 0 0,1 0 0 0 0,-1 0 0 0 0,1 0 0 0 0,-1 0 0 0 0,1 0 0 0 0,-1 0 0 0 0,1 0 0 0 0,-1 0 0 0 0,1 1 0 0 0,0-1 0 0 0,-1 0 0 0 0,1 0 0 0 0,-1 0 0 0 0,1 1 0 0 0,-1-1 0 0 0,1 0 0 0 0,0 1 0 0 0,-1-1 0 0 0,1 0 0 0 0,-1 1 0 0 0,1-1 0 0 0,0 0 0 0 0,-1 1 1 0 0,1-1-1 0 0,0 0 0 0 0,-1 2 0 0 0,-1 0 12 0 0,-3 2 19 0 0,0 1 1 0 0,0 0-1 0 0,0 0 0 0 0,1 0 0 0 0,0 0 0 0 0,0 1 0 0 0,1-1 1 0 0,-1 1-1 0 0,1 0 0 0 0,0 0 0 0 0,1 1 0 0 0,-1-1 1 0 0,1 1-1 0 0,1-1 0 0 0,-1 1 0 0 0,1-1 0 0 0,0 1 1 0 0,1 0-1 0 0,0 0 0 0 0,0-1 0 0 0,0 1 0 0 0,1 0 0 0 0,-1-1 1 0 0,4 12-1 0 0,-3-16-48 0 0,-1-1 1 0 0,0 0 0 0 0,1 0-1 0 0,-1 1 1 0 0,1-1-1 0 0,-1 0 1 0 0,1 0-1 0 0,-1 0 1 0 0,1 0 0 0 0,0 0-1 0 0,-1 0 1 0 0,1 0-1 0 0,0 0 1 0 0,0 0-1 0 0,0 0 1 0 0,0 0 0 0 0,0 0-1 0 0,0-1 1 0 0,0 1-1 0 0,0 0 1 0 0,0-1-1 0 0,0 1 1 0 0,0-1 0 0 0,1 1-1 0 0,-1-1 1 0 0,0 0-1 0 0,0 1 1 0 0,0-1-1 0 0,1 0 1 0 0,-1 0 0 0 0,0 0-1 0 0,0 0 1 0 0,1 0-1 0 0,-1 0 1 0 0,0 0 0 0 0,0 0-1 0 0,1 0 1 0 0,-1-1-1 0 0,0 1 1 0 0,0 0-1 0 0,1-1 1 0 0,-1 1 0 0 0,0-1-1 0 0,0 0 1 0 0,0 1-1 0 0,2-3 1 0 0,3 0 68 0 0,0-1 0 0 0,-1-1 0 0 0,1 1 0 0 0,-1-1 0 0 0,0 0 0 0 0,8-10 0 0 0,-7 7-15 0 0,0 1 0 0 0</inkml:trace>
  <inkml:trace contextRef="#ctx0" brushRef="#br0" timeOffset="6606.65">1158 2649 6016 0 0,'0'-26'3729'0'0,"-1"23"-3472"0"0,0 0-1 0 0,1 0 0 0 0,-1 0 1 0 0,0 1-1 0 0,-1-1 1 0 0,1 0-1 0 0,0 0 0 0 0,-1 1 1 0 0,0-1-1 0 0,-2-3 0 0 0,2 5-202 0 0,1 0 0 0 0,0 0 0 0 0,0-1 0 0 0,-1 1 0 0 0,1 0 0 0 0,-1 0 0 0 0,1 1 0 0 0,-1-1 0 0 0,0 0 0 0 0,1 0 0 0 0,-1 1 0 0 0,0-1 0 0 0,1 1 0 0 0,-1 0 0 0 0,0-1 0 0 0,1 1 0 0 0,-1 0 0 0 0,0 0 0 0 0,0 0 0 0 0,1 0 0 0 0,-1 0 0 0 0,0 1 0 0 0,0-1 0 0 0,1 0 0 0 0,-1 1 0 0 0,0-1 0 0 0,1 1-1 0 0,-1 0 1 0 0,0-1 0 0 0,1 1 0 0 0,-1 0 0 0 0,1 0 0 0 0,-1 0 0 0 0,-1 2 0 0 0,-13 9 277 0 0,0 0 0 0 0,0 2-1 0 0,1 0 1 0 0,1 0 0 0 0,0 1-1 0 0,-19 29 1 0 0,33-43-319 0 0,-1-1 0 0 0,1 1 0 0 0,0-1 0 0 0,-1 1 0 0 0,1-1 1 0 0,0 1-1 0 0,0-1 0 0 0,-1 1 0 0 0,1-1 0 0 0,0 1 0 0 0,0 0 0 0 0,0-1 0 0 0,0 1 1 0 0,0-1-1 0 0,0 1 0 0 0,0-1 0 0 0,0 1 0 0 0,0 0 0 0 0,0-1 0 0 0,0 1 1 0 0,0-1-1 0 0,0 1 0 0 0,1-1 0 0 0,-1 1 0 0 0,0 0 0 0 0,0-1 0 0 0,0 1 0 0 0,1-1 1 0 0,-1 1-1 0 0,0-1 0 0 0,1 0 0 0 0,-1 1 0 0 0,1-1 0 0 0,-1 1 0 0 0,0-1 0 0 0,1 0 1 0 0,-1 1-1 0 0,1-1 0 0 0,-1 0 0 0 0,1 1 0 0 0,-1-1 0 0 0,1 0 0 0 0,-1 0 0 0 0,1 1 1 0 0,0-1-1 0 0,-1 0 0 0 0,1 0 0 0 0,-1 0 0 0 0,1 0 0 0 0,-1 0 0 0 0,1 0 1 0 0,0 0-1 0 0,7 1 41 0 0,-1 0 1 0 0,0-1-1 0 0,10 0 1 0 0,-9 0-34 0 0,-2-1-1 0 0,19 1 62 0 0,37 5 0 0 0,-57-4-64 0 0,1 0 0 0 0,-1 0 0 0 0,1 0 0 0 0,-1 1 0 0 0,1-1 0 0 0,-1 1 0 0 0,0 1 0 0 0,0-1 0 0 0,0 1 1 0 0,0 0-1 0 0,0 0 0 0 0,7 7 0 0 0,-11-8-10 0 0,0-1 0 0 0,0 1 0 0 0,0 0 0 0 0,0 0 0 0 0,-1-1 0 0 0,1 1 0 0 0,0 0 0 0 0,-1 0 0 0 0,0 0 0 0 0,1 0 0 0 0,-1 0 1 0 0,0 0-1 0 0,0 0 0 0 0,0 0 0 0 0,0 0 0 0 0,-1 0 0 0 0,1 0 0 0 0,0 0 0 0 0,-1 0 0 0 0,1 0 0 0 0,-1-1 0 0 0,0 1 0 0 0,0 0 0 0 0,1 0 0 0 0,-3 2 0 0 0,0 2 9 0 0,-1 0 0 0 0,1 0 1 0 0,-1-1-1 0 0,0 0 0 0 0,0 0 0 0 0,-8 7 0 0 0,9-9-4 0 0,-1 0 0 0 0,0-1 0 0 0,0 1-1 0 0,0-1 1 0 0,0 0 0 0 0,0 0 0 0 0,0 0 0 0 0,-1 0 0 0 0,1-1 0 0 0,-9 2 0 0 0,11-2-7 0 0,0-1 0 0 0,0 0 0 0 0,-1 0 0 0 0,1 0 0 0 0,0 0 0 0 0,0 0 0 0 0,0-1 0 0 0,0 1 0 0 0,0-1 0 0 0,0 1 1 0 0,0-1-1 0 0,0 0 0 0 0,0 0 0 0 0,0 1 0 0 0,0-2 0 0 0,0 1 0 0 0,0 0 0 0 0,0 0 0 0 0,1 0 0 0 0,-1-1 0 0 0,1 1 0 0 0,-1-1 0 0 0,1 1 0 0 0,-1-1 0 0 0,-1-2 0 0 0,-1-4 3 0 0</inkml:trace>
  <inkml:trace contextRef="#ctx0" brushRef="#br0" timeOffset="7695.6">1342 2889 10248 0 0,'0'0'640'0'0,"2"-2"-444"0"0,2-8 95 0 0,0 1 0 0 0,-1-1 0 0 0,4-14 1 0 0,-4 11 64 0 0,1 0 1 0 0,5-12-1 0 0,-7 20-253 0 0,0-1 0 0 0,-1 1-1 0 0,0-1 1 0 0,-1 0 0 0 0,1 1-1 0 0,-1-1 1 0 0,0 0 0 0 0,-1 0-1 0 0,1 1 1 0 0,-1-1 0 0 0,-2-8-1 0 0,2 13-85 0 0,1 1-1 0 0,0-1 1 0 0,0 0-1 0 0,0 0 0 0 0,-1 1 1 0 0,1-1-1 0 0,0 0 1 0 0,-1 1-1 0 0,1-1 1 0 0,-1 1-1 0 0,1-1 0 0 0,-1 0 1 0 0,1 1-1 0 0,-1-1 1 0 0,1 1-1 0 0,-1-1 1 0 0,1 1-1 0 0,-1 0 1 0 0,0-1-1 0 0,1 1 0 0 0,-1-1 1 0 0,0 1-1 0 0,1 0 1 0 0,-1 0-1 0 0,0-1 1 0 0,1 1-1 0 0,-1 0 0 0 0,0 0 1 0 0,0 0-1 0 0,1 0 1 0 0,-1 0-1 0 0,0 0 1 0 0,0 0-1 0 0,1 0 0 0 0,-1 0 1 0 0,0 0-1 0 0,0 0 1 0 0,1 1-1 0 0,-1-1 1 0 0,0 0-1 0 0,1 1 1 0 0,-1-1-1 0 0,-1 1 0 0 0,-3 1 55 0 0,-1 1-1 0 0,1 0 0 0 0,-11 8 0 0 0,12-8 40 0 0,-3 2-29 0 0,1-1 1 0 0,1 1 0 0 0,-1 0 0 0 0,1 1 0 0 0,0-1 0 0 0,0 1-1 0 0,0 0 1 0 0,1 0 0 0 0,0 1 0 0 0,1-1 0 0 0,-1 1 0 0 0,-2 8-1 0 0,6-15-65 0 0,0 0 0 0 0,0 0-1 0 0,0 1 1 0 0,0-1 0 0 0,0 0 0 0 0,0 0-1 0 0,0 0 1 0 0,0 0 0 0 0,0 0-1 0 0,0 0 1 0 0,0 0 0 0 0,0 0-1 0 0,0 0 1 0 0,0 1 0 0 0,0-1-1 0 0,0 0 1 0 0,0 0 0 0 0,0 0-1 0 0,0 0 1 0 0,0 0 0 0 0,0 0-1 0 0,1 0 1 0 0,-1 0 0 0 0,0 0-1 0 0,0 0 1 0 0,0 0 0 0 0,0 0-1 0 0,0 0 1 0 0,0 0 0 0 0,0 0-1 0 0,0 0 1 0 0,0 0 0 0 0,0 0-1 0 0,1 0 1 0 0,-1 0 0 0 0,0 0-1 0 0,0 0 1 0 0,0 0 0 0 0,0 0-1 0 0,0 0 1 0 0,0 0 0 0 0,0 0-1 0 0,0 0 1 0 0,0 0 0 0 0,1 0-1 0 0,-1 0 1 0 0,0 0 0 0 0,0 0-1 0 0,0 0 1 0 0,0 0 0 0 0,0 0-1 0 0,0 0 1 0 0,0 0 0 0 0,0 0-1 0 0,0 0 1 0 0,0 0 0 0 0,0 0-1 0 0,0 0 1 0 0,0-1 0 0 0,1 1-1 0 0,-1 0 1 0 0,13-6 525 0 0,19-8-124 0 0,-30 14-385 0 0,0-1 0 0 0,0 0 0 0 0,0 1 0 0 0,-1 0-1 0 0,1-1 1 0 0,0 1 0 0 0,0 0 0 0 0,0 0 0 0 0,0 0 0 0 0,0 0 0 0 0,-1 0 0 0 0,1 0 0 0 0,0 1 0 0 0,0-1 0 0 0,2 2-1 0 0,0 0 77 0 0,1 1 0 0 0,-1 1 0 0 0,0-1-1 0 0,0 1 1 0 0,5 6 0 0 0,-6-7-59 0 0,0 0 0 0 0,0 0 0 0 0,1 0 0 0 0,-1 0 1 0 0,0 0-1 0 0,8 4 0 0 0,-9-7-40 0 0,0 1 0 0 0,-1-1 1 0 0,1 1-1 0 0,0-1 1 0 0,-1 0-1 0 0,1 0 0 0 0,0 1 1 0 0,0-1-1 0 0,-1 0 0 0 0,1-1 1 0 0,0 1-1 0 0,0 0 0 0 0,-1-1 1 0 0,1 1-1 0 0,0 0 0 0 0,-1-1 1 0 0,1 0-1 0 0,0 1 0 0 0,-1-1 1 0 0,1 0-1 0 0,2-2 0 0 0,12-8 10 0 0,0 0 0 0 0,-1-1-1 0 0,-1 0 1 0 0,18-20-1 0 0,-24 23-9 0 0,0 0 0 0 0,-1 0 0 0 0,-1-1-1 0 0,1 0 1 0 0,-2-1 0 0 0,1 1 0 0 0,-2-1 0 0 0,6-14-1 0 0,-8 18-8 0 0,-1 5 0 0 0,0 0 0 0 0,-1 0 0 0 0,1 0 0 0 0,-1 0 0 0 0,0 0 0 0 0,1 0 0 0 0,-1 0 0 0 0,0-1 0 0 0,0 1 0 0 0,0 0 0 0 0,0 0 0 0 0,-1-2 0 0 0,0 1 0 0 0,-2 8 0 0 0,-2 11 0 0 0,1 0 0 0 0,0 0 0 0 0,-1 17 0 0 0,5-27 0 0 0,-1 0 0 0 0,1 0 0 0 0,0 0 0 0 0,0 0 0 0 0,1 0 0 0 0,-1-1 0 0 0,2 1 0 0 0,-1 0 0 0 0,0 0 0 0 0,1 0 0 0 0,0-1 0 0 0,3 6 0 0 0,-3-8 1 0 0,-1 0-1 0 0,1-1 0 0 0,0 1 1 0 0,0-1-1 0 0,0 0 0 0 0,1 1 1 0 0,-1-1-1 0 0,0 0 1 0 0,1 0-1 0 0,0 0 0 0 0,-1-1 1 0 0,1 1-1 0 0,0-1 0 0 0,0 1 1 0 0,0-1-1 0 0,0 0 0 0 0,3 1 1 0 0,-1-1 0 0 0,1-1 0 0 0,-1 1 1 0 0,1-1-1 0 0,-1 0 1 0 0,1 0-1 0 0,-1-1 0 0 0,0 0 1 0 0,1 1-1 0 0,5-3 0 0 0,7-3 3 0 0,0-1 0 0 0,-1-1 0 0 0,0 0 0 0 0,26-17 0 0 0,-38 21 1 0 0,1 0-1 0 0,-1 0 0 0 0,1-1 1 0 0,-2 0-1 0 0,1 0 1 0 0,0 0-1 0 0,-1 0 0 0 0,0-1 1 0 0,0 0-1 0 0,5-11 0 0 0,-8 16 6 0 0,-3 2-4 0 0,1 0 0 0 0,0 0 0 0 0,-1 0 1 0 0,1 0-1 0 0,0 0 0 0 0,0 1 0 0 0,0-1 1 0 0,0 0-1 0 0,0 1 0 0 0,0-1 0 0 0,0 1 0 0 0,0-1 1 0 0,0 0-1 0 0,1 1 0 0 0,-1 0 0 0 0,1-1 1 0 0,-1 1-1 0 0,1-1 0 0 0,0 1 0 0 0,-1 1 0 0 0,-1 5 5 0 0,0 1 0 0 0,1-1-1 0 0,-1 12 1 0 0,2-12 2 0 0,0-1 1 0 0,1 1-1 0 0,0-1 0 0 0,0 1 1 0 0,1-1-1 0 0,0 0 0 0 0,1 1 0 0 0,4 8 1 0 0,-7-14-10 0 0,1 0 1 0 0,0-1-1 0 0,0 1 0 0 0,0 0 1 0 0,0-1-1 0 0,0 1 1 0 0,0-1-1 0 0,1 1 1 0 0,-1-1-1 0 0,1 0 0 0 0,-1 1 1 0 0,1-1-1 0 0,-1 0 1 0 0,1 0-1 0 0,-1 0 1 0 0,1 0-1 0 0,0 0 0 0 0,0 0 1 0 0,0-1-1 0 0,-1 1 1 0 0,1-1-1 0 0,0 1 1 0 0,0-1-1 0 0,0 0 0 0 0,0 1 1 0 0,0-1-1 0 0,0 0 1 0 0,0 0-1 0 0,0-1 1 0 0,0 1-1 0 0,0 0 0 0 0,-1-1 1 0 0,1 1-1 0 0,0-1 1 0 0,0 1-1 0 0,0-1 1 0 0,2-1-1 0 0,6-3 17 0 0,0-1 1 0 0,0-1-1 0 0,-1 0 0 0 0,0 0 0 0 0,0-1 1 0 0,0 0-1 0 0,-1 0 0 0 0,0-1 1 0 0,8-13-1 0 0,12-12 22 0 0,-26 32-39 0 0,-1 1 1 0 0,1-1-1 0 0,0 1 1 0 0,-1-1-1 0 0,1 1 1 0 0,0-1-1 0 0,0 1 1 0 0,0 0-1 0 0,0 0 1 0 0,0 0-1 0 0,1 0 1 0 0,-1 0-1 0 0,0 1 1 0 0,0-1-1 0 0,0 1 0 0 0,3-1 1 0 0,-4 1-4 0 0,1 0 1 0 0,-1 0 0 0 0,0 1-1 0 0,0-1 1 0 0,0 0-1 0 0,0 0 1 0 0,0 1-1 0 0,0-1 1 0 0,0 1 0 0 0,0-1-1 0 0,0 1 1 0 0,0 0-1 0 0,0-1 1 0 0,0 1-1 0 0,0 0 1 0 0,0-1-1 0 0,0 1 1 0 0,-1 0 0 0 0,1 0-1 0 0,0 0 1 0 0,-1 0-1 0 0,1 0 1 0 0,0 0-1 0 0,-1 0 1 0 0,1 0 0 0 0,-1 0-1 0 0,0 0 1 0 0,1 0-1 0 0,-1 0 1 0 0,0 0-1 0 0,0 0 1 0 0,0 1 0 0 0,1-1-1 0 0,-1 2 1 0 0,0 0-1 0 0,1 1 0 0 0,-1-1 0 0 0,1 1 0 0 0,-1 0 1 0 0,0-1-1 0 0,-1 1 0 0 0,1-1 0 0 0,-1 1 0 0 0,1-1 1 0 0,-1 1-1 0 0,0-1 0 0 0,0 1 0 0 0,-1-1 0 0 0,1 1 1 0 0,-1-1-1 0 0,1 0 0 0 0,-1 0 0 0 0,0 0 0 0 0,0 0 1 0 0,-1 0-1 0 0,1 0 0 0 0,0-1 0 0 0,-1 1 0 0 0,0-1 0 0 0,1 1 1 0 0,-1-1-1 0 0,-6 3 0 0 0,6-4 1 0 0,0 1 0 0 0,0-1-1 0 0,0 0 1 0 0,0 0 0 0 0,0 0 0 0 0,0-1 0 0 0,-1 1-1 0 0,1-1 1 0 0,0 0 0 0 0,-1 0 0 0 0,1 0 0 0 0,0 0-1 0 0,0 0 1 0 0,-1-1 0 0 0,1 1 0 0 0,0-1 0 0 0,0 0-1 0 0,-1 0 1 0 0,-4-3 0 0 0,-2-3-1 0 0</inkml:trace>
  <inkml:trace contextRef="#ctx0" brushRef="#br0" timeOffset="8337.75">1741 2476 96 0 0,'-1'-2'3797'0'0,"-15"-44"5459"0"0,12 44-8935 0 0,4 2-302 0 0,0 0 0 0 0,0 0 0 0 0,0 0-1 0 0,0-1 1 0 0,0 1 0 0 0,-1 0 0 0 0,1 0 0 0 0,0 0 0 0 0,0 0 0 0 0,0 0 0 0 0,0 0 0 0 0,-1 0-1 0 0,1 0 1 0 0,0 0 0 0 0,0-1 0 0 0,0 1 0 0 0,-1 0 0 0 0,1 0 0 0 0,0 0 0 0 0,0 0 0 0 0,0 0-1 0 0,-1 0 1 0 0,1 0 0 0 0,0 0 0 0 0,0 0 0 0 0,0 1 0 0 0,-1-1 0 0 0,1 0 0 0 0,0 0-1 0 0,0 0 1 0 0,0 0 0 0 0,-1 0 0 0 0,1 0 0 0 0,0 0 0 0 0,0 0 0 0 0,0 0 0 0 0,0 1 0 0 0,0-1-1 0 0,-1 0 1 0 0,1 0 0 0 0,0 0 0 0 0,0 0 0 0 0,0 0 0 0 0,0 1 0 0 0,0-1 0 0 0,0 0 0 0 0,0 0-1 0 0,-1 0 1 0 0,1 1 0 0 0,-5 4 93 0 0,0 0 0 0 0,0 0 0 0 0,0 1 0 0 0,1 0 0 0 0,0 0 0 0 0,0 0 0 0 0,0 0 0 0 0,1 1 0 0 0,0-1 0 0 0,-2 8 0 0 0,-4 12 185 0 0,-6 34 0 0 0,-1 13 141 0 0,14-63-349 0 0</inkml:trace>
  <inkml:trace contextRef="#ctx0" brushRef="#br0" timeOffset="8750.89">1847 2740 5016 0 0,'0'0'2208'0'0,"2"-1"-1572"0"0,3-3-344 0 0,1-1 0 0 0,-1 1 0 0 0,0-1 0 0 0,0 0 0 0 0,0 0 0 0 0,5-9-1 0 0,21-21 934 0 0,-28 33-1122 0 0,0-1 1 0 0,0 0-1 0 0,0 0 0 0 0,-1-1 1 0 0,0 1-1 0 0,1 0 1 0 0,-1-1-1 0 0,0 0 1 0 0,0 1-1 0 0,1-8 0 0 0,-2 9-51 0 0,0 0-1 0 0,-1 0 0 0 0,1 0 1 0 0,-1 0-1 0 0,0 0 0 0 0,0-1 1 0 0,0 1-1 0 0,0 0 1 0 0,0 0-1 0 0,0 0 0 0 0,0-1 1 0 0,-1 1-1 0 0,1 0 0 0 0,-1 0 1 0 0,0 0-1 0 0,1 0 0 0 0,-1 0 1 0 0,0 0-1 0 0,0 0 0 0 0,-2-2 1 0 0,2 3-37 0 0,1 1 0 0 0,-1-1 1 0 0,1 1-1 0 0,-1 0 1 0 0,0-1-1 0 0,1 1 0 0 0,-1 0 1 0 0,0-1-1 0 0,1 1 1 0 0,-1 0-1 0 0,0 0 0 0 0,1 0 1 0 0,-1 0-1 0 0,0 0 1 0 0,0 0-1 0 0,1 0 0 0 0,-1 0 1 0 0,0 0-1 0 0,0 0 1 0 0,1 0-1 0 0,-1 0 0 0 0,0 0 1 0 0,1 0-1 0 0,-1 1 1 0 0,0-1-1 0 0,1 0 1 0 0,-1 1-1 0 0,0-1 0 0 0,1 0 1 0 0,-1 1-1 0 0,0 0 1 0 0,-18 13 308 0 0,18-14-324 0 0,-7 7 102 0 0,1 0 0 0 0,-1 1-1 0 0,1 0 1 0 0,1 0 0 0 0,0 0 0 0 0,0 1 0 0 0,0 0 0 0 0,1 0 0 0 0,-5 13 0 0 0,9-20-81 0 0,1-1 14 0 0,-1 0 0 0 0,1 1-1 0 0,-1-1 1 0 0,1 1 0 0 0,0-1 0 0 0,-1 1-1 0 0,1-1 1 0 0,0 1 0 0 0,0-1 0 0 0,0 0-1 0 0,0 1 1 0 0,0-1 0 0 0,1 3 0 0 0,3 2 29 0 0</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05:13.904"/>
    </inkml:context>
    <inkml:brush xml:id="br0">
      <inkml:brushProperty name="width" value="0.05" units="cm"/>
      <inkml:brushProperty name="height" value="0.05" units="cm"/>
      <inkml:brushProperty name="color" value="#004F8B"/>
    </inkml:brush>
  </inkml:definitions>
  <inkml:trace contextRef="#ctx0" brushRef="#br0">13 33 7136 0 0,'0'0'4552'0'0,"2"2"-4375"0"0,0 3-40 0 0,0-1 0 0 0,0 1 0 0 0,0-1 0 0 0,0 1 0 0 0,-1 0 0 0 0,0 0 0 0 0,1 9 0 0 0,2 42 405 0 0,-1-6-273 0 0,17 143 957 0 0,-19-180-1128 0 0</inkml:trace>
  <inkml:trace contextRef="#ctx0" brushRef="#br0" timeOffset="475.47">0 110 10448 0 0,'0'0'194'0'0,"2"-2"12"0"0,0-1-101 0 0,1-1 1 0 0,0 1 0 0 0,0 0-1 0 0,0 0 1 0 0,1 0-1 0 0,-1 0 1 0 0,1 1 0 0 0,-1-1-1 0 0,1 1 1 0 0,0 0 0 0 0,0 0-1 0 0,7-2 1 0 0,-5 2 24 0 0,1 0 1 0 0,-1 0 0 0 0,1 1-1 0 0,0 0 1 0 0,0 0-1 0 0,0 1 1 0 0,0 0 0 0 0,8 1-1 0 0,-10-1-51 0 0,-1 1-1 0 0,1 0 0 0 0,0 0 1 0 0,-1 0-1 0 0,1 0 1 0 0,-1 1-1 0 0,1 0 0 0 0,-1 0 1 0 0,0 0-1 0 0,1 1 1 0 0,6 5-1 0 0,-9-6-43 0 0,1 1 1 0 0,-1-1-1 0 0,0 1 0 0 0,0-1 1 0 0,0 1-1 0 0,0 0 0 0 0,0 0 0 0 0,-1 0 1 0 0,1 0-1 0 0,-1 0 0 0 0,0 0 1 0 0,0 1-1 0 0,0-1 0 0 0,0 0 0 0 0,-1 1 1 0 0,1-1-1 0 0,-1 0 0 0 0,0 5 1 0 0,-1 1 3 0 0,0 0 1 0 0,-1 0 0 0 0,0 1 0 0 0,0-2 0 0 0,-1 1 0 0 0,0 0 0 0 0,-1 0 0 0 0,0-1 0 0 0,0 0 0 0 0,-1 0 0 0 0,0 0-1 0 0,0 0 1 0 0,-1-1 0 0 0,-6 7 0 0 0,3-9 59 0 0,5-11-41 0 0,4 5-51 0 0,0-1 0 0 0,0 0 0 0 0,0 1 0 0 0,0-1 0 0 0,0 0 0 0 0,0 1 0 0 0,1-1 0 0 0,-1 1 0 0 0,1-3 0 0 0,0 1 4 0 0,1-1-1 0 0,0 1 1 0 0,-1 0 0 0 0,1 0 0 0 0,0 1 0 0 0,0-1-1 0 0,1 0 1 0 0,-1 1 0 0 0,0-1 0 0 0,1 1 0 0 0,0-1-1 0 0,-1 1 1 0 0,1 0 0 0 0,0 1 0 0 0,0-1 0 0 0,0 0-1 0 0,1 1 1 0 0,3-2 0 0 0,-5 2-3 0 0,1 1 0 0 0,-1-1 0 0 0,0 1 0 0 0,1 0 0 0 0,-1 0 0 0 0,1 0 0 0 0,-1 0 0 0 0,1 0 0 0 0,-1 0 0 0 0,1 1 0 0 0,-1-1 0 0 0,0 1 0 0 0,1 0 0 0 0,-1 0 0 0 0,0-1 0 0 0,1 2 0 0 0,-1-1 0 0 0,0 0 0 0 0,0 0 0 0 0,0 1 0 0 0,0-1 0 0 0,0 1 0 0 0,0-1 0 0 0,0 1 0 0 0,-1 0 0 0 0,3 3 0 0 0,0-1 10 0 0,-1 1-1 0 0,0 0 1 0 0,1 0-1 0 0,-2 1 1 0 0,1-1 0 0 0,-1 1-1 0 0,0-1 1 0 0,0 1-1 0 0,0 0 1 0 0,-1-1 0 0 0,0 1-1 0 0,1 10 1 0 0,-2-11-1 0 0,0 0 1 0 0,0-1-1 0 0,-1 1 1 0 0,0-1-1 0 0,0 1 1 0 0,0-1-1 0 0,0 1 1 0 0,-1-1-1 0 0,1 0 1 0 0,-1 0-1 0 0,0 0 1 0 0,-1 0 0 0 0,1 0-1 0 0,-1 0 1 0 0,1 0-1 0 0,-1-1 1 0 0,-4 4-1 0 0,1 0 23 0 0,-1-1 1 0 0,0 0-1 0 0,0-1 0 0 0,-1 0 1 0 0,-11 6-1 0 0,15-9-17 0 0,1 0 0 0 0,-1 0 0 0 0,0-1-1 0 0,-1 0 1 0 0,1 0 0 0 0,0 0 0 0 0,0 0 0 0 0,0-1-1 0 0,-1 1 1 0 0,1-1 0 0 0,0 0 0 0 0,0 0 0 0 0,-8-2-1 0 0,5-1 20 0 0,1-3 4 0 0</inkml:trace>
  <inkml:trace contextRef="#ctx0" brushRef="#br0" timeOffset="888.38">407 107 12664 0 0,'2'4'212'0'0,"0"1"1"0"0,-1-1-1 0 0,1 1 1 0 0,-1 0-1 0 0,1 8 1 0 0,-1 3 53 0 0,-1 29 0 0 0,-1-15 189 0 0,7 122 1236 0 0,-3-144-1452 0 0,0-11-75 0 0,3-15-91 0 0,-1-29-43 0 0,-1-77 0 0 0,-3 50-9 0 0,-1 70-15 0 0,0-1 0 0 0,1 1 1 0 0,-1-1-1 0 0,1 1 0 0 0,0 0 0 0 0,0-1 0 0 0,3-6 0 0 0,-3 10 2 0 0,0 1-4 0 0,1 1 0 0 0,-1-1 0 0 0,1 1 0 0 0,-1-1 0 0 0,1 1-1 0 0,-1-1 1 0 0,1 1 0 0 0,-1 0 0 0 0,0 0 0 0 0,1-1-1 0 0,-1 1 1 0 0,0 0 0 0 0,0 0 0 0 0,0 1 0 0 0,0-1 0 0 0,1 0-1 0 0,0 2 1 0 0,16 24 33 0 0,-15-22-31 0 0,5 12 37 0 0,0 0 0 0 0,-1 0 0 0 0,-1 0 0 0 0,7 32-1 0 0,-7-24 77 0 0,13 32 0 0 0,-11-36 28 0 0,-5-11-74 0 0</inkml:trace>
  <inkml:trace contextRef="#ctx0" brushRef="#br0" timeOffset="1257.25">411 349 12360 0 0,'16'-9'518'0'0,"5"-1"-44"0"0,8-6-61 0 0,-19 9-203 0 0,0 0 1 0 0,0 0-1 0 0,0-1 1 0 0,15-16-1 0 0,-2-1 391 0 0,52-61 540 0 0,-75 86-1139 0 0,2-2 20 0 0,-1 0 0 0 0,0 1 0 0 0,1-1 0 0 0,-1 0-1 0 0,0 0 1 0 0,0 0 0 0 0,0 0 0 0 0,0 0 0 0 0,0 0 0 0 0,-1 0 0 0 0,1 0-1 0 0,0 0 1 0 0,-1 0 0 0 0,0 0 0 0 0,1 0 0 0 0,-1-4 0 0 0,-1 5-20 0 0,-3 6-6 0 0,3-1 2 0 0,-1 12-1 0 0,0 0 1 0 0,0 1 0 0 0,3 29-1 0 0,-1 4 5 0 0,-3-23 4 0 0,2-19 4 0 0,0-1 1 0 0,1 0 0 0 0,-1 1 0 0 0,2 7 0 0 0,0-9 7 0 0</inkml:trace>
  <inkml:trace contextRef="#ctx0" brushRef="#br0" timeOffset="1706.68">613 125 11448 0 0,'4'-17'536'0'0,"4"-10"48"0"0,-6 20-289 0 0,1 0-1 0 0,-1 0 0 0 0,2 0 0 0 0,-1 1 1 0 0,1-1-1 0 0,0 1 0 0 0,6-8 0 0 0,-8 12-248 0 0,-1 0 0 0 0,1 1-1 0 0,0-1 1 0 0,0 1 0 0 0,0-1-1 0 0,-1 1 1 0 0,1 0 0 0 0,0-1-1 0 0,1 1 1 0 0,-1 0-1 0 0,0 1 1 0 0,0-1 0 0 0,0 0-1 0 0,1 0 1 0 0,-1 1 0 0 0,0 0-1 0 0,0-1 1 0 0,1 1 0 0 0,-1 0-1 0 0,0 0 1 0 0,1 0 0 0 0,-1 0-1 0 0,0 1 1 0 0,1-1 0 0 0,-1 1-1 0 0,0-1 1 0 0,0 1 0 0 0,1 0-1 0 0,-1 0 1 0 0,0 0 0 0 0,0 0-1 0 0,0 0 1 0 0,0 0 0 0 0,0 1-1 0 0,0-1 1 0 0,-1 1 0 0 0,1-1-1 0 0,2 3 1 0 0,-1-1-1 0 0,-1 0 0 0 0,0 0 0 0 0,1 0 0 0 0,-1 0 0 0 0,0 0 0 0 0,0 0 0 0 0,-1 1 0 0 0,1-1 0 0 0,-1 0 0 0 0,1 1 0 0 0,-1 0 0 0 0,0-1 0 0 0,0 1 0 0 0,-1 0 0 0 0,1-1 0 0 0,-1 1 0 0 0,0 0 0 0 0,0 0 0 0 0,0-1 0 0 0,0 1 0 0 0,-1 0 0 0 0,0 0 0 0 0,-1 5 0 0 0,-1-2 5 0 0,-1 0-1 0 0,0 0 1 0 0,0-1-1 0 0,-1 0 1 0 0,1 1-1 0 0,-1-2 1 0 0,-8 8-1 0 0,9-9-12 0 0,0 0-1 0 0,0-1 1 0 0,0 0-1 0 0,-1 1 1 0 0,0-2-1 0 0,1 1 1 0 0,-1 0-1 0 0,0-1 0 0 0,0 0 1 0 0,-1 0-1 0 0,-5 1 1 0 0,11-3-24 0 0,-1 0 0 0 0,1 0 0 0 0,-1 1 0 0 0,0-1 0 0 0,1 0 0 0 0,-1 0 0 0 0,0 0 0 0 0,1 0 0 0 0,-1 0 0 0 0,0 0 0 0 0,1 0 0 0 0,-1 0 0 0 0,0 0 1 0 0,1-1-1 0 0,-1 1 0 0 0,1 0 0 0 0,-1 0 0 0 0,0-1 0 0 0,1 1 0 0 0,-1 0 0 0 0,1 0 0 0 0,-1-1 0 0 0,1 1 0 0 0,-1-1 0 0 0,1 1 0 0 0,-1-1 0 0 0,1 1 0 0 0,-2-1 0 0 0,2-1 81 0 0,0 2-91 0 0,0 0 0 0 0,0 0 0 0 0,0 0 0 0 0,0 0 0 0 0,1 0 1 0 0,-1 0-1 0 0,0 0 0 0 0,0 0 0 0 0,0 0 0 0 0,0 0 0 0 0,0 0 0 0 0,0 0 1 0 0,0 0-1 0 0,0 0 0 0 0,0 0 0 0 0,0-1 0 0 0,0 1 0 0 0,0 0 0 0 0,0 0 1 0 0,0 0-1 0 0,0 0 0 0 0,0 0 0 0 0,0 0 0 0 0,0 0 0 0 0,0 0 1 0 0,0-1-1 0 0,0 1 0 0 0,0 0 0 0 0,0 0 0 0 0,0 0 0 0 0,0 0 0 0 0,0 0 1 0 0,0 0-1 0 0,0 0 0 0 0,0 0 0 0 0,0 0 0 0 0,0-1 0 0 0,0 1 0 0 0,0 0 1 0 0,0 0-1 0 0,0 0 0 0 0,0 0 0 0 0,0 0 0 0 0,0 0 0 0 0,0 0 0 0 0,0 0 1 0 0,0 0-1 0 0,0 0 0 0 0,0 0 0 0 0,-1 0 0 0 0,1-1 0 0 0,0 1 0 0 0,0 0 1 0 0,0 0-1 0 0,0 0 0 0 0,0 0 0 0 0,0 0 0 0 0,0 0 0 0 0,0 0 0 0 0,-1 0 1 0 0,10-4 93 0 0,-5 4-85 0 0,1 0-1 0 0,-1 1 1 0 0,0 0 0 0 0,0 0-1 0 0,0 0 1 0 0,1 0 0 0 0,-1 0-1 0 0,0 1 1 0 0,-1 0 0 0 0,1 0-1 0 0,0 0 1 0 0,0 0 0 0 0,3 4-1 0 0,4 3 16 0 0,0 1-1 0 0,14 17 1 0 0,8 7 34 0 0,29 25 138 0 0,-54-53-169 0 0</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05:55.938"/>
    </inkml:context>
    <inkml:brush xml:id="br0">
      <inkml:brushProperty name="width" value="0.05" units="cm"/>
      <inkml:brushProperty name="height" value="0.05" units="cm"/>
      <inkml:brushProperty name="color" value="#004F8B"/>
    </inkml:brush>
  </inkml:definitions>
  <inkml:trace contextRef="#ctx0" brushRef="#br0">1 138 1800 0 0,'0'0'7336'0'0,"2"1"-6892"0"0,25 1 52 0 0,0 0-1 0 0,0-2 1 0 0,0-1 0 0 0,35-6 0 0 0,7 0-183 0 0,18-3 457 0 0,127-31 1 0 0,-192 36-563 0 0,-16 4-177 0 0,239-64 1522 0 0,-229 59-1450 0 0</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05:42.793"/>
    </inkml:context>
    <inkml:brush xml:id="br0">
      <inkml:brushProperty name="width" value="0.05" units="cm"/>
      <inkml:brushProperty name="height" value="0.05" units="cm"/>
      <inkml:brushProperty name="color" value="#004F8B"/>
    </inkml:brush>
  </inkml:definitions>
  <inkml:trace contextRef="#ctx0" brushRef="#br0">1 1524 5320 0 0,'0'0'1401'0'0,"2"0"-1081"0"0,60-4 842 0 0,-40 2-650 0 0,0 1-1 0 0,25 1 0 0 0,242 10 1302 0 0,-206-9-1415 0 0,80 0-18 0 0,-11-6 82 0 0,10 1-148 0 0,12 1 98 0 0,-49 0-143 0 0,297-7 507 0 0,-352 8-689 0 0,158-1 241 0 0,20-3-18 0 0,6 2-22 0 0,314-14 306 0 0,-452 12-507 0 0,454-13 496 0 0,-428 14-446 0 0,41 0 83 0 0,182 9 244 0 0,-332-3-420 0 0,155 3 308 0 0,-174-4-309 0 0,0-1-1 0 0,0 0 1 0 0,-1-1-1 0 0,1-1 1 0 0,-1 0-1 0 0,19-6 1 0 0,-24 4-6 0 0,-2-2-4 0 0</inkml:trace>
  <inkml:trace contextRef="#ctx0" brushRef="#br0" timeOffset="811.78">240 809 7736 0 0,'3'-4'43'0'0,"6"-6"795"0"0,-5 1 41 0 0,-3 8-613 0 0,-1 1-172 0 0,0 0 0 0 0,0 0 0 0 0,0 0 0 0 0,0 0 1 0 0,0-1-1 0 0,0 1 0 0 0,1 0 0 0 0,-1 0 0 0 0,0 0 0 0 0,0 0 0 0 0,0-1 0 0 0,0 1 0 0 0,0 0 0 0 0,0 0 0 0 0,0 0 0 0 0,0-1 0 0 0,0 1 0 0 0,0 0 0 0 0,0 0 0 0 0,0 0 0 0 0,0-1 0 0 0,0 1 0 0 0,0 0 0 0 0,0 0 0 0 0,0 0 0 0 0,0-1 0 0 0,0 1 0 0 0,0 0 0 0 0,0 0 0 0 0,0 0 0 0 0,0-1 0 0 0,-2 1 49 0 0,-1 7 288 0 0,-22 135 563 0 0,7 1 0 0 0,0 179 1 0 0,17-294-843 0 0,1 1 0 0 0,1-1 0 0 0,2 0 0 0 0,1 0 1 0 0,13 47-1 0 0,-4-46 46 0 0,-13-28-195 0 0,0-1 0 0 0,1 0-1 0 0,-1 0 1 0 0,0 0-1 0 0,0 1 1 0 0,0-1-1 0 0,0 0 1 0 0,0 0 0 0 0,0 0-1 0 0,1 0 1 0 0,-1 0-1 0 0,0 1 1 0 0,0-1-1 0 0,0 0 1 0 0,1 0 0 0 0,-1 0-1 0 0,0 0 1 0 0,0 0-1 0 0,0 0 1 0 0,1 0-1 0 0,-1 0 1 0 0,0 0 0 0 0,0 0-1 0 0,0 1 1 0 0,1-1-1 0 0,-1 0 1 0 0,0 0-1 0 0,0 0 1 0 0,0 0 0 0 0,1-1-1 0 0,-1 1 1 0 0,0 0-1 0 0,0 0 1 0 0,1 0-1 0 0,-1 0 1 0 0,0 0-1 0 0,0 0 1 0 0,0 0 0 0 0,1 0-1 0 0,-1 0 1 0 0,0 0-1 0 0,0-1 1 0 0,0 1-1 0 0,0 0 1 0 0,1 0 0 0 0,-1 0-1 0 0,0 0 1 0 0,0-1-1 0 0,0 1 1 0 0,0 0-1 0 0,0 0 1 0 0,0 0 0 0 0,0 0-1 0 0,1-1 1 0 0,-1 1-1 0 0,0 0 1 0 0,0 0-1 0 0,0-1 1 0 0,6-11 52 0 0,-4-1-14 0 0</inkml:trace>
  <inkml:trace contextRef="#ctx0" brushRef="#br0" timeOffset="1209.15">217 857 9344 0 0,'0'-13'334'0'0,"0"2"187"0"0,1-3 443 0 0,-1 12-879 0 0,1-1 1 0 0,-1 1 0 0 0,1 0 0 0 0,0 0 0 0 0,0 0 0 0 0,0 0 0 0 0,0 0 0 0 0,0 0 0 0 0,0 0 0 0 0,1 0-1 0 0,-1 0 1 0 0,1 0 0 0 0,-1 1 0 0 0,1-1 0 0 0,3-2 0 0 0,9-6 60 0 0,2 1 0 0 0,0 0-1 0 0,0 2 1 0 0,0-1 0 0 0,34-8 0 0 0,-16 4-53 0 0,-33 11-88 0 0,91-28 165 0 0,-80 25-136 0 0,1 2 1 0 0,0-1 0 0 0,0 2-1 0 0,0-1 1 0 0,17 2 0 0 0,-25 0-18 0 0,0 1 1 0 0,1 0 0 0 0,-1 0 0 0 0,0 0 0 0 0,0 1-1 0 0,0 0 1 0 0,0 0 0 0 0,0 0 0 0 0,0 0 0 0 0,0 1 0 0 0,0 0-1 0 0,-1 0 1 0 0,7 6 0 0 0,-5-4 11 0 0,-1 1 0 0 0,1 1 0 0 0,-1-1 0 0 0,0 1 0 0 0,-1 0 0 0 0,0 0 0 0 0,0 1 0 0 0,3 7 0 0 0,2 9 104 0 0,-2 1-1 0 0,-1 0 1 0 0,0 0 0 0 0,2 43 0 0 0,-2 336 1321 0 0,-7-367-1356 0 0,0-9 62 0 0,0-10-36 0 0,0 0-1 0 0,1 0 1 0 0,1 0-1 0 0,1 0 0 0 0,0 0 1 0 0,7 24-1 0 0,-5-34-8 0 0,0-3 3 0 0</inkml:trace>
  <inkml:trace contextRef="#ctx0" brushRef="#br0" timeOffset="2075.7">1379 343 5016 0 0,'0'0'3240'0'0,"2"1"-3024"0"0,-1 0-119 0 0,1 0-1 0 0,-1 0 1 0 0,0 0 0 0 0,0 0 0 0 0,0 1 0 0 0,0-1-1 0 0,0 0 1 0 0,0 1 0 0 0,0-1 0 0 0,0 1 0 0 0,0-1-1 0 0,0 1 1 0 0,-1-1 0 0 0,1 1 0 0 0,-1-1 0 0 0,1 3-1 0 0,7 34 592 0 0,-6-27-653 0 0,27 253 1721 0 0,-21 0-684 0 0,-7-202-884 0 0,-3 100 327 0 0,1 35 267 0 0,1-192-761 0 0,4 41 245 0 0,-4-44-228 0 0,1 1 1 0 0,-1 0 0 0 0,1 0-1 0 0,0 0 1 0 0,-1-1 0 0 0,1 1-1 0 0,0-1 1 0 0,1 1 0 0 0,-1 0-1 0 0,0-1 1 0 0,1 0 0 0 0,3 4-1 0 0,-5-5-29 0 0,1-1-1 0 0,-1 0 1 0 0,1 0-1 0 0,-1 1 1 0 0,1-1-1 0 0,-1 0 1 0 0,1 0-1 0 0,0 0 1 0 0,-1 0-1 0 0,1 0 1 0 0,-1 0-1 0 0,1 0 1 0 0,0 0-1 0 0,-1 0 1 0 0,1 0-1 0 0,-1 0 1 0 0,1-1-1 0 0,0 1 1 0 0,-1 0 0 0 0,1 0-1 0 0,-1 0 1 0 0,1-1-1 0 0,-1 1 1 0 0,1 0-1 0 0,-1-1 1 0 0,1 1-1 0 0,-1 0 1 0 0,1-1-1 0 0,-1 1 1 0 0,0-1-1 0 0,1 1 1 0 0,-1-1-1 0 0,1 1 1 0 0,-1-1-1 0 0,0 1 1 0 0,0-1-1 0 0,1 1 1 0 0,-1-1-1 0 0,0 1 1 0 0,0-2-1 0 0,12-26 254 0 0,-1-49-35 0 0,-3-1-1 0 0,-2-94 1 0 0,-6 130-182 0 0,2-24-15 0 0,-4 0 0 0 0,-2 0-1 0 0,-4 1 1 0 0,-2 0 0 0 0,-24-85 0 0 0,18 100-2 0 0,-10-37-450 0 0,-43-98 0 0 0,64 175 253 0 0,0-1 0 0 0,1 1 0 0 0,1-1 0 0 0,0 0 1 0 0,0 0-1 0 0,-2-20 0 0 0,5 27 128 0 0,0 0 0 0 0,0 0 0 0 0,1 1 0 0 0,-1-1-1 0 0,0 0 1 0 0,1 1 0 0 0,0-1 0 0 0,0 0 0 0 0,0 1 0 0 0,1-1 0 0 0,-1 1 0 0 0,1 0 0 0 0,0-1 0 0 0,0 1 0 0 0,0 0-1 0 0,0 0 1 0 0,0 0 0 0 0,1 0 0 0 0,-1 1 0 0 0,1-1 0 0 0,0 1 0 0 0,0-1 0 0 0,0 1 0 0 0,4-3 0 0 0,8-2-57 0 0,0 1 1 0 0,1 0 0 0 0,0 1-1 0 0,0 0 1 0 0,0 1 0 0 0,27-2-1 0 0,-9 0-2 0 0,-22 4 71 0 0,1 0 0 0 0,-1 0-1 0 0,1 2 1 0 0,-1-1-1 0 0,1 2 1 0 0,21 2 0 0 0,-30-2 28 0 0,0 0 0 0 0,1 0 0 0 0,-1 1 1 0 0,0-1-1 0 0,0 1 0 0 0,0 0 0 0 0,0 0 1 0 0,-1 0-1 0 0,1 0 0 0 0,0 1 1 0 0,-1 0-1 0 0,1-1 0 0 0,-1 1 0 0 0,0 1 1 0 0,0-1-1 0 0,0 0 0 0 0,-1 1 0 0 0,1-1 1 0 0,-1 1-1 0 0,0 0 0 0 0,0 0 0 0 0,3 6 1 0 0,19 73 441 0 0,29 170 1 0 0,-35-150-131 0 0,35 248 808 0 0,-36 3-55 0 0,-19-316-978 0 0,1-12 22 0 0,1 0 0 0 0,4 38 0 0 0,-2-48-52 0 0</inkml:trace>
  <inkml:trace contextRef="#ctx0" brushRef="#br0" timeOffset="2515.55">2717 771 9944 0 0,'2'1'360'0'0,"-1"-1"-257"0"0,1 1 0 0 0,-1 0 1 0 0,0-1-1 0 0,0 1 0 0 0,1 0 1 0 0,-1 0-1 0 0,0-1 0 0 0,0 1 0 0 0,0 0 1 0 0,0 0-1 0 0,0 0 0 0 0,0 1 1 0 0,-1-1-1 0 0,1 0 0 0 0,0 0 1 0 0,0 0-1 0 0,-1 1 0 0 0,1-1 1 0 0,-1 0-1 0 0,1 0 0 0 0,-1 1 1 0 0,1 1-1 0 0,5 39 988 0 0,-5-22-965 0 0,9 81 884 0 0,-4 142 0 0 0,-6-192-917 0 0,-2 23 192 0 0,0-37-33 0 0,5 64 0 0 0,-1-89-180 0 0</inkml:trace>
  <inkml:trace contextRef="#ctx0" brushRef="#br0" timeOffset="3127.05">2762 837 9744 0 0,'-1'-31'339'0'0,"1"22"-100"0"0,0 1 1 0 0,1-1-1 0 0,2-10 0 0 0,-2 15-133 0 0,0 0 0 0 0,0 1-1 0 0,1-1 1 0 0,-1 0 0 0 0,1 1-1 0 0,0 0 1 0 0,0-1 0 0 0,0 1-1 0 0,0 0 1 0 0,1 0 0 0 0,-1 0-1 0 0,1 0 1 0 0,0 0 0 0 0,-1 1-1 0 0,1-1 1 0 0,1 1 0 0 0,3-3-1 0 0,12-5 112 0 0,0 1-1 0 0,0 1 0 0 0,1 0 0 0 0,34-8 0 0 0,87-9 265 0 0,-83 15-312 0 0,-39 8-91 0 0,-1 0 1 0 0,1 1-1 0 0,0 0 1 0 0,-1 2-1 0 0,1 0 1 0 0,22 5-1 0 0,-38-5-53 0 0,1 0 0 0 0,-1 0 0 0 0,1 0 0 0 0,-1 1 0 0 0,0-1 0 0 0,1 1 0 0 0,-1 0 0 0 0,0 0 0 0 0,0 0 0 0 0,0 0 0 0 0,0 1 0 0 0,-1-1 0 0 0,1 1 0 0 0,-1 0 0 0 0,1 0 0 0 0,-1 0 0 0 0,0 0 0 0 0,0 0 0 0 0,0 0 0 0 0,-1 0 0 0 0,3 6 0 0 0,1 7 65 0 0,0 0 0 0 0,-1-1 0 0 0,3 29 0 0 0,-2-15-17 0 0,28 232 891 0 0,-24-171-596 0 0,12 160 638 0 0,-20-239-908 0 0,1 1-1 0 0,0-1 0 0 0,1 0 0 0 0,4 12 0 0 0,-4-14-15 0 0</inkml:trace>
  <inkml:trace contextRef="#ctx0" brushRef="#br0" timeOffset="3535.15">3983 164 10848 0 0,'0'0'657'0'0,"2"2"6"0"0,0 1-512 0 0,0 0 1 0 0,0 0 0 0 0,-1 0 0 0 0,1 0 0 0 0,0 0-1 0 0,-1 1 1 0 0,0-1 0 0 0,0 0 0 0 0,0 1 0 0 0,1 5-1 0 0,3 44 339 0 0,-2-20 317 0 0,30 432 2198 0 0,-9-71-1943 0 0,-22-377-969 0 0,0 1 1 0 0,1 0 0 0 0,8 23-1 0 0,-11-40-87 0 0,1 0-1 0 0,-1 0 0 0 0,0 0 0 0 0,0-1 0 0 0,1 1 0 0 0,-1 0 1 0 0,1 0-1 0 0,-1-1 0 0 0,1 1 0 0 0,-1 0 0 0 0,1-1 0 0 0,-1 1 1 0 0,1 0-1 0 0,0-1 0 0 0,-1 1 0 0 0,1-1 0 0 0,0 1 0 0 0,1 0 1 0 0,-2-1-1 0 0,0 0 0 0 0,1 0 1 0 0,-1 0-1 0 0,1 0 1 0 0,-1 0-1 0 0,1 0 1 0 0,-1 0-1 0 0,1 0 1 0 0,-1-1-1 0 0,1 1 1 0 0,-1 0-1 0 0,0 0 1 0 0,1 0-1 0 0,-1-1 1 0 0,1 1-1 0 0,-1 0 1 0 0,0 0-1 0 0,1-1 1 0 0,-1 1-1 0 0,0 0 1 0 0,1-1-1 0 0,-1 1 1 0 0,1-1-1 0 0,1-2 19 0 0,0 0 0 0 0,0-1 0 0 0,0 1 0 0 0,-1 0 0 0 0,1-1 0 0 0,1-5 0 0 0,2-16 45 0 0,0 0 1 0 0,2-47-1 0 0,-7-51 67 0 0,0 116-127 0 0,-5-93 17 0 0,-4 1 0 0 0,-4 1 0 0 0,-5 0 0 0 0,-49-156-1 0 0,62 240-12 0 0,-25-94-149 0 0,27 95 67 0 0,1 0 1 0 0,1 0 0 0 0,0-1 0 0 0,0 1 0 0 0,2 0-1 0 0,1-18 1 0 0,-1 26 33 0 0,0 1 0 0 0,0 0 0 0 0,1 0 0 0 0,-1 0 0 0 0,1-1 0 0 0,0 2 0 0 0,0-1 0 0 0,0 0 0 0 0,1 0 0 0 0,-1 1 0 0 0,1-1 0 0 0,0 1 0 0 0,0 0 0 0 0,0-1 0 0 0,0 1 0 0 0,1 1 0 0 0,-1-1 0 0 0,1 1 0 0 0,0-1 0 0 0,-1 1 0 0 0,1 0 0 0 0,0 0 0 0 0,0 1 0 0 0,1-1 0 0 0,-1 1 0 0 0,7-2 0 0 0,10 0-90 0 0,0 0 1 0 0,-1 1-1 0 0,1 2 1 0 0,28 1-1 0 0,-34 0 62 0 0,-14-1 63 0 0,113 9-355 0 0,-103-7 336 0 0,1 0 1 0 0,-1 1-1 0 0,1 0 1 0 0,-1 1-1 0 0,0 0 1 0 0,-1 1-1 0 0,18 10 0 0 0,-22-11 20 0 0,-1 1-1 0 0,0 0 0 0 0,-1-1 0 0 0,1 2 0 0 0,-1-1 0 0 0,0 0 0 0 0,0 1 0 0 0,0 0 1 0 0,-1 0-1 0 0,0 0 0 0 0,0 0 0 0 0,-1 0 0 0 0,0 1 0 0 0,3 9 0 0 0,0 8 13 0 0,-1 1-1 0 0,2 38 0 0 0,5 199 233 0 0,0-4 142 0 0,30 194 717 0 0,-27-273-405 0 0,-14-178-589 0 0</inkml:trace>
  <inkml:trace contextRef="#ctx0" brushRef="#br0" timeOffset="4264.74">650 1742 10448 0 0,'0'0'1382'0'0,"0"2"-691"0"0,-1 9-428 0 0,-1 0 0 0 0,0 0 0 0 0,-1-1 0 0 0,0 1 1 0 0,-5 11-1 0 0,-5 16 627 0 0,-58 236 2142 0 0,69-263-2908 0 0,0 1-1 0 0,0 15 1 0 0,12-39 25 0 0,4-30-76 0 0,-1 0 0 0 0,13-80 0 0 0,-21 83-51 0 0,-5 27-9 0 0,1 0 0 0 0,1 0 0 0 0,0 0 0 0 0,1 0 0 0 0,0 1-1 0 0,0 0 1 0 0,10-20 0 0 0,-13 31-11 0 0,0-1-1 0 0,0 1 1 0 0,1-1 0 0 0,-1 1-1 0 0,0-1 1 0 0,1 1 0 0 0,-1-1 0 0 0,0 1-1 0 0,1 0 1 0 0,-1-1 0 0 0,1 1-1 0 0,-1 0 1 0 0,1-1 0 0 0,-1 1-1 0 0,1 0 1 0 0,-1-1 0 0 0,1 1-1 0 0,-1 0 1 0 0,1 0 0 0 0,-1 0-1 0 0,1 0 1 0 0,-1-1 0 0 0,1 1-1 0 0,-1 0 1 0 0,1 0 0 0 0,0 0-1 0 0,-1 0 1 0 0,1 0 0 0 0,-1 0-1 0 0,1 0 1 0 0,-1 1 0 0 0,1-1-1 0 0,-1 0 1 0 0,1 0 0 0 0,-1 0-1 0 0,1 0 1 0 0,-1 1 0 0 0,1-1 0 0 0,-1 0-1 0 0,1 1 1 0 0,-1-1 0 0 0,1 0-1 0 0,-1 1 1 0 0,1-1 0 0 0,-1 0-1 0 0,0 1 1 0 0,1-1 0 0 0,-1 1-1 0 0,0-1 1 0 0,1 1 0 0 0,-1-1-1 0 0,0 1 1 0 0,18 30 39 0 0,-16-27-39 0 0,45 111 125 0 0,-3-6 106 0 0,-39-96-198 0 0,0-1-9 0 0</inkml:trace>
  <inkml:trace contextRef="#ctx0" brushRef="#br0" timeOffset="4768.7">517 2069 11048 0 0,'0'0'0'0'0,"12"2"0"0"0,-4-1 432 0 0,1 0 0 0 0,2-1 0 0 0,5 0-8 0 0,2 0-288 0 0,2 0 8 0 0,1 0-8 0 0,1-1 8 0 0,0-2 312 0 0,-1 1 16 0 0,1 1-16 0 0,3-4 8 0 0,-1 0-328 0 0,1-2 8 0 0,1 4 0 0 0</inkml:trace>
  <inkml:trace contextRef="#ctx0" brushRef="#br0" timeOffset="4769.7">1718 1797 11760 0 0,'0'0'1128'0'0,"0"2"-794"0"0,1 9-62 0 0,-1 0 1 0 0,0-1-1 0 0,-1 1 0 0 0,0-1 0 0 0,-1 1 1 0 0,-4 17-1 0 0,-4 26 344 0 0,8-41-532 0 0,-2 76 869 0 0,4-80-855 0 0,0 1 0 0 0,1-1 1 0 0,1 0-1 0 0,0 1 0 0 0,0-1 1 0 0,1 0-1 0 0,4 11 0 0 0,-3-12-26 0 0</inkml:trace>
  <inkml:trace contextRef="#ctx0" brushRef="#br0" timeOffset="5184.5">1706 1872 11552 0 0,'-2'-31'228'0'0,"2"24"-27"0"0,0 1 0 0 0,0-1 0 0 0,1 1 0 0 0,2-13 0 0 0,-2 16-117 0 0,0 0-1 0 0,0 0 1 0 0,0 0 0 0 0,1 0 0 0 0,-1 0-1 0 0,1 0 1 0 0,-1 0 0 0 0,1 1 0 0 0,0-1 0 0 0,0 1-1 0 0,0 0 1 0 0,1-1 0 0 0,-1 1 0 0 0,1 0-1 0 0,-1 0 1 0 0,1 0 0 0 0,0 1 0 0 0,-1-1-1 0 0,1 1 1 0 0,0-1 0 0 0,0 1 0 0 0,3-1 0 0 0,1 0 26 0 0,-1 0 1 0 0,0 1-1 0 0,1 0 1 0 0,0 0-1 0 0,-1 1 1 0 0,1-1-1 0 0,-1 1 1 0 0,1 1-1 0 0,10 1 1 0 0,-15-1-88 0 0,0-1 1 0 0,0 0-1 0 0,0 1 0 0 0,0-1 1 0 0,-1 1-1 0 0,1 0 1 0 0,0 0-1 0 0,0 0 0 0 0,-1 0 1 0 0,1 0-1 0 0,-1 0 1 0 0,1 0-1 0 0,-1 0 0 0 0,1 1 1 0 0,-1-1-1 0 0,0 0 0 0 0,0 1 1 0 0,1 0-1 0 0,-1-1 1 0 0,0 1-1 0 0,0-1 0 0 0,-1 1 1 0 0,1 0-1 0 0,0 0 0 0 0,0-1 1 0 0,-1 1-1 0 0,1 0 1 0 0,-1 0-1 0 0,0 0 0 0 0,0 0 1 0 0,1 0-1 0 0,-1 0 1 0 0,0 0-1 0 0,-1-1 0 0 0,1 1 1 0 0,0 0-1 0 0,0 0 0 0 0,-2 2 1 0 0,-2 12 61 0 0,-1-1 0 0 0,-1 0 0 0 0,-1 0 0 0 0,0 0 0 0 0,0-1 0 0 0,-2 0 0 0 0,0-1 0 0 0,0 0 0 0 0,-1 0-1 0 0,-15 14 1 0 0,22-24-39 0 0,0 0 0 0 0,0-1 0 0 0,0 1-1 0 0,-1-1 1 0 0,1 1 0 0 0,-5 2-1 0 0,7-5 266 0 0,7-8-187 0 0,-2 4-98 0 0,0 1 1 0 0,0-1-1 0 0,0 1 0 0 0,1 0 0 0 0,-1 0 0 0 0,1 0 1 0 0,0 1-1 0 0,0 0 0 0 0,0 0 0 0 0,0 0 0 0 0,0 0 1 0 0,0 1-1 0 0,1 0 0 0 0,-1 0 0 0 0,0 0 0 0 0,1 1 1 0 0,-1 0-1 0 0,1 0 0 0 0,-1 0 0 0 0,0 0 1 0 0,8 3-1 0 0,-9-3-16 0 0,0 1 1 0 0,0 0-1 0 0,0 1 0 0 0,0-1 1 0 0,0 1-1 0 0,0-1 1 0 0,-1 1-1 0 0,1 0 0 0 0,-1 1 1 0 0,1-1-1 0 0,-1 1 1 0 0,0-1-1 0 0,0 1 1 0 0,0 0-1 0 0,0 0 0 0 0,0 0 1 0 0,-1 1-1 0 0,1-1 1 0 0,-1 1-1 0 0,0-1 0 0 0,0 1 1 0 0,0 0-1 0 0,-1-1 1 0 0,1 1-1 0 0,-1 0 0 0 0,0 0 1 0 0,0 0-1 0 0,0 6 1 0 0,-1-5 0 0 0,0 0 0 0 0,-1 0 1 0 0,0 0-1 0 0,1 0 0 0 0,-2 0 1 0 0,1 0-1 0 0,-1 0 0 0 0,1 0 1 0 0,-2 0-1 0 0,1-1 0 0 0,0 1 1 0 0,-1-1-1 0 0,0 0 0 0 0,-6 8 1 0 0,7-9-3 0 0,0 0 0 0 0,0-1 1 0 0,-1 1-1 0 0,1-1 0 0 0,-1 1 1 0 0,0-1-1 0 0,0 0 1 0 0,0 0-1 0 0,0 0 0 0 0,0 0 1 0 0,0-1-1 0 0,0 0 0 0 0,0 1 1 0 0,-1-1-1 0 0,1 0 1 0 0,0 0-1 0 0,-1-1 0 0 0,1 1 1 0 0,-1-1-1 0 0,1 1 0 0 0,-1-1 1 0 0,-4-1-1 0 0,5 1 0 0 0,1-1 0 0 0,0 0-1 0 0,-1 0 1 0 0,1 0 0 0 0,0 0-1 0 0,0 0 1 0 0,0-1 0 0 0,0 1 0 0 0,0-1-1 0 0,0 1 1 0 0,0-1 0 0 0,0 0-1 0 0,1 1 1 0 0,-1-1 0 0 0,1 0 0 0 0,-1 0-1 0 0,1 0 1 0 0,0 0 0 0 0,0-1-1 0 0,-1 1 1 0 0,2 0 0 0 0,-1 0 0 0 0,0-1-1 0 0,0 1 1 0 0,0-5 0 0 0,2-6 17 0 0</inkml:trace>
  <inkml:trace contextRef="#ctx0" brushRef="#br0" timeOffset="5590.14">3356 1806 10656 0 0,'-2'-4'182'0'0,"1"1"0"0"0,-1 0 0 0 0,0 0 0 0 0,0 0 0 0 0,0 0 1 0 0,0 0-1 0 0,-1 0 0 0 0,1 0 0 0 0,-1 1 0 0 0,0-1 0 0 0,0 1 1 0 0,0 0-1 0 0,0 0 0 0 0,0 0 0 0 0,0 0 0 0 0,0 1 0 0 0,-1-1 0 0 0,1 1 1 0 0,-1 0-1 0 0,1 0 0 0 0,-1 0 0 0 0,0 0 0 0 0,1 1 0 0 0,-1-1 1 0 0,0 1-1 0 0,1 0 0 0 0,-5 0 0 0 0,3 1-91 0 0,1 0 0 0 0,-1 0 0 0 0,0 0 0 0 0,1 0 0 0 0,-1 1 0 0 0,1 0 0 0 0,-1 0 0 0 0,1 0 0 0 0,0 0 0 0 0,0 1 0 0 0,0 0 0 0 0,0 0-1 0 0,0 0 1 0 0,0 0 0 0 0,1 0 0 0 0,0 1 0 0 0,0 0 0 0 0,0-1 0 0 0,0 1 0 0 0,-3 6 0 0 0,1 1 3 0 0,0-1 0 0 0,1 1 0 0 0,0 0 0 0 0,1 1 0 0 0,0-1 0 0 0,-2 20 0 0 0,4-25-44 0 0,0 1 0 0 0,1 0 0 0 0,0 0 0 0 0,0-1 0 0 0,1 1 0 0 0,0 0 1 0 0,0 0-1 0 0,0-1 0 0 0,1 1 0 0 0,0-1 0 0 0,0 1 0 0 0,7 10 0 0 0,-7-14-29 0 0,0 0-1 0 0,0 0 0 0 0,1 0 0 0 0,-1-1 1 0 0,1 1-1 0 0,0-1 0 0 0,0 0 0 0 0,0 1 1 0 0,0-2-1 0 0,0 1 0 0 0,0 0 0 0 0,0 0 1 0 0,1-1-1 0 0,-1 0 0 0 0,1 0 0 0 0,-1 0 1 0 0,1 0-1 0 0,-1 0 0 0 0,1-1 0 0 0,6 1 1 0 0,-2-1 8 0 0,1 0 1 0 0,-1-1-1 0 0,1 0 1 0 0,-1-1-1 0 0,1 1 1 0 0,-1-2-1 0 0,15-4 1 0 0,-5-1 12 0 0</inkml:trace>
  <inkml:trace contextRef="#ctx0" brushRef="#br0" timeOffset="6096.8">4339 1751 7432 0 0,'1'-2'824'0'0,"19"-17"5685"0"0,-20 19-6428 0 0,3 14 1041 0 0,-23 222 1308 0 0,18-187-1827 0 0,2-41-421 0 0</inkml:trace>
  <inkml:trace contextRef="#ctx0" brushRef="#br0" timeOffset="6493.91">4319 1734 11048 0 0,'0'0'568'0'0,"-3"-12"1072"0"0,7 8-1427 0 0,1 1 1 0 0,0-1 0 0 0,0 1 0 0 0,1 0-1 0 0,-1 1 1 0 0,1-1 0 0 0,-1 1-1 0 0,1 0 1 0 0,0 0 0 0 0,0 1 0 0 0,-1 0-1 0 0,1 0 1 0 0,0 0 0 0 0,0 1 0 0 0,0-1-1 0 0,10 2 1 0 0,0 0-18 0 0,0 1 1 0 0,0 1-1 0 0,-1 0 1 0 0,1 1-1 0 0,17 7 0 0 0,-24-8-118 0 0,0 1 0 0 0,0 0 0 0 0,-1 1 0 0 0,0 0 0 0 0,0 0 0 0 0,0 1 0 0 0,0 0-1 0 0,9 10 1 0 0,-13-12-38 0 0,0 1 0 0 0,0 0 0 0 0,-1 0 0 0 0,0 0 0 0 0,0 0 0 0 0,0 0 0 0 0,0 1 0 0 0,-1 0 0 0 0,0-1 0 0 0,0 1 0 0 0,0 0 0 0 0,-1 0 0 0 0,0 0-1 0 0,1 8 1 0 0,-2-1 19 0 0,0 0 0 0 0,0-1 0 0 0,-1 1 0 0 0,-1 0 0 0 0,0-1 0 0 0,-1 1 0 0 0,0-1 0 0 0,-1 0 0 0 0,-7 15 0 0 0,8-20-22 0 0,-2 1-1 0 0,1 0 0 0 0,-1-1 1 0 0,0 0-1 0 0,-1 0 1 0 0,0 0-1 0 0,0-1 0 0 0,0 0 1 0 0,-1 0-1 0 0,1 0 1 0 0,-1-1-1 0 0,-1 0 1 0 0,1 0-1 0 0,-11 4 0 0 0,-39 13 158 0 0,41-17-140 0 0</inkml:trace>
  <inkml:trace contextRef="#ctx0" brushRef="#br0" timeOffset="7840.66">4958 317 96 0 0,'0'0'1955'0'0,"2"1"-975"0"0,0 0-701 0 0,0 0 0 0 0,1-1 1 0 0,-1 1-1 0 0,0-1 1 0 0,0 1-1 0 0,1-1 0 0 0,-1 0 1 0 0,0 0-1 0 0,1 0 1 0 0,-1 0-1 0 0,0 0 0 0 0,0-1 1 0 0,1 1-1 0 0,-1-1 1 0 0,0 1-1 0 0,0-1 0 0 0,0 0 1 0 0,0 0-1 0 0,1 0 1 0 0,-1 0-1 0 0,0 0 0 0 0,-1 0 1 0 0,1-1-1 0 0,0 1 1 0 0,0-1-1 0 0,3-3 1255 0 0,-4 3-631 0 0,-1-3 508 0 0,-6 8-786 0 0,-3 5-480 0 0,1-1 0 0 0,0 1 0 0 0,1 1 0 0 0,0 0 0 0 0,0 0 0 0 0,1 0 0 0 0,0 1 0 0 0,1-1 0 0 0,-1 1 0 0 0,2 1 0 0 0,0-1 0 0 0,0 1 0 0 0,1 0 0 0 0,0-1 0 0 0,1 1 0 0 0,-2 19 0 0 0,4-28-98 0 0,1 0 0 0 0,-1-1 1 0 0,0 1-1 0 0,0 0 0 0 0,1-1 0 0 0,-1 1 0 0 0,1-1 1 0 0,-1 1-1 0 0,1-1 0 0 0,0 1 0 0 0,-1-1 1 0 0,1 1-1 0 0,0-1 0 0 0,0 0 0 0 0,0 0 1 0 0,0 1-1 0 0,0-1 0 0 0,0 0 0 0 0,1 0 0 0 0,-1 0 1 0 0,0 0-1 0 0,1 0 0 0 0,-1 0 0 0 0,0 0 1 0 0,1-1-1 0 0,-1 1 0 0 0,3 0 0 0 0,4 2 95 0 0,1-1-1 0 0,-1 0 0 0 0,1 0 1 0 0,9 0-1 0 0,7 2 183 0 0,-18-2-237 0 0,0 0-1 0 0,0 0 0 0 0,0 1 1 0 0,0 0-1 0 0,0 0 1 0 0,-1 0-1 0 0,0 1 1 0 0,1 0-1 0 0,9 9 1 0 0,-15-12-59 0 0,1 1 1 0 0,-1-1-1 0 0,1 1 1 0 0,-1-1 0 0 0,0 1-1 0 0,0 0 1 0 0,0-1 0 0 0,0 1-1 0 0,0 0 1 0 0,0 0-1 0 0,0 0 1 0 0,-1 0 0 0 0,1 0-1 0 0,-1 0 1 0 0,1 0-1 0 0,-1 0 1 0 0,0 0 0 0 0,1 0-1 0 0,-1 0 1 0 0,0 0 0 0 0,-1 0-1 0 0,1 0 1 0 0,0 0-1 0 0,0 0 1 0 0,-1 0 0 0 0,0 0-1 0 0,1 0 1 0 0,-1 0 0 0 0,0 0-1 0 0,0 0 1 0 0,0-1-1 0 0,0 1 1 0 0,0 0 0 0 0,0 0-1 0 0,0-1 1 0 0,-1 1-1 0 0,1-1 1 0 0,-1 1 0 0 0,-1 0-1 0 0,-2 3 20 0 0,0-1-1 0 0,0 0 0 0 0,0-1 0 0 0,-1 1 0 0 0,1-1 0 0 0,-1 0 1 0 0,0 0-1 0 0,0-1 0 0 0,0 0 0 0 0,-1 0 0 0 0,1 0 1 0 0,-7 0-1 0 0,10-1-18 0 0,-1-1-1 0 0,1 0 1 0 0,0 0 0 0 0,0 0-1 0 0,0 0 1 0 0,-1-1 0 0 0,1 1 0 0 0,0-1-1 0 0,0 0 1 0 0,0 1 0 0 0,-5-3 0 0 0,6 2-11 0 0,0-1 1 0 0,1 1 0 0 0,-1 0 0 0 0,0 0 0 0 0,1-1 0 0 0,-1 1 0 0 0,1-1 0 0 0,-1 0 0 0 0,1 1 0 0 0,0-1 0 0 0,-1 0 0 0 0,1 0 0 0 0,0 0 0 0 0,0 1 0 0 0,0-1 0 0 0,1 0 0 0 0,-1 0 0 0 0,0-4 0 0 0,0-1 33 0 0,1 0-3 0 0</inkml:trace>
  <inkml:trace contextRef="#ctx0" brushRef="#br0" timeOffset="8392.41">5242 552 9240 0 0,'0'0'2728'0'0,"2"-2"-2495"0"0,-1 0-120 0 0,0 1 0 0 0,-1-1 0 0 0,1 0 0 0 0,0 1 1 0 0,-1-1-1 0 0,1 0 0 0 0,-1 1 0 0 0,0-1 0 0 0,1 0 0 0 0,-1 0 0 0 0,0 1 1 0 0,0-1-1 0 0,0 0 0 0 0,0 0 0 0 0,0 1 0 0 0,-1-1 0 0 0,1 0 0 0 0,0 0 0 0 0,-1 1 1 0 0,1-1-1 0 0,-1 0 0 0 0,0 1 0 0 0,0-1 0 0 0,1 1 0 0 0,-1-1 0 0 0,-2-1 1 0 0,3 2-57 0 0,-1 0 0 0 0,0 0 0 0 0,1 0 0 0 0,-1 0 0 0 0,0 1 0 0 0,1-1 0 0 0,-1 0 0 0 0,0 1 0 0 0,0-1 0 0 0,0 1 0 0 0,0-1 1 0 0,1 1-1 0 0,-1-1 0 0 0,0 1 0 0 0,0-1 0 0 0,0 1 0 0 0,0 0 0 0 0,0-1 0 0 0,0 1 0 0 0,0 0 0 0 0,0 0 0 0 0,0 0 0 0 0,0 0 1 0 0,0 0-1 0 0,0 0 0 0 0,-2 1 0 0 0,1-1-9 0 0,0 1-1 0 0,0-1 1 0 0,0 1 0 0 0,1 0-1 0 0,-1 0 1 0 0,0 0 0 0 0,1 0 0 0 0,-1 0-1 0 0,0 0 1 0 0,1 1 0 0 0,0-1 0 0 0,-1 0-1 0 0,1 1 1 0 0,-2 2 0 0 0,-14 23 529 0 0,16-26-546 0 0,1 0 0 0 0,-1 0 0 0 0,1 0-1 0 0,-1 0 1 0 0,1 1 0 0 0,0-1-1 0 0,-1 0 1 0 0,1 0 0 0 0,0 1 0 0 0,0-1-1 0 0,0 0 1 0 0,0 0 0 0 0,0 1-1 0 0,0-1 1 0 0,0 0 0 0 0,1 1 0 0 0,-1-1-1 0 0,0 0 1 0 0,1 0 0 0 0,0 2-1 0 0,1-2 9 0 0,-1 0 0 0 0,1 0 0 0 0,0 0 0 0 0,-1 0-1 0 0,1-1 1 0 0,0 1 0 0 0,0-1 0 0 0,0 1 0 0 0,2 0-1 0 0,2-1 46 0 0,-1 0 0 0 0,0 0 1 0 0,1-1-1 0 0,-1 1 0 0 0,6-2 0 0 0,20-2 583 0 0,-29 4-630 0 0,1-1 0 0 0,0 1 0 0 0,0-1 0 0 0,-1 0 0 0 0,1 0-1 0 0,0-1 1 0 0,-1 1 0 0 0,1 0 0 0 0,-1-1 0 0 0,1 1 0 0 0,-1-1-1 0 0,0 0 1 0 0,0 0 0 0 0,0 0 0 0 0,0 0 0 0 0,2-3 0 0 0,6-7 62 0 0,14-21 0 0 0,-22 30-73 0 0,12-22 68 0 0,-1-1-1 0 0,-1 0 1 0 0,-2-1-1 0 0,9-30 1 0 0,-19 55-87 0 0,1 0 10 0 0,0-1 0 0 0,-1 1 0 0 0,1 0 0 0 0,-1-1 0 0 0,1 1 0 0 0,-1 0 0 0 0,0-1 0 0 0,0 1 0 0 0,0 0 1 0 0,-1-5-1 0 0,1 6 23 0 0,-4 5-30 0 0,2 0 0 0 0,-1 1 1 0 0,0-1-1 0 0,1 0 0 0 0,-1 1 1 0 0,1-1-1 0 0,1 1 1 0 0,-1 0-1 0 0,1 0 0 0 0,-2 9 1 0 0,-5 52 29 0 0,8-64-37 0 0,-1 11 6 0 0,0 0 0 0 0,1 1 0 0 0,1-1 1 0 0,3 22-1 0 0,-3-31-7 0 0,0 0 1 0 0,0 0 0 0 0,1 0-1 0 0,-1-1 1 0 0,1 1-1 0 0,-1-1 1 0 0,1 1-1 0 0,1-1 1 0 0,-1 0 0 0 0,0 0-1 0 0,1 1 1 0 0,-1-2-1 0 0,1 1 1 0 0,0 0 0 0 0,0-1-1 0 0,0 1 1 0 0,0-1-1 0 0,1 0 1 0 0,-1 0-1 0 0,5 2 1 0 0,-6-3-1 0 0,0 0-1 0 0,0 0 1 0 0,0 0 0 0 0,0 0 0 0 0,0-1-1 0 0,0 1 1 0 0,1-1 0 0 0,-1 1 0 0 0,0-1-1 0 0,0 0 1 0 0,1 0 0 0 0,-1 0-1 0 0,0 0 1 0 0,0-1 0 0 0,1 1 0 0 0,2-1-1 0 0,2-3-1 0 0</inkml:trace>
  <inkml:trace contextRef="#ctx0" brushRef="#br0" timeOffset="8899.81">5516 538 11048 0 0,'0'0'1282'0'0,"2"2"-1158"0"0,-1-2-50 0 0,0 1-1 0 0,0-1 1 0 0,1 1-1 0 0,-1-1 1 0 0,0 1 0 0 0,1-1-1 0 0,-1 0 1 0 0,0 1-1 0 0,1-1 1 0 0,-1 0-1 0 0,1 0 1 0 0,-1 0-1 0 0,0 0 1 0 0,1 0 0 0 0,-1 0-1 0 0,1-1 1 0 0,-1 1-1 0 0,0 0 1 0 0,1-1-1 0 0,-1 1 1 0 0,0-1-1 0 0,0 1 1 0 0,1-1 0 0 0,1-1-1 0 0,6-4 278 0 0,0 0 0 0 0,11-10 0 0 0,-1 2-112 0 0,-12 7-81 0 0,1 1 0 0 0,-1-1 1 0 0,0 0-1 0 0,0-1 0 0 0,0 1 0 0 0,-1-2 1 0 0,-1 1-1 0 0,0 0 0 0 0,8-18 0 0 0,-12 26-147 0 0,-1-1-1 0 0,0 1 0 0 0,1-1 0 0 0,-1 1 0 0 0,0-1 0 0 0,1 1 0 0 0,-1-1 0 0 0,0 1 0 0 0,0-1 0 0 0,0 0 0 0 0,0 1 0 0 0,0-1 1 0 0,1 1-1 0 0,-1-1 0 0 0,0 0 0 0 0,0 1 0 0 0,-1-1 0 0 0,1 1 0 0 0,0-1 0 0 0,0 1 0 0 0,0-1 0 0 0,0 0 0 0 0,0 1 0 0 0,-1-1 1 0 0,1 1-1 0 0,0-1 0 0 0,0 1 0 0 0,-1-1 0 0 0,1 1 0 0 0,0-1 0 0 0,-1 1 0 0 0,1-1 0 0 0,-1 0 0 0 0,0 1 1 0 0,0 0 1 0 0,0-1-1 0 0,0 1 0 0 0,0 0 0 0 0,1 0 0 0 0,-1 0 1 0 0,0 0-1 0 0,0 0 0 0 0,0 0 0 0 0,0 0 0 0 0,0 0 0 0 0,1 1 1 0 0,-1-1-1 0 0,0 0 0 0 0,0 0 0 0 0,0 1 0 0 0,1-1 0 0 0,-1 0 1 0 0,0 1-1 0 0,0-1 0 0 0,1 1 0 0 0,-1-1 0 0 0,0 1 0 0 0,1 0 1 0 0,-2 0-1 0 0,-7 8 33 0 0,0 1 1 0 0,1 0 0 0 0,0 0-1 0 0,0 0 1 0 0,1 1-1 0 0,0 0 1 0 0,1 1 0 0 0,1-1-1 0 0,0 1 1 0 0,0 0 0 0 0,1 0-1 0 0,-3 15 1 0 0,7-25-36 0 0,0-1 1 0 0,0 0 0 0 0,0 1-1 0 0,0-1 1 0 0,0 0-1 0 0,0 1 1 0 0,0-1-1 0 0,0 0 1 0 0,0 0 0 0 0,0 1-1 0 0,1-1 1 0 0,-1 0-1 0 0,1 0 1 0 0,-1 1-1 0 0,1-1 1 0 0,-1 0 0 0 0,1 0-1 0 0,0 0 1 0 0,-1 0-1 0 0,1 0 1 0 0,0 0-1 0 0,0 0 1 0 0,0 0 0 0 0,1 1-1 0 0,1 0 7 0 0,-1-1-1 0 0,1 0 1 0 0,-1 1 0 0 0,1-1-1 0 0,0-1 1 0 0,-1 1 0 0 0,1 0-1 0 0,0-1 1 0 0,0 1-1 0 0,0-1 1 0 0,2 0 0 0 0,4 0 36 0 0,0 0 1 0 0,-1-1-1 0 0,1 0 1 0 0,-1 0-1 0 0,1-1 1 0 0,14-5-1 0 0,-9 1 37 0 0,-1 0 0 0 0,0-1 0 0 0,0 0 0 0 0,-1-1 0 0 0,17-14 0 0 0,-20 15-7 0 0,0-1 0 0 0,1 1 0 0 0,0 1 0 0 0,0 0 0 0 0,16-7 0 0 0,-24 12-60 0 0,1 0 0 0 0,-1 0 0 0 0,1 1 0 0 0,-1-1 0 0 0,1 1 0 0 0,0-1 0 0 0,-1 1 0 0 0,1 0 0 0 0,0 0 0 0 0,-1 0 0 0 0,1 0 0 0 0,0 1 0 0 0,2 0 0 0 0,-3 0-6 0 0,0 0 0 0 0,0 0-1 0 0,0 0 1 0 0,-1 0 0 0 0,1 0 0 0 0,0 0 0 0 0,-1 1-1 0 0,1-1 1 0 0,-1 0 0 0 0,1 1 0 0 0,-1 0-1 0 0,0-1 1 0 0,1 1 0 0 0,-1 0 0 0 0,0-1 0 0 0,0 1-1 0 0,0 0 1 0 0,-1 0 0 0 0,2 3 0 0 0,-1-3 4 0 0,-1 1 0 0 0,1 0 1 0 0,-1-1-1 0 0,1 1 0 0 0,-1 0 1 0 0,0 0-1 0 0,0-1 0 0 0,0 1 1 0 0,-1 0-1 0 0,1 0 0 0 0,-1-1 1 0 0,1 1-1 0 0,-1 0 0 0 0,0-1 1 0 0,0 1-1 0 0,0-1 0 0 0,0 1 0 0 0,-1-1 1 0 0,1 0-1 0 0,-1 1 0 0 0,1-1 1 0 0,-1 0-1 0 0,0 0 0 0 0,0 0 1 0 0,0 0-1 0 0,0 0 0 0 0,-4 3 1 0 0,-3 1 30 0 0,1 0 1 0 0,-1 0 0 0 0,-1-1 0 0 0,1 0 0 0 0,-19 6 0 0 0,22-9-28 0 0,0 0 1 0 0,0-1 0 0 0,0 0-1 0 0,0 0 1 0 0,0-1-1 0 0,0 1 1 0 0,0-1 0 0 0,0 0-1 0 0,0-1 1 0 0,0 0-1 0 0,0 0 1 0 0,-10-3 0 0 0,1-2 21 0 0</inkml:trace>
  <inkml:trace contextRef="#ctx0" brushRef="#br0" timeOffset="10791.44">2148 2577 1600 0 0,'0'0'721'0'0,"1"-3"6"0"0,1-2-428 0 0,-1 0 0 0 0,1-1 0 0 0,-1 1 0 0 0,0-1 0 0 0,0 1 0 0 0,-1-1 0 0 0,0 1 0 0 0,0-1 0 0 0,-1-7 1 0 0,1 9-66 0 0,0 0 1 0 0,-1 0 0 0 0,0 1-1 0 0,0-1 1 0 0,0 0 0 0 0,0 0 0 0 0,0 0-1 0 0,-1 1 1 0 0,0-1 0 0 0,1 1 0 0 0,-1-1-1 0 0,-1 1 1 0 0,1 0 0 0 0,-5-5 0 0 0,6 7-123 0 0,0 0 0 0 0,0 0 0 0 0,0 0 0 0 0,0 0 0 0 0,0 1-1 0 0,-1-1 1 0 0,1 0 0 0 0,0 1 0 0 0,0-1 0 0 0,-1 1 0 0 0,1-1 0 0 0,0 1 0 0 0,-1 0 0 0 0,1 0 0 0 0,-1 0 0 0 0,1 0 0 0 0,0-1 0 0 0,-1 2 0 0 0,1-1 0 0 0,-3 0 0 0 0,2 1-39 0 0,0 0-1 0 0,-1 0 1 0 0,1 0 0 0 0,0 0 0 0 0,0 0 0 0 0,0 1-1 0 0,0-1 1 0 0,0 1 0 0 0,0-1 0 0 0,-3 4-1 0 0,-1 2 204 0 0,0 1-1 0 0,1 0 1 0 0,-1 0-1 0 0,-7 17 1 0 0,2-1 249 0 0,1 2 1 0 0,1-1-1 0 0,-7 36 0 0 0,13-46-419 0 0,1 0-1 0 0,0-1 1 0 0,1 1-1 0 0,1 0 1 0 0,0 0-1 0 0,1 0 1 0 0,5 26-1 0 0,-5-37-65 0 0,0 0 0 0 0,0 0 1 0 0,1 1-1 0 0,-1-1 0 0 0,1 0 0 0 0,0 0 0 0 0,0-1 0 0 0,0 1 0 0 0,1 0 1 0 0,-1-1-1 0 0,6 7 0 0 0,-6-9-25 0 0,0 0 1 0 0,-1 0-1 0 0,1 0 1 0 0,0 0-1 0 0,0 0 1 0 0,0 0-1 0 0,0 0 1 0 0,0 0-1 0 0,0-1 1 0 0,0 1-1 0 0,0-1 1 0 0,0 1-1 0 0,0-1 1 0 0,0 0-1 0 0,0 0 1 0 0,0 0-1 0 0,0 0 1 0 0,0 0-1 0 0,0-1 1 0 0,0 1-1 0 0,1-1 1 0 0,-1 1-1 0 0,0-1 1 0 0,0 0-1 0 0,-1 1 1 0 0,3-2-1 0 0,3-2 18 0 0,-1 1 0 0 0,0-1 0 0 0,0 0-1 0 0,0-1 1 0 0,0 1 0 0 0,-1-1 0 0 0,0 0 0 0 0,8-9-1 0 0,2-6 55 0 0,14-25-1 0 0,-6 9 9 0 0,-19 31-63 0 0,0 0 0 0 0,-1 0 0 0 0,0 0 0 0 0,0-1 0 0 0,0 1 0 0 0,-1-1 0 0 0,1 0 0 0 0,-1 1 0 0 0,-1-1 0 0 0,3-11 0 0 0,-14 47 84 0 0,7-10-87 0 0,1 0 0 0 0,1 38 1 0 0,2-49-13 0 0,0-1 0 0 0,0 1 0 0 0,0 0 0 0 0,1 0 1 0 0,1-1-1 0 0,-1 1 0 0 0,1-1 0 0 0,8 16 0 0 0,-10-22-12 0 0,1 0 0 0 0,-1 0 0 0 0,0-1 0 0 0,0 1 0 0 0,1 0 0 0 0,-1-1 0 0 0,1 1 0 0 0,0-1 0 0 0,-1 1-1 0 0,1-1 1 0 0,0 0 0 0 0,0 0 0 0 0,0 0 0 0 0,0 0 0 0 0,0 0 0 0 0,0 0 0 0 0,0-1 0 0 0,0 1 0 0 0,0 0-1 0 0,0-1 1 0 0,0 0 0 0 0,1 0 0 0 0,-1 1 0 0 0,0-1 0 0 0,0 0 0 0 0,0-1 0 0 0,0 1 0 0 0,1 0 0 0 0,-1-1-1 0 0,0 1 1 0 0,0-1 0 0 0,0 0 0 0 0,0 1 0 0 0,0-1 0 0 0,3-2 0 0 0,1 0 7 0 0,-1 0 1 0 0,1-1-1 0 0,-1 0 0 0 0,0 0 0 0 0,0 0 1 0 0,-1 0-1 0 0,1-1 0 0 0,-1 0 1 0 0,0 0-1 0 0,7-10 0 0 0,-5 5 7 0 0,-1 0 0 0 0,-1 0-1 0 0,1 0 1 0 0,-2 0-1 0 0,1-1 1 0 0,-1 0 0 0 0,-1 1-1 0 0,2-13 1 0 0,-4 19-13 0 0,0 1 1 0 0,0-1-1 0 0,0 1 1 0 0,-1-1-1 0 0,1 0 0 0 0,-1 1 1 0 0,1-1-1 0 0,-1 1 1 0 0,0-1-1 0 0,-1 1 0 0 0,1 0 1 0 0,-1 0-1 0 0,1-1 1 0 0,-1 1-1 0 0,0 0 0 0 0,0 0 1 0 0,0 0-1 0 0,-1 1 1 0 0,1-1-1 0 0,-1 1 0 0 0,1-1 1 0 0,-1 1-1 0 0,0 0 1 0 0,0 0-1 0 0,0 0 1 0 0,0 0-1 0 0,0 0 0 0 0,-6-2 1 0 0,5 3-2 0 0,-1 0 0 0 0,1 0 0 0 0,0 0 1 0 0,-1 0-1 0 0,1 0 0 0 0,-1 1 0 0 0,1 0 0 0 0,-1 0 1 0 0,1 0-1 0 0,-1 0 0 0 0,1 1 0 0 0,0 0 0 0 0,-1 0 1 0 0,1 0-1 0 0,0 0 0 0 0,-1 1 0 0 0,1 0 0 0 0,0 0 1 0 0,0 0-1 0 0,1 0 0 0 0,-1 0 0 0 0,0 1 0 0 0,1 0 1 0 0,-6 4-1 0 0,6-4 4 0 0,1 0-1 0 0,-1-1 1 0 0,1 1 0 0 0,-1 0-1 0 0,1 0 1 0 0,0 1 0 0 0,0-1 0 0 0,1 0-1 0 0,-1 1 1 0 0,1-1 0 0 0,-1 1 0 0 0,1-1-1 0 0,0 1 1 0 0,0-1 0 0 0,1 1-1 0 0,-1 0 1 0 0,1 0 0 0 0,0-1 0 0 0,0 1-1 0 0,0 0 1 0 0,0 0 0 0 0,1-1 0 0 0,-1 1-1 0 0,1 0 1 0 0,0-1 0 0 0,0 1 0 0 0,1-1-1 0 0,-1 1 1 0 0,3 3 0 0 0,-3-5-2 0 0,0-1 1 0 0,0 1-1 0 0,0-1 0 0 0,0 0 1 0 0,0 0-1 0 0,0 0 1 0 0,0 1-1 0 0,0-1 1 0 0,1 0-1 0 0,-1 0 1 0 0,1-1-1 0 0,-1 1 0 0 0,1 0 1 0 0,-1 0-1 0 0,1-1 1 0 0,-1 1-1 0 0,1-1 1 0 0,-1 1-1 0 0,1-1 0 0 0,0 0 1 0 0,-1 0-1 0 0,1 1 1 0 0,0-1-1 0 0,-1 0 1 0 0,1-1-1 0 0,-1 1 0 0 0,1 0 1 0 0,0 0-1 0 0,-1-1 1 0 0,1 1-1 0 0,2-1 1 0 0,5-3 28 0 0,1 0 0 0 0,-1 0 1 0 0,0-1-1 0 0,9-5 0 0 0,-3 1-14 0 0,9-4 40 0 0,-2 0 0 0 0,0-2-1 0 0,39-32 1 0 0,-53 40-53 0 0,-1-1-1 0 0,0 1 1 0 0,0-2-1 0 0,-1 1 1 0 0,0 0-1 0 0,0-1 1 0 0,-1 0-1 0 0,0-1 0 0 0,-1 1 1 0 0,0-1-1 0 0,0 0 1 0 0,4-17-1 0 0,-7 15-2 0 0,1 1 0 0 0,-1 0 0 0 0,-1-1 0 0 0,0 1 0 0 0,-1-1 0 0 0,-3-20 0 0 0,4 31-5 0 0,0 1-1 0 0,0-1 1 0 0,-1 1 0 0 0,1-1-1 0 0,0 1 1 0 0,0-1-1 0 0,0 1 1 0 0,0-1-1 0 0,0 1 1 0 0,-1-1-1 0 0,1 1 1 0 0,0-1-1 0 0,0 1 1 0 0,-1-1-1 0 0,1 1 1 0 0,0-1-1 0 0,-1 1 1 0 0,1 0-1 0 0,0-1 1 0 0,-1 1-1 0 0,1 0 1 0 0,-1-1-1 0 0,0 1 1 0 0,0 0-1 0 0,1 0 0 0 0,-1-1 1 0 0,0 1-1 0 0,1 0 0 0 0,-1 1 0 0 0,1-1 0 0 0,-1 0 0 0 0,0 0 1 0 0,1 0-1 0 0,-1 0 0 0 0,0 0 0 0 0,1 1 0 0 0,-1-1 0 0 0,1 0 1 0 0,-1 1-1 0 0,1-1 0 0 0,-1 0 0 0 0,0 1 0 0 0,1-1 0 0 0,0 1 1 0 0,-1-1-1 0 0,1 0 0 0 0,-1 1 0 0 0,1-1 0 0 0,-1 1 1 0 0,1 0-1 0 0,0-1 0 0 0,-1 1 0 0 0,1-1 0 0 0,0 1 0 0 0,0-1 1 0 0,0 1-1 0 0,-1 0 0 0 0,1-1 0 0 0,0 1 0 0 0,0 0 0 0 0,0-1 1 0 0,0 2-1 0 0,-1 0 1 0 0,-7 24 4 0 0,2-1 0 0 0,0 1-1 0 0,1 0 1 0 0,2 1 0 0 0,1-1 0 0 0,1 41-1 0 0,2-53 1 0 0,0 0 0 0 0,1-1 0 0 0,1 1 0 0 0,0 0-1 0 0,1-1 1 0 0,0 0 0 0 0,1 0 0 0 0,1 0 0 0 0,12 20-1 0 0,-17-31-1 0 0,0 0 0 0 0,1 0-1 0 0,-1 0 1 0 0,1 0-1 0 0,-1-1 1 0 0,1 1 0 0 0,0-1-1 0 0,0 1 1 0 0,-1-1-1 0 0,1 0 1 0 0,0 1 0 0 0,1-1-1 0 0,-1 0 1 0 0,0 0-1 0 0,0 0 1 0 0,0-1 0 0 0,0 1-1 0 0,1-1 1 0 0,1 1-1 0 0,0-1 3 0 0,-1 0-1 0 0,1 0 1 0 0,-1 0-1 0 0,0-1 1 0 0,0 0-1 0 0,1 0 1 0 0,-1 0-1 0 0,0 0 1 0 0,0 0-1 0 0,0 0 1 0 0,6-4-1 0 0,3-3 15 0 0,-1-1 0 0 0,1 0 0 0 0,-1-1 0 0 0,17-20-1 0 0,-19 20-6 0 0,3-3 23 0 0,17-25 0 0 0,-26 35-25 0 0,-1-1 0 0 0,1-1-1 0 0,-1 1 1 0 0,0 0 0 0 0,0 0 0 0 0,-1-1-1 0 0,1 1 1 0 0,-1-1 0 0 0,0 0 0 0 0,0 1-1 0 0,0-7 1 0 0,-2 7 66 0 0,-1 4-26 0 0,-4 13-6 0 0,-4 18-13 0 0,9-18-11 0 0,0 1-1 0 0,1 14 0 0 0,0-25-12 0 0,0 1 0 0 0,0-1 0 0 0,1 1 0 0 0,0 0-1 0 0,0-1 1 0 0,0 0 0 0 0,0 1 0 0 0,0-1 0 0 0,1 0 0 0 0,-1 1-1 0 0,1-1 1 0 0,4 6 0 0 0,-5-9-4 0 0,0 1 1 0 0,0 0-1 0 0,-1-1 0 0 0,1 1 0 0 0,0-1 1 0 0,0 1-1 0 0,0-1 0 0 0,0 1 1 0 0,0-1-1 0 0,0 0 0 0 0,0 0 0 0 0,1 1 1 0 0,-1-1-1 0 0,0 0 0 0 0,0 0 1 0 0,0 0-1 0 0,0 0 0 0 0,0 0 0 0 0,0 0 1 0 0,0 0-1 0 0,0-1 0 0 0,0 1 1 0 0,0 0-1 0 0,0-1 0 0 0,0 1 0 0 0,0 0 1 0 0,0-1-1 0 0,0 1 0 0 0,0-1 0 0 0,0 0 1 0 0,0 1-1 0 0,0-1 0 0 0,-1 0 1 0 0,3-1-1 0 0,2-2 12 0 0,0-1 0 0 0,0 0 0 0 0,-1 0-1 0 0,5-6 1 0 0,6-11 37 0 0,-1-1 0 0 0,-1 0-1 0 0,18-49 1 0 0,-31 72-51 0 0,1 0 0 0 0,-1 0 0 0 0,0 0 0 0 0,0 0 0 0 0,0 0 0 0 0,0 0 0 0 0,0 0 0 0 0,0 0 0 0 0,0 0 0 0 0,0 0 0 0 0,0 0 0 0 0,0-1 0 0 0,0 1 0 0 0,0 0 0 0 0,0 0 0 0 0,0 0 0 0 0,0 0 0 0 0,0 0 0 0 0,0 0 0 0 0,1 0 0 0 0,-1 0 0 0 0,0 0 0 0 0,0 0 0 0 0,0 0-1 0 0,0 0 1 0 0,0 0 0 0 0,0 0 0 0 0,0 0 0 0 0,0 0 0 0 0,0 0 0 0 0,0 0 0 0 0,0 0 0 0 0,1 0 0 0 0,-1 0 0 0 0,0 0 0 0 0,0 0 0 0 0,0 0 0 0 0,0 0 0 0 0,0 0 0 0 0,0 0 0 0 0,0 0 0 0 0,0 0 0 0 0,0 0 0 0 0,0 0 0 0 0,0 0 0 0 0,0 1 0 0 0,1-1 0 0 0,-1 0 0 0 0,0 0 0 0 0,0 0 0 0 0,0 0 0 0 0,0 0 0 0 0,0 0 0 0 0,0 0 0 0 0,0 0 0 0 0,0 0 0 0 0,0 0 0 0 0,0 0 0 0 0,0 0 0 0 0,0 0 0 0 0,0 1 0 0 0,0-1 0 0 0,0 0 0 0 0,0 0 0 0 0,0 0 0 0 0,0 0 0 0 0,0 0 0 0 0,0 0 0 0 0,0 0 0 0 0,4 12 21 0 0,3 15-12 0 0,-7-25-6 0 0,2 3 4 0 0,-1 1-1 0 0,1-1 1 0 0,0 0-1 0 0,0 1 1 0 0,0-1-1 0 0,1 0 1 0 0,0 0-1 0 0,4 5 1 0 0,-6-8-4 0 0,0-1 0 0 0,0 0-1 0 0,0 0 1 0 0,0 0 0 0 0,0 0 0 0 0,0 0 0 0 0,0 0 0 0 0,1-1 0 0 0,-1 1 0 0 0,0 0 0 0 0,0 0 0 0 0,1-1-1 0 0,-1 1 1 0 0,0-1 0 0 0,1 1 0 0 0,-1-1 0 0 0,1 0 0 0 0,-1 0 0 0 0,1 0 0 0 0,-1 1 0 0 0,1-1 0 0 0,-1 0 0 0 0,0-1-1 0 0,1 1 1 0 0,-1 0 0 0 0,1 0 0 0 0,-1-1 0 0 0,1 1 0 0 0,-1 0 0 0 0,0-1 0 0 0,1 0 0 0 0,-1 1 0 0 0,0-1 0 0 0,1 0-1 0 0,1-1 1 0 0,13-11 35 0 0,-8 5-22 0 0</inkml:trace>
  <inkml:trace contextRef="#ctx0" brushRef="#br0" timeOffset="11322.41">3139 2503 13168 0 0,'0'0'1128'0'0,"2"1"-794"0"0,1 0-221 0 0,0 1 0 0 0,-1-1 0 0 0,0 1 0 0 0,1 0 0 0 0,-1 0 0 0 0,0 0 0 0 0,0 1 0 0 0,0-1-1 0 0,0 0 1 0 0,0 1 0 0 0,-1-1 0 0 0,1 1 0 0 0,-1 0 0 0 0,1-1 0 0 0,-1 1 0 0 0,1 5 0 0 0,4 9 336 0 0,5 29-1 0 0,-8-32-304 0 0,0-4 63 0 0,-1 1 0 0 0,-1 0-1 0 0,0 0 1 0 0,0 0 0 0 0,-2 18-1 0 0,-2-18 41 0 0,2-9-86 0 0,1-6-98 0 0,3-17 13 0 0,-1 8-36 0 0,0 0 0 0 0,1 0-1 0 0,1 0 1 0 0,6-17 0 0 0,-9 27-30 0 0,1 0 0 0 0,-1 0-1 0 0,1 0 1 0 0,0 1 0 0 0,-1-1-1 0 0,1 0 1 0 0,1 1 0 0 0,-1 0-1 0 0,0-1 1 0 0,0 1-1 0 0,1 0 1 0 0,0 0 0 0 0,-1 0-1 0 0,1 1 1 0 0,0-1 0 0 0,0 1-1 0 0,0-1 1 0 0,0 1 0 0 0,0 0-1 0 0,0 0 1 0 0,0 0-1 0 0,0 1 1 0 0,5-1 0 0 0,-5 1-3 0 0,0 0 0 0 0,0 0 1 0 0,-1 0-1 0 0,1 1 0 0 0,0-1 0 0 0,0 1 1 0 0,0 0-1 0 0,-1 0 0 0 0,1 0 0 0 0,0 0 1 0 0,-1 0-1 0 0,1 1 0 0 0,-1-1 1 0 0,1 1-1 0 0,-1 0 0 0 0,0-1 0 0 0,0 1 1 0 0,0 0-1 0 0,0 0 0 0 0,0 1 0 0 0,0-1 1 0 0,0 0-1 0 0,-1 1 0 0 0,1-1 0 0 0,-1 1 1 0 0,0-1-1 0 0,2 5 0 0 0,0 1 21 0 0,0 1-1 0 0,0-1 1 0 0,0 1-1 0 0,-1 0 1 0 0,-1 0 0 0 0,0 0-1 0 0,1 13 1 0 0,-2-21 89 0 0,9-22-74 0 0,4-24-3 0 0,-11 33-28 0 0,2 0-1 0 0,-1 1 0 0 0,2-1 1 0 0,-1 1-1 0 0,1 0 0 0 0,14-21 1 0 0,-18 30-10 0 0,0 1 1 0 0,1-1-1 0 0,-1 1 1 0 0,0-1 0 0 0,1 1-1 0 0,-1 0 1 0 0,1 0-1 0 0,0-1 1 0 0,2 0 0 0 0,-4 2-2 0 0,1 0 0 0 0,0-1 1 0 0,-1 1-1 0 0,1 0 1 0 0,-1 0-1 0 0,1 0 1 0 0,0 0-1 0 0,-1 0 1 0 0,1 0-1 0 0,-1 0 1 0 0,1 0-1 0 0,0 0 1 0 0,-1 0-1 0 0,1 0 0 0 0,-1 0 1 0 0,1 0-1 0 0,0 1 1 0 0,-1-1-1 0 0,1 0 1 0 0,-1 0-1 0 0,2 1 1 0 0,-1 1 2 0 0,1-1-1 0 0,-1 1 1 0 0,0 0 0 0 0,1-1 0 0 0,-1 1 0 0 0,0 0 0 0 0,0 0 0 0 0,0 0 0 0 0,0 0-1 0 0,-1 0 1 0 0,1 0 0 0 0,0 0 0 0 0,-1 1 0 0 0,0-1 0 0 0,1 4 0 0 0,1 7 32 0 0,-1 1 0 0 0,0-1 0 0 0,-3 27 0 0 0,4-23 57 0 0,-2-12-76 0 0</inkml:trace>
  <inkml:trace contextRef="#ctx0" brushRef="#br0" timeOffset="11684.75">3525 2534 13056 0 0,'3'-7'51'0'0,"-2"3"59"0"0,1 1-1 0 0,-1 0 0 0 0,1-1 1 0 0,-1 1-1 0 0,1 0 0 0 0,0 0 1 0 0,0 0-1 0 0,1 0 0 0 0,-1 0 1 0 0,0 0-1 0 0,1 0 0 0 0,0 1 1 0 0,0 0-1 0 0,0-1 1 0 0,3-1-1 0 0,-6 4-55 0 0,1 0 1 0 0,-1 0-1 0 0,1 0 1 0 0,-1 0-1 0 0,1 0 1 0 0,-1 0-1 0 0,1 0 1 0 0,0 0 0 0 0,-1 0-1 0 0,1 1 1 0 0,-1-1-1 0 0,0 0 1 0 0,1 0-1 0 0,-1 0 1 0 0,1 1-1 0 0,-1-1 1 0 0,1 0-1 0 0,-1 1 1 0 0,1-1-1 0 0,-1 0 1 0 0,0 1-1 0 0,1-1 1 0 0,-1 1-1 0 0,0-1 1 0 0,1 0-1 0 0,-1 1 1 0 0,0-1-1 0 0,0 1 1 0 0,1-1-1 0 0,-1 1 1 0 0,0-1-1 0 0,0 1 1 0 0,0-1-1 0 0,0 1 1 0 0,0-1-1 0 0,1 2 1 0 0,4 20 331 0 0,-5-21-351 0 0,6 50 479 0 0,2 14 184 0 0,-7-58-622 0 0,1 0 0 0 0,0-1 1 0 0,0 1-1 0 0,0-1 0 0 0,1 0 0 0 0,6 12 1 0 0,-9-18-71 0 0,0 1 1 0 0,1-1-1 0 0,-1 1 1 0 0,0-1-1 0 0,0 0 0 0 0,1 1 1 0 0,-1-1-1 0 0,0 0 1 0 0,1 1-1 0 0,-1-1 1 0 0,0 0-1 0 0,1 1 0 0 0,-1-1 1 0 0,0 0-1 0 0,1 0 1 0 0,-1 1-1 0 0,0-1 1 0 0,1 0-1 0 0,-1 0 1 0 0,1 0-1 0 0,-1 0 0 0 0,1 0 1 0 0,-1 1-1 0 0,0-1 1 0 0,1 0-1 0 0,-1 0 1 0 0,1 0-1 0 0,-1 0 1 0 0,1 0-1 0 0,-1 0 0 0 0,1 0 1 0 0,-1-1-1 0 0,0 1 1 0 0,1 0-1 0 0,-1 0 1 0 0,1 0-1 0 0,-1 0 1 0 0,1 0-1 0 0,-1-1 0 0 0,0 1 1 0 0,1 0-1 0 0,-1 0 1 0 0,0-1-1 0 0,1 1 1 0 0,-1 0-1 0 0,0-1 0 0 0,1 1 1 0 0,-1 0-1 0 0,0-1 1 0 0,1 1-1 0 0,-1-1 1 0 0,14-25 40 0 0,-10 18-23 0 0,1-4 0 0 0,0-1 0 0 0,-1 1 0 0 0,5-21 0 0 0,-7 21-2 0 0,1 0-1 0 0,1 0 0 0 0,0 0 0 0 0,6-11 0 0 0,-9 22-18 0 0,-1 1 1 0 0,0-1-1 0 0,0 1 0 0 0,0-1 1 0 0,1 1-1 0 0,-1-1 1 0 0,0 1-1 0 0,0-1 0 0 0,1 1 1 0 0,-1 0-1 0 0,0-1 1 0 0,1 1-1 0 0,-1 0 0 0 0,0-1 1 0 0,1 1-1 0 0,-1 0 1 0 0,1-1-1 0 0,-1 1 0 0 0,1 0 1 0 0,-1 0-1 0 0,1-1 1 0 0,-1 1-1 0 0,1 0 0 0 0,-1 0 1 0 0,1 0-1 0 0,-1 0 1 0 0,1 0-1 0 0,-1 0 0 0 0,1-1 1 0 0,0 2-1 0 0,0-1 3 0 0,-1 0-1 0 0,1 1 0 0 0,0 0 1 0 0,0-1-1 0 0,-1 1 1 0 0,1-1-1 0 0,0 1 0 0 0,-1 0 1 0 0,1 0-1 0 0,0-1 1 0 0,-1 1-1 0 0,1 0 0 0 0,-1 0 1 0 0,1 1-1 0 0,13 39 128 0 0,-13-37-111 0 0,3 11 63 0 0,-1 0-1 0 0,0 0 1 0 0,2 27 0 0 0,-5-40-56 0 0,-2 4-4 0 0</inkml:trace>
  <inkml:trace contextRef="#ctx0" brushRef="#br0" timeOffset="12159.03">1801 3186 2304 0 0,'-1'-4'1214'0'0,"0"0"1"0"0,0 1-1 0 0,0-1 1 0 0,0 0-1 0 0,1 0 1 0 0,-1-6-1 0 0,1 9-1192 0 0,0 1 0 0 0,0-1 0 0 0,0 0 0 0 0,1 0 0 0 0,-1 1 0 0 0,0-1 0 0 0,0 0 0 0 0,0 1 0 0 0,1-1 1 0 0,-1 0-1 0 0,0 1 0 0 0,1-1 0 0 0,-1 0 0 0 0,1 1 0 0 0,-1-1 0 0 0,1 1 0 0 0,-1-1 0 0 0,1 1 0 0 0,-1-1 0 0 0,1 1 0 0 0,-1-1 0 0 0,1 1 0 0 0,0-1 0 0 0,-1 1 0 0 0,2-1 0 0 0,15-3 607 0 0,-13 3-420 0 0,18-3 354 0 0,0 2 1 0 0,32-1-1 0 0,-27 2-241 0 0,32-4 0 0 0,131-29 146 0 0,219-33-181 0 0,195 2 418 0 0,-437 48-363 0 0,208-17 671 0 0,-194 18-401 0 0,-93 3-140 0 0,-73 11-424 0 0,7-3 46 0 0</inkml:trace>
  <inkml:trace contextRef="#ctx0" brushRef="#br0" timeOffset="36273.89">523 2379 96 0 0,'0'0'3512'0'0,"2"0"-3083"0"0,12-2-53 0 0,1 0 0 0 0,-1 0-1 0 0,0-2 1 0 0,20-6 0 0 0,8-3 357 0 0,42-15 154 0 0,-19 6-230 0 0,76-27 382 0 0,-128 45-949 0 0,-8 2-1 0 0,0 1 0 0 0,-1 0 0 0 0,1 0 0 0 0,0 0 0 0 0,0 0-1 0 0,0 1 1 0 0,8 0 989 0 0,-38 13-516 0 0,-146 47 398 0 0,-86 22 281 0 0,195-62-633 0 0,119-44 297 0 0,0 4-822 0 0,-30 7-48 0 0</inkml:trace>
  <inkml:trace contextRef="#ctx0" brushRef="#br0" timeOffset="36887.54">1732 2357 96 0 0,'-22'1'1019'0'0,"15"0"-421"0"0,1-1 0 0 0,-1 0 0 0 0,1 0 0 0 0,-12-2 2405 0 0,18 2-2936 0 0,0-1 0 0 0,0 1-1 0 0,0 0 1 0 0,0 0 0 0 0,0 0 0 0 0,0 0 0 0 0,0 0-1 0 0,0 0 1 0 0,0-1 1136 0 0,0 0-1136 0 0,8-3 731 0 0,10-3-937 0 0,97-24 1065 0 0,30-10 172 0 0,-106 32-19 0 0,-33 9 106 0 0,-28 5-681 0 0,-51 16 149 0 0,54-14-482 0 0,10-5-91 0 0</inkml:trace>
  <inkml:trace contextRef="#ctx0" brushRef="#br0" timeOffset="37575.18">3213 2331 7024 0 0,'-1'-1'80'0'0,"-1"1"241"0"0,1-1-1 0 0,0 0 0 0 0,0 0 0 0 0,0 1 0 0 0,0-1 0 0 0,0 0 0 0 0,0 0 0 0 0,0 0 0 0 0,0 0 0 0 0,0 0 0 0 0,0 0 1 0 0,0 0-1 0 0,1-1 0 0 0,-1 1 0 0 0,0 0 0 0 0,1 0 0 0 0,-1-1 0 0 0,1 1 0 0 0,-1-2 0 0 0,20-5 39 0 0,4-1-236 0 0,1 0 1 0 0,0 1-1 0 0,28-4 0 0 0,77-9 53 0 0,-100 17-181 0 0,-3 0 10 0 0,-13 2 1 0 0,0 0 1 0 0,16 0-1 0 0,-25 1 1 0 0,-70 29 236 0 0,40-15-145 0 0,-53 17 1 0 0,46-19-15 0 0,23-7-27 0 0,0-1-1 0 0,-1 0 1 0 0,-18 4-1 0 0,28-8-42 0 0,-1 1 1 0 0,1 0-1 0 0,-1 0 0 0 0,1-1 0 0 0,-1 1 1 0 0,1-1-1 0 0,-1 1 0 0 0,1-1 0 0 0,0 0 0 0 0,-1 0 1 0 0,-1-1-1 0 0,2 2 33 0 0</inkml:trace>
  <inkml:trace contextRef="#ctx0" brushRef="#br0" timeOffset="38069.5">4566 2309 7432 0 0,'0'0'1713'0'0,"-2"-2"-1513"0"0,-19-23 2463 0 0,20 24-2198 0 0,1 1-395 0 0,1 0 0 0 0,-1-1 1 0 0,0 1-1 0 0,1 0 0 0 0,-1-1 0 0 0,0 1 0 0 0,1 0 1 0 0,-1-1-1 0 0,1 1 0 0 0,-1 0 0 0 0,0 0 0 0 0,1 0 1 0 0,-1-1-1 0 0,1 1 0 0 0,-1 0 0 0 0,1 0 0 0 0,-1 0 1 0 0,1 0-1 0 0,-1 0 0 0 0,1 0 0 0 0,-1 0 1 0 0,1 0-1 0 0,-1 0 0 0 0,1 0 0 0 0,21 1-216 0 0,-14-1 296 0 0,18-1 24 0 0,47-7 1 0 0,-53 5-85 0 0,-1 0 1 0 0,1 1-1 0 0,0 1 1 0 0,33 3-1 0 0,-44-2-41 0 0,-9-1-36 0 0,0 1 0 0 0,1 0 1 0 0,-1 0-1 0 0,0 0 0 0 0,1 0 1 0 0,-1 0-1 0 0,0 0 0 0 0,1 0 1 0 0,-1 0-1 0 0,0 0 0 0 0,1 0 0 0 0,-1 0 1 0 0,0 0-1 0 0,1 0 0 0 0,-1 0 1 0 0,0 0-1 0 0,1 0 0 0 0,-1 0 1 0 0,0 0-1 0 0,0 0 0 0 0,1 0 1 0 0,-1 0-1 0 0,0 1 0 0 0,1-1 0 0 0,-1 0 1 0 0,0 0-1 0 0,1 0 0 0 0,-1 0 1 0 0,0 1-1 0 0,0-1 0 0 0,0 0 1 0 0,1 0-1 0 0,-1 1 0 0 0,0-1 1 0 0,0 0-1 0 0,1 1 0 0 0,-1 0 29 0 0</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06:23.979"/>
    </inkml:context>
    <inkml:brush xml:id="br0">
      <inkml:brushProperty name="width" value="0.05" units="cm"/>
      <inkml:brushProperty name="height" value="0.05" units="cm"/>
      <inkml:brushProperty name="color" value="#004F8B"/>
    </inkml:brush>
  </inkml:definitions>
  <inkml:trace contextRef="#ctx0" brushRef="#br0">469 109 8136 0 0,'-3'0'32'0'0,"-10"0"70"0"0,-7 0-19 0 0,-29 4 1644 0 0,76-4-1190 0 0,250-18 424 0 0,-176 10-802 0 0,817-39 1353 0 0,-661 44-1091 0 0,-227 2-328 0 0,66-2 201 0 0,-54 1-175 0 0,-29 2-42 0 0,1-1 0 0 0,-1 0-1 0 0,0-1 1 0 0,22-5 0 0 0,7-5 333 0 0,-42 10-350 0 0,-1-4-2 0 0</inkml:trace>
  <inkml:trace contextRef="#ctx0" brushRef="#br0" timeOffset="795.1">954 327 3408 0 0,'0'0'2241'0'0,"-1"-2"-2098"0"0,1 0-254 0 0,0 2 159 0 0,0-1 0 0 0,0 1 0 0 0,0 0 0 0 0,0-1 0 0 0,0 1-1 0 0,-1-1 1 0 0,1 1 0 0 0,0 0 0 0 0,0-1 0 0 0,0 1 0 0 0,0-1 0 0 0,-1 1 0 0 0,1 0 0 0 0,0-1 0 0 0,0 1 0 0 0,-1 0 0 0 0,1-1 0 0 0,0 1 0 0 0,-1 0 0 0 0,1 0 0 0 0,0-1 0 0 0,-1 1 0 0 0,1 0 0 0 0,0 0 0 0 0,-1-1 0 0 0,0 1 201 0 0,-21 2 991 0 0,11 3-1019 0 0,1 1 1 0 0,0 0-1 0 0,0 1 0 0 0,-11 9 1 0 0,17-12-182 0 0,-2 2 49 0 0,-1 0 0 0 0,-1 0 0 0 0,-15 8 0 0 0,-74 34 941 0 0,-29 9 29 0 0,-58 46 357 0 0,69-26-536 0 0,97-65-550 0 0,0-2-1 0 0,0 0 1 0 0,-24 8 0 0 0,35-15-118 0 0,6-2 423 0 0</inkml:trace>
  <inkml:trace contextRef="#ctx0" brushRef="#br0" timeOffset="1513.01">1587 362 6520 0 0,'0'0'5633'0'0,"-27"3"-3378"0"0,-19 39-1624 0 0,32-28-476 0 0,-1-1 0 0 0,0 0 1 0 0,0-1-1 0 0,-28 15 1 0 0,-40 16 220 0 0,64-33-232 0 0,-28 20 1 0 0,22-14-66 0 0,-29 26 130 0 0,38-29-23 0 0,-34 22 1 0 0,28-21-112 0 0,-14 7 263 0 0,-1-1-1 0 0,-66 26 1 0 0,103-46-303 0 0,-1 0-1 0 0,0 1 1 0 0,0-1 0 0 0,1 0-1 0 0,-1 1 1 0 0,0-1 0 0 0,0 0-1 0 0,1 1 1 0 0,-1-1 0 0 0,1 1-1 0 0,-1-1 1 0 0,0 1 0 0 0,1-1-1 0 0,-1 1 1 0 0,0 1 30 0 0</inkml:trace>
  <inkml:trace contextRef="#ctx0" brushRef="#br0" timeOffset="2086.39">2162 400 7768 0 0,'5'-3'53'0'0,"55"-32"2767"0"0,-55 32 801 0 0,-11 16-3504 0 0,-1-1 0 0 0,0-1 0 0 0,0 0 0 0 0,-1 0 0 0 0,-16 17 0 0 0,6-7 32 0 0,-109 130 464 0 0,115-137-547 0 0,-1 0 1 0 0,0 0-1 0 0,-1-1 0 0 0,-23 17 0 0 0,7-10 305 0 0,-47 24 0 0 0,-1-8 388 0 0,56-28-646 0 0</inkml:trace>
  <inkml:trace contextRef="#ctx0" brushRef="#br0" timeOffset="6105.38">0 776 96 0 0,'0'0'432'0'0,"2"1"-312"0"0,0-1-15 0 0,-1 0-1 0 0,1 1 1 0 0,-1-1-1 0 0,0 0 1 0 0,1 0 0 0 0,-1-1-1 0 0,1 1 1 0 0,-1 0-1 0 0,1 0 1 0 0,-1-1-1 0 0,0 1 1 0 0,1-1 0 0 0,-1 1-1 0 0,0-1 1 0 0,1 1-1 0 0,-1-1 1 0 0,0 0 0 0 0,0 0-1 0 0,0 1 1 0 0,0-1-1 0 0,0 0 1 0 0,0 0 0 0 0,0 0-1 0 0,0 0 1 0 0,0-1-1 0 0,1-1 1 0 0,3-1 189 0 0,0 0 1 0 0,0 0-1 0 0,0 1 1 0 0,6-4-1 0 0,11-7 15 0 0,43-31 1043 0 0,-44 32-1034 0 0,34-29 0 0 0,-29 22-16 0 0,1 0-1 0 0,41-23 0 0 0,-16 12-5 0 0,-10 7-54 0 0,-29 18-165 0 0,0-2 1 0 0,-1 0-1 0 0,15-11 1 0 0,36-30 489 0 0,-48 36-201 0 0,1 1 0 0 0,0 1 1 0 0,1 0-1 0 0,20-10 1 0 0,-34 20 11 0 0,-2 1-229 0 0,0-1 0 0 0,0 1 0 0 0,0-1 0 0 0,0 1 0 0 0,0 0 0 0 0,0-1 0 0 0,0 0 0 0 0,0 1 0 0 0,0-1 0 0 0,-1 0 0 0 0,1 1 0 0 0,0-1 0 0 0,0-1 128 0 0</inkml:trace>
  <inkml:trace contextRef="#ctx0" brushRef="#br0" timeOffset="6740.08">1659 287 96 0 0,'0'0'6996'0'0,"-3"0"-6711"0"0,1 0-224 0 0,0 0-1 0 0,0 1 1 0 0,0-1 0 0 0,-1 1 0 0 0,1 0-1 0 0,0-1 1 0 0,0 1 0 0 0,0 0-1 0 0,1 0 1 0 0,-1 1 0 0 0,0-1-1 0 0,0 0 1 0 0,0 1 0 0 0,-2 2 0 0 0,-28 31 256 0 0,11-12-86 0 0,-42 35 375 0 0,-111 77 1 0 0,151-116-484 0 0,1 0 0 0 0,1 1-1 0 0,-22 28 1 0 0,27-31 26 0 0,-11 13 336 0 0,-47 37-1 0 0,44-38 739 0 0,29-28-1056 0 0</inkml:trace>
  <inkml:trace contextRef="#ctx0" brushRef="#br0" timeOffset="7322.51">2284 447 5888 0 0,'0'0'82'0'0,"0"-3"-20"0"0,-3-17 1055 0 0,-6 17 1644 0 0,3 5-2645 0 0,0 1-1 0 0,1 0 0 0 0,-1 0 1 0 0,1 0-1 0 0,0 0 0 0 0,-7 7 1 0 0,-5 3 62 0 0,-8 3-18 0 0,1 2 1 0 0,-39 37-1 0 0,-17 43 170 0 0,20-22-124 0 0,5-22-9 0 0,26-27-73 0 0,26-24-96 0 0,0 0 0 0 0,0 0 0 0 0,0 1-1 0 0,0 0 1 0 0,-3 5 0 0 0,-1 1 326 0 0,10-18 387 0 0,1-1-637 0 0</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06:42.088"/>
    </inkml:context>
    <inkml:brush xml:id="br0">
      <inkml:brushProperty name="width" value="0.05" units="cm"/>
      <inkml:brushProperty name="height" value="0.05" units="cm"/>
      <inkml:brushProperty name="color" value="#004F8B"/>
    </inkml:brush>
  </inkml:definitions>
  <inkml:trace contextRef="#ctx0" brushRef="#br0">678 5 96 0 0,'-15'6'0'0'0,"-9"-2"0"0"0,-1-3 0 0 0,-14-3 0 0 0,2 1 0 0 0,-152-10 107 0 0,151 10 207 0 0,-45 3 0 0 0,-15 0 71 0 0,79-2-89 0 0,0 1 0 0 0,0 0 1 0 0,0 1-1 0 0,-33 9 0 0 0,50-11 246 0 0,3 1-499 0 0,-1-1-1 0 0,0 1 1 0 0,1-1 0 0 0,-1 1 0 0 0,1 0 0 0 0,-1-1 0 0 0,1 1 0 0 0,-1-1 0 0 0,1 0 0 0 0,0 1 0 0 0,-1-1 0 0 0,1 1 0 0 0,0-1 0 0 0,-1 0 0 0 0,1 1 0 0 0,0-1 0 0 0,-1 0 0 0 0,1 0-1 0 0,0 0 1 0 0,-1 1 0 0 0,1-1 0 0 0,0 0 0 0 0,0 0 0 0 0,1 0 0 0 0,28 2 11 0 0,-22-1 47 0 0,332 6 1483 0 0,-252-7-1317 0 0,146-3 662 0 0,76 2 224 0 0,-146 0-369 0 0,-145 0-632 0 0,0 0 1 0 0,32-7-1 0 0,4 0 248 0 0,-41 5-294 0 0,-12 3-82 0 0,-1-1 1 0 0,1 1 0 0 0,-1 0 0 0 0,1-1 0 0 0,0 1-1 0 0,-1 0 1 0 0,1 0 0 0 0,-1 0 0 0 0,1 0 0 0 0,-1 0 0 0 0,1 1-1 0 0,-1-1 1 0 0,1 0 0 0 0,0 1 0 0 0,1 0 0 0 0,5-1 181 0 0,-4 2-148 0 0</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06:42.789"/>
    </inkml:context>
    <inkml:brush xml:id="br0">
      <inkml:brushProperty name="width" value="0.05" units="cm"/>
      <inkml:brushProperty name="height" value="0.05" units="cm"/>
      <inkml:brushProperty name="color" value="#004F8B"/>
    </inkml:brush>
  </inkml:definitions>
  <inkml:trace contextRef="#ctx0" brushRef="#br0">131 0 6824 0 0,'-26'1'132'0'0,"-8"9"347"0"0,-4 1 278 0 0,35-11-683 0 0,1 1-1 0 0,0-1 1 0 0,0-1 0 0 0,-1 1 0 0 0,1 0 0 0 0,0 0 0 0 0,0-1 0 0 0,0 0-1 0 0,0 1 1 0 0,-1-1 0 0 0,1 0 0 0 0,-2-1 0 0 0,3 1 180 0 0,67 11-185 0 0,72 5-64 0 0,-121-14-9 0 0,379 1-8 0 0,-41-24 140 0 0,-148 9 320 0 0,-103 10 176 0 0,-94 2-528 0 0,-4 0-19 0 0,0 1-1 0 0,1-1 0 0 0,-1 1 1 0 0,1 1-1 0 0,11 1 0 0 0,-9 0 121 0 0,0 1 426 0 0,-9-2-602 0 0,0 0 0 0 0,0 0-1 0 0,0 0 1 0 0,0-1 0 0 0,1 1 0 0 0,-1 0 0 0 0,-1 0 0 0 0,1 0 0 0 0,0 0 0 0 0,0 0 0 0 0,0 0 0 0 0,0-1 0 0 0,-1 1 0 0 0,1 1 0 0 0,-3 6 107 0 0,0 0 0 0 0</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06:43.279"/>
    </inkml:context>
    <inkml:brush xml:id="br0">
      <inkml:brushProperty name="width" value="0.05" units="cm"/>
      <inkml:brushProperty name="height" value="0.05" units="cm"/>
      <inkml:brushProperty name="color" value="#004F8B"/>
    </inkml:brush>
  </inkml:definitions>
  <inkml:trace contextRef="#ctx0" brushRef="#br0">0 4 5416 0 0,'8'-1'360'0'0,"-1"1"0"0"0,0-1 0 0 0,1 2 0 0 0,9 0 0 0 0,21 1 216 0 0,36 2 328 0 0,84-12 326 0 0,-98 7-1018 0 0,0 3-1 0 0,118 18 1 0 0,-114-9-71 0 0,108 5-1 0 0,-136-16-33 0 0,1-1 0 0 0,-1-2 0 0 0,0-1 0 0 0,54-14 0 0 0,-62 10 4 0 0</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06:58.838"/>
    </inkml:context>
    <inkml:brush xml:id="br0">
      <inkml:brushProperty name="width" value="0.05" units="cm"/>
      <inkml:brushProperty name="height" value="0.05" units="cm"/>
      <inkml:brushProperty name="color" value="#004F8B"/>
    </inkml:brush>
  </inkml:definitions>
  <inkml:trace contextRef="#ctx0" brushRef="#br0">1445 274 1704 0 0,'6'-13'0'0'0,"-5"12"8"0"0,-1 1-1 0 0,0-1 1 0 0,0 0 0 0 0,1 1-1 0 0,-1-1 1 0 0,0 0 0 0 0,0 0 0 0 0,0 1-1 0 0,0-1 1 0 0,0 0 0 0 0,0 0-1 0 0,0 1 1 0 0,0-1 0 0 0,0 0-1 0 0,0 1 1 0 0,0-1 0 0 0,0 0-1 0 0,-1 0 1 0 0,1 1 0 0 0,0-1 0 0 0,-1 0-1 0 0,1 1 1 0 0,0-1 0 0 0,-1 1-1 0 0,1-1 1 0 0,-1-1 0 0 0,0 2-9 0 0,-1-8 388 0 0,-1 0 0 0 0,0 0 1 0 0,0 0-1 0 0,-1 0 0 0 0,0 0 1 0 0,-1 1-1 0 0,0 0 0 0 0,0 0 1 0 0,0 0-1 0 0,-1 0 0 0 0,-12-10 0 0 0,11 12-184 0 0,-1 0-1 0 0,0 0 0 0 0,0 1 0 0 0,0 0 0 0 0,-1 1 0 0 0,-11-4 1 0 0,-2 1 158 0 0,-30-4 0 0 0,-8 5 455 0 0,31 3-507 0 0,0 1 0 0 0,0 1 0 0 0,0 2 0 0 0,-44 8 0 0 0,16-2 4 0 0,33-4-53 0 0,1 1-1 0 0,-23 8 0 0 0,-23 5 129 0 0,48-13-236 0 0,0 0 0 0 0,1 2 0 0 0,-36 17 0 0 0,-54 36 371 0 0,27-13-206 0 0,47-26-58 0 0,-51 40 1 0 0,42-29-45 0 0,29-20-152 0 0,2 0 0 0 0,0 1 0 0 0,0 1-1 0 0,1 0 1 0 0,-15 21 0 0 0,-49 86 182 0 0,47-71-147 0 0,16-24-57 0 0,1 1 0 0 0,1 0 0 0 0,1 0 0 0 0,2 1 0 0 0,1 0 0 0 0,1 1-1 0 0,1 0 1 0 0,2 0 0 0 0,0 1 0 0 0,2-1 0 0 0,4 51 0 0 0,-1-62-9 0 0,2 0 1 0 0,0 0 0 0 0,1 0-1 0 0,1 0 1 0 0,0 0-1 0 0,15 28 1 0 0,-2-11 54 0 0,1 0 0 0 0,29 36 0 0 0,-30-45-39 0 0,1-1-1 0 0,2-1 1 0 0,0-1 0 0 0,2 0-1 0 0,0-2 1 0 0,2-1 0 0 0,45 30-1 0 0,-34-29 10 0 0,137 76 171 0 0,-130-76-167 0 0,0-2 0 0 0,55 17 0 0 0,-17-15 30 0 0,141 19 0 0 0,-215-39-88 0 0,54 7 78 0 0,105 1 0 0 0,-101-11-44 0 0,255-19 217 0 0,-317 20-252 0 0,132-22 146 0 0,-110 17-113 0 0,0-1 0 0 0,0-1-1 0 0,30-15 1 0 0,9-11 102 0 0,85-58 1 0 0,-77 47-48 0 0,-42 26 2 0 0,55-42 0 0 0,-68 45-53 0 0,-2 0-1 0 0,0-1 1 0 0,0-1-1 0 0,22-38 0 0 0,-9 18 44 0 0,6-11 11 0 0,-16 17-46 0 0,-6 14 34 0 0,-1-1 0 0 0,14-37-1 0 0,28-128 328 0 0,-49 164-344 0 0,-1-1-1 0 0,0 0 0 0 0,-2 0 1 0 0,0 0-1 0 0,-2 0 0 0 0,0 0 0 0 0,-7-38 1 0 0,-8-8 168 0 0,-24-67 1 0 0,28 95-138 0 0,0 7-34 0 0,0 1 1 0 0,-3 0-1 0 0,0 0 0 0 0,-2 2 1 0 0,-1 0-1 0 0,-1 1 0 0 0,-2 0 1 0 0,0 2-1 0 0,-31-28 0 0 0,42 45-36 0 0,0 0 1 0 0,-1 1-1 0 0,0 0 0 0 0,-21-10 0 0 0,-53-20 78 0 0,35 16-34 0 0,1 2-5 0 0,0 1 1 0 0,-2 3-1 0 0,0 1 1 0 0,-1 3-1 0 0,-93-9 1 0 0,82 17-9 0 0,-1 3 1 0 0,0 2-1 0 0,1 3 1 0 0,-91 18-1 0 0,125-16-41 0 0,-102 23 59 0 0,50-9-34 0 0,40-9-24 0 0</inkml:trace>
  <inkml:trace contextRef="#ctx0" brushRef="#br0" timeOffset="839.82">1453 213 96 0 0,'1'-2'2313'0'0,"0"0"-1337"0"0,3-4 263 0 0,-3-6 3497 0 0,-1 8-4399 0 0,0 0 0 0 0,0 0 0 0 0,0 1 0 0 0,-1-1 0 0 0,1 0-1 0 0,-1 1 1 0 0,0-1 0 0 0,0 1 0 0 0,0-1 0 0 0,-3-5 0 0 0,3 9-75 0 0,-7-2 304 0 0,0 10-484 0 0,1 1 0 0 0,0 0 1 0 0,0 0-1 0 0,1 0 0 0 0,0 1 0 0 0,1-1 0 0 0,0 2 0 0 0,-7 19 0 0 0,2-8-23 0 0,-125 359 288 0 0,120-334-300 0 0,-27 101 95 0 0,10-31 140 0 0,29-108-239 0 0,2-1 4 0 0</inkml:trace>
  <inkml:trace contextRef="#ctx0" brushRef="#br0" timeOffset="1352.2">1181 1087 9144 0 0,'0'0'1024'0'0,"-1"-2"-926"0"0,-1-17 1172 0 0,2 18-1157 0 0,16-12 778 0 0,-11 10-831 0 0,-1 1 1 0 0,1 0 0 0 0,0 0-1 0 0,-1 0 1 0 0,1 1 0 0 0,0 0-1 0 0,0-1 1 0 0,0 2 0 0 0,0-1 0 0 0,7 0-1 0 0,9 2 51 0 0,26 2 0 0 0,-11 0 37 0 0,628 7 1617 0 0,-528-10-1421 0 0,115 6 329 0 0,-150-3-374 0 0,-73-3-235 0 0,109 2 437 0 0,-91-8-213 0 0,-40 5-224 0 0</inkml:trace>
  <inkml:trace contextRef="#ctx0" brushRef="#br0" timeOffset="1988.87">1190 1034 7432 0 0,'0'0'1700'0'0,"2"-2"-1518"0"0,-2 2-142 0 0,0 0 0 0 0,0 0 0 0 0,1 0 0 0 0,-1 0 0 0 0,0-1 0 0 0,0 1 0 0 0,1 0 0 0 0,-1 0 0 0 0,0-1 0 0 0,0 1 0 0 0,0 0 0 0 0,1 0 0 0 0,-1-1 0 0 0,0 1 0 0 0,0 0 0 0 0,0-1 0 0 0,0 1 0 0 0,0 0 0 0 0,1 0 0 0 0,-1-1 0 0 0,0 1 0 0 0,0 0 0 0 0,0-1 0 0 0,0 1 0 0 0,0 0 0 0 0,0-1 0 0 0,0 1 0 0 0,0 0 0 0 0,0-1 0 0 0,0 1 0 0 0,0 0 0 0 0,-1-1 0 0 0,1 1 0 0 0,0-1 0 0 0,-11 7 676 0 0,-17 15-182 0 0,-36 53-86 0 0,47-52-331 0 0,0-2 0 0 0,-2 0 0 0 0,-31 26 0 0 0,-4-5 152 0 0,-88 88 0 0 0,112-98-136 0 0,-1-1-1 0 0,-55 41 1 0 0,48-45-12 0 0,27-20-74 0 0</inkml:trace>
  <inkml:trace contextRef="#ctx0" brushRef="#br0" timeOffset="2743.42">1861 491 2304 0 0,'0'0'763'0'0,"3"-11"2714"0"0,-4 11-3380 0 0,1 1-1 0 0,-1-1 1 0 0,0 0 0 0 0,1 1 0 0 0,-1-1-1 0 0,1 1 1 0 0,-1-1 0 0 0,1 1 0 0 0,-1-1-1 0 0,1 1 1 0 0,-1-1 0 0 0,1 1 0 0 0,0-1 0 0 0,-1 1-1 0 0,1 0 1 0 0,0-1 0 0 0,-1 1 0 0 0,1 0-1 0 0,0-1 1 0 0,0 2 0 0 0,-5 19-17 0 0,3-13 96 0 0,-60 229 3296 0 0,61-235-3584 0 0,-3 13 848 0 0,8-24 141 0 0,2-15-699 0 0,-1 0 0 0 0,-1 0 0 0 0,-1-1 0 0 0,0 1 1 0 0,-3-31-1 0 0,1 22 0 0 0,0 1 1 0 0,8-40-1 0 0,-8 69-154 0 0,-1 1 0 0 0,1-1 1 0 0,0 1-1 0 0,0-1 0 0 0,0 1 0 0 0,0 0 1 0 0,0-1-1 0 0,0 1 0 0 0,1 0 0 0 0,-1 0 1 0 0,1 0-1 0 0,2-2 0 0 0,-4 3-11 0 0,1 1 0 0 0,0-1-1 0 0,0 1 1 0 0,-1-1 0 0 0,1 1-1 0 0,0-1 1 0 0,0 1 0 0 0,0 0-1 0 0,-1 0 1 0 0,1-1 0 0 0,0 1-1 0 0,0 0 1 0 0,0 0 0 0 0,0 0-1 0 0,0 0 1 0 0,0 0 0 0 0,-1 0 0 0 0,1 0-1 0 0,0 0 1 0 0,0 0 0 0 0,0 0-1 0 0,0 1 1 0 0,0-1 0 0 0,-1 0-1 0 0,1 1 1 0 0,0-1 0 0 0,0 0-1 0 0,0 1 1 0 0,-1-1 0 0 0,1 1-1 0 0,0-1 1 0 0,-1 1 0 0 0,1 0-1 0 0,0-1 1 0 0,-1 1 0 0 0,1 0-1 0 0,0 0 1 0 0,2 3 24 0 0,0 0 0 0 0,0 0 0 0 0,0 0 0 0 0,-1 0 0 0 0,1 1 0 0 0,-1-1 0 0 0,0 1 0 0 0,-1 0 0 0 0,2 5 0 0 0,8 48 147 0 0,-6-26-78 0 0,25 143 1202 0 0,-26-119-851 0 0,-4-50-377 0 0</inkml:trace>
  <inkml:trace contextRef="#ctx0" brushRef="#br0" timeOffset="3341.18">1782 722 12360 0 0,'3'1'265'0'0,"-2"0"-206"0"0,1 0 1 0 0,0 0-1 0 0,-1-1 1 0 0,1 1-1 0 0,0-1 1 0 0,0 1-1 0 0,0-1 1 0 0,0 0-1 0 0,-1 0 1 0 0,1 0-1 0 0,0 0 1 0 0,0 0-1 0 0,0 0 0 0 0,0 0 1 0 0,0-1-1 0 0,-1 1 1 0 0,4-1-1 0 0,36-16 720 0 0,-6 2 321 0 0,-31 14-1056 0 0,69-15 771 0 0,-62 15-689 0 0</inkml:trace>
  <inkml:trace contextRef="#ctx0" brushRef="#br0" timeOffset="3342.18">1659 1251 10752 0 0,'0'0'512'0'0,"-2"-11"2160"0"0,1 18-2518 0 0,-1-1 1 0 0,2 0-1 0 0,-1 1 0 0 0,1-1 1 0 0,-1 1-1 0 0,2-1 1 0 0,-1 1-1 0 0,3 12 1 0 0,-2-10-99 0 0,5 145 1064 0 0,-6-126-848 0 0,0-20-167 0 0</inkml:trace>
  <inkml:trace contextRef="#ctx0" brushRef="#br0" timeOffset="3773.24">1635 1318 11048 0 0,'2'-7'213'0'0,"1"0"0"0"0,0 0 0 0 0,0 1 1 0 0,0-1-1 0 0,1 1 0 0 0,0 0 0 0 0,0 0 0 0 0,0 0 1 0 0,1 0-1 0 0,8-7 0 0 0,-10 10-109 0 0,0 0-1 0 0,0 0 1 0 0,0 1-1 0 0,0-1 1 0 0,1 1 0 0 0,0 0-1 0 0,-1 0 1 0 0,1 0-1 0 0,0 0 1 0 0,0 1 0 0 0,0-1-1 0 0,0 1 1 0 0,0 0-1 0 0,0 0 1 0 0,0 1 0 0 0,0-1-1 0 0,0 1 1 0 0,1 0-1 0 0,5 0 1 0 0,-8 1-70 0 0,0-1 1 0 0,-1 0 0 0 0,1 1-1 0 0,-1-1 1 0 0,1 1-1 0 0,-1 0 1 0 0,1-1-1 0 0,-1 1 1 0 0,1 0-1 0 0,-1 0 1 0 0,0 0 0 0 0,1 0-1 0 0,-1 0 1 0 0,0 0-1 0 0,0 0 1 0 0,0 0-1 0 0,0 1 1 0 0,0-1-1 0 0,0 0 1 0 0,1 3 0 0 0,-1-1 18 0 0,0-1 1 0 0,0 1 0 0 0,-1-1-1 0 0,1 1 1 0 0,-1 0 0 0 0,1-1-1 0 0,-1 1 1 0 0,0 0 0 0 0,0-1-1 0 0,-1 1 1 0 0,0 4 0 0 0,0-1 70 0 0,-1 1 0 0 0,1-1 0 0 0,-2 0 1 0 0,1 0-1 0 0,-1 0 0 0 0,0 0 0 0 0,0-1 0 0 0,0 1 1 0 0,-7 8-1 0 0,5-9-16 0 0,0 0 0 0 0,0-1 1 0 0,-9 7-1 0 0,12-9-51 0 0,0-1 1 0 0,0 0-1 0 0,0 0 0 0 0,0 0 0 0 0,-1 0 1 0 0,1 0-1 0 0,0-1 0 0 0,0 1 0 0 0,0 0 1 0 0,-1-1-1 0 0,1 0 0 0 0,0 0 0 0 0,-1 1 1 0 0,-1-2-1 0 0,3 1-42 0 0,1 0 1 0 0,-1 0-1 0 0,1 0 1 0 0,0 0-1 0 0,-1 0 1 0 0,1 0 0 0 0,0 0-1 0 0,-1-1 1 0 0,1 1-1 0 0,0 0 1 0 0,-1 0-1 0 0,1-1 1 0 0,0 1-1 0 0,-1 0 1 0 0,1 0 0 0 0,0-1-1 0 0,0 1 1 0 0,-1 0-1 0 0,1-1 1 0 0,0 1-1 0 0,0 0 1 0 0,0-1-1 0 0,-1 1 1 0 0,1 0-1 0 0,0-1 1 0 0,0 1 0 0 0,0 0-1 0 0,0-1 1 0 0,0 1-1 0 0,0-1 1 0 0,0 1-1 0 0,0 0 1 0 0,0-1-1 0 0,0 1 1 0 0,0-1-1 0 0,0 1 1 0 0,0 0 0 0 0,0-1-1 0 0,0 1 1 0 0,0 0-1 0 0,1-1 1 0 0,6-14 240 0 0,-5 13-237 0 0,1 0-1 0 0,0 1 1 0 0,0-1-1 0 0,0 0 1 0 0,0 1-1 0 0,0-1 1 0 0,0 1 0 0 0,0 0-1 0 0,1 0 1 0 0,-1 0-1 0 0,0 1 1 0 0,1-1-1 0 0,-1 1 1 0 0,1 0 0 0 0,-1 0-1 0 0,0 0 1 0 0,1 0-1 0 0,-1 1 1 0 0,0-1-1 0 0,1 1 1 0 0,-1 0 0 0 0,0 0-1 0 0,1 0 1 0 0,-1 0-1 0 0,0 1 1 0 0,0-1-1 0 0,0 1 1 0 0,0 0 0 0 0,-1 0-1 0 0,1 0 1 0 0,0 0-1 0 0,-1 0 1 0 0,1 0-1 0 0,-1 1 1 0 0,0-1 0 0 0,0 1-1 0 0,0 0 1 0 0,0 0-1 0 0,0 0 1 0 0,0 0-1 0 0,1 4 1 0 0,-1 1 4 0 0,1-1-1 0 0,-1 1 1 0 0,-1 0-1 0 0,1 0 1 0 0,-1 0-1 0 0,-1 0 1 0 0,0 0-1 0 0,0 0 1 0 0,0-1 0 0 0,-1 1-1 0 0,-3 13 1 0 0,3-16-12 0 0,-1 0 1 0 0,0 0 0 0 0,0 0 0 0 0,0-1 0 0 0,0 1-1 0 0,-1-1 1 0 0,0 1 0 0 0,0-1 0 0 0,0 0 0 0 0,-1 0-1 0 0,1 0 1 0 0,-1 0 0 0 0,0-1 0 0 0,0 0 0 0 0,0 0-1 0 0,0 0 1 0 0,-1 0 0 0 0,-7 3 0 0 0,7-3-3 0 0,-1-1 0 0 0,1 0 0 0 0,-1 0-1 0 0,0-1 1 0 0,0 0 0 0 0,1 0 0 0 0,-1 0 0 0 0,0 0 0 0 0,0-1 0 0 0,0 0 0 0 0,0-1 0 0 0,0 1 0 0 0,-9-3 0 0 0,2-1 8 0 0</inkml:trace>
  <inkml:trace contextRef="#ctx0" brushRef="#br0" timeOffset="4614.31">750 614 1704 0 0,'1'2'9337'0'0,"3"8"-8394"0"0,-11 11 939 0 0,6-26-1784 0 0,0 1 0 0 0,0 0 0 0 0,0 0 0 0 0,0-1 0 0 0,0 1 0 0 0,-1 0 0 0 0,0 0 0 0 0,0 1 0 0 0,0-1 0 0 0,0 0 0 0 0,-1 1 0 0 0,-4-6 0 0 0,6 8-88 0 0,-1 1 1 0 0,1-1 0 0 0,0 1 0 0 0,-1 0 0 0 0,1-1-1 0 0,0 1 1 0 0,-1 0 0 0 0,1 0 0 0 0,0 0 0 0 0,-1 0-1 0 0,1 0 1 0 0,-1 0 0 0 0,1 0 0 0 0,0 1-1 0 0,-1-1 1 0 0,1 0 0 0 0,0 1 0 0 0,-1-1 0 0 0,1 1-1 0 0,0-1 1 0 0,0 1 0 0 0,-1 0 0 0 0,1-1 0 0 0,0 1-1 0 0,0 0 1 0 0,0 0 0 0 0,0 0 0 0 0,-1 1 0 0 0,-5 4 32 0 0,2 0 0 0 0,-1 0 0 0 0,-6 8 0 0 0,4-2 45 0 0,0 0 1 0 0,1 0-1 0 0,1 1 1 0 0,0-1-1 0 0,-9 27 1 0 0,13-33-38 0 0,0 0 0 0 0,1 1 0 0 0,-1-1-1 0 0,1 1 1 0 0,1 0 0 0 0,-1-1 0 0 0,1 1 0 0 0,0 0 0 0 0,1-1 0 0 0,0 1 0 0 0,0 0 0 0 0,0-1 0 0 0,1 1 0 0 0,3 10-1 0 0,-4-15-27 0 0,0 0-1 0 0,1 0 1 0 0,-1 0-1 0 0,0 0 1 0 0,1 0-1 0 0,-1 0 1 0 0,1 0-1 0 0,0 0 1 0 0,-1 0-1 0 0,1 0 1 0 0,0-1-1 0 0,0 1 1 0 0,0-1-1 0 0,0 0 1 0 0,1 1-1 0 0,-1-1 1 0 0,0 0-1 0 0,3 1 1 0 0,-1-2 4 0 0,-1 1 1 0 0,0-1 0 0 0,1 0 0 0 0,-1 0-1 0 0,0 0 1 0 0,1 0 0 0 0,-1 0 0 0 0,0-1-1 0 0,1 1 1 0 0,-1-1 0 0 0,6-2 0 0 0,2-2 35 0 0,0 0 0 0 0,-1-1 0 0 0,0 0 0 0 0,0 0 0 0 0,-1-1 0 0 0,13-12 0 0 0,25-24 415 0 0,-46 42-406 0 0,1-9 632 0 0</inkml:trace>
  <inkml:trace contextRef="#ctx0" brushRef="#br0" timeOffset="7368.69">817 2055 5824 0 0,'0'0'1578'0'0,"-1"2"-1444"0"0,-1 0-9 0 0,-3 8 290 0 0,-1 0-1 0 0,1 1 1 0 0,1 0-1 0 0,-4 12 0 0 0,7-21-330 0 0,1 0-1 0 0,-1 1 0 0 0,1 0 1 0 0,0-1-1 0 0,0 1 0 0 0,0-1 1 0 0,0 1-1 0 0,0-1 0 0 0,0 1 0 0 0,1-1 1 0 0,0 4-1 0 0,0-4-42 0 0,0-1 0 0 0,-1 0 0 0 0,1 1 0 0 0,0-1 0 0 0,0 0 0 0 0,0 0 0 0 0,0 0 0 0 0,0 0 0 0 0,0 0 0 0 0,0 0 0 0 0,0 0 0 0 0,0 0 0 0 0,0 0 0 0 0,1 0 0 0 0,-1-1 0 0 0,0 1-1 0 0,1 0 1 0 0,-1-1 0 0 0,0 1 0 0 0,1-1 0 0 0,2 1 0 0 0,0-1 33 0 0,0 1 0 0 0,0-1-1 0 0,1 1 1 0 0,-1-1 0 0 0,0 0 0 0 0,1-1-1 0 0,-1 1 1 0 0,0-1 0 0 0,0 0-1 0 0,0 0 1 0 0,1 0 0 0 0,-1-1-1 0 0,0 1 1 0 0,-1-1 0 0 0,1 0 0 0 0,0 0-1 0 0,0-1 1 0 0,-1 1 0 0 0,1-1-1 0 0,4-4 1 0 0,-6 5-43 0 0,0 0 1 0 0,0-1-1 0 0,0 1 0 0 0,0-1 0 0 0,0 0 1 0 0,0 1-1 0 0,-1-1 0 0 0,1 0 0 0 0,-1 0 1 0 0,0 0-1 0 0,1 0 0 0 0,-2 0 0 0 0,1 0 1 0 0,0-1-1 0 0,-1 1 0 0 0,1 0 0 0 0,-1 0 0 0 0,0 0 1 0 0,0-1-1 0 0,0 1 0 0 0,0 0 0 0 0,-1 0 1 0 0,0-1-1 0 0,1 1 0 0 0,-1 0 0 0 0,0 0 1 0 0,-2-4-1 0 0,-1 0 27 0 0,1 1 1 0 0,-1 0-1 0 0,-1-1 0 0 0,1 1 0 0 0,-1 1 1 0 0,0-1-1 0 0,-1 1 0 0 0,-5-5 1 0 0,9 8-34 0 0,0 0 1 0 0,0 0 0 0 0,0 1 0 0 0,-1-1-1 0 0,1 1 1 0 0,0 0 0 0 0,-1 0 0 0 0,1 0 0 0 0,-1 0-1 0 0,1 0 1 0 0,-1 0 0 0 0,1 0 0 0 0,-1 1-1 0 0,0 0 1 0 0,1-1 0 0 0,-1 1 0 0 0,0 0-1 0 0,1 0 1 0 0,-1 0 0 0 0,0 1 0 0 0,1-1-1 0 0,-1 1 1 0 0,1-1 0 0 0,-1 1 0 0 0,-4 2 0 0 0,6-2-3 0 0,0 0 1 0 0,-1 0 0 0 0,1 0 0 0 0,0 0 0 0 0,0 0 0 0 0,0 0 0 0 0,0 1 0 0 0,0-1 0 0 0,0 0 0 0 0,0 1 0 0 0,0-1 0 0 0,1 1 0 0 0,-1-1 0 0 0,1 1 0 0 0,-1-1 0 0 0,1 1 0 0 0,-1 0 0 0 0,1 1 0 0 0,0-2-15 0 0,0-1 1 0 0,0 1-1 0 0,-1 0 1 0 0,1-1 0 0 0,0 1-1 0 0,1 0 1 0 0,-1-1-1 0 0,0 1 1 0 0,0 0 0 0 0,0-1-1 0 0,0 1 1 0 0,0 0-1 0 0,1-1 1 0 0,-1 1 0 0 0,0 0-1 0 0,1-1 1 0 0,-1 1-1 0 0,0-1 1 0 0,1 1 0 0 0,-1 0-1 0 0,1-1 1 0 0,-1 1-1 0 0,1-1 1 0 0,-1 1-1 0 0,1-1 1 0 0,-1 0 0 0 0,1 1-1 0 0,0-1 1 0 0,-1 0-1 0 0,1 1 1 0 0,-1-1 0 0 0,1 0-1 0 0,0 0 1 0 0,-1 1-1 0 0,1-1 1 0 0,0 0 0 0 0,-1 0-1 0 0,1 0 1 0 0,0 0-1 0 0,0 0 1 0 0,-1 0 0 0 0,1 0-1 0 0,1 0 1 0 0,3 0 20 0 0,-1-1 0 0 0,1 1 1 0 0,0-1-1 0 0,0 0 0 0 0,6-3 0 0 0,3-2 20 0 0</inkml:trace>
  <inkml:trace contextRef="#ctx0" brushRef="#br0" timeOffset="7806.77">979 1919 8136 0 0,'8'-6'-6'0'0,"8"-3"196"0"0,-12 6-74 0 0,0 2 1 0 0,1-1-1 0 0,-1 0 1 0 0,0 1-1 0 0,0 0 1 0 0,1 0-1 0 0,7-1 1 0 0,-11 2 160 0 0,-1 1-193 0 0,1-1 0 0 0,-1 1 0 0 0,0 0 0 0 0,1 0 0 0 0,-1 0 0 0 0,0-1 0 0 0,0 1 0 0 0,1 0 0 0 0,-1 0 0 0 0,0 0 0 0 0,0 0 0 0 0,0 0 0 0 0,0-1 0 0 0,0 1 1 0 0,-1 0-1 0 0,1 0 0 0 0,0 0 0 0 0,-1 1 0 0 0,-5 25 24 0 0,4-18 120 0 0,-13 64 370 0 0,-16 63 87 0 0,14-64-79 0 0,-12 105 0 0 0,24-137-394 0 0,3-23-109 0 0</inkml:trace>
  <inkml:trace contextRef="#ctx0" brushRef="#br0" timeOffset="8575.33">1107 2231 11152 0 0,'0'0'624'0'0,"1"2"-312"0"0,0 2-156 0 0,0 0-1 0 0,0 0 1 0 0,0 0 0 0 0,0 0 0 0 0,-1 0 0 0 0,1 1 0 0 0,-1-1 0 0 0,0 0 0 0 0,-1 0-1 0 0,0 5 1 0 0,1-4-10 0 0,-1 0 0 0 0,1 0 0 0 0,0 0 0 0 0,0 0 0 0 0,0 0 0 0 0,1 0 0 0 0,0 0 0 0 0,0 0 0 0 0,2 6 0 0 0,-3-10-102 0 0,1 1 0 0 0,0-1 0 0 0,-1 0 0 0 0,1 0 0 0 0,0 1 0 0 0,-1-1 0 0 0,1 0 0 0 0,0 0 0 0 0,0 0 0 0 0,0 0 0 0 0,0 0 0 0 0,0 0 0 0 0,0 0 0 0 0,0 0 0 0 0,1-1 0 0 0,-1 1 0 0 0,0 0 0 0 0,0-1 0 0 0,1 1 0 0 0,-1-1 0 0 0,0 1 0 0 0,1-1-1 0 0,-1 0 1 0 0,3 1 0 0 0,-2-1-5 0 0,0 0-1 0 0,1-1 0 0 0,-1 1 1 0 0,0 0-1 0 0,0-1 0 0 0,0 0 0 0 0,1 0 1 0 0,-1 1-1 0 0,0-1 0 0 0,0 0 1 0 0,0-1-1 0 0,0 1 0 0 0,-1 0 1 0 0,1 0-1 0 0,3-3 0 0 0,-2 0 1 0 0,1-1-1 0 0,-1 1 1 0 0,1 0-1 0 0,-1-1 1 0 0,-1 0-1 0 0,1 0 1 0 0,-1 0-1 0 0,3-6 1 0 0,-4 8-17 0 0,0 0-1 0 0,0 1 1 0 0,0-1-1 0 0,0 0 1 0 0,-1 0 0 0 0,1 0-1 0 0,-1 0 1 0 0,0 0 0 0 0,0 0-1 0 0,0 0 1 0 0,0 0-1 0 0,0 1 1 0 0,-1-1 0 0 0,1 0-1 0 0,-1 0 1 0 0,0 0-1 0 0,-1-2 1 0 0,1 4-2 0 0,0 0-1 0 0,0 0 0 0 0,0 0 1 0 0,0 0-1 0 0,0 0 1 0 0,-1 0-1 0 0,1 1 0 0 0,0-1 1 0 0,-1 0-1 0 0,1 1 1 0 0,0-1-1 0 0,-1 1 0 0 0,1 0 1 0 0,-1-1-1 0 0,1 1 0 0 0,-1 0 1 0 0,-2 0-1 0 0,-26 1 116 0 0,-3 9 96 0 0,24-7-137 0 0</inkml:trace>
  <inkml:trace contextRef="#ctx0" brushRef="#br0" timeOffset="8978.8">1667 2063 3616 0 0,'6'-6'1856'0'0,"-1"0"0"0"0,0 0 0 0 0,5-8 0 0 0,-7 8-1182 0 0,1 0-1 0 0,-1-1 1 0 0,4-10-1 0 0,-7 16-359 0 0,-5 0 139 0 0,4 1-409 0 0,0-1 0 0 0,1 1-1 0 0,-1 0 1 0 0,0 0 0 0 0,1 0-1 0 0,-1 0 1 0 0,0-1 0 0 0,1 1-1 0 0,-1 0 1 0 0,0 0 0 0 0,1 0-1 0 0,-1 0 1 0 0,0 1 0 0 0,1-1 0 0 0,-1 0-1 0 0,0 0 1 0 0,-1 1 0 0 0,-5 2 62 0 0,0 1 0 0 0,0 0 0 0 0,0 0 1 0 0,0 0-1 0 0,1 1 0 0 0,-1 0 1 0 0,1 1-1 0 0,-7 7 0 0 0,4-2 20 0 0,0-1-1 0 0,1 1 1 0 0,1 0-1 0 0,-8 16 0 0 0,13-24-103 0 0,1-1 0 0 0,0 1 0 0 0,0-1-1 0 0,0 1 1 0 0,0-1 0 0 0,1 1 0 0 0,-1-1-1 0 0,1 1 1 0 0,0 0 0 0 0,-1-1-1 0 0,1 1 1 0 0,0 0 0 0 0,1-1 0 0 0,-1 1-1 0 0,0 0 1 0 0,2 4 0 0 0,-1-6-9 0 0,-1 1-1 0 0,1-1 1 0 0,0 0 0 0 0,0 1 0 0 0,0-1 0 0 0,0 0 0 0 0,0 0 0 0 0,0 0-1 0 0,1 0 1 0 0,-1 0 0 0 0,0 0 0 0 0,0 0 0 0 0,1 0 0 0 0,-1 0-1 0 0,1 0 1 0 0,-1-1 0 0 0,1 1 0 0 0,-1-1 0 0 0,1 1 0 0 0,-1-1 0 0 0,1 0-1 0 0,-1 1 1 0 0,1-1 0 0 0,0 0 0 0 0,-1 0 0 0 0,1 0 0 0 0,-1 0-1 0 0,1 0 1 0 0,1-1 0 0 0,35-4 131 0 0,14-2 72 0 0,-48 6-184 0 0,0 1 0 0 0,1 0 0 0 0,-1 1 0 0 0,0-1 1 0 0,0 1-1 0 0,0 0 0 0 0,1 0 0 0 0,-1 0 0 0 0,5 2 0 0 0,-8-2-24 0 0,-1-1 0 0 0,1 0 0 0 0,-1 1 0 0 0,0-1 0 0 0,1 0 0 0 0,-1 1 0 0 0,0-1 0 0 0,1 0 0 0 0,-1 1-1 0 0,0-1 1 0 0,1 1 0 0 0,-1-1 0 0 0,0 0 0 0 0,0 1 0 0 0,0-1 0 0 0,1 1 0 0 0,-1-1 0 0 0,0 1 0 0 0,0-1 0 0 0,0 1-1 0 0,0-1 1 0 0,0 1 0 0 0,0-1 0 0 0,0 1 0 0 0,0-1 0 0 0,0 1 0 0 0,0-1 0 0 0,0 1 0 0 0,0-1 0 0 0,0 1-1 0 0,0-1 1 0 0,-1 1 0 0 0,1-1 0 0 0,0 0 0 0 0,0 1 0 0 0,0-1 0 0 0,-1 1 0 0 0,1-1 0 0 0,0 1 0 0 0,-1-1 0 0 0,1 0-1 0 0,-1 1 1 0 0,-17 18 108 0 0,16-16-85 0 0,-4 2 12 0 0,-1 1-1 0 0,1-1 1 0 0,-1-1 0 0 0,0 1-1 0 0,0-1 1 0 0,-1-1 0 0 0,1 1-1 0 0,-1-1 1 0 0,0 0 0 0 0,-15 3-1 0 0,21-6-34 0 0,1 0-1 0 0,0 0 0 0 0,0 0 1 0 0,0 0-1 0 0,0 0 1 0 0,0 0-1 0 0,0 0 0 0 0,0-1 1 0 0,0 1-1 0 0,0 0 0 0 0,0-1 1 0 0,0 1-1 0 0,0-1 0 0 0,0 1 1 0 0,0-1-1 0 0,0 1 1 0 0,1-1-1 0 0,-1 0 0 0 0,0 1 1 0 0,0-1-1 0 0,1 0 0 0 0,-1 0 1 0 0,0 0-1 0 0,0-1 0 0 0,-2-4 25 0 0</inkml:trace>
  <inkml:trace contextRef="#ctx0" brushRef="#br0" timeOffset="9974.98">1950 2178 12864 0 0,'0'0'569'0'0,"1"-2"-282"0"0,0 0-210 0 0,0 1 0 0 0,-1-1 0 0 0,1 1 0 0 0,0-1 0 0 0,-1 1 0 0 0,1-1 0 0 0,-1 1 0 0 0,0-1 0 0 0,1 0 0 0 0,-1 1 1 0 0,0-1-1 0 0,0 0 0 0 0,0 1 0 0 0,0-1 0 0 0,-1 1 0 0 0,1-1 0 0 0,0 0 0 0 0,-1 1 0 0 0,1-1 0 0 0,-1 1 0 0 0,1-1 1 0 0,-1 1-1 0 0,0-1 0 0 0,1 1 0 0 0,-1-1 0 0 0,0 1 0 0 0,0 0 0 0 0,0 0 0 0 0,0-1 0 0 0,0 1 0 0 0,-1 0 0 0 0,-1-1 1 0 0,1 0-23 0 0,1 0 0 0 0,-1 1 0 0 0,0-1 0 0 0,0 1 0 0 0,0 0 0 0 0,0 0 0 0 0,-1 0 0 0 0,1 0 0 0 0,0 0 0 0 0,-1 0 0 0 0,1 0 0 0 0,0 1 0 0 0,-1-1 0 0 0,1 1 0 0 0,0 0 0 0 0,-1 0 0 0 0,1 0 0 0 0,-1 0 0 0 0,1 0 0 0 0,-1 0 0 0 0,1 0 0 0 0,0 1 0 0 0,-1 0 0 0 0,1-1 0 0 0,0 1 0 0 0,-1 0 0 0 0,-1 1 0 0 0,-5 3 80 0 0,1 0 0 0 0,1 1 0 0 0,-1-1 0 0 0,1 2 0 0 0,-10 9 0 0 0,16-15-108 0 0,1-1-1 0 0,-1 1 1 0 0,1-1 0 0 0,0 0-1 0 0,-1 1 1 0 0,1-1 0 0 0,-1 1-1 0 0,1-1 1 0 0,0 1 0 0 0,-1-1-1 0 0,1 1 1 0 0,0-1 0 0 0,-1 1-1 0 0,1-1 1 0 0,0 1-1 0 0,0 0 1 0 0,-1-1 0 0 0,1 1-1 0 0,0 0 1 0 0,9 0 240 0 0,21-11-73 0 0,-26 8-128 0 0,-1 1-38 0 0,0 0 1 0 0,0 0-1 0 0,1 1 0 0 0,-1-1 0 0 0,0 0 1 0 0,0 1-1 0 0,0 0 0 0 0,1 0 0 0 0,-1 0 0 0 0,0 0 1 0 0,0 1-1 0 0,0-1 0 0 0,1 1 0 0 0,-1-1 1 0 0,0 1-1 0 0,0 0 0 0 0,0 1 0 0 0,0-1 1 0 0,0 0-1 0 0,0 1 0 0 0,4 3 0 0 0,-4-3-16 0 0,1-1 1 0 0,-1 1-1 0 0,1 0 0 0 0,-1-1 0 0 0,1 0 0 0 0,0 0 0 0 0,0 0 0 0 0,0 0 0 0 0,0-1 0 0 0,-1 0 0 0 0,1 1 0 0 0,0-1 0 0 0,0-1 1 0 0,0 1-1 0 0,0 0 0 0 0,0-1 0 0 0,0 0 0 0 0,-1 0 0 0 0,1 0 0 0 0,0-1 0 0 0,-1 1 0 0 0,1-1 0 0 0,-1 0 0 0 0,1 0 0 0 0,-1 0 0 0 0,0 0 1 0 0,0 0-1 0 0,0-1 0 0 0,0 1 0 0 0,0-1 0 0 0,0 0 0 0 0,3-6 0 0 0,0 1-2 0 0,-1 0 0 0 0,0 0 0 0 0,-1-1 0 0 0,0 0 0 0 0,0 0 0 0 0,-1 0 0 0 0,4-17 0 0 0,-3 7 0 0 0,-1 1 0 0 0,-1-1 0 0 0,-1-20 0 0 0,-1 33-7 0 0,0 0 1 0 0,-1 0-1 0 0,0 0 0 0 0,0 0 1 0 0,0 0-1 0 0,-1 0 0 0 0,-3-8 1 0 0,5 13-4 0 0,0 1 1 0 0,0 0-1 0 0,-1 0 1 0 0,1-1-1 0 0,0 1 1 0 0,0 0-1 0 0,0 0 1 0 0,-1-1-1 0 0,1 1 1 0 0,0 0 0 0 0,0 0-1 0 0,0 0 1 0 0,-1-1-1 0 0,1 1 1 0 0,0 0-1 0 0,-1 0 1 0 0,1 0-1 0 0,0 0 1 0 0,0 0-1 0 0,-1 0 1 0 0,1-1-1 0 0,0 1 1 0 0,-1 0-1 0 0,1 0 1 0 0,0 0 0 0 0,-1 0-1 0 0,1 0 1 0 0,0 0-1 0 0,0 0 1 0 0,-1 0-1 0 0,1 0 1 0 0,0 0-1 0 0,-1 1 1 0 0,1-1-1 0 0,0 0 1 0 0,-1 0-1 0 0,1 0 1 0 0,0 0-1 0 0,0 0 1 0 0,-1 0-1 0 0,1 1 1 0 0,0-1 0 0 0,0 0-1 0 0,-1 0 1 0 0,1 0-1 0 0,0 1 1 0 0,0-1-1 0 0,-11 11 12 0 0,11-10-12 0 0,-3 3 1 0 0,0 0 1 0 0,1 0-1 0 0,0 0 0 0 0,0 1 1 0 0,0-1-1 0 0,0 1 0 0 0,1-1 1 0 0,-2 7-1 0 0,-4 41 7 0 0,4-34-4 0 0,2-7-1 0 0,0-1-1 0 0,0 1 1 0 0,1-1 0 0 0,1 1-1 0 0,-1-1 1 0 0,2 0 0 0 0,3 18 0 0 0,-4-25-2 0 0,0 0 1 0 0,0 0-1 0 0,1 0 1 0 0,-1 0 0 0 0,1 0-1 0 0,-1 0 1 0 0,1 0-1 0 0,0 0 1 0 0,0 0 0 0 0,0-1-1 0 0,1 1 1 0 0,-1-1 0 0 0,0 0-1 0 0,1 0 1 0 0,0 0-1 0 0,-1 0 1 0 0,1 0 0 0 0,0 0-1 0 0,0-1 1 0 0,0 1-1 0 0,0-1 1 0 0,1 0 0 0 0,-1 0-1 0 0,0 0 1 0 0,0 0-1 0 0,1-1 1 0 0,3 1 0 0 0,4 0 4 0 0,-1-2 1 0 0,1 1 0 0 0,-1-1 0 0 0,1-1-1 0 0,-1 0 1 0 0,0 0 0 0 0,11-5 0 0 0,-6 2 1 0 0,-1-1 0 0 0,0-1 0 0 0,0 0 0 0 0,15-10 0 0 0,-21 11-3 0 0,0 0-1 0 0,0 0 0 0 0,-1-1 1 0 0,0 0-1 0 0,0-1 1 0 0,0 0-1 0 0,-1 0 0 0 0,0 0 1 0 0,-1 0-1 0 0,0-1 0 0 0,0 0 1 0 0,-1 0-1 0 0,0-1 1 0 0,-1 1-1 0 0,0-1 0 0 0,0 0 1 0 0,1-10-1 0 0,-4 19-3 0 0,0 0 0 0 0,1-1 0 0 0,-1 1-1 0 0,0 0 1 0 0,0 0 0 0 0,0 0 0 0 0,-1 0 0 0 0,1 0 0 0 0,0 0 0 0 0,0 0 0 0 0,0 0-1 0 0,-1 0 1 0 0,1-1 0 0 0,-1 1 0 0 0,1 0 0 0 0,-1-1 0 0 0,0 2-1 0 0,1 0 0 0 0,-1 0 1 0 0,1 0-1 0 0,-1 0 1 0 0,1 0-1 0 0,-1 0 0 0 0,1 0 1 0 0,-1 0-1 0 0,1 0 0 0 0,-1 0 1 0 0,1 0-1 0 0,-1 0 0 0 0,1 0 1 0 0,-1 1-1 0 0,1-1 1 0 0,0 0-1 0 0,-1 0 0 0 0,1 1 1 0 0,-1-1-1 0 0,1 0 0 0 0,0 0 1 0 0,-1 1-1 0 0,1-1 0 0 0,0 0 1 0 0,-1 1-1 0 0,1-1 0 0 0,0 1 1 0 0,-1 0-1 0 0,-6 10 0 0 0,7-10 0 0 0,-6 11 3 0 0,1 1-1 0 0,1-1 1 0 0,-4 17-1 0 0,6-23 0 0 0,1 0-1 0 0,0 0 0 0 0,1 0 0 0 0,-1-1 1 0 0,1 1-1 0 0,0 0 0 0 0,1 0 0 0 0,0 0 1 0 0,2 11-1 0 0,-3-16-1 0 0,1 1 1 0 0,-1-1-1 0 0,1 0 1 0 0,-1 0-1 0 0,1 1 0 0 0,0-1 1 0 0,-1 0-1 0 0,1 0 1 0 0,0 0-1 0 0,0 0 0 0 0,0 0 1 0 0,0 0-1 0 0,0 0 1 0 0,0 0-1 0 0,0 0 1 0 0,0 0-1 0 0,0-1 0 0 0,1 1 1 0 0,-1 0-1 0 0,0-1 1 0 0,0 1-1 0 0,1-1 0 0 0,-1 1 1 0 0,0-1-1 0 0,1 0 1 0 0,-1 1-1 0 0,0-1 0 0 0,1 0 1 0 0,-1 0-1 0 0,0 0 1 0 0,1 0-1 0 0,-1 0 0 0 0,1 0 1 0 0,-1-1-1 0 0,0 1 1 0 0,1 0-1 0 0,-1-1 0 0 0,0 1 1 0 0,1-1-1 0 0,-1 1 1 0 0,2-2-1 0 0,3-1 1 0 0,-1 0 0 0 0,1 0 0 0 0,-1 0 0 0 0,0-1 0 0 0,0 0 0 0 0,0 0 0 0 0,8-9 0 0 0,-1-3 4 0 0,17-29-1 0 0,-18 27-5 0 0,23-30 0 0 0,-30 43 3 0 0,1 1 1 0 0,-1-1-1 0 0,1 1 1 0 0,-1 0-1 0 0,1 0 1 0 0,1 1-1 0 0,-1 0 0 0 0,0-1 1 0 0,1 2-1 0 0,8-4 1 0 0,-12 5-2 0 0,-1 0-1 0 0,0 1 1 0 0,1 0 0 0 0,-1-1 0 0 0,0 1 0 0 0,1 0 0 0 0,-1-1 0 0 0,1 1 0 0 0,-1 0 0 0 0,0 0 0 0 0,1 0-1 0 0,-1 0 1 0 0,1 1 0 0 0,-1-1 0 0 0,0 0 0 0 0,1 1 0 0 0,-1-1 0 0 0,0 1 0 0 0,1-1 0 0 0,-1 1-1 0 0,0-1 1 0 0,1 1 0 0 0,0 1 0 0 0,-1-1 0 0 0,1 1 0 0 0,-1-1 0 0 0,0 1 0 0 0,0 0 0 0 0,0 0-1 0 0,0-1 1 0 0,0 1 0 0 0,-1 0 0 0 0,1 0 0 0 0,0 0 0 0 0,-1 0 0 0 0,1 0 0 0 0,-1 0-1 0 0,0 3 1 0 0,1 5 5 0 0,-1 1-1 0 0,-1-1 0 0 0,0 1 1 0 0,-4 19-1 0 0,3-23-1 0 0,-1 0-1 0 0,1 0 1 0 0,-1-1 0 0 0,0 1-1 0 0,-1-1 1 0 0,1 1-1 0 0,-1-1 1 0 0,0 0 0 0 0,-1 0-1 0 0,0-1 1 0 0,-5 6 0 0 0,7-9-3 0 0,1 1 1 0 0,-1-1-1 0 0,0 1 1 0 0,0-1 0 0 0,0 0-1 0 0,-1 0 1 0 0,1 0-1 0 0,0-1 1 0 0,-1 1-1 0 0,1-1 1 0 0,-1 0 0 0 0,0 0-1 0 0,1 0 1 0 0,-1 0-1 0 0,0-1 1 0 0,1 1-1 0 0,-1-1 1 0 0,0 0 0 0 0,0 0-1 0 0,1 0 1 0 0,-1-1-1 0 0,0 1 1 0 0,-4-2-1 0 0,1-2-1 0 0,1-1 0 0 0</inkml:trace>
  <inkml:trace contextRef="#ctx0" brushRef="#br0" timeOffset="11234.82">2991 1683 5120 0 0,'0'0'2032'0'0,"-2"-2"-1015"0"0,0-3-421 0 0,0 0 0 0 0,1 0 1 0 0,-1 0-1 0 0,1 0 0 0 0,0 0 0 0 0,0-9 0 0 0,1 13-277 0 0,-3 0 604 0 0,-1 6-273 0 0,-1 12-466 0 0,1 0 0 0 0,1 0 0 0 0,0 0 0 0 0,1 0-1 0 0,1 1 1 0 0,0-1 0 0 0,3 21 0 0 0,-2-26-65 0 0,1 0 1 0 0,1 0 0 0 0,0 0-1 0 0,7 23 1 0 0,-8-31-87 0 0,0-1 0 0 0,1 0-1 0 0,-1 0 1 0 0,1 1 0 0 0,-1-1 0 0 0,1 0 0 0 0,0 0-1 0 0,0-1 1 0 0,0 1 0 0 0,1 0 0 0 0,-1-1 0 0 0,0 1-1 0 0,1-1 1 0 0,0 0 0 0 0,0 1 0 0 0,0-2 0 0 0,0 1 0 0 0,0 0-1 0 0,0 0 1 0 0,0-1 0 0 0,6 2 0 0 0,-5-3 0 0 0,0 0 0 0 0,-1 0 0 0 0,1 0 0 0 0,0-1 0 0 0,0 1 0 0 0,-1-1 0 0 0,1 0 1 0 0,0 0-1 0 0,-1 0 0 0 0,1-1 0 0 0,-1 1 0 0 0,1-1 0 0 0,-1 0 0 0 0,0 0 0 0 0,0 0 0 0 0,0-1 0 0 0,0 1 1 0 0,0-1-1 0 0,0 1 0 0 0,-1-1 0 0 0,1 0 0 0 0,-1 0 0 0 0,0 0 0 0 0,0 0 0 0 0,0-1 0 0 0,0 1 0 0 0,2-7 0 0 0,-3 7-4 0 0,-1 0-1 0 0,1 0 0 0 0,-1 0 0 0 0,0 0 0 0 0,0 0 1 0 0,0 0-1 0 0,-1 0 0 0 0,1 0 0 0 0,-2-6 0 0 0,2 8-11 0 0,-1-1 0 0 0,0 1 0 0 0,1 0 1 0 0,-1-1-1 0 0,0 1 0 0 0,0 0 0 0 0,1-1 0 0 0,-1 1 0 0 0,0 0 0 0 0,0 0 0 0 0,0 0 0 0 0,-1 0 0 0 0,1 0 0 0 0,0 0 0 0 0,0 0 0 0 0,-1 0 0 0 0,1 0 1 0 0,0 1-1 0 0,-1-1 0 0 0,1 0 0 0 0,-2 0 0 0 0,2 1-7 0 0,0 0 1 0 0,0 0-1 0 0,0 0 1 0 0,1 0-1 0 0,-1 0 0 0 0,0 0 1 0 0,0 1-1 0 0,0-1 1 0 0,1 0-1 0 0,-1 0 1 0 0,0 1-1 0 0,0-1 1 0 0,1 0-1 0 0,-1 1 1 0 0,0-1-1 0 0,1 1 0 0 0,-1-1 1 0 0,1 1-1 0 0,-1-1 1 0 0,0 1-1 0 0,1-1 1 0 0,-1 1-1 0 0,1 0 1 0 0,-1-1-1 0 0,1 1 0 0 0,-1 1 1 0 0,-8 17 108 0 0,8-13-85 0 0,0-1-1 0 0,1 1 0 0 0,-1-1 1 0 0,1 1-1 0 0,1-1 1 0 0,-1 1-1 0 0,1-1 1 0 0,0 1-1 0 0,0-1 0 0 0,3 9 1 0 0,-3-12-24 0 0,0 0 0 0 0,0 1 1 0 0,0-1-1 0 0,0 0 0 0 0,0 0 1 0 0,0 0-1 0 0,1-1 0 0 0,-1 1 0 0 0,1 0 1 0 0,-1 0-1 0 0,1-1 0 0 0,0 1 1 0 0,0-1-1 0 0,0 1 0 0 0,0-1 1 0 0,0 0-1 0 0,0 0 0 0 0,0 0 0 0 0,0 0 1 0 0,0 0-1 0 0,0 0 0 0 0,1-1 1 0 0,-1 1-1 0 0,0-1 0 0 0,1 0 0 0 0,-1 1 1 0 0,3-1-1 0 0,-1 0 2 0 0,1 0 0 0 0,-1-1 0 0 0,0 1 1 0 0,1-1-1 0 0,-1 0 0 0 0,0 0 0 0 0,0 0 0 0 0,0-1 0 0 0,0 1 0 0 0,0-1 0 0 0,0 0 0 0 0,0 0 1 0 0,0-1-1 0 0,-1 1 0 0 0,1-1 0 0 0,-1 0 0 0 0,0 0 0 0 0,1 0 0 0 0,-1 0 0 0 0,-1 0 0 0 0,1-1 1 0 0,2-3-1 0 0,-4 6-9 0 0,-1 0 1 0 0,1-1-1 0 0,-1 1 1 0 0,1 0 0 0 0,-1 0-1 0 0,1 0 1 0 0,-1 0-1 0 0,0 0 1 0 0,0 0 0 0 0,0-1-1 0 0,0 1 1 0 0,0 0-1 0 0,0 0 1 0 0,0 0 0 0 0,0 0-1 0 0,0-1 1 0 0,0 1-1 0 0,0 0 1 0 0,-1 0-1 0 0,1 0 1 0 0,-1 0 0 0 0,0-2-1 0 0,0 1 2 0 0,-1 0-1 0 0,0 0 1 0 0,1 0-1 0 0,-1 0 1 0 0,0 0-1 0 0,0 0 1 0 0,0 1 0 0 0,0-1-1 0 0,-5-2 1 0 0,-1 0 2 0 0,-1-1 1 0 0,-1 2-1 0 0,1-1 1 0 0,-14-2-1 0 0,12 3 2 0 0,0 1-1 0 0,0 0 1 0 0,-13 0 0 0 0,22 2-4 0 0,-2-3-2 0 0,1-3 2 0 0,3 5-5 0 0,0 0 0 0 0,0-1 0 0 0,0 1 0 0 0,0 0 0 0 0,0-1 0 0 0,0 1 0 0 0,0 0 1 0 0,0 0-1 0 0,0-1 0 0 0,1 1 0 0 0,-1 0 0 0 0,0 0 0 0 0,1-1 0 0 0,-1 1 0 0 0,1 0 0 0 0,0 0 0 0 0,-1 0 0 0 0,1 0 0 0 0,0 0 0 0 0,1-2 0 0 0,0 0 0 0 0,-1 1 0 0 0,7-11 0 0 0,1 0 0 0 0,0 1 0 0 0,13-14 0 0 0,-19 23 0 0 0,-1 0 0 0 0,1 1 0 0 0,0-1 0 0 0,1 1 0 0 0,-1-1 0 0 0,0 1 0 0 0,1 0 0 0 0,-1 0 0 0 0,1 1 0 0 0,0-1 0 0 0,-1 1 0 0 0,1 0 0 0 0,0 0 0 0 0,0 0 0 0 0,0 0 0 0 0,0 1 0 0 0,7-1 0 0 0,-8 2 0 0 0,0-1 0 0 0,0 1 0 0 0,0 0 0 0 0,0 0 0 0 0,0 0 0 0 0,0 0 0 0 0,0 1 0 0 0,0-1 0 0 0,-1 1 0 0 0,1 0 0 0 0,0-1 0 0 0,-1 1 0 0 0,1 0 0 0 0,-1 1 0 0 0,0-1 0 0 0,0 0 0 0 0,2 4 0 0 0,5 6 0 0 0,-1 0 0 0 0,10 20 0 0 0,-9-15 0 0 0,-3-8 0 0 0,-4-6 0 0 0,0 1 0 0 0,0-1 0 0 0,0 0 0 0 0,-1 1 0 0 0,1-1 0 0 0,-1 1 0 0 0,0-1 0 0 0,0 1 0 0 0,0 0 0 0 0,-1-1 0 0 0,1 6 0 0 0,-1-4 0 0 0,6-30 0 0 0,-3 13 0 0 0,1-4 0 0 0,8-39 0 0 0,-10 50 0 0 0,-1 0 0 0 0,1 0 0 0 0,0 1 0 0 0,0 0 0 0 0,0-1 0 0 0,1 1 0 0 0,0 0 0 0 0,5-7 0 0 0,-8 11 0 0 0,1-1 0 0 0,-1 1 0 0 0,1-1 0 0 0,0 1 0 0 0,-1 0 0 0 0,1-1 0 0 0,0 1 0 0 0,-1-1 0 0 0,1 1 0 0 0,0 0 0 0 0,-1 0 0 0 0,1 0 0 0 0,0-1 0 0 0,-1 1 0 0 0,1 0 0 0 0,0 0 0 0 0,0 0 0 0 0,-1 0 0 0 0,1 0 0 0 0,0 0 0 0 0,-1 0 0 0 0,1 0 0 0 0,0 0 0 0 0,0 1 0 0 0,-1-1 0 0 0,1 0 0 0 0,0 0 0 0 0,-1 1 0 0 0,1-1 0 0 0,0 0 0 0 0,-1 1 0 0 0,1-1 0 0 0,-1 1 0 0 0,1-1 0 0 0,0 0 0 0 0,-1 1 0 0 0,1 0 0 0 0,-1-1 0 0 0,1 1 0 0 0,-1-1 0 0 0,0 1 0 0 0,1 0 0 0 0,-1-1 0 0 0,1 2 0 0 0,3 5 0 0 0,0 0 0 0 0,0 0 0 0 0,3 10 0 0 0,-4-9 0 0 0,2 3 1 0 0,17 35-2 0 0,-20-43 1 0 0,-1 0 1 0 0,1 0 0 0 0,1 0 0 0 0,-1-1-1 0 0,0 1 1 0 0,1 0 0 0 0,-1-1-1 0 0,1 0 1 0 0,0 1 0 0 0,0-1 0 0 0,3 2-1 0 0,-4-4 3 0 0,-1 0-1 0 0,0 1 0 0 0,0-1 1 0 0,1 0-1 0 0,-1 0 0 0 0,0 0 1 0 0,0 0-1 0 0,1 0 1 0 0,-1-1-1 0 0,0 1 0 0 0,0 0 1 0 0,1-1-1 0 0,-1 1 0 0 0,0 0 1 0 0,0-1-1 0 0,0 1 0 0 0,0-1 1 0 0,0 0-1 0 0,0 1 0 0 0,0-1 1 0 0,0 0-1 0 0,1-1 0 0 0,20-20 15 0 0,-15 10-16 0 0</inkml:trace>
  <inkml:trace contextRef="#ctx0" brushRef="#br0" timeOffset="11704.51">3541 1419 14368 0 0,'0'0'938'0'0,"1"2"-806"0"0,3 9 164 0 0,-1 0 0 0 0,4 15-1 0 0,3 10 379 0 0,26 112 661 0 0,-4-11-427 0 0,-24-112-744 0 0,-6-19-123 0 0</inkml:trace>
  <inkml:trace contextRef="#ctx0" brushRef="#br0" timeOffset="12212.95">3490 1636 13464 0 0,'1'-3'92'0'0,"0"0"0"0"0,0 0 1 0 0,0-1-1 0 0,1 1 1 0 0,-1 0-1 0 0,1 1 1 0 0,-1-1-1 0 0,1 0 0 0 0,0 0 1 0 0,0 1-1 0 0,0-1 1 0 0,0 1-1 0 0,1 0 1 0 0,-1-1-1 0 0,1 1 0 0 0,0 0 1 0 0,-1 0-1 0 0,1 1 1 0 0,0-1-1 0 0,0 1 1 0 0,0-1-1 0 0,0 1 0 0 0,0 0 1 0 0,0 0-1 0 0,0 0 1 0 0,1 1-1 0 0,4-1 1 0 0,0 0 40 0 0,-1 1 1 0 0,0 0 0 0 0,0 0 0 0 0,1 1-1 0 0,-1 0 1 0 0,0 0 0 0 0,0 1 0 0 0,0 0-1 0 0,0 0 1 0 0,0 1 0 0 0,10 4 0 0 0,-4 1 19 0 0,-1 0 0 0 0,1 1 0 0 0,-2 1 1 0 0,1-1-1 0 0,-1 2 0 0 0,-1-1 0 0 0,0 2 1 0 0,0-1-1 0 0,-1 1 0 0 0,-1 1 0 0 0,9 15 0 0 0,-13-16 30 0 0,-4-12-175 0 0,0 0 0 0 0,0 0-1 0 0,1 0 1 0 0,-1 1 0 0 0,0-1-1 0 0,0 0 1 0 0,0 0 0 0 0,0 0-1 0 0,0 0 1 0 0,0 1 0 0 0,0-1-1 0 0,0 0 1 0 0,0 0 0 0 0,0 0-1 0 0,0 0 1 0 0,0 1 0 0 0,0-1-1 0 0,0 0 1 0 0,0 0 0 0 0,-1 0 0 0 0,1 0-1 0 0,0 1 1 0 0,0-1 0 0 0,0 0-1 0 0,0 0 1 0 0,0 0 0 0 0,0 0-1 0 0,0 0 1 0 0,0 0 0 0 0,0 1-1 0 0,-1-1 1 0 0,1 0 0 0 0,0 0-1 0 0,0 0 1 0 0,0 0 0 0 0,0 0-1 0 0,0 0 1 0 0,-1 0 0 0 0,1 0-1 0 0,0 0 1 0 0,0 1 0 0 0,0-1-1 0 0,0 0 1 0 0,-1 0 0 0 0,1 0-1 0 0,0 0 1 0 0,0 0 0 0 0,0 0-1 0 0,-1 0 1 0 0,-4-14 99 0 0,-2-6 34 0 0,-4-26 0 0 0,9 39-106 0 0,1 0 0 0 0,0 0 0 0 0,1 0 1 0 0,0 0-1 0 0,0-1 0 0 0,1 1 0 0 0,1-11 1 0 0,-1 15-19 0 0,0-1-1 0 0,0 1 1 0 0,0 0 0 0 0,1 0 0 0 0,-1 0 0 0 0,1 0 0 0 0,0 0 0 0 0,-1 0 0 0 0,1 0 0 0 0,1 0 0 0 0,-1 1-1 0 0,0-1 1 0 0,1 1 0 0 0,-1 0 0 0 0,1 0 0 0 0,0-1 0 0 0,-1 2 0 0 0,1-1 0 0 0,0 0 0 0 0,0 1-1 0 0,0-1 1 0 0,1 1 0 0 0,-1 0 0 0 0,0 0 0 0 0,7-1 0 0 0,-5 1 6 0 0,0 1 1 0 0,0-1-1 0 0,0 1 0 0 0,0 0 1 0 0,0 1-1 0 0,0-1 0 0 0,1 1 1 0 0,-1 0-1 0 0,0 1 0 0 0,-1-1 1 0 0,1 1-1 0 0,0 0 0 0 0,0 0 1 0 0,-1 0-1 0 0,1 1 0 0 0,5 4 1 0 0,-3-2 11 0 0,0 1 0 0 0,0 0 0 0 0,-1 0 0 0 0,0 1 0 0 0,0 0 0 0 0,0 0 0 0 0,-1 0 0 0 0,0 1 0 0 0,-1 0 0 0 0,0 0 1 0 0,0 0-1 0 0,4 14 0 0 0,-7-18 2 0 0,-1-3-4 0 0</inkml:trace>
  <inkml:trace contextRef="#ctx0" brushRef="#br0" timeOffset="12213.95">3945 1327 14968 0 0,'0'0'1503'0'0,"5"-11"-175"0"0,-4 15-528 0 0,-1 4-664 0 0,0-3-8 0 0,0 1 8 0 0</inkml:trace>
  <inkml:trace contextRef="#ctx0" brushRef="#br0" timeOffset="13729.32">3190 631 8432 0 0,'5'-13'976'0'0,"-4"5"133"0"0,1-3-338 0 0,-2 9 738 0 0,0 2-1489 0 0,0 0 0 0 0,0 1 0 0 0,0-1 1 0 0,0 0-1 0 0,0 0 0 0 0,0 0 0 0 0,0 0 0 0 0,0 1 0 0 0,0-1 0 0 0,0 0 1 0 0,1 0-1 0 0,-1 0 0 0 0,0 0 0 0 0,0 0 0 0 0,0 1 0 0 0,0-1 0 0 0,0 0 1 0 0,0 0-1 0 0,0 0 0 0 0,0 0 0 0 0,1 0 0 0 0,-1 0 0 0 0,0 1 0 0 0,0-1 1 0 0,0 0-1 0 0,0 0 0 0 0,0 0 0 0 0,1 0 0 0 0,-1 0 0 0 0,0 0 0 0 0,0 0 1 0 0,0 0-1 0 0,0 0 0 0 0,1 0 0 0 0,-1 0 0 0 0,0 0 0 0 0,0 0 0 0 0,0 0 1 0 0,0 0-1 0 0,1 0 0 0 0,-1 0 0 0 0,0 0 0 0 0,0 0 0 0 0,0 0 0 0 0,0 0 1 0 0,1 0-1 0 0,-1 0 0 0 0,0 0 0 0 0,0 0 0 0 0,0 0 0 0 0,0 0 0 0 0,0-1 0 0 0,1 1 1 0 0,-1 0-1 0 0,0 0 0 0 0,0 0 0 0 0,0 0 0 0 0,0 0 0 0 0,0 0 0 0 0,0-1 1 0 0,0 1-1 0 0,1 0 0 0 0,-1 0 0 0 0,0 0 0 0 0,8 28 453 0 0,-1 2 0 0 0,-1-1 0 0 0,-2 1 0 0 0,2 36 0 0 0,4 33 239 0 0,-9-92-370 0 0,0-8-131 0 0,-3-18-60 0 0,-5-30-81 0 0,-3-1 31 0 0,1 7 18 0 0,-8-85 0 0 0,16 115-101 0 0,1-1 0 0 0,1 0 0 0 0,0 1 0 0 0,1-1 0 0 0,0 1 1 0 0,1-1-1 0 0,1 1 0 0 0,0 0 0 0 0,1 0 0 0 0,9-19 0 0 0,-10 27-7 0 0,-1-1 0 0 0,1 1 0 0 0,0 1 0 0 0,0-1 0 0 0,0 0 0 0 0,1 1 0 0 0,0 0 0 0 0,0 0 0 0 0,0 0 0 0 0,0 1 0 0 0,0 0 0 0 0,1 0 0 0 0,-1 0-1 0 0,1 0 1 0 0,7-1 0 0 0,-9 3-3 0 0,-1 0 0 0 0,0 0 0 0 0,0 0-1 0 0,0 1 1 0 0,0 0 0 0 0,1 0 0 0 0,-1 0 0 0 0,0 0-1 0 0,0 0 1 0 0,1 0 0 0 0,-1 1 0 0 0,0 0 0 0 0,0-1-1 0 0,0 1 1 0 0,0 0 0 0 0,0 1 0 0 0,0-1-1 0 0,0 1 1 0 0,0-1 0 0 0,0 1 0 0 0,-1 0 0 0 0,1 0-1 0 0,-1 0 1 0 0,1 0 0 0 0,-1 0 0 0 0,0 1-1 0 0,0-1 1 0 0,0 1 0 0 0,0-1 0 0 0,0 1 0 0 0,1 3-1 0 0,0 0 3 0 0,-1-1 0 0 0,-1 0-1 0 0,1 1 1 0 0,-1-1-1 0 0,0 1 1 0 0,0-1-1 0 0,0 1 1 0 0,-1 0-1 0 0,0 0 1 0 0,0-1 0 0 0,0 1-1 0 0,-1 0 1 0 0,0-1-1 0 0,-2 8 1 0 0,0-1 10 0 0,0 0 0 0 0,-2 0 0 0 0,1 0 0 0 0,-2-1 0 0 0,-9 16 0 0 0,6-12 11 0 0,0-1 0 0 0,-2-1 0 0 0,1 0 0 0 0,-2 0 0 0 0,0-1 0 0 0,-17 14-1 0 0,20-21-7 0 0,0 0-6 0 0</inkml:trace>
  <inkml:trace contextRef="#ctx0" brushRef="#br0" timeOffset="14256.01">3569 467 12664 0 0,'2'2'278'0'0,"1"2"-167"0"0,0 1 1 0 0,0 0-1 0 0,-1 0 0 0 0,0 0 0 0 0,0 0 1 0 0,0 0-1 0 0,-1 0 0 0 0,0 1 0 0 0,0-1 1 0 0,0 1-1 0 0,-1-1 0 0 0,1 0 0 0 0,-2 8 0 0 0,0 15 524 0 0,-6 35-1 0 0,5-50-445 0 0,0-1-114 0 0,-12 119 884 0 0,13-111-879 0 0</inkml:trace>
  <inkml:trace contextRef="#ctx0" brushRef="#br0" timeOffset="14257.01">3724 539 11256 0 0,'0'0'193'0'0,"2"1"6"0"0,0 1-145 0 0,1 0 0 0 0,-1 0 0 0 0,0 0 0 0 0,0 0 0 0 0,-1 1 0 0 0,1-1 0 0 0,0 1 0 0 0,-1-1 0 0 0,1 1 0 0 0,-1-1 1 0 0,0 1-1 0 0,0 0 0 0 0,0 0 0 0 0,0 0 0 0 0,0 4 0 0 0,9 51 1033 0 0,-9-51-877 0 0,4 60 611 0 0,-4-43-166 0 0,1-1 0 0 0,10 46-1 0 0,-10-63-490 0 0,-1-5-84 0 0</inkml:trace>
  <inkml:trace contextRef="#ctx0" brushRef="#br0" timeOffset="14658.08">3768 670 9944 0 0,'-4'-7'167'0'0,"0"1"0"0"0,1 0 0 0 0,0-1 0 0 0,0 0 0 0 0,0 0 0 0 0,0 0 0 0 0,1 0 0 0 0,1 0 0 0 0,-1 0 0 0 0,1 0 0 0 0,0-1 1 0 0,1 1-1 0 0,-1 0 0 0 0,2-1 0 0 0,0-11 0 0 0,0 14-56 0 0,0 0 1 0 0,0 1 0 0 0,1-1 0 0 0,-1 0-1 0 0,1 1 1 0 0,0 0 0 0 0,0-1-1 0 0,0 1 1 0 0,1 0 0 0 0,0 0-1 0 0,0 0 1 0 0,0 0 0 0 0,0 1-1 0 0,0-1 1 0 0,1 1 0 0 0,-1 0-1 0 0,1 0 1 0 0,0 0 0 0 0,0 0-1 0 0,0 1 1 0 0,0-1 0 0 0,1 1-1 0 0,-1 0 1 0 0,8-2 0 0 0,14-5 287 0 0,-20 6-251 0 0,1 1-1 0 0,-1 0 1 0 0,1 0-1 0 0,-1 0 1 0 0,1 1-1 0 0,0 0 1 0 0,-1 0-1 0 0,12 0 0 0 0,-17 1-67 0 0,7 11 343 0 0,-8-10-302 0 0</inkml:trace>
  <inkml:trace contextRef="#ctx0" brushRef="#br0" timeOffset="14659.08">3700 687 11760 0 0,'0'0'330'0'0,"2"-1"9"0"0,97-37 2393 0 0,14-18-420 0 0,-112 55-2284 0 0,1 0-1 0 0,-1 0 1 0 0,1 1 0 0 0,-1-1 0 0 0,1 1 0 0 0,-1-1-1 0 0,1 1 1 0 0,-1 0 0 0 0,1-1 0 0 0,-1 1 0 0 0,1 0-1 0 0,0 0 1 0 0,2 0 0 0 0,2 2-11 0 0</inkml:trace>
  <inkml:trace contextRef="#ctx0" brushRef="#br0" timeOffset="15082.92">3764 866 12160 0 0,'10'-1'355'0'0,"1"-1"0"0"0,-1 0 0 0 0,0 0 0 0 0,0-1 0 0 0,0-1 0 0 0,19-8 0 0 0,54-38 1380 0 0,-16 9-772 0 0,-51 33-851 0 0,-1-1 0 0 0</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10:27.310"/>
    </inkml:context>
    <inkml:brush xml:id="br0">
      <inkml:brushProperty name="width" value="0.05" units="cm"/>
      <inkml:brushProperty name="height" value="0.05" units="cm"/>
      <inkml:brushProperty name="color" value="#004F8B"/>
    </inkml:brush>
  </inkml:definitions>
  <inkml:trace contextRef="#ctx0" brushRef="#br0">2 29 96 0 0,'0'0'5441'0'0,"-1"-2"-5218"0"0,0-25 5777 0 0,3 29-5135 0 0,6 20-663 0 0,0-1 0 0 0,-2 1 0 0 0,0 1-1 0 0,-2-1 1 0 0,3 33 0 0 0,-2 119 480 0 0,-5-141-568 0 0,-8 234 914 0 0,2-121-408 0 0,5-100-96 0 0,8 66 1 0 0,-7-105-439 0 0</inkml:trace>
  <inkml:trace contextRef="#ctx0" brushRef="#br0" timeOffset="551.04">22 970 7232 0 0,'0'0'1344'0'0,"5"-6"-618"0"0,-1 3-596 0 0,0 1 0 0 0,0-1-1 0 0,0 1 1 0 0,0 0-1 0 0,0 1 1 0 0,0-1-1 0 0,1 1 1 0 0,-1 0-1 0 0,0 0 1 0 0,1 0 0 0 0,-1 0-1 0 0,1 1 1 0 0,-1 0-1 0 0,1 0 1 0 0,-1 0-1 0 0,8 2 1 0 0,94 9 379 0 0,-59-7-482 0 0,66 8 37 0 0,361-2 216 0 0,-195-8-35 0 0,-53 0 38 0 0,118 5 205 0 0,-295-5-441 0 0,30 0 93 0 0,191 12 362 0 0,-205-10-321 0 0,20 3 68 0 0,-79-6-234 0 0,51 5 228 0 0,-53-6-221 0 0,1 0 0 0 0,-1 0 1 0 0,0-1-1 0 0,1 1 0 0 0,-1-1 0 0 0,0 0 0 0 0,0 0 1 0 0,0-1-1 0 0,1 1 0 0 0,5-4 0 0 0,2-3 28 0 0</inkml:trace>
  <inkml:trace contextRef="#ctx0" brushRef="#br0" timeOffset="1893.84">444 698 1104 0 0,'0'0'5642'0'0,"15"-7"-4304"0"0,-8 6-1034 0 0,-1-1 1 0 0,1 1-1 0 0,-1 0 0 0 0,1 1 1 0 0,0 0-1 0 0,11 0 0 0 0,-4 1-137 0 0,20 0-18 0 0,-21 0 6 0 0,0-1 0 0 0,0 0 1 0 0,0-1-1 0 0,16-3 0 0 0,-5-2 244 0 0,0-1 1 0 0,38-17-1 0 0,-51 20-131 0 0,-1 1 0 0 0,17-4 0 0 0,-5 2 9 0 0,79-31 977 0 0,-30 9-412 0 0,-53 21-539 0 0,0-1 1 0 0,-1-1-1 0 0,22-13 0 0 0,-32 17-181 0 0,1 0 0 0 0,0 1-1 0 0,0 0 1 0 0,14-4 0 0 0,16-5 126 0 0,-26 7-99 0 0,1 0-1 0 0,0 2 0 0 0,0-1 0 0 0,14 0 1 0 0,-17 2-97 0 0,4 0 84 0 0,1 1-1 0 0,0 0 1 0 0,-1 2 0 0 0,1-1 0 0 0,0 2 0 0 0,28 6-1 0 0,-20-4 9 0 0,43 3 0 0 0,-42-5-89 0 0,-13-2-22 0 0,0-1 0 0 0,0 0 0 0 0,-1 0 0 0 0,22-7 0 0 0,-11 3 11 0 0,-3 1 1 0 0,23-11 0 0 0,0 1 0 0 0,-16 6-25 0 0,0-2 0 0 0,-1 0 0 0 0,37-22 0 0 0,23-30 4 0 0,-75 55-24 0 0,0 1 1 0 0,-1-1-1 0 0,9-9 0 0 0,1-1 0 0 0,23-23 0 0 0,-25 25 0 0 0,0 0 0 0 0,1 0 0 0 0,19-12 0 0 0,-7 6 0 0 0,-22 16 0 0 0,0 0 0 0 0,0 0 0 0 0,0 0 0 0 0,1 1 0 0 0,0 0 0 0 0,12-4 0 0 0,-11 5 0 0 0,-1 0 0 0 0,1 1 0 0 0,0 0 0 0 0,0 0 0 0 0,12-1 0 0 0,21 2 1 0 0,-10-2 0 0 0,0 3 1 0 0,1 0 0 0 0,35 6-1 0 0,-51-6 0 0 0,-13 0 1 0 0,0 0 0 0 0,-1 0 0 0 0,1 0-1 0 0,0 0 1 0 0,0 0 0 0 0,0 1-1 0 0,0 0 1 0 0,0 0 0 0 0,4 1 0 0 0,-7-2 4 0 0</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10:48.632"/>
    </inkml:context>
    <inkml:brush xml:id="br0">
      <inkml:brushProperty name="width" value="0.05" units="cm"/>
      <inkml:brushProperty name="height" value="0.05" units="cm"/>
      <inkml:brushProperty name="color" value="#004F8B"/>
    </inkml:brush>
  </inkml:definitions>
  <inkml:trace contextRef="#ctx0" brushRef="#br0">342 350 9648 0 0,'0'0'177'0'0,"2"1"4"0"0,-2-1-130 0 0,1 1 0 0 0,-1-1-1 0 0,0 0 1 0 0,1 1 0 0 0,-1-1-1 0 0,0 0 1 0 0,1 1 0 0 0,-1-1-1 0 0,0 0 1 0 0,1 1 0 0 0,-1-1-1 0 0,0 1 1 0 0,0-1 0 0 0,0 1-1 0 0,1-1 1 0 0,-1 0 0 0 0,0 1-1 0 0,0-1 1 0 0,0 1 0 0 0,0-1 0 0 0,0 1-1 0 0,0 0 1 0 0,-4 13 1811 0 0,0-6-1890 0 0,-4 15 283 0 0,1 0 0 0 0,2 0 0 0 0,0 1 0 0 0,-3 43 0 0 0,5-38-151 0 0,1-13-57 0 0</inkml:trace>
  <inkml:trace contextRef="#ctx0" brushRef="#br0" timeOffset="589.49">88 747 5624 0 0,'0'0'1377'0'0,"2"1"-969"0"0,8 1 45 0 0,-7-1-193 0 0,1 1-1 0 0,0-1 0 0 0,0 0 0 0 0,0-1 0 0 0,0 1 0 0 0,0-1 0 0 0,0 0 1 0 0,0 0-1 0 0,0 0 0 0 0,6-1 0 0 0,-5-1-47 0 0,2 1 1027 0 0,-6 11-561 0 0,-7 29-486 0 0,-5 73 591 0 0,10-92-653 0 0,0-10 9 0 0,1-1 0 0 0,0 1 1 0 0,0-1-1 0 0,3 14 1 0 0,-2-19-61 0 0,-1 0 1 0 0,0 0 0 0 0,0 0 0 0 0,0 0 0 0 0,-1 0-1 0 0,-1 8 1 0 0,0 6 319 0 0,2-17-376 0 0,-1 0 1 0 0,1 0 0 0 0,-1 0-1 0 0,1 0 1 0 0,-1 0 0 0 0,0 0-1 0 0,1 0 1 0 0,-1-1-1 0 0,0 1 1 0 0,0 0 0 0 0,1 0-1 0 0,-1-1 1 0 0,0 1-1 0 0,0-1 1 0 0,0 1 0 0 0,0-1-1 0 0,0 1 1 0 0,0-1-1 0 0,0 1 1 0 0,0-1 0 0 0,0 0-1 0 0,0 0 1 0 0,-1 1 0 0 0,-3-1 14 0 0,0-1 1 0 0,-1 0 0 0 0,1 0-1 0 0,0 0 1 0 0,0 0 0 0 0,0-1 0 0 0,1 1-1 0 0,-9-5 1 0 0,-34-24 164 0 0,37 23-144 0 0,1-2-20 0 0,6 4-17 0 0</inkml:trace>
  <inkml:trace contextRef="#ctx0" brushRef="#br0" timeOffset="1406.47">480 923 7736 0 0,'14'-3'23'0'0,"-8"0"529"0"0,-6 3-520 0 0,0 0 0 0 0,0 0 0 0 0,0 0 1 0 0,0 0-1 0 0,0 0 0 0 0,0-1 0 0 0,0 1 0 0 0,1 0 0 0 0,-1 0 0 0 0,0 0 1 0 0,0 0-1 0 0,0 0 0 0 0,0 0 0 0 0,0 0 0 0 0,0 0 0 0 0,0 0 0 0 0,0-1 1 0 0,0 1-1 0 0,0 0 0 0 0,0 0 0 0 0,0 0 0 0 0,0 0 0 0 0,-1 0 0 0 0,1 0 1 0 0,0 0-1 0 0,0 0 0 0 0,0 0 0 0 0,0 0 0 0 0,0-1 0 0 0,0 1 0 0 0,0 0 1 0 0,0 0-1 0 0,0 0 0 0 0,0 0 0 0 0,0 0 0 0 0,0 0 0 0 0,0 0 0 0 0,0 0 1 0 0,0 0-1 0 0,0 0 0 0 0,-1 0 0 0 0,1 0 0 0 0,0 0 0 0 0,0 0 0 0 0,0 0 1 0 0,0 0-1 0 0,0 0 0 0 0,0 0 0 0 0,0 0 0 0 0,0 0 0 0 0,-1 0 0 0 0,-17-3 609 0 0,4 2-414 0 0,12 1-213 0 0,0-1 40 0 0,0 1-1 0 0,-1-1 1 0 0,1 0 0 0 0,0 1-1 0 0,0-1 1 0 0,0 0-1 0 0,1 0 1 0 0,-1-1-1 0 0,-3-1 1 0 0,1-1 39 0 0,-2 0-1 0 0,1 0 1 0 0,0 0 0 0 0,-1 1 0 0 0,0 0 0 0 0,1 0 0 0 0,-1 1 0 0 0,-11-4 0 0 0,16 6-73 0 0,0 0 0 0 0,0 0 0 0 0,0 0 0 0 0,0 0 0 0 0,0 1 0 0 0,0-1 0 0 0,0 0 1 0 0,0 0-1 0 0,0 1 0 0 0,0-1 0 0 0,0 1 0 0 0,0-1 0 0 0,0 1 0 0 0,0-1 0 0 0,0 1 0 0 0,0 0 0 0 0,0-1 1 0 0,0 1-1 0 0,1 0 0 0 0,-1 0 0 0 0,0-1 0 0 0,-1 3 0 0 0,-12 19 276 0 0,14-22-298 0 0,-9 20 369 0 0,-10 32 0 0 0,6-15 107 0 0,12-36-450 0 0,1-1 1 0 0,0 1 0 0 0,-1-1-1 0 0,1 1 1 0 0,0 0 0 0 0,0-1 0 0 0,-1 1-1 0 0,1-1 1 0 0,0 1 0 0 0,0 0 0 0 0,0-1-1 0 0,0 1 1 0 0,0-1 0 0 0,0 1-1 0 0,0 0 1 0 0,0-1 0 0 0,0 1 0 0 0,0 0-1 0 0,0-1 1 0 0,0 1 0 0 0,1-1-1 0 0,-1 1 1 0 0,0 0 0 0 0,0-1 0 0 0,0 1-1 0 0,1-1 1 0 0,-1 1 0 0 0,0-1 0 0 0,1 1-1 0 0,-1-1 1 0 0,1 1 0 0 0,-1-1-1 0 0,1 1 1 0 0,0 0 0 0 0,0-1 78 0 0,14-13 219 0 0,8-20-140 0 0,-11 14 4 0 0,-12 19-179 0 0,0 0 1 0 0,1-1-1 0 0,-1 1 0 0 0,0 0 0 0 0,0 0 0 0 0,0 0 0 0 0,0 0 1 0 0,0 0-1 0 0,0 0 0 0 0,0-1 0 0 0,1 1 0 0 0,-1 0 0 0 0,0 0 1 0 0,0 0-1 0 0,0 0 0 0 0,0 0 0 0 0,0 0 0 0 0,1 0 0 0 0,-1 0 1 0 0,0 0-1 0 0,0-1 0 0 0,0 1 0 0 0,0 0 0 0 0,1 0 0 0 0,-1 0 1 0 0,0 0-1 0 0,0 0 0 0 0,0 0 0 0 0,0 0 0 0 0,1 0 0 0 0,-1 0 1 0 0,0 0-1 0 0,0 0 0 0 0,0 0 0 0 0,0 1 0 0 0,1-1 0 0 0,-1 0 1 0 0,0 0-1 0 0,0 0 0 0 0,0 0 0 0 0,0 0 0 0 0,0 0 1 0 0,1 0-1 0 0,-1 0 0 0 0,5 10 103 0 0,0 11-57 0 0,3 16 170 0 0,-8-36-197 0 0,2-1-6 0 0,-1 1 0 0 0,0-1 0 0 0,0 0-1 0 0,0 0 1 0 0,0 0 0 0 0,0 0 0 0 0,1 0 0 0 0,-1 0 0 0 0,0 0 0 0 0,0 0 0 0 0,0 0 0 0 0,0 0 0 0 0,1-1 0 0 0,-1 1 0 0 0,1-1-1 0 0,5-5 47 0 0,0 0 1 0 0,12-15-1 0 0,10-9 199 0 0,-28 30-248 0 0,0 0-1 0 0,0-1 1 0 0,0 1-1 0 0,0 0 0 0 0,0 0 1 0 0,-1 0-1 0 0,1 0 0 0 0,0 0 1 0 0,0 0-1 0 0,0 0 1 0 0,0 1-1 0 0,0-1 0 0 0,0 0 1 0 0,0 1-1 0 0,0-1 0 0 0,0 0 1 0 0,-1 1-1 0 0,1-1 0 0 0,0 1 1 0 0,0-1-1 0 0,0 1 1 0 0,-1-1-1 0 0,1 1 0 0 0,1 1 1 0 0,4 2 52 0 0,-4-3-50 0 0,1 0 0 0 0,-1-1-1 0 0,1 1 1 0 0,0 0 0 0 0,-1-1-1 0 0,1 1 1 0 0,-1-1 0 0 0,1 0-1 0 0,0 0 1 0 0,-1 0 0 0 0,1 0-1 0 0,0-1 1 0 0,-1 1 0 0 0,1-1 0 0 0,4-1-1 0 0,20-2 195 0 0,-25 4-205 0 0,-1 0-1 0 0,1 1 1 0 0,-1-1-1 0 0,1 1 1 0 0,-1-1-1 0 0,1 1 1 0 0,-1 0-1 0 0,0-1 1 0 0,1 1 0 0 0,-1 0-1 0 0,2 2 1 0 0,-1-2-5 0 0,-1 0 1 0 0,0 0-1 0 0,1 0 1 0 0,-1 0-1 0 0,1 0 1 0 0,0-1-1 0 0,-1 1 1 0 0,1 0-1 0 0,-1-1 1 0 0,4 1-1 0 0,2-1 5 0 0</inkml:trace>
  <inkml:trace contextRef="#ctx0" brushRef="#br0" timeOffset="2349.68">2249 26 6424 0 0,'-4'-12'479'0'0,"-1"-2"4068"0"0,-3 26-3741 0 0,-1 16-478 0 0,3-13-131 0 0,1 0 0 0 0,0 0 0 0 0,2 1 0 0 0,0 0 0 0 0,0 0 1 0 0,2 0-1 0 0,0 19 0 0 0,2-22-102 0 0</inkml:trace>
  <inkml:trace contextRef="#ctx0" brushRef="#br0" timeOffset="2350.68">2152 583 9040 0 0,'-1'-12'194'0'0,"-2"-55"409"0"0,3 64-488 0 0,-1-10 230 0 0,-8 18 976 0 0,9-10-1257 0 0,-2-5 68 0 0,-2 24 96 0 0,-2 34 708 0 0,5-44-700 0 0,2-12-138 0 0,5 30 1118 0 0,-6-50-648 0 0,0 28-567 0 0,0 0 0 0 0,0 0 0 0 0,0 0 0 0 0,0 0 0 0 0,0 0 1 0 0,0 0-1 0 0,-1 0 0 0 0,1-1 0 0 0,0 1 0 0 0,0 0 0 0 0,0 0 0 0 0,0 0 1 0 0,0 0-1 0 0,0 0 0 0 0,0 0 0 0 0,0 0 0 0 0,0 0 0 0 0,0 0 1 0 0,0 0-1 0 0,0 0 0 0 0,0 0 0 0 0,0 0 0 0 0,0 0 0 0 0,0 0 1 0 0,-1 0-1 0 0,1 0 0 0 0,0 0 0 0 0,0 0 0 0 0,0 0 0 0 0,0 0 1 0 0,0 0-1 0 0,0 0 0 0 0,0 0 0 0 0,0 0 0 0 0,0 0 0 0 0,0 0 0 0 0,0 0 1 0 0,0 0-1 0 0,0 0 0 0 0,0 0 0 0 0,-1 0 0 0 0,1 0 0 0 0,0 0 1 0 0,0 0-1 0 0,0 0 0 0 0,-3-6 9 0 0,3 6-11 0 0,0-1 2 0 0,-1 0 0 0 0,1 0 1 0 0,-1 0-1 0 0,1 0 0 0 0,-1 1 0 0 0,0-1 0 0 0,0 0 0 0 0,1 0 0 0 0,-1 0 0 0 0,0 1 0 0 0,0-1 0 0 0,0 0 1 0 0,0 1-1 0 0,0-1 0 0 0,0 0 0 0 0,0 1 0 0 0,0 0 0 0 0,0-1 0 0 0,0 1 0 0 0,0-1 0 0 0,0 1 0 0 0,-2 0 1 0 0,-4-1-2 0 0,0 2 0 0 0,6-1-2 0 0,1 0 1 0 0,-1 0 0 0 0,0 0 0 0 0,1 0 0 0 0,-1 1 0 0 0,0-1 0 0 0,0 0 0 0 0,1 1 0 0 0,-1-1 0 0 0,1 0 0 0 0,-1 1 0 0 0,0-1 0 0 0,1 1-1 0 0,-1-1 1 0 0,1 1 0 0 0,-1-1 0 0 0,1 1 0 0 0,-1-1 0 0 0,1 1 0 0 0,-1 1 0 0 0,-1 0-8 0 0,0 0 3 0 0,1-1-4 0 0,0 1 1 0 0,0-1 0 0 0,0 1 0 0 0,0-1-1 0 0,0 1 1 0 0,0 0 0 0 0,0-1-1 0 0,-1 4 1 0 0,1-1-21 0 0</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10:52.578"/>
    </inkml:context>
    <inkml:brush xml:id="br0">
      <inkml:brushProperty name="width" value="0.05" units="cm"/>
      <inkml:brushProperty name="height" value="0.05" units="cm"/>
      <inkml:brushProperty name="color" value="#004F8B"/>
    </inkml:brush>
  </inkml:definitions>
  <inkml:trace contextRef="#ctx0" brushRef="#br0">63 40 96 0 0,'0'-8'1508'0'0,"2"-8"811"0"0,7 1 1988 0 0,-10 34-3873 0 0,-1-1 0 0 0,-7 31 0 0 0,0 0 168 0 0,8-43-563 0 0,-22 148 1714 0 0,22-150-1648 0 0,1-3-52 0 0,0 0-1 0 0,0 0 1 0 0,0-1-1 0 0,0 1 1 0 0,-1 0-1 0 0,1 0 1 0 0,0-1-1 0 0,0 1 1 0 0,-1 0-1 0 0,1 0 1 0 0,0-1-1 0 0,-1 1 1 0 0,1 0-1 0 0,-1-1 1 0 0,1 1-1 0 0,-1 0 1 0 0,1-1-1 0 0,-2 2 1 0 0,1-2 156 0 0,-4-20 223 0 0,-1-18-279 0 0,2-1-1 0 0,1 1 0 0 0,2-1 0 0 0,5-52 1 0 0,-4 89-150 0 0,0 1-1 0 0,0 0 0 0 0,0 0 0 0 0,0 0 0 0 0,0 0 0 0 0,0 0 0 0 0,0 0 0 0 0,1 0 0 0 0,-1 0 0 0 0,0 0 0 0 0,0 0 0 0 0,1 0 0 0 0,-1 0 1 0 0,1 0-1 0 0,-1 1 0 0 0,1-1 0 0 0,-1 0 0 0 0,1 0 0 0 0,-1 0 0 0 0,1 0 0 0 0,0 1 0 0 0,-1-1 0 0 0,1 0 0 0 0,0 1 0 0 0,1-2 0 0 0,0 2-2 0 0,0 0 0 0 0,0 0 1 0 0,0 0-1 0 0,0 0 0 0 0,-1 1 0 0 0,1-1 0 0 0,0 0 0 0 0,0 1 0 0 0,-1 0 0 0 0,1-1 0 0 0,0 1 0 0 0,-1 0 0 0 0,1 0 0 0 0,0 0 1 0 0,1 1-1 0 0,1 1 0 0 0,9 6 3 0 0,0 1 1 0 0,-1 1-1 0 0,-1-1 1 0 0,0 2-1 0 0,15 18 1 0 0,-6-6 0 0 0,-4-4 30 0 0,-1 1-1 0 0,-1 0 1 0 0,19 36 0 0 0,-32-56-26 0 0,-1 0 0 0 0,1 1 0 0 0,0-1 0 0 0,0 0 0 0 0,-1 1 0 0 0,1-1 0 0 0,-1 0 0 0 0,0 1 0 0 0,1-1 0 0 0,-1 1 0 0 0,0-1 0 0 0,0 1 0 0 0,0-1 0 0 0,0 1 1 0 0,0-1-1 0 0,0 1 0 0 0,0-1 0 0 0,0 0 0 0 0,-1 1 0 0 0,1-1 0 0 0,0 1 0 0 0,-1-1 0 0 0,1 0 0 0 0,-1 1 0 0 0,0-1 0 0 0,1 0 0 0 0,-3 3 0 0 0,1-3 10 0 0,0 1 0 0 0,0-1 0 0 0,0 1-1 0 0,0-1 1 0 0,0 0 0 0 0,0 0-1 0 0,-1 0 1 0 0,1 0 0 0 0,0 0 0 0 0,-1-1-1 0 0,1 1 1 0 0,0-1 0 0 0,-1 1-1 0 0,1-1 1 0 0,-4 0 0 0 0,-7 0 44 0 0,0 0 0 0 0,0-1 0 0 0,0-1-1 0 0,1 0 1 0 0,-1-1 0 0 0,-15-5 0 0 0,15 2-12 0 0</inkml:trace>
  <inkml:trace contextRef="#ctx0" brushRef="#br0" timeOffset="1">325 197 8640 0 0,'0'0'272'0'0,"5"-11"264"0"0,-5 6-136 0 0,-1 0-168 0 0,1 0 280 0 0,-2 1 272 0 0</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10:55.884"/>
    </inkml:context>
    <inkml:brush xml:id="br0">
      <inkml:brushProperty name="width" value="0.05" units="cm"/>
      <inkml:brushProperty name="height" value="0.05" units="cm"/>
      <inkml:brushProperty name="color" value="#004F8B"/>
    </inkml:brush>
  </inkml:definitions>
  <inkml:trace contextRef="#ctx0" brushRef="#br0">3180 617 9848 0 0,'0'0'2410'0'0,"1"2"-1983"0"0,-1 4-272 0 0,0-1 0 0 0,0 1 0 0 0,0-1-1 0 0,-1 1 1 0 0,0-1 0 0 0,0 1 0 0 0,-3 7 0 0 0,-2 14 222 0 0,-6 174 754 0 0,12-185-1059 0 0</inkml:trace>
  <inkml:trace contextRef="#ctx0" brushRef="#br0" timeOffset="1008.38">3233 1084 11448 0 0,'0'0'993'0'0,"-2"-1"-889"0"0,-6-2 5 0 0,6 2 325 0 0,-11 11 1071 0 0,11-4-1420 0 0,1 0 0 0 0,-1 1 1 0 0,1-1-1 0 0,0 0 0 0 0,1 1 1 0 0,-1-1-1 0 0,1 0 0 0 0,0 1 0 0 0,1-1 1 0 0,1 8-1 0 0,0 19 132 0 0,2 58 295 0 0,-4-90-494 0 0,0 1 0 0 0,0-1 0 0 0,0 1 0 0 0,0-1 0 0 0,-1 0 0 0 0,1 1 0 0 0,0-1 0 0 0,-1 0 1 0 0,1 0-1 0 0,-1 1 0 0 0,1-1 0 0 0,-1 0 0 0 0,0 0 0 0 0,1 1 0 0 0,-1-1 0 0 0,-1 1 0 0 0,-5-20 21 0 0,5 4-35 0 0,-1 0 0 0 0,2-1 0 0 0,0 0 0 0 0,1 1 0 0 0,3-25 0 0 0,-2 29-2 0 0,1 0-1 0 0,0 1 1 0 0,0-1 0 0 0,1 1 0 0 0,0-1-1 0 0,1 1 1 0 0,0 0 0 0 0,0 0 0 0 0,8-10-1 0 0,-11 17-1 0 0,0 0 0 0 0,1 0-1 0 0,-1 1 1 0 0,0-1 0 0 0,1 0-1 0 0,-1 1 1 0 0,1-1-1 0 0,0 1 1 0 0,-1 0 0 0 0,1 0-1 0 0,0 0 1 0 0,0 0-1 0 0,0 0 1 0 0,0 0 0 0 0,3-1-1 0 0,-3 2 1 0 0,0 0-1 0 0,-1 0 1 0 0,1 0 0 0 0,0 1-1 0 0,-1-1 1 0 0,1 0 0 0 0,-1 1-1 0 0,1 0 1 0 0,-1-1-1 0 0,1 1 1 0 0,-1 0 0 0 0,1 0-1 0 0,-1 0 1 0 0,1-1-1 0 0,-1 2 1 0 0,0-1 0 0 0,0 0-1 0 0,0 0 1 0 0,1 0 0 0 0,-1 0-1 0 0,1 3 1 0 0,5 5-5 0 0,0 1 0 0 0,-1 0 0 0 0,0 0 0 0 0,0 0 0 0 0,-1 1-1 0 0,-1 0 1 0 0,6 19 0 0 0,-7-21 0 0 0,-1 0 0 0 0,0 0 0 0 0,-1 0 0 0 0,0 1 0 0 0,0-1 0 0 0,-1 1 0 0 0,0-1 0 0 0,-1 0 0 0 0,0 1 0 0 0,-3 10 0 0 0,0-7 1 0 0,0 0 1 0 0,-1 0-1 0 0,0 0 1 0 0,-1-1-1 0 0,-1 0 0 0 0,0-1 1 0 0,0 1-1 0 0,-13 13 1 0 0,19-23 3 0 0,-1-1-1 0 0,0 1 1 0 0,1 0 0 0 0,-1-1 0 0 0,0 0-1 0 0,0 1 1 0 0,0-1 0 0 0,0 0 0 0 0,-1 0-1 0 0,1 0 1 0 0,0 0 0 0 0,0-1 0 0 0,-1 1 0 0 0,1-1-1 0 0,0 1 1 0 0,-1-1 0 0 0,1 0 0 0 0,0 0-1 0 0,-1 0 1 0 0,1 0 0 0 0,-1 0 0 0 0,1 0-1 0 0,-4-2 1 0 0,3 1 0 0 0,-1 0 0 0 0,1-1 0 0 0,0 1-1 0 0,-1-1 1 0 0,1 0 0 0 0,0 0 0 0 0,0-1-1 0 0,0 1 1 0 0,1 0 0 0 0,-1-1 0 0 0,1 0 0 0 0,-1 0-1 0 0,1 1 1 0 0,0-1 0 0 0,0-1 0 0 0,-2-3-1 0 0,3 6 1 0 0,1 0 0 0 0,-1 0 0 0 0,1 1 0 0 0,-1-1 0 0 0,1 0 0 0 0,0 0 0 0 0,-1 0 0 0 0,1 0 0 0 0,0 0 0 0 0,0 1 0 0 0,-1-1 0 0 0,1 0 0 0 0,0 0 0 0 0,0 0 0 0 0,0 0 0 0 0,0 0 0 0 0,0 0 0 0 0,1 0 0 0 0,-1 1 0 0 0,0-1 0 0 0,0 0 0 0 0,0 0 0 0 0,1 0 0 0 0,-1 0 0 0 0,1 0 0 0 0,-1 1 0 0 0,0-1 0 0 0,1 0 0 0 0,-1 0 0 0 0,2-1 0 0 0,0 1 0 0 0,-1 0 0 0 0,1-1 0 0 0,0 1 0 0 0,0 0 0 0 0,0-1 0 0 0,-1 1 0 0 0,1 0 0 0 0,0 0 0 0 0,0 1 0 0 0,0-1 0 0 0,1 0 0 0 0,-1 1 0 0 0,0-1 0 0 0,0 1 0 0 0,0 0 0 0 0,0 0 0 0 0,1 0 0 0 0,-1 0 0 0 0,0 0 0 0 0,0 0 0 0 0,0 0 0 0 0,0 1 0 0 0,3 0 0 0 0,1 0 0 0 0,18 2 0 0 0,24 0 0 0 0,-37-4 0 0 0,0 0 0 0 0,-1-1 0 0 0,1-1 0 0 0,-1 0 0 0 0,1 0 0 0 0,-1-1 0 0 0,0-1 0 0 0,18-10 0 0 0,-23 13 1 0 0,-1-1 0 0 0,0 0 0 0 0,0 0 0 0 0,0-1 0 0 0,0 1 0 0 0,0-1 0 0 0,-1 0-1 0 0,0 0 1 0 0,0 0 0 0 0,0 0 0 0 0,0 0 0 0 0,-1-1 0 0 0,1 1 0 0 0,-1-1 0 0 0,0 0-1 0 0,0 0 1 0 0,-1 0 0 0 0,0 1 0 0 0,2-10 0 0 0,-3 13 0 0 0,0 0 1 0 0,0 0 0 0 0,0 0-1 0 0,0 0 1 0 0,0 1 0 0 0,0-1-1 0 0,0 0 1 0 0,0 0 0 0 0,-1 0-1 0 0,1 0 1 0 0,0 0-1 0 0,0 0 1 0 0,-1 1 0 0 0,1-1-1 0 0,-1 0 1 0 0,1 0 0 0 0,-1 0-1 0 0,1 1 1 0 0,-1-1 0 0 0,1 0-1 0 0,-1 1 1 0 0,0-1-1 0 0,1 0 1 0 0,-1 1 0 0 0,0-1-1 0 0,1 1 1 0 0,-1-1 0 0 0,0 1-1 0 0,0-1 1 0 0,0 1 0 0 0,1 0-1 0 0,-1-1 1 0 0,0 1-1 0 0,0 0 1 0 0,0 0 0 0 0,-2-1-1 0 0,1 1 3 0 0,0 0 0 0 0,0 0-1 0 0,0 1 1 0 0,0-1-1 0 0,0 0 1 0 0,0 1 0 0 0,0 0-1 0 0,0-1 1 0 0,0 1 0 0 0,0 0-1 0 0,-3 1 1 0 0,1 1 2 0 0,1 0 1 0 0,-1 0-1 0 0,1 0 1 0 0,0 0-1 0 0,0 1 0 0 0,0-1 1 0 0,0 1-1 0 0,1 0 1 0 0,-1 0-1 0 0,1 0 0 0 0,0 0 1 0 0,0 0-1 0 0,0 0 1 0 0,-1 6-1 0 0,3-8 1 0 0,-1 1-1 0 0,0 0 1 0 0,1-1-1 0 0,0 1 1 0 0,0 0-1 0 0,0-1 1 0 0,0 1-1 0 0,0 0 1 0 0,0-1-1 0 0,1 1 1 0 0,-1 0-1 0 0,1-1 1 0 0,-1 1-1 0 0,1-1 1 0 0,0 1-1 0 0,0-1 1 0 0,1 1-1 0 0,-1-1 1 0 0,0 0-1 0 0,1 1 1 0 0,-1-1-1 0 0,1 0 1 0 0,0 0-1 0 0,0 0 1 0 0,2 1-1 0 0,-1-1 10 0 0,0 0-1 0 0,0 0 1 0 0,0-1-1 0 0,1 1 0 0 0,-1-1 1 0 0,1 0-1 0 0,-1 0 1 0 0,1 0-1 0 0,-1-1 1 0 0,1 1-1 0 0,-1-1 1 0 0,1 0-1 0 0,0 0 1 0 0,-1 0-1 0 0,1-1 0 0 0,-1 1 1 0 0,1-1-1 0 0,-1 1 1 0 0,1-1-1 0 0,-1-1 1 0 0,5-1-1 0 0,7-3 51 0 0,-1 0 0 0 0,0-1 0 0 0,21-14 0 0 0,-22 12 5 0 0,0 0 0 0 0,0-1 0 0 0,20-21 0 0 0,-27 20-2 0 0,-9 8 16 0 0,2 3-81 0 0,0 0-1 0 0,0 0 1 0 0,0 0-1 0 0,0 0 1 0 0,0 0-1 0 0,1 0 1 0 0,-1 1-1 0 0,0-1 1 0 0,0 0-1 0 0,0 1 1 0 0,0-1-1 0 0,1 1 0 0 0,-1-1 1 0 0,0 1-1 0 0,0-1 1 0 0,0 2-1 0 0,-2 1-1 0 0,1 0-1 0 0,0 0 1 0 0,0 0-1 0 0,0 0 1 0 0,0 0-1 0 0,0 0 1 0 0,1 1-1 0 0,0-1 1 0 0,-1 1-1 0 0,1-1 1 0 0,1 1-1 0 0,-1-1 1 0 0,0 1-1 0 0,1 0 1 0 0,0-1-1 0 0,0 1 1 0 0,0 0-1 0 0,0-1 1 0 0,0 1-1 0 0,1 0 0 0 0,0-1 1 0 0,0 1-1 0 0,0-1 1 0 0,0 1-1 0 0,0-1 1 0 0,1 0-1 0 0,1 5 1 0 0,1-4 1 0 0,0 1-1 0 0,0 0 1 0 0,0-1 0 0 0,0 0 0 0 0,1 0-1 0 0,7 6 1 0 0,-9-9-2 0 0,-1 0 0 0 0,1 0 0 0 0,0 0 0 0 0,0 0 0 0 0,-1 0 1 0 0,1-1-1 0 0,0 1 0 0 0,0-1 0 0 0,0 1 0 0 0,0-1 0 0 0,0 0 0 0 0,0 0 0 0 0,0-1 0 0 0,0 1 0 0 0,-1 0 0 0 0,5-2 0 0 0,1-1 2 0 0,1-1 0 0 0,0 1 1 0 0,-1-2-1 0 0,0 1 0 0 0,15-11 0 0 0,-17 11-5 0 0,15-11 2 0 0</inkml:trace>
  <inkml:trace contextRef="#ctx0" brushRef="#br0" timeOffset="3308.58">203 94 6520 0 0,'0'0'552'0'0,"-2"-1"-383"0"0,-2-3-64 0 0,0 1 0 0 0,0 0 0 0 0,0 0 0 0 0,-1 1 0 0 0,1-1 0 0 0,-1 1 0 0 0,0 0 0 0 0,1 0-1 0 0,-1 1 1 0 0,-6-2 0 0 0,7 2-54 0 0,1 1 0 0 0,0 0-1 0 0,-1 0 1 0 0,1 0 0 0 0,-1 0-1 0 0,1 0 1 0 0,0 1 0 0 0,-1-1 0 0 0,1 1-1 0 0,0 0 1 0 0,-1 0 0 0 0,1 0-1 0 0,0 1 1 0 0,0-1 0 0 0,0 1-1 0 0,0-1 1 0 0,-3 4 0 0 0,0-1 26 0 0,0 0-1 0 0,0 1 1 0 0,1 0 0 0 0,-1 0 0 0 0,1 1 0 0 0,1 0 0 0 0,-1 0 0 0 0,1 0-1 0 0,0 0 1 0 0,0 0 0 0 0,0 1 0 0 0,1 0 0 0 0,-4 12 0 0 0,3-6 30 0 0,1 1 0 0 0,-3 22 0 0 0,5-30-61 0 0,1 1 0 0 0,0 0-1 0 0,0 0 1 0 0,0 0 0 0 0,1-1 0 0 0,0 1 0 0 0,3 9 0 0 0,-4-14-33 0 0,1 0 0 0 0,-1-1 0 0 0,1 1 0 0 0,0-1-1 0 0,0 1 1 0 0,0-1 0 0 0,0 0 0 0 0,0 1 0 0 0,0-1 0 0 0,0 0 0 0 0,0 0 0 0 0,1 0 0 0 0,-1 0 0 0 0,0 0 0 0 0,1 0 0 0 0,-1 0 0 0 0,1 0 0 0 0,-1 0 0 0 0,1-1 0 0 0,-1 1 0 0 0,1 0 0 0 0,0-1 0 0 0,-1 0 0 0 0,1 1 0 0 0,0-1 0 0 0,-1 0 0 0 0,4 0 0 0 0,4 0 39 0 0,0-1 1 0 0,-1 0-1 0 0,0 0 1 0 0,13-4-1 0 0,2-1-5 0 0,7 0 33 0 0,-21 4-47 0 0,0 0 0 0 0,16-2 0 0 0,-22 4-18 0 0,0 0-1 0 0,0 1 1 0 0,0-1-1 0 0,0 0 1 0 0,-1 1 0 0 0,1-1-1 0 0,0 1 1 0 0,0 0-1 0 0,0 0 1 0 0,-1 0 0 0 0,1 1-1 0 0,4 2 1 0 0,-7-4-11 0 0,1 1 1 0 0,-1-1-1 0 0,1 1 0 0 0,-1-1 1 0 0,1 1-1 0 0,-1-1 1 0 0,1 1-1 0 0,-1 0 0 0 0,0-1 1 0 0,1 1-1 0 0,-1 0 0 0 0,0-1 1 0 0,1 1-1 0 0,-1 0 1 0 0,0-1-1 0 0,0 1 0 0 0,0 0 1 0 0,0 0-1 0 0,0-1 0 0 0,0 1 1 0 0,0 0-1 0 0,0 0 1 0 0,0-1-1 0 0,0 1 0 0 0,0 0 1 0 0,0-1-1 0 0,-1 1 0 0 0,1 0 1 0 0,0 0-1 0 0,-1 0 1 0 0,-10 20 89 0 0,10-19-85 0 0,-3 2 11 0 0,1 0 0 0 0,-1 0 0 0 0,0 0 0 0 0,0-1 0 0 0,0 1 0 0 0,0-1-1 0 0,0 0 1 0 0,-1 0 0 0 0,0-1 0 0 0,1 1 0 0 0,-1-1 0 0 0,0 0 0 0 0,0 0 0 0 0,0-1 0 0 0,-6 2 0 0 0,-2 1 63 0 0,13-4-77 0 0,0 0 0 0 0,0 0-1 0 0,0-1 1 0 0,1 1 0 0 0,-1 0 0 0 0,0 0-1 0 0,0 0 1 0 0,0 0 0 0 0,0-1-1 0 0,0 1 1 0 0,0 0 0 0 0,0 0-1 0 0,0 0 1 0 0,0-1 0 0 0,0 1 0 0 0,0 0-1 0 0,0 0 1 0 0,0-1 0 0 0,0 1-1 0 0,0 0 1 0 0,0 0 0 0 0,0 0 0 0 0,0-1-1 0 0,0 1 1 0 0,0 0 0 0 0,0 0-1 0 0,0 0 1 0 0,0-1 0 0 0,0 1 0 0 0,-1 0-1 0 0,1 0 1 0 0,0 0 0 0 0,0 0-1 0 0,0-1 1 0 0,0 1 0 0 0,0 0-1 0 0,-1 0 1 0 0,1 0 0 0 0,0 0 0 0 0,0 0-1 0 0,0 0 1 0 0,0-1 0 0 0,-1 1-1 0 0,1 0 1 0 0,0 0 0 0 0,0 0 0 0 0,0 0-1 0 0,-1 0 1 0 0,1 0 0 0 0,0 0-1 0 0,0 0 1 0 0,-1 0 0 0 0,1 0 0 0 0,0 0-1 0 0,0 0 1 0 0,-1 0 0 0 0,7-2 9 0 0,0 0 1 0 0,0 0-1 0 0,1 1 1 0 0,-1 0-1 0 0,8 0 1 0 0,10-3 3 0 0,-3-1-4 0 0,1 0 1 0 0,-1-2-1 0 0,0-1 1 0 0,-1 0 0 0 0,0-1-1 0 0,20-13 1 0 0,-29 16-13 0 0,-7 2-4 0 0,3-9 2 0 0,-6 8-1 0 0,-3 0 0 0 0,1 0 0 0 0,-3 2 0 0 0,3 3 0 0 0,1-1 0 0 0,0 1 0 0 0,-1 0 0 0 0,1 0 0 0 0,-1 0 1 0 0,1 0-1 0 0,0 0 0 0 0,-1 0 0 0 0,1 0 0 0 0,0 0 1 0 0,-1 0-1 0 0,1 1 0 0 0,0-1 0 0 0,-1 0 0 0 0,1 0 0 0 0,0 0 1 0 0,-1 0-1 0 0,1 0 0 0 0,0 1 0 0 0,-1-1 0 0 0,1 0 1 0 0,0 0-1 0 0,-1 1 0 0 0,-1 2 4 0 0,1-2-2 0 0,-1 1 6 0 0,-1 0 1 0 0,1 0-1 0 0,0 0 1 0 0,0 1-1 0 0,0-1 1 0 0,0 1-1 0 0,0 0 1 0 0,0-1-1 0 0,1 1 1 0 0,0 0-1 0 0,-1 0 1 0 0,1 0-1 0 0,-1 4 1 0 0,2-6 38 0 0,0-1-42 0 0,0 0 1 0 0,0 0-1 0 0,-1 0 1 0 0,1 0-1 0 0,0 0 1 0 0,0 1-1 0 0,0-1 1 0 0,0 0-1 0 0,0 0 1 0 0,0 0-1 0 0,0 0 1 0 0,0 0-1 0 0,0 1 1 0 0,0-1-1 0 0,0 0 1 0 0,0 0 0 0 0,0 0-1 0 0,-1 0 1 0 0,1 1-1 0 0,0-1 1 0 0,0 0-1 0 0,1 0 1 0 0,-1 0-1 0 0,0 0 1 0 0,0 1-1 0 0,0-1 1 0 0,0 0-1 0 0,0 0 1 0 0,0 0-1 0 0,0 0 1 0 0,0 1-1 0 0,0-1 1 0 0,0 0-1 0 0,0 0 1 0 0,0 0-1 0 0,0 0 1 0 0,1 0 0 0 0,-1 1-1 0 0,0-1 1 0 0,0 0-1 0 0,0 0 1 0 0,0 0-1 0 0,0 0 1 0 0,1 0-1 0 0,-1 0 1 0 0,0 0-1 0 0,0 0 1 0 0,0 0-1 0 0,0 0 1 0 0,0 1-1 0 0,1-1 1 0 0,-1 0-1 0 0,0 0 1 0 0,0 0-1 0 0,0 0 1 0 0,0 0-1 0 0,1 0 1 0 0,-1 0 0 0 0,0 0-1 0 0,0 0 1 0 0,0 0-1 0 0,0-1 1 0 0,1 1-1 0 0,9-4 220 0 0,8-12 23 0 0,-17 16-219 0 0,-1-1 0 0 0,1 1 0 0 0,0-1 0 0 0,-1 1 0 0 0,1-1 0 0 0,0 1 0 0 0,0-1 0 0 0,0 1 0 0 0,0 0-1 0 0,-1-1 1 0 0,1 1 0 0 0,0 0 0 0 0,0 0 0 0 0,0 0 0 0 0,0-1 0 0 0,0 1 0 0 0,0 0 0 0 0,0 0 0 0 0,0 0 0 0 0,0 1 0 0 0,-1-1 0 0 0,3 0 0 0 0,-2 1 61 0 0,12 0 229 0 0,-11-1-294 0 0,0 0 0 0 0,-1 1 0 0 0,1-1 0 0 0,0 0 0 0 0,0 0 1 0 0,0 0-1 0 0,-1-1 0 0 0,1 1 0 0 0,0 0 0 0 0,0-1 0 0 0,0 1 0 0 0,-1-1 1 0 0,1 1-1 0 0,0-1 0 0 0,-1 0 0 0 0,1 0 0 0 0,0 0 0 0 0,-1 0 0 0 0,3-2 1 0 0,1-2 7 0 0,0 0 0 0 0,-1 0 0 0 0,1-1 0 0 0,-1 0 1 0 0,0 0-1 0 0,-1 0 0 0 0,0 0 0 0 0,0-1 0 0 0,0 1 1 0 0,0-1-1 0 0,-1 0 0 0 0,0 0 0 0 0,-1 0 0 0 0,1 0 1 0 0,-1 0-1 0 0,-1 0 0 0 0,0 0 0 0 0,1 0 1 0 0,-2 0-1 0 0,1-1 0 0 0,-3-7 0 0 0,2 11-18 0 0,0 0 0 0 0,0 0 0 0 0,-1 0 0 0 0,1 0 1 0 0,-1 0-1 0 0,0 0 0 0 0,0 0 0 0 0,-1 0 0 0 0,1 1 0 0 0,-1-1 0 0 0,1 1 0 0 0,-1-1 0 0 0,0 1 0 0 0,-1 0 0 0 0,-3-3 0 0 0,6 6-12 0 0,1 0 0 0 0,-1 0 0 0 0,0 1 0 0 0,1-1 0 0 0,-1 0 0 0 0,0 0-1 0 0,1 0 1 0 0,-1 0 0 0 0,0 1 0 0 0,1-1 0 0 0,-1 0 0 0 0,1 0 0 0 0,-1 1-1 0 0,1-1 1 0 0,-1 0 0 0 0,1 1 0 0 0,-1-1 0 0 0,1 1 0 0 0,-1-1 0 0 0,1 1-1 0 0,-1-1 1 0 0,1 1 0 0 0,0-1 0 0 0,-1 1 0 0 0,1-1 0 0 0,0 1 0 0 0,-1 1-1 0 0,-1 12 15 0 0,0 0-1 0 0,1 1 0 0 0,0 0 0 0 0,4 25 0 0 0,-3-33-9 0 0,1 0-1 0 0,1 1 1 0 0,0-1-1 0 0,0 0 1 0 0,0 1-1 0 0,1-1 1 0 0,0-1-1 0 0,0 1 1 0 0,1 0-1 0 0,0-1 1 0 0,7 9-1 0 0,-7-11-1 0 0,0-1 0 0 0,0 0 0 0 0,0 0 0 0 0,1-1 1 0 0,-1 1-1 0 0,1-1 0 0 0,-1 0 0 0 0,1-1 0 0 0,0 1 0 0 0,0-1 0 0 0,0 0 0 0 0,0 0 0 0 0,0 0 0 0 0,0-1 0 0 0,7 1 0 0 0,-9-2 0 0 0,1 1-1 0 0,0-1 1 0 0,-1 0-1 0 0,1 0 0 0 0,-1 0 1 0 0,1 0-1 0 0,-1 0 0 0 0,0-1 1 0 0,1 1-1 0 0,-1-1 0 0 0,0 0 1 0 0,0 0-1 0 0,0-1 0 0 0,-1 1 1 0 0,1 0-1 0 0,0-1 0 0 0,3-5 1 0 0,0 2 2 0 0,-1-1 0 0 0,0 0 1 0 0,-1 0-1 0 0,1 0 0 0 0,-1-1 1 0 0,4-11-1 0 0,-4 6 2 0 0,-1 0 0 0 0,0 0 1 0 0,-1 0-1 0 0,1-25 0 0 0,-1 25 5 0 0,-2 23-4 0 0,-1 1-10 0 0,1 0 0 0 0,1 0 0 0 0,1 10 0 0 0,0-4 0 0 0,2 1-1 0 0,-4-22-2 0 0,1-1 0 0 0,-1 0 0 0 0,1 1 0 0 0,0-1 0 0 0,4-7 0 0 0,0-7-3 0 0,-4 14 3 0 0,1-1-1 0 0,0 1 1 0 0,0 0-1 0 0,0 0 1 0 0,5-7 0 0 0,-6 10 1 0 0,-1 1 1 0 0,1-1 0 0 0,0 1-1 0 0,1-1 1 0 0,-1 1 0 0 0,0-1-1 0 0,0 1 1 0 0,0 0 0 0 0,1 0 0 0 0,-1 0-1 0 0,1-1 1 0 0,-1 1 0 0 0,1 1-1 0 0,-1-1 1 0 0,1 0 0 0 0,0 0-1 0 0,-1 1 1 0 0,1-1 0 0 0,0 1-1 0 0,3-1 1 0 0,-1 1-6 0 0,-3 0 7 0 0,0 0-1 0 0,0 0 1 0 0,0 0-1 0 0,0 0 1 0 0,-1 0-1 0 0,1 1 1 0 0,0-1-1 0 0,0 0 1 0 0,0 1-1 0 0,-1-1 1 0 0,1 0-1 0 0,0 1 1 0 0,-1-1-1 0 0,1 1 1 0 0,0-1-1 0 0,-1 1 0 0 0,1 0 1 0 0,-1-1-1 0 0,1 1 1 0 0,0-1-1 0 0,-1 1 1 0 0,0 0-1 0 0,1 0 1 0 0,-1-1-1 0 0,1 1 1 0 0,-1 0-1 0 0,0 0 1 0 0,1-1-1 0 0,-1 1 1 0 0,0 0-1 0 0,0 1 1 0 0,0 20-6 0 0,0-22 6 0 0,-1 4 0 0 0,0 1 0 0 0,0-1 0 0 0,0 0-1 0 0,-1 0 1 0 0,1 0 0 0 0,-1 0 0 0 0,0 0 0 0 0,0 0 0 0 0,0 0 0 0 0,-1-1 0 0 0,1 1 0 0 0,-1-1 0 0 0,-4 4-1 0 0,-4 2 1 0 0</inkml:trace>
  <inkml:trace contextRef="#ctx0" brushRef="#br0" timeOffset="5847.71">4062 85 12664 0 0,'0'0'881'0'0,"-2"2"-764"0"0,0 1-12 0 0,0 1 0 0 0,0 0 0 0 0,1-1-1 0 0,-1 1 1 0 0,1 0 0 0 0,0 0 0 0 0,0 0-1 0 0,0 0 1 0 0,0 8 0 0 0,1 42 127 0 0,1-23-88 0 0,-2 40 182 0 0,1 96 302 0 0,0-158-560 0 0,2 0 0 0 0,-1 1 0 0 0,1-1 0 0 0,0 0 0 0 0,1 0 0 0 0,0 0 1 0 0,5 8-1 0 0,-7-16-61 0 0,-1-1 1 0 0,1 1-1 0 0,-1-1 0 0 0,1 1 1 0 0,-1-1-1 0 0,1 1 0 0 0,-1-1 1 0 0,1 1-1 0 0,0-1 0 0 0,-1 1 1 0 0,1-1-1 0 0,0 0 0 0 0,-1 0 1 0 0,1 1-1 0 0,0-1 1 0 0,0 0-1 0 0,-1 0 0 0 0,1 0 1 0 0,0 0-1 0 0,0 0 0 0 0,-1 0 1 0 0,1 0-1 0 0,0 0 0 0 0,0 0 1 0 0,-1 0-1 0 0,2 0 0 0 0,21-5 135 0 0,-20 4-116 0 0,1-1-7 0 0,0 0 0 0 0,0-1 0 0 0,-1 1-1 0 0,1-1 1 0 0,0 0 0 0 0,-1 0-1 0 0,0 0 1 0 0,1 0 0 0 0,-1 0-1 0 0,0-1 1 0 0,-1 0 0 0 0,1 1-1 0 0,-1-1 1 0 0,4-6 0 0 0,4-7 52 0 0,-1 4-15 0 0</inkml:trace>
  <inkml:trace contextRef="#ctx0" brushRef="#br0" timeOffset="6298.92">4384 141 12960 0 0,'0'0'2184'0'0,"1"2"-1744"0"0,0 8-244 0 0,0-1 1 0 0,-1 1-1 0 0,0 0 1 0 0,0 0-1 0 0,-4 18 1 0 0,1 1 71 0 0,3-18-118 0 0,-2-2 69 0 0,2 1 0 0 0,0 0 1 0 0,0 0-1 0 0,0-1 0 0 0,3 14 1 0 0,-1-21-166 0 0,3 4 2 0 0</inkml:trace>
  <inkml:trace contextRef="#ctx0" brushRef="#br0" timeOffset="6863.9">4499 102 12456 0 0,'0'0'224'0'0,"2"2"0"0"0,1 2-157 0 0,0-1 0 0 0,-1 1 0 0 0,1 0-1 0 0,-1 0 1 0 0,0-1 0 0 0,-1 1 0 0 0,1 0 0 0 0,0 1 0 0 0,-1-1 0 0 0,0 0 0 0 0,1 8 0 0 0,1 11 355 0 0,-1 24-1 0 0,0-9 326 0 0,0-20 38 0 0,6 29-1 0 0,-8-47-781 0 0,0 0 0 0 0,0 0 1 0 0,0 0-1 0 0,0 0 0 0 0,0-1 0 0 0,0 1 0 0 0,0 0 1 0 0,0 0-1 0 0,0 0 0 0 0,1 0 0 0 0,-1 0 0 0 0,0 0 0 0 0,0 0 1 0 0,0 0-1 0 0,0 0 0 0 0,0 0 0 0 0,0-1 0 0 0,0 1 0 0 0,0 0 1 0 0,0 0-1 0 0,0 0 0 0 0,0 0 0 0 0,0 0 0 0 0,1 0 0 0 0,-1 0 1 0 0,0 0-1 0 0,0 0 0 0 0,0 0 0 0 0,0 0 0 0 0,0 0 0 0 0,0 0 1 0 0,0 0-1 0 0,0 0 0 0 0,1 0 0 0 0,-1 0 0 0 0,0 0 0 0 0,0 0 1 0 0,0 0-1 0 0,0 0 0 0 0,0 0 0 0 0,0 0 0 0 0,0 0 0 0 0,0 0 1 0 0,1 0-1 0 0,-1 0 0 0 0,0 0 0 0 0,0 0 0 0 0,0 0 0 0 0,0 0 1 0 0,0 1-1 0 0,0-1 0 0 0,0 0 0 0 0,0 0 0 0 0,3-10 74 0 0,-5-9-44 0 0,-8-37 0 0 0,-1-7 4 0 0,7 38-23 0 0,3 19-3 0 0,5 19-6 0 0,3 12-5 0 0,13 30 0 0 0,-16-45 0 0 0,0 0 0 0 0,2-1 0 0 0,-1 0 0 0 0,1 0 0 0 0,12 15 0 0 0,-14-19 0 0 0,13 7 0 0 0,-9-6 0 0 0,-2-4 0 0 0,-6-2 1 0 0,1 0-1 0 0,-1 0 0 0 0,1-1 1 0 0,-1 1-1 0 0,1 0 0 0 0,0 0 0 0 0,-1 0 1 0 0,1-1-1 0 0,-1 1 0 0 0,1 0 1 0 0,-1-1-1 0 0,1 1 0 0 0,-1 0 0 0 0,1-1 1 0 0,-1 1-1 0 0,0-1 0 0 0,1 1 1 0 0,-1 0-1 0 0,1-1 0 0 0,-1 1 0 0 0,0-1 1 0 0,1 1-1 0 0,-1-1 0 0 0,0 0 1 0 0,0 1-1 0 0,1-2 0 0 0,-1 2 0 0 0,3-6 6 0 0,-1-1-1 0 0,0 1 1 0 0,0 0-1 0 0,-1-1 1 0 0,0 1-1 0 0,0 0 0 0 0,0-1 1 0 0,-1 0-1 0 0,0-7 1 0 0,1 0 2 0 0,11-137 272 0 0,-11 149-238 0 0,-1 0 1 0 0,0 0-1 0 0,0 0 0 0 0,0 0 1 0 0,0 0-1 0 0,-1 0 0 0 0,1-1 1 0 0,-1 1-1 0 0,1 0 0 0 0,-1 0 1 0 0,0 0-1 0 0,0 0 0 0 0,1 1 0 0 0,-4-5 1 0 0,4 6 107 0 0</inkml:trace>
  <inkml:trace contextRef="#ctx0" brushRef="#br0" timeOffset="6864.9">4883 69 11760 0 0,'0'0'2976'0'0,"-1"2"-2696"0"0,-1 1-223 0 0,1-1 0 0 0,0 1 0 0 0,1-1 0 0 0,-1 1 0 0 0,0-1 0 0 0,1 1 0 0 0,-1-1 1 0 0,1 1-1 0 0,0 0 0 0 0,0-1 0 0 0,0 6 0 0 0,7 35 135 0 0,-4-20-25 0 0,1 1 149 0 0,0 0 0 0 0,15 41 1 0 0,-7-43-40 0 0,-12-21-244 0 0</inkml:trace>
  <inkml:trace contextRef="#ctx0" brushRef="#br0" timeOffset="7356.8">4811 40 11256 0 0,'0'0'241'0'0,"2"0"6"0"0,11 0-14 0 0,-1 0 1 0 0,1-1 0 0 0,0-1 0 0 0,12-3 0 0 0,-4 1 286 0 0,84-23 1633 0 0,-105 27-2138 0 0,0-1 0 0 0,1 1 0 0 0,-1 0 0 0 0,0 0 1 0 0,0 0-1 0 0,1 0 0 0 0,-1 0 0 0 0,0 0 0 0 0,1 0 0 0 0,-1 0 0 0 0,0 0 0 0 0,1 1 0 0 0,-1-1 0 0 0,0 0 0 0 0,1 0 0 0 0,-1 0 0 0 0,0 0 0 0 0,0 0 0 0 0,1 0 0 0 0,-1 1 1 0 0,0-1-1 0 0,0 0 0 0 0,1 0 0 0 0,-1 0 0 0 0,0 1 0 0 0,0-1 0 0 0,0 0 0 0 0,1 0 0 0 0,-1 1 0 0 0,0-1 0 0 0,0 0 0 0 0,0 0 0 0 0,0 1 0 0 0,1-1 0 0 0,-1 0 0 0 0,0 1 1 0 0,0 0 48 0 0</inkml:trace>
  <inkml:trace contextRef="#ctx0" brushRef="#br0" timeOffset="7357.8">4867 259 11256 0 0,'0'0'465'0'0,"18"-2"112"0"0,-6-9-81 0 0,-1 0-1 0 0,0 0 1 0 0,-1-1-1 0 0,13-19 1 0 0,-20 27-366 0 0,2-5 227 0 0,1 0 0 0 0,11-12 1 0 0,-16 19-293 0 0,1 0 1 0 0,0 0 0 0 0,-1 1-1 0 0,1-1 1 0 0,0 1 0 0 0,0-1-1 0 0,0 1 1 0 0,1-1 0 0 0,-1 1-1 0 0,0 0 1 0 0,0 0 0 0 0,1 0-1 0 0,-1 1 1 0 0,0-1 0 0 0,1 0-1 0 0,4 0 1 0 0,-1 1 7 0 0</inkml:trace>
  <inkml:trace contextRef="#ctx0" brushRef="#br0" timeOffset="7805.74">5022 291 11048 0 0,'17'-5'700'0'0,"10"-5"1542"0"0,-27 10-2080 0 0,1-1-57 0 0,0 0 1 0 0,0 0 0 0 0,0 0 0 0 0,0 0 0 0 0,0 0 0 0 0,0 1-1 0 0,0-1 1 0 0,0 0 0 0 0,0 1 0 0 0,0-1 0 0 0,0 1 0 0 0,1-1 96 0 0</inkml:trace>
  <inkml:trace contextRef="#ctx0" brushRef="#br0" timeOffset="8195.4">4260 647 7328 0 0,'0'0'1678'0'0,"-1"2"-1491"0"0,-2 9 584 0 0,8-6-44 0 0,17-6 148 0 0,-12 0-915 0 0,282-53 1986 0 0,-199 29-1362 0 0,-1-3 0 0 0,125-59 0 0 0,25 4 556 0 0,-83 32 379 0 0,-134 46-547 0 0</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15:37.202"/>
    </inkml:context>
    <inkml:brush xml:id="br0">
      <inkml:brushProperty name="width" value="0.05" units="cm"/>
      <inkml:brushProperty name="height" value="0.05" units="cm"/>
      <inkml:brushProperty name="color" value="#004F8B"/>
    </inkml:brush>
  </inkml:definitions>
  <inkml:trace contextRef="#ctx0" brushRef="#br0">12 6 5920 0 0,'0'0'1177'0'0,"1"2"-674"0"0,11 9 8992 0 0,-13-11-9301 0 0,1-1-150 0 0,0 1 0 0 0,-1 0 0 0 0,1-1 0 0 0,0 1 0 0 0,0 0 0 0 0,0-1 0 0 0,-1 1 0 0 0,1 0 0 0 0,0 0 0 0 0,0-1 0 0 0,0 1 0 0 0,-1 0 0 0 0,1 0 0 0 0,0-1 0 0 0,-1 1 0 0 0,1 0 0 0 0,0 0 0 0 0,-1 0 0 0 0,1 0 0 0 0,0 0 0 0 0,0-1 0 0 0,-1 1 0 0 0,1 0 0 0 0,0 0 0 0 0,-1 0 0 0 0,1 0 0 0 0,-1 0 0 0 0,1 0 1 0 0,0 0-1 0 0,-1 0 0 0 0,1 0 0 0 0,-1 0 0 0 0,-1 1 1129 0 0,9-2-938 0 0,3-6 400 0 0,-10 7-620 0 0,0 0 1 0 0,0 0-1 0 0,-1 0 1 0 0,1 0 0 0 0,0 0-1 0 0,0 0 1 0 0,0 0 0 0 0,0 0-1 0 0,0 0 1 0 0,0 0 0 0 0,-1 0-1 0 0,1 0 1 0 0,0 0-1 0 0,0-1 1 0 0,0 1 0 0 0,0 0-1 0 0,0 0 1 0 0,0 0 0 0 0,0 0-1 0 0,0 0 1 0 0,-1 0-1 0 0,1 0 1 0 0,0 0 0 0 0,0-1-1 0 0,0 1 1 0 0,0 0 0 0 0,0 0-1 0 0,0 0 1 0 0,0 0-1 0 0,0 0 1 0 0,0 0 0 0 0,0-1-1 0 0,0 1 1 0 0,0 0 0 0 0,0 0-1 0 0,0 0 1 0 0,0 0-1 0 0,0 0 1 0 0,0-1 0 0 0,0 1-1 0 0,0 0 1 0 0,0 0 0 0 0,0 0-1 0 0,0 0 1 0 0,0 0 0 0 0,0 0-1 0 0,0 0 1 0 0,0-1-1 0 0,1 1 1 0 0,-1 0 0 0 0,0 0-1 0 0,0 0 1 0 0,0 0 0 0 0,0 0-1 0 0,0 0 1 0 0,0 0-1 0 0,0 0 1 0 0,0-1 0 0 0,1 1-1 0 0,-1 0 1 0 0,0 0 0 0 0,0 0-1 0 0,0 0 1 0 0,0 0-1 0 0,0 0 1 0 0,0 0 0 0 0,1 0-1 0 0,-5 0 34 0 0,1 1 0 0 0,0-1 0 0 0,0 1 0 0 0,0 0 0 0 0,0 0 0 0 0,-6 3 0 0 0,8-4-8 0 0</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15:22.832"/>
    </inkml:context>
    <inkml:brush xml:id="br0">
      <inkml:brushProperty name="width" value="0.05" units="cm"/>
      <inkml:brushProperty name="height" value="0.05" units="cm"/>
      <inkml:brushProperty name="color" value="#004F8B"/>
    </inkml:brush>
  </inkml:definitions>
  <inkml:trace contextRef="#ctx0" brushRef="#br0">1529 20 96 0 0,'0'0'185'0'0,"3"-16"4149"0"0,2 12-2481 0 0,-8 9 581 0 0,-4 8-1960 0 0,-59 135 2158 0 0,55-126-2408 0 0,5-12 26 0 0,1 1 0 0 0,0 0 0 0 0,1 1 0 0 0,-4 18 0 0 0,7-30-223 0 0,1 1 0 0 0,0 0 1 0 0,0-1-1 0 0,-1 1 0 0 0,1 0 0 0 0,0-1 0 0 0,0 1 0 0 0,0 0 0 0 0,0-1 0 0 0,0 1 0 0 0,0 0 0 0 0,0-1 0 0 0,0 1 0 0 0,0 0 1 0 0,1-1-1 0 0,-1 1 0 0 0,0 0 0 0 0,0-1 0 0 0,0 1 0 0 0,1-1 0 0 0,-1 1 0 0 0,0 0 0 0 0,1-1 0 0 0,-1 1 0 0 0,1 0 1 0 0,0-1-10 0 0,0 0 0 0 0,0 0 0 0 0,-1 0 0 0 0,1 0 0 0 0,0 0 0 0 0,-1 0 0 0 0,1-1 0 0 0,0 1 0 0 0,0 0 1 0 0,-1 0-1 0 0,1-1 0 0 0,0 1 0 0 0,-1 0 0 0 0,1-1 0 0 0,0 1 0 0 0,-1 0 0 0 0,1-1 0 0 0,0 0 0 0 0,32-32 233 0 0,-30 29-190 0 0,19-22 77 0 0,-14 16-91 0 0,0 0 0 0 0,0 1 0 0 0,1 0 0 0 0,17-13 1 0 0,-21 19-28 0 0,1 3-15 0 0,0 3 0 0 0,-5-1-5 0 0,0 0 0 0 0,1-1 1 0 0,-1 1-1 0 0,0 0 0 0 0,0 0 0 0 0,0 0 0 0 0,0 1 0 0 0,0-1 0 0 0,-1 0 0 0 0,1 0 0 0 0,-1 0 1 0 0,1 3-1 0 0,0 3 0 0 0,1-3-16 0 0,-1-1 1 0 0,1 1-1 0 0,0 0 1 0 0,0-1-1 0 0,0 1 1 0 0,0-1-1 0 0,1 0 1 0 0,0 0 0 0 0,0 0-1 0 0,0 0 1 0 0,6 5-1 0 0,-8-8-14 0 0</inkml:trace>
  <inkml:trace contextRef="#ctx0" brushRef="#br0" timeOffset="484.21">1628 134 7632 0 0,'-8'-10'157'0'0,"8"10"-104"0"0,-1-1 1 0 0,1 1 0 0 0,-1 0-1 0 0,1-1 1 0 0,-1 1 0 0 0,1 0-1 0 0,-1-1 1 0 0,1 1-1 0 0,-1 0 1 0 0,0 0 0 0 0,1-1-1 0 0,-1 1 1 0 0,1 0 0 0 0,-1 0-1 0 0,1 0 1 0 0,-1 0-1 0 0,0 0 1 0 0,0 0 0 0 0,0 0 138 0 0,-8 13 161 0 0,3 1-161 0 0,1 1 0 0 0,0 0 0 0 0,1 0 0 0 0,1 0 0 0 0,0 1 0 0 0,-1 22 0 0 0,4 96 705 0 0,1-101-653 0 0,20 361 1818 0 0,-1-24-702 0 0,-2 180-403 0 0,-5-299-684 0 0,-5-120-170 0 0,9 186 166 0 0,-15-300-260 0 0</inkml:trace>
  <inkml:trace contextRef="#ctx0" brushRef="#br0" timeOffset="1496.39">1659 2627 6632 0 0,'0'0'6065'0'0,"3"0"-5945"0"0,353 12 1288 0 0,-243-13-1176 0 0,213-6 232 0 0,14-9-117 0 0,-141 8-142 0 0,122-8 87 0 0,154-7 199 0 0,-27 3 10 0 0,141-3 359 0 0,-125 7 97 0 0,-420 14-714 0 0,0-1 0 0 0,60-13 0 0 0,-99 15-219 0 0,16-6 214 0 0,-20 6-224 0 0,0 1 0 0 0,-1 0 0 0 0,1-1 0 0 0,0 1 0 0 0,-1-1 0 0 0,1 1 1 0 0,0-1-1 0 0,-1 1 0 0 0,1-1 0 0 0,-1 0 0 0 0,1 1 0 0 0,-1-1 0 0 0,0 0 1 0 0,1 1-1 0 0,-1-1 0 0 0,0 0 0 0 0,1 1 0 0 0,-1-1 0 0 0,0 0 0 0 0,0 0 1 0 0,0 1-1 0 0,1-1 0 0 0,-1 0 0 0 0,0-1 0 0 0,-1 0-4 0 0,1 1 0 0 0,-1-1 0 0 0,1 0 0 0 0,-1 0 0 0 0,0 0 0 0 0,0 1 0 0 0,0-1 0 0 0,0 1 0 0 0,0-1 0 0 0,0 0 0 0 0,0 1 0 0 0,-1 0 0 0 0,-1-3 0 0 0,-20-16 107 0 0,6 7-505 0 0,-1 1 0 0 0,-1 0 0 0 0,-37-17 0 0 0,36 18-1757 0 0,19 10 1812 0 0,5 2-1290 0 0,0-1 1560 0 0,1 1 0 0 0,-1 0 0 0 0,0 0 1 0 0,0 0-1 0 0,7 3 0 0 0,8 3 27 0 0,-3-2 24 0 0,0 1 1 0 0,0 0 0 0 0,0 1-1 0 0,-1 1 1 0 0,0 1-1 0 0,0 0 1 0 0,-1 1 0 0 0,19 16-1 0 0,-31-24 43 0 0,-1 0-1 0 0,1-1 1 0 0,0 1-1 0 0,0 0 1 0 0,-1 0-1 0 0,1 0 1 0 0,-1 0-1 0 0,0 0 1 0 0,0 0 0 0 0,1 0-1 0 0,-1 0 1 0 0,-1 1-1 0 0,1-1 1 0 0,0 0-1 0 0,0 1 1 0 0,-1-1-1 0 0,0 1 1 0 0,1-1-1 0 0,-1 1 1 0 0,0-1-1 0 0,0 0 1 0 0,0 1-1 0 0,-1-1 1 0 0,1 1-1 0 0,0-1 1 0 0,-1 1 0 0 0,0-1-1 0 0,1 0 1 0 0,-1 1-1 0 0,0-1 1 0 0,0 0-1 0 0,0 0 1 0 0,-1 0-1 0 0,1 0 1 0 0,-1 0-1 0 0,-2 4 1 0 0,-6 4 241 0 0,1 1 0 0 0,-2-2 0 0 0,1 1-1 0 0,-24 14 1 0 0,31-22-218 0 0,-5 4 184 0 0,3-3-111 0 0,0 0 1 0 0,0 1-1 0 0,0-1 1 0 0,1 1-1 0 0,-1 1 1 0 0,1-1-1 0 0,0 1 1 0 0,-5 7-1 0 0,8-11 66 0 0</inkml:trace>
  <inkml:trace contextRef="#ctx0" brushRef="#br0" timeOffset="4641.44">3467 2983 96 0 0,'0'0'6742'0'0,"17"2"-3582"0"0,-15-6-3013 0 0,0 0-1 0 0,0 0 1 0 0,-1-1 0 0 0,0 1-1 0 0,1-1 1 0 0,-1 0-1 0 0,-1 1 1 0 0,1-1-1 0 0,-1 0 1 0 0,0 0 0 0 0,0 1-1 0 0,0-1 1 0 0,-1 0-1 0 0,1 1 1 0 0,-2-6-1 0 0,1 8-107 0 0,1 0-1 0 0,-1-1 0 0 0,0 1 0 0 0,0 0 0 0 0,0 0 0 0 0,0 1 0 0 0,0-1 0 0 0,0 0 1 0 0,0 0-1 0 0,0 0 0 0 0,-1 1 0 0 0,1-1 0 0 0,-1 1 0 0 0,0-1 0 0 0,1 1 1 0 0,-1-1-1 0 0,0 1 0 0 0,0 0 0 0 0,1 0 0 0 0,-1 0 0 0 0,0 0 0 0 0,0 0 1 0 0,0 1-1 0 0,0-1 0 0 0,-1 0 0 0 0,1 1 0 0 0,0 0 0 0 0,0-1 0 0 0,0 1 1 0 0,0 0-1 0 0,0 0 0 0 0,-1 0 0 0 0,1 0 0 0 0,-3 1 0 0 0,-5 2 86 0 0,0 0-1 0 0,1 1 0 0 0,-1 0 0 0 0,1 0 1 0 0,0 1-1 0 0,0 0 0 0 0,-11 9 0 0 0,13-10-86 0 0,0 1 39 0 0,1 0 0 0 0,0 1 0 0 0,0 0-1 0 0,1 0 1 0 0,0 0 0 0 0,0 0 0 0 0,0 1 0 0 0,1 0 0 0 0,0 0 0 0 0,0 0 0 0 0,0 1 0 0 0,-4 13 0 0 0,8-19-59 0 0,-1 0 1 0 0,1-1 0 0 0,-1 1 0 0 0,1 0-1 0 0,0 0 1 0 0,0 0 0 0 0,0-1 0 0 0,0 1-1 0 0,0 0 1 0 0,0 0 0 0 0,1 0 0 0 0,-1-1-1 0 0,0 1 1 0 0,1 0 0 0 0,-1-1 0 0 0,1 1-1 0 0,0 0 1 0 0,0-1 0 0 0,0 1 0 0 0,0-1-1 0 0,0 1 1 0 0,0-1 0 0 0,0 1 0 0 0,0-1 0 0 0,0 0-1 0 0,0 1 1 0 0,1-1 0 0 0,-1 0 0 0 0,1 0-1 0 0,-1 0 1 0 0,1 0 0 0 0,-1 0 0 0 0,1-1-1 0 0,0 1 1 0 0,-1 0 0 0 0,4 0 0 0 0,6 2 56 0 0,0 0 0 0 0,0-1 0 0 0,0 0 0 0 0,19 1 0 0 0,-13-2 6 0 0,-12-1-59 0 0,0 1-1 0 0,0 0 1 0 0,0 0-1 0 0,-1 1 1 0 0,1-1-1 0 0,0 1 0 0 0,-1 0 1 0 0,1 0-1 0 0,-1 1 1 0 0,0-1-1 0 0,6 5 0 0 0,-8-5-10 0 0,-1-1-1 0 0,1 0 0 0 0,-1 1 0 0 0,1 0 0 0 0,-1-1 1 0 0,0 1-1 0 0,0 0 0 0 0,0 0 0 0 0,0-1 0 0 0,0 1 1 0 0,0 0-1 0 0,0 0 0 0 0,0 0 0 0 0,-1 0 1 0 0,1 0-1 0 0,-1 0 0 0 0,0 1 0 0 0,1-1 0 0 0,-1 0 1 0 0,0 0-1 0 0,0 0 0 0 0,0 0 0 0 0,-1 0 0 0 0,1 0 1 0 0,0 0-1 0 0,-1 0 0 0 0,0 0 0 0 0,0 3 0 0 0,-2 1 17 0 0,0-1 0 0 0,0 0 0 0 0,0 1 0 0 0,-1-1 0 0 0,1-1 0 0 0,-1 1 0 0 0,0 0 0 0 0,-1-1 0 0 0,1 0 0 0 0,-1 0 0 0 0,0 0 0 0 0,0-1 0 0 0,0 0 0 0 0,-11 6 0 0 0,8-5 7 0 0,-1-1 0 0 0,0 0 1 0 0,0 0-1 0 0,0-1 0 0 0,0 0 1 0 0,0 0-1 0 0,0-1 0 0 0,-1 0 1 0 0,-9-1-1 0 0,8-2 48 0 0,10 1-33 0 0</inkml:trace>
  <inkml:trace contextRef="#ctx0" brushRef="#br0" timeOffset="6026.03">3740 3186 6016 0 0,'0'0'3182'0'0,"2"-1"-2838"0"0,-1 1-275 0 0,0-1-1 0 0,0 1 0 0 0,0 0 1 0 0,0-1-1 0 0,0 1 0 0 0,0-1 1 0 0,0 1-1 0 0,0-1 0 0 0,-1 0 0 0 0,1 1 1 0 0,0-1-1 0 0,0 0 0 0 0,0 0 1 0 0,-1 0-1 0 0,1 1 0 0 0,0-1 1 0 0,-1 0-1 0 0,1 0 0 0 0,-1 0 1 0 0,1 0-1 0 0,0-2 0 0 0,1-25 1229 0 0,-2 21-1207 0 0,0 6-30 0 0,0 0 1 0 0,0-1 0 0 0,0 1 0 0 0,0 0-1 0 0,0-1 1 0 0,0 1 0 0 0,-1 0 0 0 0,1-1-1 0 0,0 1 1 0 0,-1 0 0 0 0,1-1 0 0 0,-1 1-1 0 0,1 0 1 0 0,-1 0 0 0 0,0 0 0 0 0,0 0-1 0 0,1-1 1 0 0,-1 1 0 0 0,0 0 0 0 0,0 0 0 0 0,0 1-1 0 0,0-1 1 0 0,-2-1 0 0 0,1 1-3 0 0,0 0 0 0 0,0 0 0 0 0,0 1 0 0 0,0-1 0 0 0,0 1 1 0 0,0 0-1 0 0,0-1 0 0 0,-1 1 0 0 0,1 0 0 0 0,0 0 0 0 0,0 0 0 0 0,0 1 0 0 0,-4 0 1 0 0,0 0 54 0 0,-1 1 1 0 0,0 1-1 0 0,1-1 1 0 0,-1 1 0 0 0,1 0-1 0 0,0 0 1 0 0,0 1 0 0 0,-8 5-1 0 0,11-6-43 0 0,0 0 0 0 0,0 0 0 0 0,0 0 0 0 0,1 0 0 0 0,-1 0 0 0 0,1 0 0 0 0,-1 1 0 0 0,1-1 0 0 0,0 1 0 0 0,0 0 0 0 0,1 0 0 0 0,-1-1 0 0 0,1 1 0 0 0,0 0 0 0 0,0 0 0 0 0,0 0 0 0 0,1 0 0 0 0,-1 1 0 0 0,1 7 0 0 0,0-11-50 0 0,1 0 0 0 0,-1 0-1 0 0,1-1 1 0 0,-1 1 0 0 0,1 0-1 0 0,0 0 1 0 0,-1 0 0 0 0,1 0-1 0 0,0-1 1 0 0,0 1 0 0 0,-1 0-1 0 0,1 0 1 0 0,0-1 0 0 0,0 1-1 0 0,0-1 1 0 0,0 1 0 0 0,0-1-1 0 0,0 1 1 0 0,0-1 0 0 0,0 0-1 0 0,0 1 1 0 0,0-1 0 0 0,0 0-1 0 0,0 0 1 0 0,0 0 0 0 0,0 0-1 0 0,0 0 1 0 0,0 0 0 0 0,0 0 0 0 0,2 0-1 0 0,2 0 28 0 0,1-1 0 0 0,-1 1 0 0 0,1-1-1 0 0,7-2 1 0 0,-3-1 14 0 0,0-1-1 0 0,0 0 1 0 0,0 0-1 0 0,-1-1 1 0 0,0 0-1 0 0,0 0 1 0 0,12-13-1 0 0,-20 18-9 0 0,0 2-40 0 0,0-1 1 0 0,-1 0-1 0 0,1 1 1 0 0,0-1 0 0 0,0 1-1 0 0,0-1 1 0 0,0 1-1 0 0,-1-1 1 0 0,1 1-1 0 0,0-1 1 0 0,0 1 0 0 0,-1 0-1 0 0,1 0 1 0 0,-1-1-1 0 0,1 1 1 0 0,-1 0-1 0 0,1 0 1 0 0,-1 0-1 0 0,1 0 1 0 0,-1-1 0 0 0,0 1-1 0 0,1 0 1 0 0,-1 0-1 0 0,0 0 1 0 0,1 1-1 0 0,-1 0-4 0 0,0-1-1 0 0,1 1 0 0 0,-1-1 1 0 0,1 1-1 0 0,0-1 1 0 0,0 1-1 0 0,-1-1 0 0 0,1 1 1 0 0,0-1-1 0 0,0 0 0 0 0,0 1 1 0 0,1-1-1 0 0,-1 0 0 0 0,0 0 1 0 0,0 0-1 0 0,1 0 0 0 0,-1 0 1 0 0,2 1-1 0 0,1-1 4 0 0,-1-1-1 0 0,1 1 1 0 0,-1-1 0 0 0,1 0-1 0 0,-1 0 1 0 0,1 0-1 0 0,-1-1 1 0 0,1 1 0 0 0,-1-1-1 0 0,0 0 1 0 0,1 0-1 0 0,-1 0 1 0 0,0 0 0 0 0,1 0-1 0 0,-1-1 1 0 0,0 1-1 0 0,0-1 1 0 0,0 0 0 0 0,5-5-1 0 0,-1 2 2 0 0,0-1 0 0 0,-1-1-1 0 0,1 1 1 0 0,-1-1-1 0 0,-1-1 1 0 0,8-10 0 0 0,-2-1 6 0 0,-1-1 0 0 0,0 0 0 0 0,-1-1 0 0 0,5-21 0 0 0,-10 27-5 0 0,-1 1 0 0 0,0-1 1 0 0,-1 1-1 0 0,-1-1 0 0 0,0 0 0 0 0,-1 1 0 0 0,-2-18 0 0 0,0 20-1 0 0,2 5-1 0 0,0 1 0 0 0,-1-1 1 0 0,0 1-1 0 0,-1 0 0 0 0,1 0 0 0 0,-1-1 1 0 0,0 1-1 0 0,0 0 0 0 0,-6-9 1 0 0,8 14-10 0 0,-1 1 0 0 0,1 0 1 0 0,0 0-1 0 0,-1 0 0 0 0,1-1 0 0 0,0 1 1 0 0,-1 0-1 0 0,1 0 0 0 0,0 0 1 0 0,-1 0-1 0 0,1 0 0 0 0,0-1 0 0 0,-1 1 1 0 0,1 0-1 0 0,0 0 0 0 0,-1 0 1 0 0,1 0-1 0 0,0 0 0 0 0,-1 0 0 0 0,1 0 1 0 0,-1 0-1 0 0,1 0 0 0 0,0 0 0 0 0,-1 1 1 0 0,1-1-1 0 0,0 0 0 0 0,-1 0 1 0 0,1 0-1 0 0,0 0 0 0 0,-1 0 0 0 0,1 1 1 0 0,0-1-1 0 0,0 0 0 0 0,-1 0 1 0 0,1 1-1 0 0,0-1 0 0 0,-1 0 0 0 0,1 0 1 0 0,0 1-1 0 0,0-1 0 0 0,0 0 1 0 0,-1 1-1 0 0,1-1 0 0 0,0 0 0 0 0,0 1 1 0 0,0-1-1 0 0,-9 17 59 0 0,4-4-37 0 0,0 1 0 0 0,2 0 0 0 0,0 0 0 0 0,0 0-1 0 0,1 0 1 0 0,1 0 0 0 0,0 0 0 0 0,3 26 0 0 0,1-15 19 0 0,0 0-1 0 0,2-1 1 0 0,1 1 0 0 0,10 27-1 0 0,-15-47-26 0 0,1 0 0 0 0,0 0 0 0 0,1 0 0 0 0,-1-1 0 0 0,1 1 0 0 0,0-1 0 0 0,0 0 0 0 0,1 0 0 0 0,-1 0-1 0 0,1 0 1 0 0,0 0 0 0 0,0-1 0 0 0,0 1 0 0 0,0-1 0 0 0,0 0 0 0 0,1-1 0 0 0,0 1 0 0 0,-1-1 0 0 0,1 0-1 0 0,0 0 1 0 0,0 0 0 0 0,0-1 0 0 0,0 1 0 0 0,1-1 0 0 0,-1-1 0 0 0,0 1 0 0 0,0-1 0 0 0,1 0 0 0 0,-1 0-1 0 0,0 0 1 0 0,0-1 0 0 0,1 0 0 0 0,-1 0 0 0 0,0 0 0 0 0,0 0 0 0 0,0-1 0 0 0,0 0 0 0 0,0 0 0 0 0,0-1-1 0 0,-1 1 1 0 0,1-1 0 0 0,-1 0 0 0 0,0 0 0 0 0,0 0 0 0 0,0-1 0 0 0,0 1 0 0 0,0-1 0 0 0,-1 0 0 0 0,1 0-1 0 0,4-9 1 0 0,-3 4 7 0 0,-1 0-1 0 0,1-1 0 0 0,-2 1 1 0 0,0-1-1 0 0,0 1 0 0 0,2-11 1 0 0,-4 12-2 0 0,0 1-1 0 0,0 0 1 0 0,0-1 0 0 0,-1 1 0 0 0,0 0 0 0 0,-1-1 0 0 0,0 1-1 0 0,-3-15 1 0 0,4 21-16 0 0,0 1 0 0 0,0-1 0 0 0,0 0 0 0 0,-1 1 0 0 0,1-1 0 0 0,0 1 0 0 0,0-1 0 0 0,-1 0 0 0 0,1 1 0 0 0,0-1 0 0 0,-1 1 0 0 0,1-1 0 0 0,-1 1 0 0 0,1-1 0 0 0,-1 1 0 0 0,1-1 0 0 0,-1 1 0 0 0,1-1 0 0 0,-1 1 0 0 0,1-1 0 0 0,-1 1 0 0 0,0 0 0 0 0,1 0 0 0 0,-1-1-1 0 0,1 1 1 0 0,-2 0 0 0 0,1 0 0 0 0,0 0-1 0 0,0 0 1 0 0,0 0-1 0 0,0 1 1 0 0,0-1-1 0 0,1 0 1 0 0,-1 1-1 0 0,0-1 1 0 0,0 1-1 0 0,0-1 1 0 0,1 1-1 0 0,-1-1 1 0 0,0 1-1 0 0,0 0 1 0 0,1-1-1 0 0,-2 2 1 0 0,-1 2 2 0 0,1-1 0 0 0,-1 1 1 0 0,1-1-1 0 0,-1 1 1 0 0,1 0-1 0 0,1 0 0 0 0,-3 7 1 0 0,1 2 8 0 0,0 1 1 0 0,0 21 0 0 0,2-29-10 0 0,1 1 0 0 0,1-1 0 0 0,-1 0 0 0 0,1 1 0 0 0,0-1 0 0 0,0 0 1 0 0,5 12-1 0 0,-5-16-4 0 0,0 0 1 0 0,0-1 0 0 0,0 1 0 0 0,0 0-1 0 0,0-1 1 0 0,1 1 0 0 0,-1-1 0 0 0,0 1-1 0 0,1-1 1 0 0,0 0 0 0 0,-1 1 0 0 0,1-1 0 0 0,0 0-1 0 0,-1 0 1 0 0,1 0 0 0 0,0-1 0 0 0,0 1-1 0 0,0 0 1 0 0,0-1 0 0 0,0 1 0 0 0,0-1-1 0 0,0 1 1 0 0,0-1 0 0 0,0 0 0 0 0,0 0-1 0 0,0 0 1 0 0,0 0 0 0 0,4-1 0 0 0,-2 0 1 0 0,1 0 1 0 0,0 0-1 0 0,-1 0 1 0 0,1-1-1 0 0,-1 1 1 0 0,1-1 0 0 0,-1 0-1 0 0,0 0 1 0 0,0-1-1 0 0,0 0 1 0 0,5-3-1 0 0,-1-2 4 0 0,0-2 0 0 0,0 1-1 0 0,0-1 1 0 0,6-12 0 0 0,-9 14-3 0 0,-1 0 1 0 0,1 1 0 0 0,1 0 0 0 0,-1 0 0 0 0,1 1 0 0 0,0-1 0 0 0,1 1 0 0 0,-1 1 0 0 0,13-9 0 0 0,-17 13-1 0 0,0 1 0 0 0,0-1 0 0 0,0 0 0 0 0,0 1 1 0 0,0-1-1 0 0,0 1 0 0 0,0 0 0 0 0,1 0 0 0 0,-1-1 1 0 0,0 1-1 0 0,0 1 0 0 0,0-1 0 0 0,0 0 0 0 0,1 1 1 0 0,-1-1-1 0 0,0 1 0 0 0,0-1 0 0 0,0 1 0 0 0,0 0 1 0 0,0 0-1 0 0,0 0 0 0 0,3 2 0 0 0,-1 0 6 0 0,-1-1 1 0 0,0 1-1 0 0,1 0 0 0 0,-1 0 1 0 0,0 0-1 0 0,0 0 0 0 0,-1 0 1 0 0,1 1-1 0 0,-1 0 0 0 0,4 5 1 0 0,-4-5 1 0 0,-1 1 0 0 0,1-1 0 0 0,-1 0 0 0 0,0 1 0 0 0,0-1 0 0 0,-1 1 0 0 0,1-1 0 0 0,-1 1 1 0 0,0-1-1 0 0,0 1 0 0 0,0-1 0 0 0,-1 1 0 0 0,0-1 0 0 0,-1 7 0 0 0,1-9-3 0 0,0 1-1 0 0,0-1 1 0 0,0 0 0 0 0,0 0-1 0 0,0 0 1 0 0,0 0 0 0 0,-1 0-1 0 0,1 0 1 0 0,-1 0-1 0 0,1 0 1 0 0,-1-1 0 0 0,0 1-1 0 0,0 0 1 0 0,0-1 0 0 0,0 0-1 0 0,0 1 1 0 0,0-1 0 0 0,0 0-1 0 0,0 0 1 0 0,0 0 0 0 0,-1 0-1 0 0,1 0 1 0 0,0-1-1 0 0,-1 1 1 0 0,1-1 0 0 0,0 0-1 0 0,-1 1 1 0 0,-3-1 0 0 0,-1 0 14 0 0,-1 0 6 0 0</inkml:trace>
  <inkml:trace contextRef="#ctx0" brushRef="#br0" timeOffset="7417.52">7 1503 7528 0 0,'0'0'377'0'0,"1"2"-330"0"0,3 3 107 0 0,-1-1-1 0 0,-1 1 1 0 0,1 0 0 0 0,-1 0-1 0 0,0 1 1 0 0,0-1 0 0 0,0 0 0 0 0,0 6-1 0 0,8 51 390 0 0,-7-43-291 0 0,0 15 366 0 0,-3-25-444 0 0,0-1 0 0 0,1 1 0 0 0,0 0 0 0 0,1-1 1 0 0,3 11-1 0 0,-3-8 720 0 0,-3-25-612 0 0,-2-56 37 0 0,-3 0 1 0 0,-20-96 0 0 0,22 149-272 0 0,-1-11 66 0 0,0 0-1 0 0,0-31 1 0 0,5 52-45 0 0,0-1 0 0 0,0 1 0 0 0,0 0 0 0 0,1 0 0 0 0,1 0 1 0 0,-1-1-1 0 0,1 1 0 0 0,0 1 0 0 0,0-1 0 0 0,1 0 0 0 0,0 0 1 0 0,0 1-1 0 0,8-10 0 0 0,-11 15-48 0 0,1 0-1 0 0,-1 0 1 0 0,1 1 0 0 0,-1-1 0 0 0,1 0-1 0 0,0 1 1 0 0,-1-1 0 0 0,1 1-1 0 0,0-1 1 0 0,0 0 0 0 0,-1 1 0 0 0,1 0-1 0 0,0-1 1 0 0,0 1 0 0 0,0-1 0 0 0,0 1-1 0 0,-1 0 1 0 0,1 0 0 0 0,0 0 0 0 0,0-1-1 0 0,0 1 1 0 0,0 0 0 0 0,0 0-1 0 0,1 0 1 0 0,-1 1 12 0 0,1-1-1 0 0,-1 1 1 0 0,1-1-1 0 0,-1 1 1 0 0,0 0-1 0 0,0 0 1 0 0,1 0 0 0 0,-1-1-1 0 0,0 1 1 0 0,0 0-1 0 0,0 0 1 0 0,0 0-1 0 0,2 2 1 0 0,0 3 54 0 0,1-1 1 0 0,0 1-1 0 0,-1-1 1 0 0,0 1-1 0 0,3 10 0 0 0,-3-5-16 0 0,-1 1 0 0 0,0-1 0 0 0,-1 1 0 0 0,0 0 0 0 0,0 0 0 0 0,-2-1 0 0 0,1 1-1 0 0,-2 0 1 0 0,1 0 0 0 0,-2-1 0 0 0,1 1 0 0 0,-1-1 0 0 0,-1 0 0 0 0,0 0-1 0 0,-1 0 1 0 0,0-1 0 0 0,-1 1 0 0 0,0-1 0 0 0,-11 14 0 0 0,-21 32 319 0 0,31-44-318 0 0</inkml:trace>
  <inkml:trace contextRef="#ctx0" brushRef="#br0" timeOffset="8761.9">185 1455 12360 0 0,'5'0'551'0'0,"10"0"83"0"0,-14 1-569 0 0,1-1 1 0 0,0 1-1 0 0,0-1 1 0 0,0 1 0 0 0,-1 0-1 0 0,1 0 1 0 0,0 0-1 0 0,0 0 1 0 0,-1 0-1 0 0,1 0 1 0 0,-1 0-1 0 0,1 0 1 0 0,-1 1-1 0 0,0-1 1 0 0,2 2-1 0 0,0 1 95 0 0,0 1-1 0 0,-1-1 1 0 0,1 0 0 0 0,-1 1-1 0 0,3 7 1 0 0,-1 3 168 0 0,0 1-1 0 0,3 25 1 0 0,-7 2 327 0 0,-1-20-289 0 0,1-22-311 0 0,1 0 59 0 0,0 0 14 0 0,3-5-110 0 0,26-50 86 0 0,-23 39-84 0 0,1 1 0 0 0,0 0 0 0 0,12-14 0 0 0,-15 22-14 0 0,0 0 1 0 0,0 1-1 0 0,0 0 0 0 0,1 0 1 0 0,0 1-1 0 0,0 0 1 0 0,0 0-1 0 0,0 0 0 0 0,1 0 1 0 0,7-2-1 0 0,-12 5-4 0 0,1 0 1 0 0,-1 1-1 0 0,1-1 0 0 0,-1 1 0 0 0,1-1 1 0 0,-1 1-1 0 0,1 0 0 0 0,-1 0 1 0 0,1 0-1 0 0,-1 0 0 0 0,1 0 0 0 0,-1 1 1 0 0,1-1-1 0 0,-1 1 0 0 0,1 0 1 0 0,-1 0-1 0 0,1 0 0 0 0,-1 0 0 0 0,0 0 1 0 0,0 0-1 0 0,0 0 0 0 0,1 1 1 0 0,-1-1-1 0 0,-1 1 0 0 0,1 0 0 0 0,0-1 1 0 0,0 1-1 0 0,0 0 0 0 0,-1 0 1 0 0,1 0-1 0 0,-1 0 0 0 0,1 3 0 0 0,7 10 6 0 0,-7-11 6 0 0,0 1-1 0 0,1-1 0 0 0,0 1 0 0 0,0-1 1 0 0,0 0-1 0 0,4 4 0 0 0,-6-7-5 0 0,1 0-1 0 0,-1 0 0 0 0,0-1 1 0 0,0 1-1 0 0,1 0 0 0 0,-1-1 0 0 0,0 1 1 0 0,1-1-1 0 0,-1 1 0 0 0,1-1 0 0 0,-1 1 1 0 0,1-1-1 0 0,-1 0 0 0 0,1 0 0 0 0,-1 0 1 0 0,1 0-1 0 0,-1 0 0 0 0,1 0 1 0 0,-1 0-1 0 0,0 0 0 0 0,1-1 0 0 0,-1 1 1 0 0,1-1-1 0 0,-1 1 0 0 0,1-1 0 0 0,0 0 1 0 0,3-2 23 0 0,0 0 1 0 0,0 0-1 0 0,0 0 1 0 0,-1 0-1 0 0,1-1 1 0 0,-1 0-1 0 0,0 0 1 0 0,5-6-1 0 0,-8 9-21 0 0,0 0 0 0 0,0 0 0 0 0,0 0-1 0 0,0 0 1 0 0,0 0 0 0 0,-1 0 0 0 0,1 0-1 0 0,0-1 1 0 0,-1 1 0 0 0,1 0 0 0 0,-1 0-1 0 0,0 0 1 0 0,1-1 0 0 0,-1 1 0 0 0,0 0-1 0 0,0-1 1 0 0,0 1 0 0 0,0 0 0 0 0,0-1-1 0 0,0 1 1 0 0,0 0 0 0 0,0-1 0 0 0,0 1 0 0 0,0 0-1 0 0,-1 0 1 0 0,1-1 0 0 0,-1 1 0 0 0,1 0-1 0 0,-1 0 1 0 0,1 0 0 0 0,-1-1 0 0 0,0 1-1 0 0,0 0 1 0 0,1 0 0 0 0,-1 0 0 0 0,0 0-1 0 0,0 0 1 0 0,0 1 0 0 0,0-1 0 0 0,0 0-1 0 0,-3-1 1 0 0,1-1 6 0 0,-1 1-1 0 0,0 0 1 0 0,0 0 0 0 0,0 1 0 0 0,0-1-1 0 0,-1 1 1 0 0,1-1 0 0 0,0 2-1 0 0,-1-1 1 0 0,1 0 0 0 0,-9 1 0 0 0,11 0-12 0 0,0 0 0 0 0,0 0 0 0 0,0 1 0 0 0,0-1 0 0 0,0 1 1 0 0,0 0-1 0 0,0 0 0 0 0,0-1 0 0 0,0 1 0 0 0,0 0 0 0 0,0 1 1 0 0,0-1-1 0 0,1 0 0 0 0,-1 0 0 0 0,0 1 0 0 0,1-1 1 0 0,-1 1-1 0 0,1 0 0 0 0,0-1 0 0 0,-1 1 0 0 0,1 0 0 0 0,0 0 1 0 0,0 0-1 0 0,0 0 0 0 0,0-1 0 0 0,1 1 0 0 0,-2 3 0 0 0,1-3 1 0 0,1-2-4 0 0,-1 1 0 0 0,1 0 0 0 0,-1-1 1 0 0,1 1-1 0 0,0-1 0 0 0,0 1 0 0 0,-1 0 0 0 0,1-1 1 0 0,0 1-1 0 0,0 0 0 0 0,0-1 0 0 0,-1 1 1 0 0,1 0-1 0 0,0-1 0 0 0,0 1 0 0 0,0 0 0 0 0,0-1 1 0 0,1 1-1 0 0,-1 0 0 0 0,0-1 0 0 0,0 1 0 0 0,0 0 1 0 0,1 0-1 0 0,-1 0-1 0 0,0-1 1 0 0,1 1 0 0 0,-1-1 0 0 0,1 1-1 0 0,-1-1 1 0 0,1 0 0 0 0,-1 1-1 0 0,1-1 1 0 0,-1 1 0 0 0,1-1 0 0 0,-1 0-1 0 0,1 0 1 0 0,-1 1 0 0 0,1-1-1 0 0,0 0 1 0 0,-1 0 0 0 0,1 1 0 0 0,0-1-1 0 0,-1 0 1 0 0,1 0 0 0 0,-1 0-1 0 0,1 0 1 0 0,0 0 0 0 0,-1 0-1 0 0,1 0 1 0 0,0 0 0 0 0,-1 0 0 0 0,1-1-1 0 0,0 1 1 0 0,0 0 0 0 0,-1 0-1 0 0,7-2 2 0 0,0 0-1 0 0,0 0 0 0 0,0-1 1 0 0,-1 0-1 0 0,1 0 0 0 0,-1 0 1 0 0,0-1-1 0 0,0 0 0 0 0,6-5 0 0 0,12-7 2 0 0,-5 5 3 0 0,0-2-1 0 0,21-17 0 0 0,-34 26-3 0 0,-1-1-1 0 0,0 0 0 0 0,-1 0 1 0 0,1 0-1 0 0,-1 0 0 0 0,0-1 1 0 0,0 0-1 0 0,-1 1 0 0 0,0-1 1 0 0,0-1-1 0 0,4-11 0 0 0,-4 7 33 0 0,-6 29-10 0 0,0-2-11 0 0,-4 58 49 0 0,4 0 0 0 0,7 87-1 0 0,-3-139-41 0 0,8 60 62 0 0,-8-75-73 0 0,0 0 0 0 0,1 0 1 0 0,0-1-1 0 0,0 1 0 0 0,1-1 0 0 0,0 1 0 0 0,0-1 0 0 0,1 0 1 0 0,4 7-1 0 0,-7-12-6 0 0,0 1 1 0 0,0-1 0 0 0,1 1-1 0 0,-1-1 1 0 0,0 0 0 0 0,1 0-1 0 0,-1 0 1 0 0,1 0 0 0 0,-1 0-1 0 0,1 0 1 0 0,-1 0 0 0 0,1 0-1 0 0,0 0 1 0 0,-1-1 0 0 0,1 1-1 0 0,0-1 1 0 0,0 1 0 0 0,-1-1-1 0 0,1 0 1 0 0,0 0 0 0 0,2 0-1 0 0,-2 0 1 0 0,1-1 1 0 0,-1 1-1 0 0,0-1 0 0 0,1 0 0 0 0,-1 0 0 0 0,0 0 1 0 0,1 0-1 0 0,-1 0 0 0 0,0-1 0 0 0,0 1 0 0 0,0-1 0 0 0,0 1 1 0 0,2-3-1 0 0,3-3 7 0 0,-1 0 0 0 0,-1 0 0 0 0,0-1 0 0 0,0 1 0 0 0,0-1 0 0 0,-1 0 1 0 0,5-12-1 0 0,-6 10-6 0 0,0-1 1 0 0,0 1 0 0 0,-1-1 0 0 0,-1 0 0 0 0,0 0-1 0 0,0 1 1 0 0,-1-1 0 0 0,-1-15 0 0 0,0 21-4 0 0,1-1-1 0 0,-1 0 1 0 0,-1 0 0 0 0,1 0 0 0 0,-1 0 0 0 0,0 1-1 0 0,0-1 1 0 0,-1 1 0 0 0,0 0 0 0 0,0 0 0 0 0,0-1-1 0 0,0 2 1 0 0,-1-1 0 0 0,0 0 0 0 0,0 1 0 0 0,-9-8-1 0 0,11 10 0 0 0,-1 1-1 0 0,1 0 0 0 0,-1-1 1 0 0,1 1-1 0 0,-1 0 0 0 0,0 0 1 0 0,1 0-1 0 0,-1 1 1 0 0,0-1-1 0 0,0 1 0 0 0,0 0 1 0 0,1-1-1 0 0,-1 1 0 0 0,0 0 1 0 0,0 1-1 0 0,0-1 0 0 0,0 0 1 0 0,1 1-1 0 0,-1 0 0 0 0,0 0 1 0 0,0-1-1 0 0,-2 3 0 0 0,28-8 0 0 0,-22 4 0 0 0,134-67 4 0 0,-103 49-2 0 0,-1-1-1 0 0,32-26 0 0 0,-55 39 18 0 0,-3 3 27 0 0,-7 12-15 0 0,-1 3 2 0 0,0 0-1 0 0,1-1 0 0 0,0 1 0 0 0,0 16 1 0 0,2-27-31 0 0,0 1 1 0 0,0-1 0 0 0,0 1 0 0 0,0-1 0 0 0,1 1-1 0 0,-1-1 1 0 0,0 0 0 0 0,0 1 0 0 0,0-1 0 0 0,1 1-1 0 0,-1-1 1 0 0,0 0 0 0 0,1 1 0 0 0,-1-1-1 0 0,0 0 1 0 0,1 1 0 0 0,-1-1 0 0 0,0 0 0 0 0,1 1-1 0 0,-1-1 1 0 0,1 0 0 0 0,-1 0 0 0 0,0 1-1 0 0,1-1 1 0 0,-1 0 0 0 0,1 0 0 0 0,-1 0 0 0 0,1 0-1 0 0,-1 0 1 0 0,1 0 0 0 0,-1 0 0 0 0,1 0-1 0 0,-1 0 1 0 0,1 0 0 0 0,-1 0 0 0 0,0 0 0 0 0,1 0-1 0 0,-1 0 1 0 0,1 0 0 0 0,-1 0 0 0 0,1 0 0 0 0,-1-1-1 0 0,1 1 1 0 0,-1 0 0 0 0,0 0 0 0 0,1-1-1 0 0,21-8 40 0 0,-22 9-41 0 0,15-9 18 0 0,-1 0-1 0 0,0-1 1 0 0,-1-1 0 0 0,0 0-1 0 0,-1 0 1 0 0,0-1 0 0 0,-1-1-1 0 0,0 0 1 0 0,-1-1 0 0 0,0 0-1 0 0,-1 0 1 0 0,-1-1 0 0 0,0 0-1 0 0,8-24 1 0 0,-14 31-8 0 0,0 1 1 0 0,0-1-1 0 0,-1 0 0 0 0,1-15 1 0 0,-1 19-8 0 0,-1 1 1 0 0,0 0 0 0 0,-1 0 0 0 0,1-1-1 0 0,-1 1 1 0 0,1 0 0 0 0,-1 0 0 0 0,0 0-1 0 0,0 0 1 0 0,-1 0 0 0 0,1 0 0 0 0,0 0-1 0 0,-1 0 1 0 0,-2-3 0 0 0,3 5-4 0 0,1 1 1 0 0,-1-1-1 0 0,1 1 1 0 0,-1 0-1 0 0,1-1 0 0 0,-1 1 1 0 0,1 0-1 0 0,-1 0 0 0 0,1 0 1 0 0,-1-1-1 0 0,0 1 1 0 0,1 0-1 0 0,-1 0 0 0 0,1 0 1 0 0,-1 0-1 0 0,0 0 1 0 0,1 0-1 0 0,-1 0 0 0 0,1 0 1 0 0,-1 0-1 0 0,0 0 1 0 0,1 0-1 0 0,-1 0 0 0 0,1 1 1 0 0,-1-1-1 0 0,1 0 0 0 0,-1 0 1 0 0,1 1-1 0 0,-1-1 1 0 0,1 0-1 0 0,-1 1 0 0 0,1-1 1 0 0,-1 0-1 0 0,1 1 1 0 0,-1-1-1 0 0,1 1 0 0 0,-1-1 1 0 0,1 1-1 0 0,-15 17 17 0 0,10-9-15 0 0,1 0 1 0 0,-1 0-1 0 0,2 0 0 0 0,-1 1 0 0 0,1-1 1 0 0,1 1-1 0 0,0 0 0 0 0,0 0 0 0 0,1 0 1 0 0,-1 11-1 0 0,2 13 14 0 0,7 54 0 0 0,-6-84-15 0 0,0 5 0 0 0,1-1 0 0 0,0 0 0 0 0,1 1-1 0 0,4 9 1 0 0,-3-9-2 0 0</inkml:trace>
  <inkml:trace contextRef="#ctx0" brushRef="#br0" timeOffset="9302.92">1270 1211 11856 0 0,'2'1'258'0'0,"1"0"-170"0"0,-1-1-1 0 0,1 0 0 0 0,0 1 0 0 0,0-1 1 0 0,-1 0-1 0 0,1 0 0 0 0,0-1 0 0 0,0 1 0 0 0,0 0 1 0 0,-1-1-1 0 0,6-1 0 0 0,33-16 518 0 0,-7 3 269 0 0,-25 12-699 0 0,-1-1 1 0 0,1-1 0 0 0,8-5 0 0 0,5-3 698 0 0,-21 13-771 0 0</inkml:trace>
  <inkml:trace contextRef="#ctx0" brushRef="#br0" timeOffset="9303.92">1042 1195 11856 0 0,'0'0'2416'0'0</inkml:trace>
  <inkml:trace contextRef="#ctx0" brushRef="#br0" timeOffset="11196.08">1687 2373 96 0 0,'0'0'801'0'0,"10"-2"3669"0"0,-11 2-4329 0 0,1 0 0 0 0,-1 0 0 0 0,0 0 0 0 0,1 0 0 0 0,-1 0 0 0 0,0 1 0 0 0,1-1 0 0 0,-1 0 0 0 0,0 0 0 0 0,1 1 0 0 0,-1-1 0 0 0,1 0 0 0 0,-1 0 0 0 0,0 1 0 0 0,1-1 0 0 0,-1 1 0 0 0,1-1 0 0 0,-1 1 0 0 0,1-1 0 0 0,0 1 0 0 0,-1-1 0 0 0,1 1 0 0 0,-1-1 0 0 0,1 1 0 0 0,0-1 0 0 0,-1 1 0 0 0,1 0 0 0 0,0-1 0 0 0,0 1 0 0 0,-1-1 0 0 0,1 1 0 0 0,0 0 0 0 0,0 1 0 0 0,-4 25 424 0 0,4-26-413 0 0,-3 158 1504 0 0,0-111-254 0 0</inkml:trace>
  <inkml:trace contextRef="#ctx0" brushRef="#br0" timeOffset="17738.56">2847 1410 12056 0 0,'2'0'50'0'0,"3"0"-575"0"0,-5 0 631 0 0,0 0 1 0 0,0 0-1 0 0,1 0 0 0 0,-1-1 1 0 0,0 1-1 0 0,0 0 1 0 0,0 0-1 0 0,0 0 1 0 0,1 0-1 0 0,-1 0 0 0 0,0 0 1 0 0,0-1-1 0 0,0 1 1 0 0,0 0-1 0 0,0 0 1 0 0,0 0-1 0 0,0-1 0 0 0,1 1 1 0 0,-1 0-1 0 0,0 0 1 0 0,0 0-1 0 0,0-1 1 0 0,0 1-1 0 0,0 0 0 0 0,0 0 1 0 0,0 0-1 0 0,0-1 1 0 0,0 1-1 0 0,0 0 1 0 0,0 0-1 0 0,0 0 0 0 0,0-1 1 0 0,0 1-1 0 0,0 0 1 0 0,0 0-1 0 0,-1 0 1 0 0,1-1-1 0 0,0 1 0 0 0,0 0 1 0 0,0 0-1 0 0,0 0 1 0 0,0-1-1 0 0,0 1 1 0 0,0 0-1 0 0,-1 0 0 0 0,1 0 1 0 0,0 0-1 0 0,0 0 1 0 0,0-1-1 0 0,-1 0 73 0 0,-3-1-55 0 0,3 1-74 0 0</inkml:trace>
  <inkml:trace contextRef="#ctx0" brushRef="#br0" timeOffset="18265.42">2790 1918 11656 0 0,'0'0'4104'0'0,"-17"1"-3552"0"0,16-1-505 0 0,-1-1 0 0 0,1 1 0 0 0,-1-1 0 0 0,0 0 1 0 0,1 1-1 0 0,0-1 0 0 0,-1 0 0 0 0,1 0 0 0 0,-1 0 1 0 0,1 0-1 0 0,0 0 0 0 0,0 0 0 0 0,-1 0 0 0 0,1-1 1 0 0,0 1-1 0 0,0 0 0 0 0,0-1 0 0 0,0 1 1 0 0,1 0-1 0 0,-1-1 0 0 0,-1-1 0 0 0,-1-8 66 0 0</inkml:trace>
  <inkml:trace contextRef="#ctx0" brushRef="#br0" timeOffset="18266.42">2604 1484 7432 0 0,'-2'0'474'0'0,"-6"4"154"0"0,-1-2-1 0 0,0 1 0 0 0,0-1 0 0 0,0-1 0 0 0,0 0 0 0 0,0 0 0 0 0,0 0 0 0 0,-15-2 0 0 0,23 1-329 0 0</inkml:trace>
  <inkml:trace contextRef="#ctx0" brushRef="#br0" timeOffset="18823.74">2816 1724 3616 0 0,'0'0'0'0'0,"-2"16"856"0"0,-2-9-424 0 0,2-3 136 0 0,2 3 248 0 0,-4-4-24 0 0</inkml:trace>
  <inkml:trace contextRef="#ctx0" brushRef="#br0" timeOffset="18824.74">2976 1690 6632 0 0,'0'0'1352'0'0</inkml:trace>
  <inkml:trace contextRef="#ctx0" brushRef="#br0" timeOffset="18825.74">3380 1437 9440 0 0,'0'0'169'0'0,"1"0"115"0"0,-1 0 1 0 0,1 0-1 0 0,0 1 1 0 0,0-1-1 0 0,0-1 0 0 0,0 1 1 0 0,-1 0-1 0 0,1 0 1 0 0,0 0-1 0 0,0 0 1 0 0,0-1-1 0 0,-1 1 0 0 0,1 0 1 0 0,0-1-1 0 0,0 1 1 0 0,0-13 33 0 0,-1 6-188 0 0</inkml:trace>
  <inkml:trace contextRef="#ctx0" brushRef="#br0" timeOffset="19471.62">3074 1038 11856 0 0,'0'0'4954'0'0,"-2"0"-4710"0"0,-9-5-3 0 0</inkml:trace>
  <inkml:trace contextRef="#ctx0" brushRef="#br0" timeOffset="19472.62">2873 1117 12864 0 0,'0'0'568'0'0,"11"-2"-176"0"0,-6 0-72 0 0</inkml:trace>
  <inkml:trace contextRef="#ctx0" brushRef="#br0" timeOffset="19473.62">3177 1397 10752 0 0,'0'0'0'0'0,"14"3"200"0"0,-6 2-104 0 0,-2-1 0 0 0,-1 0 24 0 0,1 2 264 0 0,-2-3 112 0 0</inkml:trace>
  <inkml:trace contextRef="#ctx0" brushRef="#br0" timeOffset="20052.94">2822 1196 12056 0 0,'0'0'272'0'0,"-12"5"816"0"0</inkml:trace>
  <inkml:trace contextRef="#ctx0" brushRef="#br0" timeOffset="20053.94">3729 892 10544 0 0,'3'1'13'0'0,"10"2"288"0"0,-11-2-227 0 0,-1-1 0 0 0,1 1-1 0 0,-1 0 1 0 0,0-1 0 0 0,1 1-1 0 0,-1 0 1 0 0,0 0 0 0 0,0 0 0 0 0,0 0-1 0 0,2 2 1 0 0,-2-2 535 0 0,3 1 1033 0 0</inkml:trace>
  <inkml:trace contextRef="#ctx0" brushRef="#br0" timeOffset="20054.94">3794 1397 11256 0 0,'0'0'1488'0'0</inkml:trace>
  <inkml:trace contextRef="#ctx0" brushRef="#br0" timeOffset="20778.67">3494 1698 8840 0 0,'0'0'3257'0'0,"-3"-1"-3076"0"0,-8-3 6 0 0,5 3 4 0 0</inkml:trace>
  <inkml:trace contextRef="#ctx0" brushRef="#br0" timeOffset="20779.67">3191 1899 9144 0 0,'0'0'560'0'0</inkml:trace>
  <inkml:trace contextRef="#ctx0" brushRef="#br0" timeOffset="20780.67">3435 1171 9744 0 0,'0'0'2848'0'0,"-12"10"-2592"0"0,3-11-120 0 0</inkml:trace>
  <inkml:trace contextRef="#ctx0" brushRef="#br0" timeOffset="21338.29">3310 938 10152 0 0,'0'0'448'0'0,"-3"0"-224"0"0,-20-7 1633 0 0,22 7-1497 0 0,-13-12 564 0 0,13 11-761 0 0</inkml:trace>
  <inkml:trace contextRef="#ctx0" brushRef="#br0" timeOffset="21339.29">3614 663 11952 0 0,'0'0'0'0'0,"4"15"104"0"0,-2-7 0 0 0,0-1 8 0 0,0-2-8 0 0,-1 1-40 0 0,0-2 64 0 0,1 4 112 0 0,0-2 384 0 0,4-2-440 0 0</inkml:trace>
  <inkml:trace contextRef="#ctx0" brushRef="#br0" timeOffset="21340.29">3939 674 9848 0 0,'0'0'3528'0'0</inkml:trace>
  <inkml:trace contextRef="#ctx0" brushRef="#br0" timeOffset="22007.87">4088 1140 8136 0 0,'6'10'253'0'0,"10"12"655"0"0,-15-21-799 0 0,3 7 3581 0 0</inkml:trace>
  <inkml:trace contextRef="#ctx0" brushRef="#br0" timeOffset="22008.87">4175 1394 10152 0 0,'0'0'3472'0'0</inkml:trace>
  <inkml:trace contextRef="#ctx0" brushRef="#br0" timeOffset="22009.87">3797 1914 7528 0 0,'0'0'712'0'0,"9"-12"-368"0"0,-9 7-160 0 0,-2-3-112 0 0,1 4 0 0 0</inkml:trace>
  <inkml:trace contextRef="#ctx0" brushRef="#br0" timeOffset="22705.28">3628 1202 10752 0 0,'0'0'312'0'0,"2"13"48"0"0,-2-9 360 0 0</inkml:trace>
  <inkml:trace contextRef="#ctx0" brushRef="#br0" timeOffset="22706.28">4330 915 8536 0 0,'16'6'904'0'0,"-15"-5"-838"0"0,-1 0 1 0 0,0-1-1 0 0,0 1 1 0 0,-1-1-1 0 0,1 1 1 0 0,0 0-1 0 0,0-1 1 0 0,0 1-1 0 0,0 0 1 0 0,0-1-1 0 0,-1 1 1 0 0,1-1-1 0 0,0 1 1 0 0,-1-1-1 0 0,1 1 1 0 0,0-1-1 0 0,-1 1 1 0 0,1-1-1 0 0,0 1 1 0 0,-1-1-1 0 0,1 1 1 0 0,-1-1-1 0 0,1 1 1 0 0,-1-1-1 0 0,1 0 1 0 0,-1 1-1 0 0,0-1 1 0 0,1 0-1 0 0,-1 0 1 0 0,1 1-1 0 0,-2-1 1 0 0,1 0 125 0 0</inkml:trace>
  <inkml:trace contextRef="#ctx0" brushRef="#br0" timeOffset="22707.28">4223 727 10848 0 0,'0'0'224'0'0,"-1"-2"-112"0"0,-29-37 2624 0 0,24 30-2648 0 0</inkml:trace>
  <inkml:trace contextRef="#ctx0" brushRef="#br0" timeOffset="23413.05">4113 421 9944 0 0,'0'0'752'0'0,"-3"15"750"0"0,3-14-1259 0 0,-1 0 133 0 0,6 2-95 0 0,5 2-18 0 0,-5-3-160 0 0</inkml:trace>
  <inkml:trace contextRef="#ctx0" brushRef="#br0" timeOffset="23414.05">4612 438 8536 0 0,'8'2'21'0'0,"5"2"198"0"0,16 10 566 0 0,-21-4 755 0 0,-8-10-1507 0 0,0 0 0 0 0,0 0 0 0 0,0 1 1 0 0,0-1-1 0 0,0 0 0 0 0,0 0 0 0 0,0 0 0 0 0,0 0 1 0 0,0 1-1 0 0,1-1 0 0 0,-1 0 0 0 0,0 0 0 0 0,0 0 1 0 0,0 0-1 0 0,-1 0 0 0 0,1 1 0 0 0,0-1 0 0 0,0 0 1 0 0,0 0-1 0 0,0 0 0 0 0,0 0 0 0 0,0 1 0 0 0,0-1 1 0 0,0 0-1 0 0,0 0 0 0 0,0 0 0 0 0,0 0 0 0 0,0 0 1 0 0,0 0-1 0 0,-1 1 0 0 0,1-1 0 0 0,0 0 0 0 0,0 0 1 0 0,0 0-1 0 0,0 0 0 0 0,0 0 0 0 0,0 0 1 0 0,-1 0-1 0 0,1 0 0 0 0,0 0 0 0 0,0 0 0 0 0,0 1 1 0 0,0-1-1 0 0,-1 0 0 0 0,1 0 0 0 0,0 0 0 0 0,0 0 1 0 0,0 0-1 0 0,-1 0 0 0 0,1 0 166 0 0,-5-18 393 0 0,7 13-496 0 0</inkml:trace>
  <inkml:trace contextRef="#ctx0" brushRef="#br0" timeOffset="23415.05">4755 861 8840 0 0,'0'0'0'0'0,"13"2"1048"0"0,-8 0 16 0 0,-1 1-496 0 0,1 1 1032 0 0</inkml:trace>
  <inkml:trace contextRef="#ctx0" brushRef="#br0" timeOffset="23885.27">4402 1143 11152 0 0,'0'0'4048'0'0</inkml:trace>
  <inkml:trace contextRef="#ctx0" brushRef="#br0" timeOffset="23886.27">4532 1432 10040 0 0,'0'0'352'0'0,"13"7"96"0"0,-7-4 88 0 0,-2 3 600 0 0</inkml:trace>
  <inkml:trace contextRef="#ctx0" brushRef="#br0" timeOffset="23887.27">4118 1742 11256 0 0,'0'0'752'0'0,"-11"3"-152"0"0,5-3-416 0 0</inkml:trace>
  <inkml:trace contextRef="#ctx0" brushRef="#br0" timeOffset="24433.04">3948 1674 9536 0 0,'0'0'2168'0'0</inkml:trace>
  <inkml:trace contextRef="#ctx0" brushRef="#br0" timeOffset="24434.04">4704 1295 11152 0 0,'0'0'1240'0'0,"-1"2"-1051"0"0,-3 7 41 0 0,-1-1 0 0 0,-9 14 1 0 0,14-21-94 0 0,-9 8 390 0 0</inkml:trace>
  <inkml:trace contextRef="#ctx0" brushRef="#br0" timeOffset="24828.86">4807 1129 10544 0 0,'0'0'2480'0'0</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15:57.877"/>
    </inkml:context>
    <inkml:brush xml:id="br0">
      <inkml:brushProperty name="width" value="0.05" units="cm"/>
      <inkml:brushProperty name="height" value="0.05" units="cm"/>
      <inkml:brushProperty name="color" value="#004F8B"/>
    </inkml:brush>
  </inkml:definitions>
  <inkml:trace contextRef="#ctx0" brushRef="#br0">186 243 9440 0 0,'0'0'674'0'0,"1"-2"-566"0"0,-1 1-31 0 0,0 0 0 0 0,0 0 0 0 0,0 0 0 0 0,0 0 0 0 0,0 0 0 0 0,0 0 0 0 0,0-1 0 0 0,0 1 0 0 0,0 0-1 0 0,-1 0 1 0 0,1 0 0 0 0,0 0 0 0 0,-1 0 0 0 0,1 0 0 0 0,-1 0 0 0 0,1 0 0 0 0,-1 0 0 0 0,1 1 0 0 0,-1-1 0 0 0,0 0 0 0 0,0 0-1 0 0,1 0 1 0 0,-1 1 0 0 0,0-1 0 0 0,0 0 0 0 0,0 1 0 0 0,0-1 0 0 0,1 1 0 0 0,-1-1 0 0 0,0 1 0 0 0,-2-1 0 0 0,1 0 28 0 0,1 1 0 0 0,-1-1 0 0 0,0 1 0 0 0,0 0 1 0 0,0 0-1 0 0,0 0 0 0 0,0 0 0 0 0,0 0 0 0 0,0 0 0 0 0,0 1 1 0 0,0-1-1 0 0,0 1 0 0 0,0-1 0 0 0,1 1 0 0 0,-1 0 1 0 0,0-1-1 0 0,-3 3 0 0 0,-9 7 69 0 0,1 1 1 0 0,0 1-1 0 0,0 0 0 0 0,1 0 1 0 0,1 1-1 0 0,0 1 0 0 0,1-1 1 0 0,-11 20-1 0 0,19-30-121 0 0,1 0-1 0 0,-1-1 0 0 0,1 1 1 0 0,-1 0-1 0 0,1 0 0 0 0,0-1 1 0 0,0 1-1 0 0,0 0 1 0 0,0 0-1 0 0,1 0 0 0 0,-1 0 1 0 0,1 1-1 0 0,0 3 0 0 0,0-6-43 0 0,0-1 0 0 0,0 0 0 0 0,0 1-1 0 0,1-1 1 0 0,-1 0 0 0 0,0 1-1 0 0,1-1 1 0 0,-1 0 0 0 0,0 1-1 0 0,1-1 1 0 0,-1 0 0 0 0,0 0-1 0 0,1 1 1 0 0,-1-1 0 0 0,0 0-1 0 0,1 0 1 0 0,-1 0 0 0 0,1 1-1 0 0,-1-1 1 0 0,0 0 0 0 0,1 0-1 0 0,-1 0 1 0 0,1 0 0 0 0,-1 0-1 0 0,1 0 1 0 0,-1 0 0 0 0,0 0 0 0 0,1 0-1 0 0,-1 0 1 0 0,1 0 0 0 0,16-3 166 0 0,-14 3-145 0 0,11-2 54 0 0,0 0-1 0 0,-1 1 1 0 0,1 0-1 0 0,18 2 1 0 0,-28 0-56 0 0,0-1 0 0 0,0 1 0 0 0,0 0 1 0 0,0 0-1 0 0,0 0 0 0 0,0 1 0 0 0,0-1 0 0 0,-1 1 0 0 0,1 0 1 0 0,0 0-1 0 0,-1 0 0 0 0,0 1 0 0 0,1-1 0 0 0,-1 1 1 0 0,0 0-1 0 0,0 0 0 0 0,-1 0 0 0 0,1 0 0 0 0,2 4 0 0 0,-3-3-4 0 0,-1-1-1 0 0,0 1 0 0 0,0-1 0 0 0,0 1 0 0 0,0 0 0 0 0,0-1 0 0 0,-1 1 1 0 0,0 0-1 0 0,0-1 0 0 0,0 1 0 0 0,0 0 0 0 0,0 0 0 0 0,-1-1 0 0 0,0 1 0 0 0,1-1 1 0 0,-1 1-1 0 0,-3 6 0 0 0,0 0 45 0 0,-1 1-1 0 0,0-1 1 0 0,0 0-1 0 0,-11 15 1 0 0,14-22-44 0 0,0 0 0 0 0,-1 0 0 0 0,1-1 0 0 0,-1 1 0 0 0,0-1 0 0 0,1 1 0 0 0,-1-1-1 0 0,0 0 1 0 0,0 0 0 0 0,-1 0 0 0 0,1 0 0 0 0,0 0 0 0 0,-1-1 0 0 0,-3 2 0 0 0,5-3-11 0 0,0 0-1 0 0,0 0 1 0 0,0 0 0 0 0,0 0 0 0 0,0 0-1 0 0,0 0 1 0 0,0 0 0 0 0,0-1 0 0 0,0 1-1 0 0,0-1 1 0 0,0 1 0 0 0,0-1-1 0 0,0 0 1 0 0,0 0 0 0 0,0 0 0 0 0,0 0-1 0 0,1 0 1 0 0,-1 0 0 0 0,0-1 0 0 0,1 1-1 0 0,-1 0 1 0 0,1-1 0 0 0,-1 1 0 0 0,1-1-1 0 0,0 0 1 0 0,-2-2 0 0 0,-11-21 112 0 0,8 12-68 0 0</inkml:trace>
  <inkml:trace contextRef="#ctx0" brushRef="#br0" timeOffset="1170.89">521 457 12056 0 0,'0'0'322'0'0,"0"-2"10"0"0,-1-3-123 0 0,-1 0-1 0 0,0 0 1 0 0,0 1-1 0 0,0-1 1 0 0,-1 0-1 0 0,1 1 1 0 0,-1 0-1 0 0,0-1 1 0 0,0 1-1 0 0,-1 1 1 0 0,1-1-1 0 0,-1 0 1 0 0,-7-5-1 0 0,9 7-146 0 0,-1 0 0 0 0,1 1 0 0 0,0 0 0 0 0,-1-1 0 0 0,1 1 0 0 0,-1 0 0 0 0,0 0 0 0 0,1 0 0 0 0,-1 1 0 0 0,0-1 0 0 0,0 1-1 0 0,1-1 1 0 0,-1 1 0 0 0,0 0 0 0 0,0 0 0 0 0,1 0 0 0 0,-1 1 0 0 0,0-1 0 0 0,0 0 0 0 0,1 1 0 0 0,-1 0 0 0 0,0 0 0 0 0,1 0 0 0 0,-1 0 0 0 0,0 0 0 0 0,1 0 0 0 0,-5 4-1 0 0,2-2-22 0 0,1 0-1 0 0,-1 1 1 0 0,0 0-1 0 0,1 0 0 0 0,0 0 1 0 0,0 1-1 0 0,0 0 0 0 0,1-1 1 0 0,-1 1-1 0 0,1 0 0 0 0,0 1 1 0 0,0-1-1 0 0,1 0 0 0 0,0 1 1 0 0,0 0-1 0 0,0-1 0 0 0,1 1 1 0 0,-1 0-1 0 0,2 0 0 0 0,-1 0 1 0 0,0 0-1 0 0,1 0 0 0 0,0 0 1 0 0,2 10-1 0 0,-1-8-8 0 0,0-1 0 0 0,0 0 0 0 0,1 0 0 0 0,0 0 0 0 0,0 0 0 0 0,0 0 0 0 0,1-1 0 0 0,0 1 1 0 0,1-1-1 0 0,4 7 0 0 0,-6-10-12 0 0,1 0 0 0 0,-1 0 1 0 0,0-1-1 0 0,1 1 0 0 0,0-1 1 0 0,-1 0-1 0 0,1 0 0 0 0,0 0 1 0 0,0 0-1 0 0,0 0 0 0 0,1-1 0 0 0,-1 1 1 0 0,0-1-1 0 0,1 0 0 0 0,-1 0 1 0 0,0 0-1 0 0,1-1 0 0 0,-1 1 1 0 0,1-1-1 0 0,-1 0 0 0 0,1 0 1 0 0,6 0-1 0 0,-1-1 24 0 0,0-1 0 0 0,0 0 0 0 0,-1-1 0 0 0,1 0 0 0 0,0 0 0 0 0,-1-1 0 0 0,0 0 0 0 0,13-8 0 0 0,-2-1 66 0 0,-1 0 0 0 0,21-22-1 0 0,-31 28-44 0 0,0-1-1 0 0,-1 0 1 0 0,0-1-1 0 0,0 0 1 0 0,8-15-1 0 0,-15 23-46 0 0,0 0 0 0 0,1 0 0 0 0,-1 0 1 0 0,0-1-1 0 0,0 1 0 0 0,1 0 0 0 0,-1 0 0 0 0,0-1 0 0 0,0 1 0 0 0,0 0 0 0 0,-1 0 1 0 0,1 0-1 0 0,0-1 0 0 0,0 1 0 0 0,-1 0 0 0 0,1 0 0 0 0,-1 0 0 0 0,1 0 0 0 0,-1-1 0 0 0,1 1 1 0 0,-2-1-1 0 0,1 1 52 0 0,-8 0 80 0 0,8 1-139 0 0,0 0-1 0 0,0 0 1 0 0,0 0 0 0 0,0 0-1 0 0,-1 0 1 0 0,1 0 0 0 0,0 0 0 0 0,0 0-1 0 0,0 1 1 0 0,0-1 0 0 0,0 0 0 0 0,0 1-1 0 0,0-1 1 0 0,0 1 0 0 0,0-1-1 0 0,0 1 1 0 0,0-1 0 0 0,0 1 0 0 0,-1 0-1 0 0,-2 4 17 0 0,0-1 0 0 0,0 0 0 0 0,0 1 0 0 0,1-1-1 0 0,0 1 1 0 0,0 0 0 0 0,0 1 0 0 0,0-1-1 0 0,1 0 1 0 0,0 1 0 0 0,0-1 0 0 0,0 1 0 0 0,1-1-1 0 0,0 1 1 0 0,0 0 0 0 0,1 0 0 0 0,-1 0 0 0 0,1-1-1 0 0,0 1 1 0 0,1 0 0 0 0,1 9 0 0 0,-2-14-19 0 0,0 1 1 0 0,1-1-1 0 0,-1 0 1 0 0,0 0 0 0 0,1 0-1 0 0,-1 0 1 0 0,1 0-1 0 0,-1 0 1 0 0,1 1 0 0 0,0-1-1 0 0,0-1 1 0 0,-1 1-1 0 0,1 0 1 0 0,0 0 0 0 0,0 0-1 0 0,0 0 1 0 0,0 0-1 0 0,0-1 1 0 0,0 1 0 0 0,0 0-1 0 0,0-1 1 0 0,0 1-1 0 0,0-1 1 0 0,0 1 0 0 0,0-1-1 0 0,1 0 1 0 0,-1 1-1 0 0,0-1 1 0 0,0 0-1 0 0,0 0 1 0 0,1 0 0 0 0,-1 0-1 0 0,0 0 1 0 0,0 0-1 0 0,0 0 1 0 0,1 0 0 0 0,-1-1-1 0 0,0 1 1 0 0,0 0-1 0 0,0-1 1 0 0,0 1 0 0 0,0-1-1 0 0,3 0 1 0 0,2-3 27 0 0,1 1 0 0 0,-1-1 1 0 0,0 0-1 0 0,0-1 0 0 0,9-8 1 0 0,29-35 235 0 0,-43 47-238 0 0,1 2-18 0 0,-1 0-1 0 0,1 0 1 0 0,-1 0-1 0 0,0 0 1 0 0,1 0-1 0 0,-1 0 1 0 0,0 1-1 0 0,0-1 1 0 0,0 0-1 0 0,1 1 1 0 0,-1-1-1 0 0,-1 1 1 0 0,1-1-1 0 0,0 1 1 0 0,0 0-1 0 0,-1-1 1 0 0,1 1-1 0 0,-1 0 1 0 0,1-1-1 0 0,-1 1 1 0 0,1 0-1 0 0,-1 2 0 0 0,9 21 34 0 0,-9-24-42 0 0,1 0 0 0 0,-1 0 1 0 0,1 0-1 0 0,0 0 0 0 0,-1 0 1 0 0,1-1-1 0 0,0 1 0 0 0,0 0 1 0 0,0 0-1 0 0,0-1 0 0 0,-1 1 1 0 0,1 0-1 0 0,0-1 0 0 0,0 1 0 0 0,0-1 1 0 0,1 1-1 0 0,-1-1 0 0 0,0 0 1 0 0,2 1-1 0 0,-2-1-2 0 0,0 0 0 0 0,0-1 0 0 0,0 1 0 0 0,-1 0 0 0 0,1-1 0 0 0,0 1 0 0 0,0-1 0 0 0,0 1 0 0 0,0-1 0 0 0,0 1 0 0 0,0-1 0 0 0,-1 1 0 0 0,1-1 0 0 0,0 0-1 0 0,0 0 1 0 0,-1 1 0 0 0,1-2 0 0 0,13-16 26 0 0,-12 16-22 0 0,16-22 35 0 0,-1-2 1 0 0,28-53-1 0 0,-41 69-34 0 0,0-1 0 0 0,0 1 0 0 0,-1-1 0 0 0,0 0 0 0 0,-1 0 0 0 0,0-1 1 0 0,-1 1-1 0 0,0 0 0 0 0,-1 0 0 0 0,0-1 0 0 0,-2-15 0 0 0,0 18 1 0 0,2 5-3 0 0,0 1 0 0 0,-1 0-1 0 0,1-1 1 0 0,-1 1 0 0 0,0 0 0 0 0,0 0-1 0 0,-2-4 1 0 0,3 7-5 0 0,0 0-1 0 0,0 0 1 0 0,0 0-1 0 0,-1 0 1 0 0,1 0 0 0 0,0-1-1 0 0,0 1 1 0 0,0 0 0 0 0,-1 0-1 0 0,1 0 1 0 0,0 0 0 0 0,0 0-1 0 0,0 0 1 0 0,-1 0-1 0 0,1 0 1 0 0,0 0 0 0 0,0 0-1 0 0,0 0 1 0 0,-1 0 0 0 0,1 0-1 0 0,0 0 1 0 0,0 0 0 0 0,-1 0-1 0 0,1 0 1 0 0,0 0-1 0 0,0 0 1 0 0,0 0 0 0 0,-1 0-1 0 0,1 0 1 0 0,0 0 0 0 0,0 1-1 0 0,0-1 1 0 0,-1 0 0 0 0,1 0-1 0 0,0 0 1 0 0,0 0-1 0 0,0 0 1 0 0,0 1 0 0 0,0-1-1 0 0,-1 0 1 0 0,1 0 0 0 0,0 0-1 0 0,0 0 1 0 0,0 1 0 0 0,0-1-1 0 0,0 0 1 0 0,0 0-1 0 0,0 0 1 0 0,0 1 0 0 0,0-1-1 0 0,0 0 1 0 0,0 0 0 0 0,0 1-1 0 0,-6 10 7 0 0,3 1 1 0 0,0 1 0 0 0,0-1-1 0 0,2 1 1 0 0,-1 0 0 0 0,2 0-1 0 0,-1 0 1 0 0,2 0 0 0 0,2 17-1 0 0,-2-23-4 0 0,0 0 1 0 0,1 0-1 0 0,0-1 0 0 0,1 1 0 0 0,-1-1 1 0 0,1 0-1 0 0,6 11 0 0 0,-6-14 0 0 0,-1 1-1 0 0,1-1 1 0 0,0 0-1 0 0,0 0 1 0 0,0 0-1 0 0,0-1 0 0 0,0 1 1 0 0,0-1-1 0 0,1 1 1 0 0,0-1-1 0 0,-1 0 1 0 0,1-1-1 0 0,7 3 1 0 0,-7-3-1 0 0,0 0 1 0 0,0-1-1 0 0,1 1 1 0 0,-1-1-1 0 0,0 0 1 0 0,1-1-1 0 0,-1 1 1 0 0,0-1-1 0 0,0 0 1 0 0,1 0-1 0 0,-1 0 1 0 0,0-1-1 0 0,0 1 1 0 0,0-1-1 0 0,-1 0 1 0 0,6-3 0 0 0,5-4 8 0 0,0 0 0 0 0,22-21 1 0 0,-28 22-10 0 0,0 0 1 0 0,0-1-1 0 0,-1 0 0 0 0,0 0 1 0 0,-1-1-1 0 0,0 0 0 0 0,0 0 1 0 0,-1 0-1 0 0,-1-1 0 0 0,6-16 0 0 0,-8 18 1 0 0,1 0-1 0 0,-1 0 0 0 0,-1 0 0 0 0,0 0 0 0 0,0-1 1 0 0,-1 1-1 0 0,0 0 0 0 0,-1 0 0 0 0,1-1 0 0 0,-2 1 0 0 0,1 0 1 0 0,-2 0-1 0 0,-4-14 0 0 0,6 21 0 0 0,0 0-1 0 0,0 0 1 0 0,0 1-1 0 0,0-1 1 0 0,-1 0-1 0 0,1 0 1 0 0,0 1-1 0 0,-1-1 1 0 0,0 0 0 0 0,1 1-1 0 0,-4-2 1 0 0,5 3-2 0 0,0 0 0 0 0,0 0 1 0 0,-1 0-1 0 0,1 0 0 0 0,0 0 1 0 0,0 0-1 0 0,-1 0 1 0 0,1 0-1 0 0,0 0 0 0 0,0 0 1 0 0,-1 0-1 0 0,1 0 0 0 0,0 0 1 0 0,0 0-1 0 0,-1 0 0 0 0,1 0 1 0 0,0 0-1 0 0,0 0 1 0 0,0 1-1 0 0,-1-1 0 0 0,1 0 1 0 0,0 0-1 0 0,0 0 0 0 0,0 0 1 0 0,-1 1-1 0 0,1-1 0 0 0,0 0 1 0 0,0 0-1 0 0,0 0 1 0 0,0 1-1 0 0,0-1 0 0 0,0 0 1 0 0,-1 0-1 0 0,1 0 0 0 0,0 1 1 0 0,-5 8 7 0 0,5-8-7 0 0,-2 5 4 0 0,0 1-1 0 0,0 0 0 0 0,1 0 0 0 0,0 0 0 0 0,0 0 1 0 0,0 0-1 0 0,1 10 0 0 0,6 51 8 0 0,-4-56-10 0 0,-1-3-1 0 0,1-1 0 0 0,-1 0 0 0 0,2 1 0 0 0,-1-1 0 0 0,1 0 0 0 0,0-1 0 0 0,1 1 0 0 0,0 0 0 0 0,0-1 0 0 0,1 0 0 0 0,10 13 0 0 0,-11-16 1 0 0,1 1 1 0 0,-1-1 0 0 0,2 1-1 0 0,-1-2 1 0 0,0 1-1 0 0,1 0 1 0 0,-1-1 0 0 0,1 0-1 0 0,0 0 1 0 0,0-1 0 0 0,0 0-1 0 0,0 0 1 0 0,0 0-1 0 0,1-1 1 0 0,-1 0 0 0 0,8 1-1 0 0,-10-3 2 0 0,0 1 0 0 0,1 0 0 0 0,-1-1 0 0 0,0 0 0 0 0,1 0-1 0 0,-1 0 1 0 0,0-1 0 0 0,0 1 0 0 0,0-1 0 0 0,0 0 0 0 0,0 0 0 0 0,0 0 0 0 0,-1-1-1 0 0,6-4 1 0 0,-6 5-1 0 0,-1 0-1 0 0,0 0 0 0 0,0 0 1 0 0,1 0-1 0 0,-2 0 0 0 0,1-1 1 0 0,0 1-1 0 0,0-1 0 0 0,-1 1 1 0 0,1-1-1 0 0,-1 0 0 0 0,0 1 1 0 0,0-1-1 0 0,0 0 0 0 0,0 0 1 0 0,0 0-1 0 0,-1 0 1 0 0,1 0-1 0 0,-1 0 0 0 0,0 0 1 0 0,0 0-1 0 0,0-3 0 0 0,-2-5-2 0 0</inkml:trace>
  <inkml:trace contextRef="#ctx0" brushRef="#br0" timeOffset="1650.04">830 411 14672 0 0,'0'0'344'0'0,"2"1"-2"0"0,2 0-226 0 0,0 0 0 0 0,0-1-1 0 0,0 0 1 0 0,0 0 0 0 0,0 0-1 0 0,0 0 1 0 0,0-1 0 0 0,-1 1-1 0 0,1-1 1 0 0,0 0 0 0 0,0 0 0 0 0,-1-1-1 0 0,1 1 1 0 0,0-1 0 0 0,-1 1-1 0 0,0-1 1 0 0,5-4 0 0 0,9-5 367 0 0,0-2 1 0 0,16-15-1 0 0,-22 18-439 0 0,80-77 1342 0 0,-76 75-1290 0 0,0 0-1 0 0,1 1 1 0 0,1 1 0 0 0,0 0 0 0 0,0 1 0 0 0,28-9-1 0 0,-32 13-55 0 0</inkml:trace>
  <inkml:trace contextRef="#ctx0" brushRef="#br0" timeOffset="2051.2">1359 195 10448 0 0,'4'6'173'0'0,"0"0"0"0"0,0 1 1 0 0,0-1-1 0 0,3 12 0 0 0,-5-13 4 0 0,0 0 0 0 0,0-1 0 0 0,0 1 0 0 0,0-1 0 0 0,0 0 1 0 0,1 1-1 0 0,0-1 0 0 0,0 0 0 0 0,0-1 0 0 0,1 1 0 0 0,-1-1 0 0 0,6 5 0 0 0,-8-7-142 0 0,0-1 0 0 0,0 1 1 0 0,0-1-1 0 0,0 0 0 0 0,-1 1 1 0 0,1-1-1 0 0,0 0 0 0 0,0 0 1 0 0,0 1-1 0 0,0-1 0 0 0,0 0 1 0 0,0 0-1 0 0,0 0 0 0 0,0 0 1 0 0,0 0-1 0 0,0 0 0 0 0,0-1 0 0 0,0 1 1 0 0,0 0-1 0 0,0 0 0 0 0,0-1 1 0 0,-1 1-1 0 0,3-1 0 0 0,-1-1 43 0 0,0 1-1 0 0,0-1 1 0 0,-1 0-1 0 0,1 1 1 0 0,0-1-1 0 0,-1 0 1 0 0,1 0-1 0 0,-1 0 1 0 0,2-3-1 0 0,2-5 145 0 0,-1 1 1 0 0,0-1-1 0 0,4-14 1 0 0,-7 17-140 0 0,1 1 1 0 0,-1 0 0 0 0,-1 0 0 0 0,1-1-1 0 0,-1 1 1 0 0,0 0 0 0 0,-1-1 0 0 0,1 1 0 0 0,-2-7-1 0 0,1 11-67 0 0,1 0 0 0 0,0 1 0 0 0,-1-1 0 0 0,1 1 0 0 0,-1-1-1 0 0,0 1 1 0 0,1-1 0 0 0,-1 1 0 0 0,0-1 0 0 0,0 1 0 0 0,0-1 0 0 0,0 1-1 0 0,0 0 1 0 0,0 0 0 0 0,0-1 0 0 0,-1 1 0 0 0,1 0 0 0 0,0 0-1 0 0,-1 0 1 0 0,1 0 0 0 0,-1 1 0 0 0,1-1 0 0 0,-1 0 0 0 0,1 1 0 0 0,-1-1-1 0 0,1 1 1 0 0,-1-1 0 0 0,0 1 0 0 0,1 0 0 0 0,-1-1 0 0 0,0 1 0 0 0,1 0-1 0 0,-1 0 1 0 0,0 0 0 0 0,1 0 0 0 0,-1 1 0 0 0,0-1 0 0 0,-2 1-1 0 0,1 0 2 0 0,0 1 0 0 0,0-1-1 0 0,0 0 1 0 0,0 1 0 0 0,1 0-1 0 0,-1-1 1 0 0,1 1 0 0 0,-1 0-1 0 0,1 0 1 0 0,-1 1 0 0 0,1-1-1 0 0,0 0 1 0 0,0 1-1 0 0,0-1 1 0 0,1 1 0 0 0,-1 0-1 0 0,1 0 1 0 0,-1 0 0 0 0,1-1-1 0 0,0 1 1 0 0,-2 6 0 0 0,1 0 16 0 0,0 0 0 0 0,0 0 1 0 0,1 0-1 0 0,0 0 1 0 0,1 0-1 0 0,0 14 0 0 0,1-15 14 0 0,0 0 0 0 0,0-1-1 0 0,0 1 1 0 0,1-1 0 0 0,0 1-1 0 0,1-1 1 0 0,6 14 0 0 0,-7-18-24 0 0,0 1 0 0 0,1-1 0 0 0,-1 0 0 0 0,1 0 0 0 0,0 0 1 0 0,0 0-1 0 0,0-1 0 0 0,0 1 0 0 0,0-1 0 0 0,0 1 0 0 0,1-1 0 0 0,-1 0 1 0 0,1-1-1 0 0,0 1 0 0 0,-1-1 0 0 0,8 2 0 0 0,-5-1 18 0 0,-1-1 1 0 0,1 0-1 0 0,0 0 0 0 0,0 0 1 0 0,0-1-1 0 0,0 0 0 0 0,0-1 1 0 0,-1 1-1 0 0,1-1 0 0 0,0 0 1 0 0,0 0-1 0 0,-1-1 0 0 0,11-3 1 0 0,-9 1 10 0 0,0 0 0 0 0,0 0 0 0 0,0 0 0 0 0,-1-1 0 0 0,1 0 1 0 0,-1-1-1 0 0,0 1 0 0 0,-1-1 0 0 0,8-9 0 0 0,79-112 937 0 0,-90 124-949 0 0,-1 0 0 0 0,0 0-1 0 0,0 0 1 0 0,0 0-1 0 0,0 0 1 0 0,0 0-1 0 0,0-3 1 0 0,0 0 109 0 0,-1 5-68 0 0,15-7 300 0 0,-11 10-362 0 0,-1 0 0 0 0,0 0 0 0 0,0 0 0 0 0,0 0 0 0 0,0 0 0 0 0,0 1 0 0 0,-1-1 0 0 0,1 1 0 0 0,2 3 0 0 0,-1-1-3 0 0,0 1 0 0 0,0 0 0 0 0,0 0 0 0 0,-1 1 0 0 0,0-1 0 0 0,0 1 1 0 0,0 0-1 0 0,-1-1 0 0 0,0 1 0 0 0,1 9 0 0 0,-2-14-7 0 0,1 3-1 0 0,-2-4 8 0 0,1-4-15 0 0,0 1 0 0 0,0-1 0 0 0,0 0 0 0 0,0 0 0 0 0,0 1 0 0 0,-1-1 0 0 0,1-4 0 0 0,-1 6-1 0 0,4-35 6 0 0,-1 13 4 0 0,1 0-1 0 0,7-26 1 0 0,-9 42-2 0 0,0 1 0 0 0,0 0 1 0 0,1 0-1 0 0,0 0 0 0 0,0 0 1 0 0,1 0-1 0 0,0 1 0 0 0,0-1 1 0 0,0 1-1 0 0,0 0 0 0 0,1 0 1 0 0,6-5-1 0 0,-9 9-2 0 0,0-1 1 0 0,0 1-1 0 0,0 0 0 0 0,0 0 0 0 0,0 0 1 0 0,1 0-1 0 0,-1 0 0 0 0,0 0 0 0 0,1 0 1 0 0,-1 1-1 0 0,0 0 0 0 0,1-1 1 0 0,-1 1-1 0 0,1 0 0 0 0,-1 0 0 0 0,5 1 1 0 0,-1 0 10 0 0,-1 0 0 0 0,0 0 1 0 0,0 1-1 0 0,0 0 0 0 0,1 0 1 0 0,5 5-1 0 0,15 1 62 0 0,-18-5-49 0 0</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17:31.532"/>
    </inkml:context>
    <inkml:brush xml:id="br0">
      <inkml:brushProperty name="width" value="0.05" units="cm"/>
      <inkml:brushProperty name="height" value="0.05" units="cm"/>
      <inkml:brushProperty name="color" value="#004F8B"/>
    </inkml:brush>
  </inkml:definitions>
  <inkml:trace contextRef="#ctx0" brushRef="#br0">114 1869 96 0 0,'-5'1'0'0'0,"-14"3"0"0"0,-3 4 0 0 0,8-3 0 0 0,0 0 0 0 0,-14 2 0 0 0,22-6 37 0 0,6-1 11 0 0,0 0 1 0 0,0 0-1 0 0,0 0 0 0 0,-1 0 0 0 0,1 0 0 0 0,0 0 0 0 0,0 0 0 0 0,0 0 0 0 0,0 0 1 0 0,-1 0-1 0 0,1 0 0 0 0,0 0 0 0 0,0 0 0 0 0,0 0 0 0 0,-1 0 0 0 0,1 0 0 0 0,0 0 0 0 0,0 0 1 0 0,0 0-1 0 0,-1 0 0 0 0,1-1 0 0 0,0 1 0 0 0,0 0 0 0 0,0 0 0 0 0,0 0 0 0 0,0 0 1 0 0,-1 0-1 0 0,1 0 0 0 0,0 0 0 0 0,0-1 0 0 0,0 1 0 0 0,0 0 0 0 0,0 0 0 0 0,0 0 0 0 0,0 0 1 0 0,-1-1-1 0 0,1 1 0 0 0,0 0 0 0 0,0 0 0 0 0,0 0 0 0 0,0-1 0 0 0,0 1 0 0 0,6-8 470 0 0,12-6-190 0 0,13-3 526 0 0,-23 13-610 0 0,0 0 1 0 0,-1 0-1 0 0,8-6 1 0 0,17-8 531 0 0,-14 8-546 0 0,183-96 2924 0 0,-190 99-3058 0 0,4-1 198 0 0,0-1-1 0 0,-1 0 1 0 0,19-17-1 0 0,-23 18-124 0 0,0 0-1 0 0,1 1 1 0 0,0 0-1 0 0,14-7 1 0 0,16-8 191 0 0,-31 17-256 0 0,0 0 1 0 0,0 0-1 0 0,15-3 1 0 0,16-8 264 0 0,66-35 401 0 0,8-16-143 0 0,-93 53-482 0 0,28-23-1 0 0,-33 23-48 0 0,1 1-1 0 0,32-18 1 0 0,24-12 183 0 0,-9 9-55 0 0,-20 14 60 0 0,-1-3 0 0 0,-1-1 1 0 0,72-55-1 0 0,-91 60-199 0 0,-7 6 17 0 0,1 0 0 0 0,27-15 0 0 0,-10 8-15 0 0,-26 14-46 0 0,1 0 0 0 0,17-7 0 0 0,-5 3 94 0 0,35-20 0 0 0,-35 17-50 0 0,30-12 0 0 0,-25 12-18 0 0,-1 0-1 0 0,-1-2 1 0 0,0-1 0 0 0,-1-1-1 0 0,-1-1 1 0 0,26-26 0 0 0,-40 36-37 0 0,0 1 0 0 0,1 0 0 0 0,19-9 0 0 0,3-2 20 0 0,61-30 120 0 0,6-10 47 0 0,101-68 172 0 0,-172 105-334 0 0,-21 15-37 0 0,0 0 1 0 0,1 1 0 0 0,8-5 0 0 0,22-11 44 0 0,-13 7-3 0 0,30-12-1 0 0,48-24 116 0 0,-70 34-80 0 0,55-35 0 0 0,-18 9 72 0 0,20-16 0 0 0,-63 42-92 0 0,-19 11-34 0 0,1 0 1 0 0,0 0-1 0 0,12-4 0 0 0,40-22 134 0 0,-11 5 35 0 0,-28 17-151 0 0,8-3 42 0 0,18-3 247 0 0,-27 8 284 0 0</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17:35.984"/>
    </inkml:context>
    <inkml:brush xml:id="br0">
      <inkml:brushProperty name="width" value="0.05" units="cm"/>
      <inkml:brushProperty name="height" value="0.05" units="cm"/>
      <inkml:brushProperty name="color" value="#004F8B"/>
    </inkml:brush>
  </inkml:definitions>
  <inkml:trace contextRef="#ctx0" brushRef="#br0">5 374 7632 0 0,'0'-15'309'0'0,"-4"-4"878"0"0,3 18-1002 0 0,1 1-141 0 0,0 0-1 0 0,0 0 1 0 0,0 0 0 0 0,0 0-1 0 0,0 0 1 0 0,0 1 0 0 0,0-1-1 0 0,0 0 1 0 0,0 0 0 0 0,0 0-1 0 0,0 0 1 0 0,0 0 0 0 0,0 0-1 0 0,0 0 1 0 0,0 0 0 0 0,0 0-1 0 0,0 0 1 0 0,0 0 0 0 0,0 0-1 0 0,0 0 1 0 0,0 1 0 0 0,1-1-1 0 0,-1 0 1 0 0,0 0 0 0 0,0 0-1 0 0,0 0 1 0 0,0 0 0 0 0,0 0-1 0 0,0 0 1 0 0,0 0 0 0 0,0 0-1 0 0,0 0 1 0 0,0 0 0 0 0,0 0-1 0 0,0 0 1 0 0,0 0 0 0 0,1 0-1 0 0,-1 0 1 0 0,0 0 0 0 0,0 0-1 0 0,0 0 1 0 0,0 0 0 0 0,0 0-1 0 0,0 0 1 0 0,0 0 0 0 0,0 0-1 0 0,0 0 1 0 0,0 0 0 0 0,0 0-1 0 0,0 0 1 0 0,1 0 0 0 0,-1 0-1 0 0,0 0 1 0 0,0 0 0 0 0,0 0-1 0 0,0 0 1 0 0,0 0 0 0 0,0 0-1 0 0,0-1 1 0 0,11 28 395 0 0,2-2 0 0 0,1 0 0 0 0,1 0 0 0 0,0-1 0 0 0,2-1 0 0 0,30 32 0 0 0,-28-35-189 0 0,-8-7-85 0 0,1-1 0 0 0,1 0-1 0 0,18 13 1 0 0,-28-22-120 0 0,1-1-1 0 0,0 1 1 0 0,0-1 0 0 0,0 0-1 0 0,0 0 1 0 0,1-1 0 0 0,-1 1-1 0 0,0-1 1 0 0,1 0 0 0 0,-1 0 0 0 0,1-1-1 0 0,-1 1 1 0 0,1-1 0 0 0,-1 0-1 0 0,1 0 1 0 0,-1-1 0 0 0,8 0-1 0 0,0-2 62 0 0,0 0-1 0 0,-1-1 0 0 0,1 0 0 0 0,-1-1 0 0 0,1 0 0 0 0,14-10 0 0 0,-25 15-84 0 0,-1-1-1 0 0,1 1 0 0 0,0-1 1 0 0,0 1-1 0 0,-1-1 0 0 0,1 0 1 0 0,0 1-1 0 0,-1-1 0 0 0,1 0 0 0 0,-1 1 1 0 0,1-1-1 0 0,-1 0 0 0 0,1 0 1 0 0,-1 1-1 0 0,1-1 0 0 0,-1 0 1 0 0,0 0-1 0 0,0 0 0 0 0,1 0 1 0 0,-1 1-1 0 0,0-1 0 0 0,0 0 0 0 0,0 0 1 0 0,0 0-1 0 0,0 0 0 0 0,0 0 1 0 0,0-1-1 0 0,-1 0-5 0 0,1 0-1 0 0,-1 1 1 0 0,0-1 0 0 0,0 0 0 0 0,0 0-1 0 0,0 0 1 0 0,0 0 0 0 0,-1 1-1 0 0,1-1 1 0 0,0 1 0 0 0,-3-3 0 0 0,-3-1 18 0 0,1-1 0 0 0,-1 1 1 0 0,-1 0-1 0 0,-13-7 0 0 0,-10 3 91 0 0,11 4 281 0 0,40 4-194 0 0,71 13-77 0 0,-81-11-106 0 0,-1 1 0 0 0,0 0 0 0 0,0 1 0 0 0,0 0 0 0 0,0 0 1 0 0,10 7-1 0 0,-16-9-13 0 0,0 1 1 0 0,0 1-1 0 0,0-1 1 0 0,0 0 0 0 0,0 1-1 0 0,-1-1 1 0 0,1 1-1 0 0,-1 0 1 0 0,0 0-1 0 0,0 0 1 0 0,0 0-1 0 0,0 0 1 0 0,0 0-1 0 0,-1 1 1 0 0,1-1 0 0 0,-1 1-1 0 0,0-1 1 0 0,0 1-1 0 0,1 4 1 0 0,-2-2 13 0 0,1 0-1 0 0,-1 1 1 0 0,0-1 0 0 0,-1 0 0 0 0,0 0-1 0 0,1 1 1 0 0,-2-1 0 0 0,1 0 0 0 0,-1 0-1 0 0,-5 11 1 0 0,2-6 64 0 0,0-1 0 0 0,-2 0-1 0 0,1 0 1 0 0,-14 16 0 0 0,18-24-16 0 0,-4 3-4 0 0</inkml:trace>
  <inkml:trace contextRef="#ctx0" brushRef="#br0" timeOffset="537.82">756 407 7328 0 0,'0'0'1144'0'0,"-13"-4"2592"0"0,12 4-3536 0 0,16-17 2348 0 0,-3 6-2299 0 0,0 1 1 0 0,1 0 0 0 0,0 1 0 0 0,0 0 0 0 0,1 1-1 0 0,0 1 1 0 0,23-9 0 0 0,-14 7-56 0 0,-8 3 52 0 0,27-6 1 0 0,-31 10-24 0 0,-1 1 1 0 0,16-1-1 0 0,-25 2-144 0 0,-1 5 58 0 0,0-5-126 0 0,1 1-1 0 0,-1-1 1 0 0,0 1 0 0 0,0 0-1 0 0,0-1 1 0 0,0 1 0 0 0,0-1-1 0 0,-1 1 1 0 0,1-1 0 0 0,0 1-1 0 0,0-1 1 0 0,0 1 0 0 0,0-1 0 0 0,-1 1-1 0 0,1-1 1 0 0,0 1 0 0 0,0-1-1 0 0,-1 1 1 0 0,1-1 0 0 0,0 1-1 0 0,-1-1 1 0 0,1 0 0 0 0,-1 1-1 0 0,-4 4 31 0 0,-1-1 0 0 0,1 0-1 0 0,-1 0 1 0 0,0 0 0 0 0,0-1-1 0 0,0 0 1 0 0,0 0 0 0 0,-1 0-1 0 0,1-1 1 0 0,-1 0 0 0 0,0 0-1 0 0,1-1 1 0 0,-9 1 0 0 0,14-2-31 0 0,0 0 1 0 0,0 0-1 0 0,0 0 0 0 0,0 0 1 0 0,0-1-1 0 0,0 1 1 0 0,0 0-1 0 0,0 0 1 0 0,0-1-1 0 0,0 1 0 0 0,0-1 1 0 0,0 1-1 0 0,0-1 1 0 0,-1 0-1 0 0,-9-3 298 0 0,11 5-302 0 0,0 0 0 0 0,0 1 0 0 0,1-1 0 0 0,-1 1 0 0 0,0-1 0 0 0,1 1 0 0 0,-1-1 0 0 0,1 1 0 0 0,-1-1 1 0 0,1 0-1 0 0,0 1 0 0 0,1 1 0 0 0,-1 0 7 0 0,13 40 9 0 0,-6-18 0 0 0,15 33 0 0 0,-14-37-15 0 0,-2-1 0 0 0,10 41-1 0 0,-8-24-2 0 0,-4-20-4 0 0</inkml:trace>
  <inkml:trace contextRef="#ctx0" brushRef="#br0" timeOffset="922.52">1032 432 12456 0 0,'18'-15'383'0'0,"-17"14"-339"0"0,1 0 1 0 0,0 0-1 0 0,-1 0 1 0 0,1 1-1 0 0,0-1 1 0 0,-1 0 0 0 0,1 1-1 0 0,0-1 1 0 0,0 1-1 0 0,0 0 1 0 0,-1 0-1 0 0,5 0 1 0 0,-3 0 37 0 0,0 1 1 0 0,0 0-1 0 0,0 0 1 0 0,0 0-1 0 0,0 0 1 0 0,0 1-1 0 0,0-1 1 0 0,0 1 0 0 0,0 0-1 0 0,-1 0 1 0 0,1 0-1 0 0,-1 0 1 0 0,1 0-1 0 0,1 3 1 0 0,4 2 68 0 0,-2 1 0 0 0,1-1 0 0 0,-1 1 0 0 0,0 0 0 0 0,0 1 1 0 0,-1 0-1 0 0,0-1 0 0 0,-1 2 0 0 0,0-1 0 0 0,0 0 0 0 0,-1 1 1 0 0,-1 0-1 0 0,1-1 0 0 0,-1 1 0 0 0,0 16 0 0 0,-2-25 77 0 0,0-15-44 0 0,0-2-141 0 0,0-9 91 0 0,4-33 0 0 0,-3 50-98 0 0,0 0 1 0 0,1 0-1 0 0,0 1 0 0 0,1-1 0 0 0,0 1 0 0 0,0-1 0 0 0,0 1 0 0 0,7-10 0 0 0,-7 12 10 0 0,1 0-1 0 0,0 0 1 0 0,0 0 0 0 0,0 1-1 0 0,1-1 1 0 0,-1 1 0 0 0,1 0-1 0 0,0 1 1 0 0,6-4 0 0 0,-9 6-25 0 0,0 0 1 0 0,1 0-1 0 0,-1 0 0 0 0,0 0 1 0 0,1 0-1 0 0,-1 1 1 0 0,1-1-1 0 0,-1 1 0 0 0,1 0 1 0 0,0 0-1 0 0,-1 0 1 0 0,1 0-1 0 0,-1 0 1 0 0,1 0-1 0 0,-1 1 0 0 0,1-1 1 0 0,-1 1-1 0 0,1 0 1 0 0,-1-1-1 0 0,0 1 0 0 0,1 0 1 0 0,-1 1-1 0 0,0-1 1 0 0,3 2-1 0 0,10 8 90 0 0,-8-4-57 0 0</inkml:trace>
  <inkml:trace contextRef="#ctx0" brushRef="#br0" timeOffset="1910.24">1420 493 11552 0 0,'1'1'88'0'0,"0"0"0"0"0,0-1 1 0 0,-1 1-1 0 0,1-1 0 0 0,0 1 1 0 0,0-1-1 0 0,0 0 1 0 0,-1 1-1 0 0,1-1 0 0 0,0 0 1 0 0,0 1-1 0 0,0-1 0 0 0,0 0 1 0 0,0 0-1 0 0,0 0 0 0 0,0 0 1 0 0,1 0-1 0 0,-1 0 7 0 0,1-1 0 0 0,-1 1 0 0 0,0-1 0 0 0,1 1 0 0 0,-1-1 0 0 0,0 0 0 0 0,0 1 0 0 0,1-1 1 0 0,-1 0-1 0 0,0 0 0 0 0,0 0 0 0 0,0 0 0 0 0,0 0 0 0 0,0 0 0 0 0,0 0 0 0 0,1-2 0 0 0,0 0 2 0 0,0-1 0 0 0,0 1 0 0 0,-1 0 0 0 0,1 0 0 0 0,-1-1 0 0 0,0 1 0 0 0,1-1 0 0 0,-2 0 0 0 0,1 1 0 0 0,0-1 0 0 0,0-4 0 0 0,-2 1-28 0 0,-1 0 0 0 0,1 0-1 0 0,-1 0 1 0 0,-1 0 0 0 0,1 0-1 0 0,-1 0 1 0 0,0 1-1 0 0,0-1 1 0 0,-1 1 0 0 0,0 0-1 0 0,0 0 1 0 0,-1 1 0 0 0,1-1-1 0 0,-1 1 1 0 0,-8-7 0 0 0,13 12-57 0 0,-1 0 0 0 0,1 0 0 0 0,-1-1 1 0 0,0 1-1 0 0,1 0 0 0 0,-1 0 0 0 0,1 0 0 0 0,-1 0 0 0 0,0 0 1 0 0,1 0-1 0 0,-1 0 0 0 0,0 0 0 0 0,1 0 0 0 0,-1 0 1 0 0,1 0-1 0 0,-1 1 0 0 0,1-1 0 0 0,-1 0 0 0 0,0 0 0 0 0,1 0 1 0 0,-1 1-1 0 0,1-1 0 0 0,-1 0 0 0 0,1 1 0 0 0,-1-1 1 0 0,1 1-1 0 0,-1-1 0 0 0,0 1 0 0 0,-13 13 133 0 0,11-8-91 0 0,-1 0 0 0 0,1 1 0 0 0,0-1-1 0 0,0 1 1 0 0,1 0 0 0 0,0 0 0 0 0,0 0-1 0 0,1 0 1 0 0,0 1 0 0 0,0-1 0 0 0,1 0-1 0 0,0 1 1 0 0,0-1 0 0 0,0 0 0 0 0,3 13-1 0 0,-2-18-22 0 0,0 1-1 0 0,0 0 0 0 0,0 0 0 0 0,0-1 0 0 0,1 1 1 0 0,-1 0-1 0 0,1-1 0 0 0,-1 0 0 0 0,1 1 0 0 0,0-1 0 0 0,0 0 1 0 0,0 0-1 0 0,0 0 0 0 0,0 0 0 0 0,1 0 0 0 0,-1 0 1 0 0,1-1-1 0 0,-1 1 0 0 0,1-1 0 0 0,-1 0 0 0 0,1 0 1 0 0,4 2-1 0 0,-3-2 17 0 0,1 0 0 0 0,-1 0 0 0 0,1-1 1 0 0,-1 0-1 0 0,1 1 0 0 0,0-1 1 0 0,-1-1-1 0 0,1 1 0 0 0,0-1 0 0 0,-1 0 1 0 0,1 0-1 0 0,-1 0 0 0 0,6-2 0 0 0,-4 0 29 0 0,1 0 0 0 0,-1-1-1 0 0,0 1 1 0 0,0-1 0 0 0,0-1-1 0 0,0 1 1 0 0,8-9-1 0 0,-1-2 196 0 0,16-24 0 0 0,-20 27-146 0 0,-9 11-94 0 0,0 0 0 0 0,0 1 0 0 0,1-1-1 0 0,-1 1 1 0 0,0-1 0 0 0,1 1 0 0 0,-1-1 0 0 0,0 1-1 0 0,1-1 1 0 0,-1 1 0 0 0,1-1 0 0 0,-1 1-1 0 0,1-1 1 0 0,-1 1 0 0 0,1 0 0 0 0,-1-1-1 0 0,1 1 1 0 0,-1 0 0 0 0,1-1 0 0 0,-1 1 0 0 0,1 0-1 0 0,0 0 1 0 0,-1 0 0 0 0,1-1 0 0 0,1 1-1 0 0,-1 1 22 0 0,0 1 0 0 0,0-1 0 0 0,-1 0-1 0 0,1 1 1 0 0,0-1 0 0 0,0 0-1 0 0,-1 1 1 0 0,1-1 0 0 0,-1 1 0 0 0,1 1-1 0 0,0 0-68 0 0,-1-2 36 0 0,0 0 0 0 0,1 0 0 0 0,-1 0 0 0 0,1 0 0 0 0,-1 0 0 0 0,0 0-1 0 0,1 0 1 0 0,0 0 0 0 0,-1 0 0 0 0,1 0 0 0 0,-1 0 0 0 0,1 0 0 0 0,0 0 0 0 0,0-1 0 0 0,0 1-1 0 0,-1 0 1 0 0,1-1 0 0 0,0 1 0 0 0,0 0 0 0 0,0-1 0 0 0,0 1 0 0 0,0-1 0 0 0,0 1-1 0 0,0-1 1 0 0,0 0 0 0 0,0 1 0 0 0,2-1 0 0 0,0 0 17 0 0,0-1 0 0 0,0 1 0 0 0,0-1 0 0 0,0 0 0 0 0,0 0 0 0 0,0 0 0 0 0,6-3 0 0 0,-4 2-21 0 0,2-2 39 0 0,-1 1 0 0 0,0-1 0 0 0,8-6 0 0 0,-9 6-3 0 0,-1 1 0 0 0,1-1 0 0 0,0 1 0 0 0,0 1 0 0 0,6-4 0 0 0,-9 6-41 0 0,-1 0 0 0 0,0 0 0 0 0,1 0 0 0 0,-1 0 0 0 0,1 0 0 0 0,-1 0 0 0 0,0 1 0 0 0,1-1 0 0 0,-1 0 0 0 0,0 1 1 0 0,1-1-1 0 0,-1 1 0 0 0,0 0 0 0 0,0-1 0 0 0,2 2 0 0 0,10 4 46 0 0,-7-6-39 0 0,-1 0 1 0 0,1 0-1 0 0,-1 0 1 0 0,1-1-1 0 0,-1 0 0 0 0,0 0 1 0 0,1 0-1 0 0,-1 0 1 0 0,0-1-1 0 0,0 0 1 0 0,0 0-1 0 0,8-5 0 0 0,6-4 22 0 0,32-26 0 0 0,-32 21-3 0 0,-14 13-29 0 0,0-1 3 0 0,0 1-1 0 0,-1-1 1 0 0,1 0 0 0 0,-1 0 0 0 0,8-10-1 0 0,-12 14-6 0 0,1-1 0 0 0,-1 1 0 0 0,0-1-1 0 0,1 0 1 0 0,-1 1 0 0 0,1-1 0 0 0,-1 0 0 0 0,0 1-1 0 0,0-1 1 0 0,1 0 0 0 0,-1 1 0 0 0,0-1 0 0 0,0 0-1 0 0,0 0 1 0 0,0 1 0 0 0,0-1 0 0 0,0 0 0 0 0,0 0-1 0 0,0 1 1 0 0,0-1 0 0 0,-1-1 0 0 0,1 2-2 0 0,0-1-1 0 0,-1 1 1 0 0,1-1 0 0 0,-1 1 0 0 0,1 0 0 0 0,-1 0 0 0 0,1-1 0 0 0,-1 1-1 0 0,1 0 1 0 0,-1-1 0 0 0,1 1 0 0 0,-1 0 0 0 0,1 0 0 0 0,-1 0-1 0 0,1 0 1 0 0,-1 0 0 0 0,1 0 0 0 0,-1 0 0 0 0,1 0 0 0 0,-2 0 0 0 0,-25 4 6 0 0,27-4-7 0 0,-7 3 2 0 0,1 0 1 0 0,-1 1-1 0 0,1-1 0 0 0,-1 1 1 0 0,1 0-1 0 0,1 1 0 0 0,-1 0 1 0 0,0 0-1 0 0,1 0 0 0 0,0 0 1 0 0,0 1-1 0 0,1 0 0 0 0,0 0 1 0 0,0 0-1 0 0,0 0 0 0 0,0 1 1 0 0,1 0-1 0 0,0-1 0 0 0,-3 13 1 0 0,6-18-3 0 0,0-1 1 0 0,-1 1 0 0 0,1 0-1 0 0,0 0 1 0 0,0 0 0 0 0,0-1-1 0 0,0 1 1 0 0,0 0 0 0 0,0 0-1 0 0,0 0 1 0 0,0 0 0 0 0,0 0-1 0 0,0-1 1 0 0,0 1 0 0 0,0 0-1 0 0,1 0 1 0 0,-1 0 0 0 0,0-1-1 0 0,1 1 1 0 0,-1 0-1 0 0,0 0 1 0 0,1-1 0 0 0,-1 1-1 0 0,1 0 1 0 0,-1-1 0 0 0,1 1-1 0 0,0 0 1 0 0,-1-1 0 0 0,1 1-1 0 0,0-1 1 0 0,-1 1 0 0 0,1-1-1 0 0,0 1 1 0 0,-1-1 0 0 0,1 0-1 0 0,0 1 1 0 0,0-1 0 0 0,0 0-1 0 0,-1 0 1 0 0,1 1 0 0 0,0-1-1 0 0,0 0 1 0 0,0 0 0 0 0,0 0-1 0 0,-1 0 1 0 0,1 0 0 0 0,0 0-1 0 0,0 0 1 0 0,0 0 0 0 0,1-1-1 0 0,2 0 2 0 0,1 0 0 0 0,-1 0 0 0 0,1 0-1 0 0,-1-1 1 0 0,1 1 0 0 0,-1-1-1 0 0,0 0 1 0 0,4-3 0 0 0,2-3 3 0 0,0 0 0 0 0,0-1 0 0 0,-1-1-1 0 0,0 0 1 0 0,-1 0 0 0 0,0 0 0 0 0,-1-1 0 0 0,0 0 0 0 0,-1 0 0 0 0,0-1 0 0 0,5-14 0 0 0,-9 19-2 0 0,0 0 0 0 0,-1 1 0 0 0,0-1 0 0 0,0 0 0 0 0,-1 0 0 0 0,0 0 0 0 0,0 0 1 0 0,0 0-1 0 0,-2-7 0 0 0,-3-10 3 0 0,-8-27 0 0 0,9 37-3 0 0,-13-29-2 0 0,-3-1-12 0 0,19 42 0 0 0,-2 2 7 0 0,2 0-3 0 0,4 7-71 0 0,-2-3 77 0 0,22 56-17 0 0,2-1-1 0 0,44 73 1 0 0,-57-114 8 0 0</inkml:trace>
  <inkml:trace contextRef="#ctx0" brushRef="#br0" timeOffset="2589.58">1190 781 7232 0 0,'0'0'6632'0'0,"0"3"-5976"0"0,-1 23 9 0 0,2 1 0 0 0,1 0 0 0 0,8 39 0 0 0,27 79 660 0 0,-36-142-1301 0 0,4 15 114 0 0,0 0 0 0 0,2 1-1 0 0,0-2 1 0 0,1 1 0 0 0,13 20-1 0 0,-5-22-43 0 0,-8-11-48 0 0</inkml:trace>
  <inkml:trace contextRef="#ctx0" brushRef="#br0" timeOffset="3080.24">1453 979 11552 0 0,'0'0'-2'0'0,"2"-7"223"0"0,0 0-1 0 0,1 1 1 0 0,0-1-1 0 0,0 0 0 0 0,1 1 1 0 0,0 0-1 0 0,0 0 1 0 0,7-8-1 0 0,-10 13 231 0 0,9 11 1037 0 0,-4 2-1219 0 0,-1-1 1 0 0,0 1-1 0 0,0 0 1 0 0,3 16-1 0 0,-4-11 243 0 0,11 24-1 0 0,-13-38-415 0 0,-1 1-1 0 0,1-1 1 0 0,-1 0-1 0 0,0 1 1 0 0,0-1-1 0 0,-1 1 1 0 0,1 4-1 0 0,-1-7-15 0 0</inkml:trace>
  <inkml:trace contextRef="#ctx0" brushRef="#br0" timeOffset="3081.24">1510 829 11448 0 0,'0'-1'2'0'0,"-1"-4"276"0"0,1-1 0 0 0,-1 1 0 0 0,1-1 0 0 0,2-8 0 0 0,-2 13-157 0 0,0-9 2726 0 0</inkml:trace>
  <inkml:trace contextRef="#ctx0" brushRef="#br0" timeOffset="3517.69">1610 864 10656 0 0,'2'2'34'0'0,"0"-1"0"0"0,0 1 0 0 0,0 0-1 0 0,0 0 1 0 0,0 0 0 0 0,-1 0 0 0 0,1 1 0 0 0,-1-1 0 0 0,1 0 0 0 0,-1 1 0 0 0,0-1 0 0 0,2 5 0 0 0,10 36 399 0 0,-10-28-326 0 0,-2-13-35 0 0,1 5 218 0 0,1 0 0 0 0,-1 0 0 0 0,-1 0 0 0 0,0 0 0 0 0,0 1 0 0 0,0-1 0 0 0,-1 1 0 0 0,0-1 0 0 0,-1 10 0 0 0,2-29 241 0 0,0 0-1 0 0,4-20 1 0 0,2-8-229 0 0,2-9 16 0 0,-8 46-269 0 0,0-1 0 0 0,0 1 0 0 0,0 0 0 0 0,0 0 0 0 0,1 0-1 0 0,-1 0 1 0 0,1 0 0 0 0,0 1 0 0 0,0-1 0 0 0,0 0 0 0 0,0 1 0 0 0,5-5 0 0 0,-7 7-33 0 0,1-1 0 0 0,0 1 1 0 0,0-1-1 0 0,-1 1 0 0 0,1-1 0 0 0,0 1 1 0 0,0 0-1 0 0,0-1 0 0 0,0 1 1 0 0,0 0-1 0 0,0 0 0 0 0,0-1 0 0 0,0 1 1 0 0,0 0-1 0 0,-1 0 0 0 0,1 0 0 0 0,0 0 1 0 0,0 0-1 0 0,0 1 0 0 0,0-1 0 0 0,0 0 1 0 0,1 1-1 0 0,0-1 11 0 0,-1 1 0 0 0,1 0 0 0 0,0 0 0 0 0,-1 1 0 0 0,1-1 0 0 0,-1 0 0 0 0,0 0-1 0 0,1 1 1 0 0,-1-1 0 0 0,2 3 0 0 0,2 4 66 0 0,0 0-1 0 0,-1 1 0 0 0,6 13 0 0 0,-7-15-51 0 0,3 9 98 0 0,1 0 1 0 0,1-1-1 0 0,0 0 1 0 0,19 25-1 0 0,-24-37-99 0 0,-1-1 0 0 0,1 1 0 0 0,0 0 0 0 0,0-1 0 0 0,0 1 1 0 0,0-1-1 0 0,1 0 0 0 0,-1 0 0 0 0,0 0 0 0 0,1 0 0 0 0,7 2 0 0 0,-9-4-14 0 0,1 1 0 0 0,0-1 0 0 0,0 0 0 0 0,0 0 0 0 0,0 0 0 0 0,0 0-1 0 0,0-1 1 0 0,0 1 0 0 0,0-1 0 0 0,0 1 0 0 0,0-1 0 0 0,0 0 0 0 0,0 0 0 0 0,-1-1 0 0 0,1 1 0 0 0,0 0 0 0 0,3-4 0 0 0,0 0 13 0 0,0 1 0 0 0,-1-2 0 0 0,0 1 0 0 0,0-1-1 0 0,0 1 1 0 0,0-1 0 0 0,-1 0 0 0 0,0-1 0 0 0,-1 1 0 0 0,0-1 0 0 0,1 0 0 0 0,-2 0-1 0 0,4-10 1 0 0,-2 0 45 0 0,0 1-1 0 0,-1-1 1 0 0,-1 0-1 0 0,1-30 0 0 0,-3 39-33 0 0,0 0 0 0 0,-1 0 0 0 0,0 0 0 0 0,0 0 0 0 0,0 1-1 0 0,-1-1 1 0 0,-4-9 0 0 0,6 17-46 0 0,0 0 1 0 0,0-1-1 0 0,0 1 0 0 0,-1 0 0 0 0,1-1 1 0 0,0 1-1 0 0,0 0 0 0 0,-1 0 0 0 0,1-1 1 0 0,0 1-1 0 0,-1 0 0 0 0,1 0 0 0 0,0 0 1 0 0,-1-1-1 0 0,1 1 0 0 0,0 0 0 0 0,-1 0 1 0 0,1 0-1 0 0,0 0 0 0 0,-1 0 0 0 0,1 0 1 0 0,-1 0-1 0 0,1 0 0 0 0,0 0 0 0 0,-1 0 1 0 0,1 0-1 0 0,-1 0 0 0 0,1 0 0 0 0,0 0 1 0 0,-1 0-1 0 0,1 0 0 0 0,0 0 0 0 0,-1 0 1 0 0,1 0-1 0 0,0 0 0 0 0,-1 1 0 0 0,1-1 1 0 0,0 0-1 0 0,-1 0 0 0 0,1 1 0 0 0,0-1 1 0 0,-1 0-1 0 0,-12 11 70 0 0,9-4-49 0 0,-1 0-1 0 0,1 0 1 0 0,0 1-1 0 0,1-1 0 0 0,0 1 1 0 0,0 0-1 0 0,1 0 1 0 0,0 0-1 0 0,0 0 1 0 0,-1 16-1 0 0,2-19-15 0 0,1-1 0 0 0,0 1 0 0 0,0-1-1 0 0,1 1 1 0 0,-1-1 0 0 0,1 1 0 0 0,0-1 0 0 0,0 0-1 0 0,0 0 1 0 0,1 1 0 0 0,-1-1 0 0 0,1 0 0 0 0,0 0-1 0 0,0 0 1 0 0,0 0 0 0 0,1-1 0 0 0,0 1 0 0 0,-1-1 0 0 0,1 1-1 0 0,1-1 1 0 0,5 6 0 0 0,-4-7 0 0 0,-1 0-1 0 0,1 0 1 0 0,0 0 0 0 0,-1-1 0 0 0,1 1-1 0 0,0-1 1 0 0,0 0 0 0 0,0-1-1 0 0,0 1 1 0 0,0-1 0 0 0,0 0-1 0 0,0 0 1 0 0,0 0 0 0 0,0-1 0 0 0,9-2-1 0 0,7-2 21 0 0,0-1 0 0 0,23-10-1 0 0,-25 9-9 0 0,-1-2 0 0 0,0 0 0 0 0,-1-1 0 0 0,0-1-1 0 0,0 0 1 0 0,-1-2 0 0 0,19-18 0 0 0,-20 18-2836 0 0</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17:44.630"/>
    </inkml:context>
    <inkml:brush xml:id="br0">
      <inkml:brushProperty name="width" value="0.05" units="cm"/>
      <inkml:brushProperty name="height" value="0.05" units="cm"/>
      <inkml:brushProperty name="color" value="#004F8B"/>
    </inkml:brush>
  </inkml:definitions>
  <inkml:trace contextRef="#ctx0" brushRef="#br0">631 213 96 0 0,'-3'-15'-5'0'0,"0"-4"-8"0"0,-2-4 77 0 0,-9-30 1 0 0,9 33 2913 0 0,-7-38-1 0 0,12 40-1014 0 0,1 11-503 0 0,-1 12 59 0 0,5 66-405 0 0,0-13-748 0 0,-7 361 1608 0 0,-1-361-1731 0 0,-8 270 1228 0 0,11-277-1232 0 0,-2-23-46 0 0,2 1 1 0 0,1-1-1 0 0,7 39 1 0 0,-1-13 319 0 0,-6-50-416 0 0</inkml:trace>
  <inkml:trace contextRef="#ctx0" brushRef="#br0" timeOffset="498.16">563 1263 9944 0 0,'22'0'3744'0'0,"28"-6"-2687"0"0,325 11 95 0 0,-332-5-1067 0 0,319-4 539 0 0,15-31 532 0 0,-252 15-421 0 0,-114 19-145 0 0</inkml:trace>
  <inkml:trace contextRef="#ctx0" brushRef="#br0" timeOffset="1629.79">894 955 96 0 0,'0'0'9765'0'0,"2"-1"-9681"0"0,13-9 60 0 0,1 1 0 0 0,0 0 0 0 0,23-7 0 0 0,-21 8-33 0 0,0 0 1 0 0,-1-1-1 0 0,22-14 0 0 0,-4-3 446 0 0,52-51 0 0 0,-73 65-376 0 0,2 0 0 0 0,-1 1 0 0 0,1 0 0 0 0,27-12 0 0 0,5-4 290 0 0,13-10 120 0 0,120-81 682 0 0,-115 70-902 0 0,23-19 163 0 0,-69 51-333 0 0,2 2 0 0 0,33-18 0 0 0,-37 23-88 0 0,0-1 0 0 0,0-1-1 0 0,-2-1 1 0 0,1 0 0 0 0,15-16 0 0 0,-3 6 191 0 0,-28 21-243 0 0,-1-5 314 0 0,0 7 186 0 0,-7 15-80 0 0,0-4-225 0 0</inkml:trace>
  <inkml:trace contextRef="#ctx0" brushRef="#br0" timeOffset="2982.99">1195 1518 96 0 0,'0'0'6592'0'0,"-2"-2"-5811"0"0,2 1-662 0 0,-1-1 1 0 0,1 1-1 0 0,-1 0 0 0 0,1-1 1 0 0,0 1-1 0 0,0-1 0 0 0,0 1 1 0 0,-1-1-1 0 0,1 1 0 0 0,0 0 1 0 0,1-1-1 0 0,-1 1 0 0 0,0-1 1 0 0,0 1-1 0 0,1 0 0 0 0,-1-1 1 0 0,1 1-1 0 0,-1 0 0 0 0,1-1 1 0 0,-1 1-1 0 0,1 0 0 0 0,0 0 1 0 0,0-1-1 0 0,-1 1 0 0 0,1 0 1 0 0,0 0-1 0 0,0 0 0 0 0,0 0 1 0 0,2-1-1 0 0,-1 0-25 0 0,0 0 0 0 0,1 0 0 0 0,-1 0 0 0 0,0 0 1 0 0,1 0-1 0 0,0 0 0 0 0,-1 1 0 0 0,1-1 0 0 0,0 1 0 0 0,0 0 0 0 0,0 0 0 0 0,-1 0 1 0 0,1 0-1 0 0,0 1 0 0 0,1-1 0 0 0,-1 1 0 0 0,0 0 0 0 0,0 0 0 0 0,0 0 0 0 0,4 0 0 0 0,-5 1-42 0 0,1 0-1 0 0,-1-1 0 0 0,0 1 1 0 0,1 0-1 0 0,-1 0 0 0 0,0 1 1 0 0,0-1-1 0 0,0 0 0 0 0,0 1 1 0 0,0 0-1 0 0,0-1 0 0 0,0 1 0 0 0,0 0 1 0 0,-1 0-1 0 0,1 0 0 0 0,-1 0 1 0 0,1 0-1 0 0,-1 0 0 0 0,0 0 1 0 0,0 1-1 0 0,0-1 0 0 0,0 0 1 0 0,0 1-1 0 0,0-1 0 0 0,0 3 1 0 0,0 3 15 0 0,0-1 1 0 0,0 1-1 0 0,-1-1 1 0 0,0 1-1 0 0,0-1 1 0 0,-1 1-1 0 0,0-1 1 0 0,0 1 0 0 0,-1-1-1 0 0,0 1 1 0 0,-6 12-1 0 0,-3 5 200 0 0,-26 44 0 0 0,16-37 141 0 0,20-31-354 0 0,8-14 69 0 0,17-22 13 0 0,0 1 1 0 0,55-56-1 0 0,-34 39-17 0 0,-43 50-106 0 0,-1-1-1 0 0,0 1 1 0 0,0-1 0 0 0,0 0 0 0 0,0 0 0 0 0,0 1-1 0 0,0-1 1 0 0,0 0 0 0 0,1-3 0 0 0,-2 4 41 0 0,-12 20-9 0 0,10-15-35 0 0,-5 8 15 0 0,1 0 0 0 0,0 0 1 0 0,-8 25-1 0 0,13-34-20 0 0,0 0 1 0 0,0 0 0 0 0,1 0 0 0 0,-1 1 0 0 0,1-1-1 0 0,0 0 1 0 0,-1 1 0 0 0,2-1 0 0 0,-1 0-1 0 0,0 0 1 0 0,1 1 0 0 0,-1-1 0 0 0,1 0 0 0 0,0 0-1 0 0,0 0 1 0 0,0 1 0 0 0,1-1 0 0 0,-1-1-1 0 0,1 1 1 0 0,0 0 0 0 0,-1 0 0 0 0,4 2-1 0 0,-4-3 1 0 0,1-1-1 0 0,-1 1 1 0 0,1-1-1 0 0,0 0 0 0 0,0 0 1 0 0,-1 0-1 0 0,1 0 0 0 0,0 0 1 0 0,0 0-1 0 0,0 0 1 0 0,0-1-1 0 0,0 1 0 0 0,0-1 1 0 0,0 1-1 0 0,0-1 0 0 0,0 0 1 0 0,1 0-1 0 0,-1 0 0 0 0,0 0 1 0 0,4-1-1 0 0,0 0 6 0 0,0 0-1 0 0,0-1 1 0 0,-1 0-1 0 0,1 0 1 0 0,10-6-1 0 0,-7 3-2 0 0</inkml:trace>
  <inkml:trace contextRef="#ctx0" brushRef="#br0" timeOffset="3761.8">1677 1437 7632 0 0,'0'0'1754'0'0,"-7"18"-279"0"0,-30 60 254 0 0,37-78-1447 0 0,-2 4 180 0 0,4-9 196 0 0,2 1-602 0 0,-1-1 1 0 0,0 1 0 0 0,0-1-1 0 0,0 0 1 0 0,-1 0 0 0 0,4-9-1 0 0,-4 9 4 0 0,0 0 1 0 0,1 0-1 0 0,-1 0 0 0 0,1 0 0 0 0,0 0 0 0 0,6-7 0 0 0,-8 11 1 0 0,9-3 355 0 0,0 14-275 0 0,0 0 0 0 0,-1 1 0 0 0,11 17 0 0 0,-8-11 49 0 0,20 30 489 0 0,-32-46-615 0 0,2 3 64 0 0,-2-4-123 0 0,0 0 1 0 0,0 0-1 0 0,0 0 1 0 0,0 0 0 0 0,0 0-1 0 0,0 0 1 0 0,0 0-1 0 0,0 1 1 0 0,1-1 0 0 0,-1 0-1 0 0,0 0 1 0 0,0 0-1 0 0,0 0 1 0 0,0 0-1 0 0,0 1 1 0 0,0-1 0 0 0,0 0-1 0 0,0 0 1 0 0,0 0-1 0 0,0 0 1 0 0,0 0 0 0 0,0 1-1 0 0,0-1 1 0 0,-1 0-1 0 0,1 0 1 0 0,0 0 0 0 0,0 0-1 0 0,0 0 1 0 0,0 0-1 0 0,0 1 1 0 0,0-1-1 0 0,0 0 1 0 0,0 0 0 0 0,0 0-1 0 0,0 0 1 0 0,0 0-1 0 0,-1 0 1 0 0,1 0 0 0 0,0 1-1 0 0,-1-1 38 0 0,1 1-35 0 0,0-1 0 0 0,-1 0-1 0 0,1 0 1 0 0,0 0 0 0 0,-1 0 0 0 0,1 1 0 0 0,-1-1 0 0 0,1 0 0 0 0,-1 0-1 0 0,1 0 1 0 0,0 0 0 0 0,-1 0 0 0 0,1 0 0 0 0,-1 0 0 0 0,1 0 0 0 0,-1 0 0 0 0,1 0-1 0 0,0 0 1 0 0,-1 0 0 0 0,1-1 0 0 0,-1 1 0 0 0,1 0 0 0 0,0 0 0 0 0,-1 0 0 0 0,0-1-1 0 0,-11-3 43 0 0,6 1-33 0 0,3 1-9 0 0,-1 0 0 0 0,1 0 0 0 0,0-1 0 0 0,-1 1 0 0 0,1-1 0 0 0,0 1 0 0 0,0-1 0 0 0,1 0 0 0 0,-1 0 0 0 0,1 0 0 0 0,-1-1 0 0 0,1 1 0 0 0,0 0 0 0 0,-2-5-1 0 0,2 4-8 0 0,1 1-5 0 0,-1-1-74 0 0,1 6-19 0 0,1 9 87 0 0,-5 55-17 0 0,5 87 0 0 0,9-21 69 0 0,-5-93 216 0 0</inkml:trace>
  <inkml:trace contextRef="#ctx0" brushRef="#br0" timeOffset="4652.38">1 475 6728 0 0,'0'0'2784'0'0,"4"17"-599"0"0,8 10-1559 0 0,-10-24-555 0 0,-1 1 1 0 0,0-1-1 0 0,1 1 0 0 0,-1-1 1 0 0,1 0-1 0 0,0 1 1 0 0,0-1-1 0 0,1 0 0 0 0,-1 0 1 0 0,1 0-1 0 0,-1-1 0 0 0,1 1 1 0 0,0-1-1 0 0,0 1 0 0 0,0-1 1 0 0,0 0-1 0 0,4 2 1 0 0,0-1-6 0 0,-1-1 0 0 0,1 0 1 0 0,0-1-1 0 0,-1 1 1 0 0,1-1-1 0 0,0 0 1 0 0,0-1-1 0 0,0 0 1 0 0,0 0-1 0 0,-1 0 0 0 0,12-3 1 0 0,-15 3-31 0 0,1-1 0 0 0,0 0 0 0 0,0 0 0 0 0,-1 0 0 0 0,1-1 0 0 0,-1 1-1 0 0,1-1 1 0 0,-1 0 0 0 0,0 0 0 0 0,0 0 0 0 0,0 0 0 0 0,0-1 0 0 0,0 1 0 0 0,0-1 0 0 0,-1 1 0 0 0,1-1 0 0 0,-1 0 0 0 0,1 0 0 0 0,-1 0 0 0 0,0-1 0 0 0,-1 1 0 0 0,4-6 0 0 0,-5 7 21 0 0,1-1 0 0 0,0 1 1 0 0,-1 0-1 0 0,1 0 1 0 0,-1-1-1 0 0,0 1 1 0 0,0-1-1 0 0,0 1 1 0 0,0-4-1 0 0,0 5 249 0 0,-1 5-236 0 0,-1 0 1 0 0,1-1 0 0 0,1 1-1 0 0,-1 0 1 0 0,0 8-1 0 0,3 131 665 0 0,-3-101-592 0 0,-2 35 203 0 0,2-67-282 0 0,-1-1 0 0 0,0 1 0 0 0,0-1-1 0 0,0 0 1 0 0,-8 16 0 0 0,9-22-31 0 0,-1 0-1 0 0,0 0 0 0 0,0-1 1 0 0,0 1-1 0 0,0-1 1 0 0,0 1-1 0 0,-1-1 1 0 0,1 0-1 0 0,-1 1 0 0 0,1-2 1 0 0,-1 1-1 0 0,0 0 1 0 0,0 0-1 0 0,0-1 1 0 0,0 1-1 0 0,0-1 0 0 0,0 0 1 0 0,-7 1-1 0 0,6-1-2 0 0,0 0-1 0 0,0-1 1 0 0,0 0-1 0 0,0 1 0 0 0,-1-2 1 0 0,1 1-1 0 0,0 0 1 0 0,0-1-1 0 0,0 0 0 0 0,0 0 1 0 0,0 0-1 0 0,0 0 1 0 0,0-1-1 0 0,-7-3 0 0 0,8 3-2 0 0,-1-1 0 0 0,1 0 0 0 0,-1 0 0 0 0,1-1 0 0 0,0 1 0 0 0,0 0 0 0 0,1-1 0 0 0,-1 0 0 0 0,1 0 0 0 0,0 0 0 0 0,0 0 0 0 0,-2-4 0 0 0,0-1 6 0 0</inkml:trace>
  <inkml:trace contextRef="#ctx0" brushRef="#br0" timeOffset="5353.59">419 447 9848 0 0,'0'0'2350'0'0,"1"2"-1939"0"0,-1 0-349 0 0,1 0 0 0 0,-1 1 0 0 0,0-1-1 0 0,0 0 1 0 0,0 1 0 0 0,0-1 0 0 0,-1 0 0 0 0,1 1 0 0 0,-1-1 0 0 0,1 0 0 0 0,-1 0-1 0 0,0 0 1 0 0,0 1 0 0 0,0-1 0 0 0,0 0 0 0 0,0 0 0 0 0,-2 2 0 0 0,-25 38 439 0 0,-19 24 740 0 0,41-60-1021 0 0,2-2 177 0 0,8-3-219 0 0,-3-3-166 0 0,1 1 1 0 0,0-1 0 0 0,-1 0-1 0 0,0 0 1 0 0,1 0 0 0 0,-1 0-1 0 0,0 0 1 0 0,0 0 0 0 0,0 0-1 0 0,0 0 1 0 0,0 0 0 0 0,0-4 0 0 0,2-2 26 0 0,7-16 78 0 0,7-13 3 0 0,-16 35-101 0 0,0 0 0 0 0,0 0 0 0 0,0 1 0 0 0,1-1 0 0 0,-1 0 1 0 0,1 1-1 0 0,-1-1 0 0 0,1 1 0 0 0,-1-1 0 0 0,1 1 0 0 0,0 0 0 0 0,0-1 0 0 0,0 1 0 0 0,3-1 0 0 0,-5 2-12 0 0,1 0-1 0 0,-1 0 0 0 0,1 0 0 0 0,0 0 0 0 0,-1 0 1 0 0,1 1-1 0 0,-1-1 0 0 0,1 0 0 0 0,0 0 0 0 0,-1 0 0 0 0,1 1 1 0 0,-1-1-1 0 0,1 0 0 0 0,-1 0 0 0 0,1 1 0 0 0,-1-1 0 0 0,1 1 1 0 0,-1-1-1 0 0,1 0 0 0 0,-1 1 0 0 0,0-1 0 0 0,1 1 0 0 0,-1-1 1 0 0,0 1-1 0 0,1-1 0 0 0,-1 1 0 0 0,0-1 0 0 0,1 1 0 0 0,-1 1 1 0 0,10 22 50 0 0,-7-15-30 0 0,27 58 149 0 0,-30-66-163 0 0,-25-115 132 0 0,24 109-145 0 0,-1-1 0 0 0,2 6 0 0 0,0 0 0 0 0,0 0 0 0 0,0 0 0 0 0,0 0 0 0 0,0 0 0 0 0,0 0 0 0 0,0 0 0 0 0,0 0 0 0 0,0 0 0 0 0,0 0 0 0 0,0-1 0 0 0,-1 1 0 0 0,1 0 0 0 0,0 0 0 0 0,0 0 0 0 0,0 0 0 0 0,0 0 0 0 0,0 0 0 0 0,0 0 0 0 0,0 0 0 0 0,0 0 0 0 0,0 0 0 0 0,0 0 0 0 0,0 0 0 0 0,0 0 0 0 0,0 0 0 0 0,0 0 0 0 0,0 0 0 0 0,0-1 0 0 0,0 1 0 0 0,0 0 0 0 0,0 0 0 0 0,-1 0 0 0 0,1 0 0 0 0,0 0 0 0 0,0 0 0 0 0,0 0 0 0 0,0 0 0 0 0,0 0 0 0 0,0 0 0 0 0,0 0 0 0 0,0 0 0 0 0,0 0 0 0 0,0 0 0 0 0,0 0 0 0 0,0 0 0 0 0,-1 0 0 0 0,1 0 0 0 0,0 0 0 0 0,0 0 0 0 0,0 1 0 0 0,0-1 0 0 0,0 0 0 0 0,0 0 0 0 0,0 0 0 0 0,0 0 0 0 0,0 0 0 0 0,0 0 0 0 0,0 0 0 0 0,0 0 0 0 0,0 0 0 0 0,0 0 0 0 0,0 0 0 0 0,-4 7 0 0 0,-1 7 0 0 0,-1 18 24 0 0,2 1-1 0 0,1 63 0 0 0,2-45 42 0 0,0-19 7 0 0,2 1 0 0 0,1 0 0 0 0,1-1 0 0 0,11 44 0 0 0,-4-26 105 0 0,-7-38-121 0 0</inkml:trace>
  <inkml:trace contextRef="#ctx0" brushRef="#br0" timeOffset="6290.89">2333 676 5416 0 0,'0'0'5136'0'0,"2"1"-4916"0"0,0-1-115 0 0,-1 1 1 0 0,1 0 0 0 0,0-1 0 0 0,0 0 0 0 0,-1 1-1 0 0,1-1 1 0 0,0 0 0 0 0,0 0 0 0 0,-1 0-1 0 0,1 0 1 0 0,0 0 0 0 0,0 0 0 0 0,-1 0 0 0 0,3-1-1 0 0,34-9 797 0 0,-8 1-626 0 0,63-5 1364 0 0,-63 15-608 0 0,-29-1-718 0 0,-1 6 171 0 0</inkml:trace>
  <inkml:trace contextRef="#ctx0" brushRef="#br0" timeOffset="6808.77">2484 607 10544 0 0,'-1'-2'7'0'0,"-3"-5"89"0"0,-3-3 187 0 0,-8-15 355 0 0,14 25-540 0 0,-8-7 1652 0 0,5 18-1582 0 0,1 0 0 0 0,0 1 0 0 0,1-1 1 0 0,1 1-1 0 0,0-1 0 0 0,0 15 0 0 0,8 73 69 0 0,0-17-26 0 0,-7-71-162 0 0,0 0 0 0 0,2 0 0 0 0,2 12 0 0 0,-2-14-14 0 0</inkml:trace>
  <inkml:trace contextRef="#ctx0" brushRef="#br0" timeOffset="7249.19">2625 612 8536 0 0,'0'0'4224'0'0,"0"3"-4080"0"0,1 6 20 0 0,0 0 0 0 0,1 0 0 0 0,-1 1 1 0 0,2-1-1 0 0,-1-1 0 0 0,6 14 0 0 0,-6-17-83 0 0,1-1 0 0 0,-1 1 0 0 0,1-1-1 0 0,0 1 1 0 0,0-1 0 0 0,0 0 0 0 0,0 0-1 0 0,1 0 1 0 0,0-1 0 0 0,0 1-1 0 0,0-1 1 0 0,0 0 0 0 0,8 4 0 0 0,-11-6-66 0 0,0-1 1 0 0,0 1-1 0 0,1-1 1 0 0,-1 1 0 0 0,0-1-1 0 0,1 0 1 0 0,-1 0 0 0 0,0 0-1 0 0,1 0 1 0 0,-1 0 0 0 0,0 0-1 0 0,1 0 1 0 0,-1 0 0 0 0,1 0-1 0 0,-1-1 1 0 0,0 1 0 0 0,0 0-1 0 0,1-1 1 0 0,-1 0-1 0 0,0 1 1 0 0,0-1 0 0 0,1 1-1 0 0,-1-1 1 0 0,0 0 0 0 0,0 0-1 0 0,0 0 1 0 0,0 0 0 0 0,0 0-1 0 0,0 0 1 0 0,0 0 0 0 0,-1 0-1 0 0,1 0 1 0 0,0 0 0 0 0,0 0-1 0 0,-1-1 1 0 0,1 0 0 0 0,3-6 47 0 0,-1 1 1 0 0,1-1 0 0 0,-2 1 0 0 0,4-14 0 0 0,-1-3 21 0 0,-1 6 47 0 0,0 0 0 0 0,1 0 0 0 0,10-22 0 0 0,-15 40-109 0 0,0-1-1 0 0,0 0 0 0 0,1 1 0 0 0,-1-1 1 0 0,0 0-1 0 0,1 1 0 0 0,-1-1 0 0 0,0 1 1 0 0,1-1-1 0 0,-1 0 0 0 0,0 1 0 0 0,1-1 0 0 0,-1 1 1 0 0,1-1-1 0 0,-1 1 0 0 0,1-1 0 0 0,0 1 1 0 0,-1-1-1 0 0,1 1 0 0 0,-1 0 0 0 0,1-1 0 0 0,0 1 1 0 0,0 0-1 0 0,0 0 8 0 0,0 1 1 0 0,0 0-1 0 0,0 0 1 0 0,0 0-1 0 0,0 0 1 0 0,-1 0-1 0 0,1 0 1 0 0,0 0-1 0 0,-1 0 1 0 0,1 0-1 0 0,-1 0 1 0 0,1 0-1 0 0,0 2 0 0 0,7 16 59 0 0,-3-8 13 0 0,0 1-1 0 0,9 13 1 0 0,-12-21-68 0 0,1-1-1 0 0,0 1 1 0 0,0-1-1 0 0,0 0 1 0 0,0 1-1 0 0,1-2 1 0 0,-1 1-1 0 0,1 0 1 0 0,0-1 0 0 0,4 3-1 0 0,-6-4-21 0 0,0-1 0 0 0,0 0 0 0 0,0 1-1 0 0,0-1 1 0 0,-1 0 0 0 0,1 0 0 0 0,0 0 0 0 0,0-1-1 0 0,0 1 1 0 0,0 0 0 0 0,0-1 0 0 0,-1 1 0 0 0,1-1 0 0 0,0 0-1 0 0,0 1 1 0 0,-1-1 0 0 0,1 0 0 0 0,0 0 0 0 0,-1 0-1 0 0,1 0 1 0 0,-1 0 0 0 0,0-1 0 0 0,1 1 0 0 0,1-2 0 0 0,1-1 7 0 0,0 0 1 0 0,0 0 0 0 0,-1 0 0 0 0,1-1 0 0 0,-1 0 0 0 0,0 1 0 0 0,3-7 0 0 0,-1-2 30 0 0,0 0 0 0 0,-1 0 0 0 0,4-18 0 0 0,-7 25-27 0 0,0 0-1 0 0,-1-1 1 0 0,1 1-1 0 0,-1-1 1 0 0,-1 1-1 0 0,1-1 1 0 0,-1 1-1 0 0,0 0 1 0 0,-3-9-1 0 0,4 15-19 0 0,0-1 0 0 0,0 1 0 0 0,0 0 0 0 0,0 0 0 0 0,-1-1-1 0 0,1 1 1 0 0,0 0 0 0 0,0 0 0 0 0,0-1 0 0 0,-1 1 0 0 0,1 0 0 0 0,0 0 0 0 0,0 0 0 0 0,0 0-1 0 0,-1-1 1 0 0,1 1 0 0 0,0 0 0 0 0,0 0 0 0 0,-1 0 0 0 0,1 0 0 0 0,0 0 0 0 0,0 0 0 0 0,-1 0 0 0 0,1 0-1 0 0,0 0 1 0 0,-1 0 0 0 0,1 0 0 0 0,0 0 0 0 0,0 0 0 0 0,-1 0 0 0 0,1 0 0 0 0,0 0 0 0 0,-1 0-1 0 0,1 0 1 0 0,0 0 0 0 0,0 0 0 0 0,-1 0 0 0 0,1 0 0 0 0,0 0 0 0 0,0 1 0 0 0,-1-1 0 0 0,1 0-1 0 0,0 0 1 0 0,0 0 0 0 0,0 0 0 0 0,-1 1 0 0 0,1-1 0 0 0,0 0 0 0 0,0 0 0 0 0,0 1 0 0 0,-11 9 62 0 0,2 3-31 0 0,0 0 0 0 0,1 1 0 0 0,1 0 0 0 0,0 0 0 0 0,0 0-1 0 0,2 1 1 0 0,-6 19 0 0 0,10-31-26 0 0,1 0 1 0 0,0 0-1 0 0,-1 0 0 0 0,1 0 0 0 0,0 0 0 0 0,0 0 1 0 0,1 0-1 0 0,-1 0 0 0 0,0 0 0 0 0,1 0 1 0 0,0 0-1 0 0,0 0 0 0 0,0 0 0 0 0,0-1 0 0 0,0 1 1 0 0,1 0-1 0 0,-1-1 0 0 0,1 1 0 0 0,0-1 1 0 0,0 1-1 0 0,-1-1 0 0 0,2 0 0 0 0,-1 1 1 0 0,0-1-1 0 0,0 0 0 0 0,1-1 0 0 0,3 3 0 0 0,2 1 19 0 0,1 0-1 0 0,0-1 1 0 0,0-1-1 0 0,0 1 0 0 0,0-2 1 0 0,0 1-1 0 0,15 1 0 0 0,-8-1 13 0 0,0-1 0 0 0,1-1 0 0 0,-1-1 0 0 0,27-2 0 0 0,-33 1-17 0 0,0-1 0 0 0,0-1 0 0 0,0 1 0 0 0,0-2 0 0 0,0 1 0 0 0,-1-1-1 0 0,0-1 1 0 0,15-9 0 0 0,10-3 35 0 0,-29 15-49 0 0,0 0 0 0 0,0 0 0 0 0,0-1 0 0 0,0 0 0 0 0,0 0 0 0 0,-1 0 0 0 0,1 0-1 0 0,-1-1 1 0 0,5-4 0 0 0,2-6-2586 0 0</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17:53.897"/>
    </inkml:context>
    <inkml:brush xml:id="br0">
      <inkml:brushProperty name="width" value="0.05" units="cm"/>
      <inkml:brushProperty name="height" value="0.05" units="cm"/>
      <inkml:brushProperty name="color" value="#004F8B"/>
    </inkml:brush>
  </inkml:definitions>
  <inkml:trace contextRef="#ctx0" brushRef="#br0">695 57 7328 0 0,'7'-21'757'0'0,"4"-12"2702"0"0,-9 31-1397 0 0,-8 18-1728 0 0,0 1-1 0 0,1-1 1 0 0,-4 30 0 0 0,-2 56 421 0 0,6-40-538 0 0,-21 239 745 0 0,16-155-471 0 0,9-117-345 0 0,3 34 0 0 0,0-41-51 0 0,-2-15-56 0 0,0-1 0 0 0,1 0 1 0 0,0 0-1 0 0,0 1 0 0 0,1-1 0 0 0,-1 0 1 0 0,1 0-1 0 0,1 0 0 0 0,-1-1 0 0 0,1 1 1 0 0,0-1-1 0 0,0 1 0 0 0,1-1 0 0 0,0 0 1 0 0,6 7-1 0 0,-5-7-5 0 0</inkml:trace>
  <inkml:trace contextRef="#ctx0" brushRef="#br0" timeOffset="411.02">723 919 11152 0 0,'0'0'320'0'0,"2"1"-264"0"0,1 0 1026 0 0,-6 0-705 0 0,-17 7 1637 0 0,20-8-2007 0 0,0 1 0 0 0,0-1 0 0 0,0 0 0 0 0,0 0 0 0 0,0 1 0 0 0,1-1 0 0 0,-1 0 0 0 0,0 0 0 0 0,0 1 0 0 0,0-1 1 0 0,0 0-1 0 0,0 0 0 0 0,1 0 0 0 0,-1 1 0 0 0,0-1 0 0 0,0 0 0 0 0,0 0 0 0 0,0 0 0 0 0,1 0 0 0 0,-1 1 0 0 0,0-1 0 0 0,0 0 0 0 0,1 0 0 0 0,-1 0 0 0 0,0 0 0 0 0,0 0 0 0 0,1 0 0 0 0,-1 0 1 0 0,0 0-1 0 0,0 1 0 0 0,1-1 0 0 0,-1 0 0 0 0,0 0 0 0 0,0 0 0 0 0,1-1 0 0 0,11 5 50 0 0,24 1 96 0 0,51 2 0 0 0,-50-5-59 0 0,186 5 429 0 0,33 3 52 0 0,180 18 921 0 0,-326-17-1169 0 0,66 5 615 0 0,-165-16-812 0 0,-1-1 0 0 0,0 0-1 0 0,1 0 1 0 0,12-4-1 0 0,-17 3-57 0 0</inkml:trace>
  <inkml:trace contextRef="#ctx0" brushRef="#br0" timeOffset="1664.01">825 287 96 0 0,'2'1'5450'0'0,"4"3"-5067"0"0,2-5 6372 0 0,-5 3-6575 0 0,0-1 1 0 0,-1 1-1 0 0,1-1 1 0 0,0 1-1 0 0,-1 0 1 0 0,1 0-1 0 0,3 4 1 0 0,3 2-42 0 0,0 0 0 0 0,1-1 0 0 0,0 0 1 0 0,0-1-1 0 0,1 0 0 0 0,0 0 1 0 0,16 5-1 0 0,89 24 409 0 0,-48-16-106 0 0,-33-10-144 0 0,-22-6-183 0 0,1 1 0 0 0,14 6 0 0 0,-14-5 105 0 0,29 7-1 0 0,-3-1-26 0 0,10 2 138 0 0,-34-9-197 0 0,-1 0 1 0 0,1 1-1 0 0,19 9 0 0 0,1 2 111 0 0,0-2-1 0 0,59 13 0 0 0,-50-14 26 0 0,52 20 1 0 0,-70-23-72 0 0,1-1 1 0 0,1-2-1 0 0,36 6 0 0 0,22 5 269 0 0,-51-4-218 0 0,-29-11-162 0 0,0 0 1 0 0,-1 0-1 0 0,1 0 1 0 0,8 0-1 0 0,2 0 148 0 0,-6-1 9 0 0,0 0-1 0 0,19 5 0 0 0,-29-6-162 0 0,18 6 662 0 0,-15-7 334 0 0</inkml:trace>
  <inkml:trace contextRef="#ctx0" brushRef="#br0" timeOffset="2642.37">1391 1311 4008 0 0,'0'0'8080'0'0,"-1"-2"-7735"0"0,-6-6-33 0 0,5 6-152 0 0,3-5 248 0 0,1 4-295 0 0,0 0 0 0 0,1 1 0 0 0,-1-1 0 0 0,1 1 0 0 0,0-1 0 0 0,0 1 0 0 0,0 0 0 0 0,0 0 0 0 0,0 1 0 0 0,0-1 0 0 0,1 0 0 0 0,-1 1 0 0 0,0 0 0 0 0,7-2 0 0 0,-8 2-72 0 0,1 1 0 0 0,0-1-1 0 0,-1 0 1 0 0,1 1 0 0 0,-1 0 0 0 0,1 0-1 0 0,-1 0 1 0 0,1 0 0 0 0,0 0-1 0 0,-1 0 1 0 0,1 0 0 0 0,-1 1-1 0 0,1-1 1 0 0,-1 1 0 0 0,1 0-1 0 0,-1 0 1 0 0,1 0 0 0 0,-1 0-1 0 0,0 0 1 0 0,1 1 0 0 0,3 2 0 0 0,-5-2-7 0 0,0 0 0 0 0,0 0 1 0 0,0 0-1 0 0,0 0 1 0 0,0 0-1 0 0,0 0 0 0 0,-1 0 1 0 0,1 0-1 0 0,-1 0 1 0 0,0 1-1 0 0,1-1 0 0 0,-1 0 1 0 0,0 0-1 0 0,0 0 1 0 0,-1 1-1 0 0,1-1 1 0 0,-1 4-1 0 0,-12 40 270 0 0,11-39-196 0 0,-8 21 216 0 0,-1 0 0 0 0,-28 49-1 0 0,26-59 82 0 0,13-18-393 0 0,0 0 0 0 0,0 0 1 0 0,0 0-1 0 0,0 0 0 0 0,0 0 0 0 0,0 0 0 0 0,0 0 1 0 0,0 0-1 0 0,0 0 0 0 0,0 0 0 0 0,0 0 1 0 0,0 0-1 0 0,0 0 0 0 0,0 0 0 0 0,0 0 1 0 0,0 0-1 0 0,0 0 0 0 0,0 0 0 0 0,0 0 0 0 0,0 0 1 0 0,0 0-1 0 0,0 0 0 0 0,0 0 0 0 0,0 0 1 0 0,0 0-1 0 0,-1 0 0 0 0,8-13 132 0 0,78-136 304 0 0,-73 132-390 0 0,9-18 66 0 0,-16 27-82 0 0,-1 1 105 0 0,-7 11-56 0 0,0 0-76 0 0,-7 9 23 0 0,1 0-1 0 0,1 0 0 0 0,-7 15 1 0 0,14-25-28 0 0,-1 0 1 0 0,1 1 0 0 0,-1-1-1 0 0,1 0 1 0 0,1 0 0 0 0,-1 1 0 0 0,0-1-1 0 0,1 0 1 0 0,-1 1 0 0 0,1-1 0 0 0,0 1-1 0 0,0-1 1 0 0,0 0 0 0 0,1 1-1 0 0,-1-1 1 0 0,1 1 0 0 0,0-1 0 0 0,0 0-1 0 0,0 0 1 0 0,3 6 0 0 0,-2-6 3 0 0,1 0 1 0 0,-1 0 0 0 0,0-1-1 0 0,1 1 1 0 0,0-1 0 0 0,-1 0-1 0 0,1 0 1 0 0,0 0 0 0 0,0 0-1 0 0,0 0 1 0 0,1-1 0 0 0,-1 1-1 0 0,0-1 1 0 0,1 0 0 0 0,-1 0-1 0 0,7 1 1 0 0,4 0 53 0 0,1-1 0 0 0,26 0 1 0 0,-23-2-2 0 0,4-6 80 0 0,-19 7-133 0 0</inkml:trace>
  <inkml:trace contextRef="#ctx0" brushRef="#br0" timeOffset="3386.96">1944 1222 10544 0 0,'0'0'288'0'0,"0"-1"0"0"0,1 0-243 0 0,-1 1 0 0 0,0 0 0 0 0,0 0 0 0 0,1-1 0 0 0,-1 1 0 0 0,0 0 1 0 0,0-1-1 0 0,0 1 0 0 0,0 0 0 0 0,1-1 0 0 0,-1 1 0 0 0,0 0 0 0 0,0-1 1 0 0,0 1-1 0 0,0 0 0 0 0,0-1 0 0 0,0 1 0 0 0,0-1 0 0 0,0 1 0 0 0,0 0 0 0 0,0-1 1 0 0,0 1-1 0 0,0 0 0 0 0,0-1 0 0 0,0 1 0 0 0,-1 0 0 0 0,1-1 0 0 0,0 1 0 0 0,0-1 1 0 0,-10 5 1004 0 0,-14 15-373 0 0,13-8-369 0 0,0 0-1 0 0,0 1 1 0 0,-15 25 0 0 0,25-37-304 0 0,1 0 0 0 0,0 0 0 0 0,0 0 0 0 0,0 0 0 0 0,0 0 0 0 0,0 0 0 0 0,0 1 0 0 0,0-1 0 0 0,0 0 0 0 0,0 0 0 0 0,0 0 0 0 0,0 0 0 0 0,0 0 0 0 0,0 0 0 0 0,0 0 0 0 0,0 0 0 0 0,0 0 0 0 0,0 0 0 0 0,0 0 0 0 0,0 1 0 0 0,-1-1 0 0 0,1 0 1 0 0,0 0-1 0 0,0 0 0 0 0,0 0 0 0 0,0 0 0 0 0,1 0 0 0 0,-1 0 0 0 0,0 0 0 0 0,0 0 0 0 0,0 0 0 0 0,0 1 0 0 0,0-1 0 0 0,0 0 0 0 0,0 0 0 0 0,0 0 0 0 0,0 0 0 0 0,0 0 0 0 0,0 0 0 0 0,0 0 0 0 0,0 0 0 0 0,0 0 0 0 0,0 0 0 0 0,0 0 0 0 0,0 0 1 0 0,0 0-1 0 0,0 1 0 0 0,1-1 0 0 0,-1 0 0 0 0,0 0 0 0 0,0 0 0 0 0,0 0 0 0 0,0 0 0 0 0,0 0 0 0 0,0 0 0 0 0,0 0 0 0 0,0 0 0 0 0,1 0 0 0 0,7-2 63 0 0,6-5-54 0 0,-5 0-1 0 0,4-1 48 0 0,-1-1-1 0 0,0 0 1 0 0,-1-1-1 0 0,20-21 1 0 0,-30 29-40 0 0,0 1 1 0 0,0-1 0 0 0,1 1-1 0 0,-1 0 1 0 0,0 0 0 0 0,1-1 0 0 0,0 1-1 0 0,-1 0 1 0 0,1 0 0 0 0,0 0 0 0 0,-1 0-1 0 0,1 1 1 0 0,0-1 0 0 0,0 0 0 0 0,3 0-1 0 0,-4 1-5 0 0,0 0-1 0 0,0 0 1 0 0,0 0-1 0 0,0 0 0 0 0,-1 1 1 0 0,1-1-1 0 0,0 0 1 0 0,0 0-1 0 0,0 1 1 0 0,0-1-1 0 0,0 1 1 0 0,-1-1-1 0 0,1 0 0 0 0,0 1 1 0 0,0 0-1 0 0,-1-1 1 0 0,1 1-1 0 0,0-1 1 0 0,-1 1-1 0 0,1 0 0 0 0,0-1 1 0 0,-1 1-1 0 0,1 0 1 0 0,-1 0-1 0 0,1 0 1 0 0,-1-1-1 0 0,0 1 1 0 0,1 0-1 0 0,-1 0 0 0 0,0 0 1 0 0,0 0-1 0 0,1 0 1 0 0,-1 1-1 0 0,26 106 1326 0 0,-21-95-512 0 0,-5-19-352 0 0,-5-20-272 0 0,3 22-193 0 0,0-1 1 0 0,0 1-1 0 0,-1-1 0 0 0,0 1 0 0 0,1 0 0 0 0,-1 0 1 0 0,-1 0-1 0 0,1 0 0 0 0,-1 1 0 0 0,1-1 1 0 0,-1 1-1 0 0,0 0 0 0 0,-7-4 0 0 0,11 7-15 0 0,-1-1-1 0 0,0 1 0 0 0,1 0 0 0 0,-1-1 1 0 0,0 1-1 0 0,1 0 0 0 0,-1 0 0 0 0,0-1 1 0 0,1 1-1 0 0,-1 0 0 0 0,0 0 0 0 0,1 0 1 0 0,-1 0-1 0 0,0 0 0 0 0,0 0 0 0 0,1 0 1 0 0,-1 0-1 0 0,0 0 0 0 0,0 0 1 0 0,1 1-1 0 0,-1-1 0 0 0,0 0 0 0 0,1 0 1 0 0,-1 1-1 0 0,0-1 0 0 0,1 0 0 0 0,-1 1 1 0 0,-1 0-1 0 0,1 0-8 0 0,0-1-14 0 0,-5 26-400 0 0,8-2 225 0 0,6 41-1 0 0,2 8 30 0 0,-9-41 119 0 0,-2-22 40 0 0,1 0-1 0 0,1 0 0 0 0,0 0 0 0 0,0 0 0 0 0,1 0 0 0 0,0 0 0 0 0,0 0 0 0 0,9 18 0 0 0,-8-23 4 0 0,1 0 8 0 0</inkml:trace>
  <inkml:trace contextRef="#ctx0" brushRef="#br0" timeOffset="4256.23">23 231 6520 0 0,'2'2'768'0'0,"1"6"-216"0"0,-1-1 0 0 0,0 0 0 0 0,0 1 0 0 0,1 8 0 0 0,-1-9-322 0 0,-1 1 0 0 0,1 0 0 0 0,0-1 0 0 0,1 0 0 0 0,5 13 0 0 0,-4-14-79 0 0,-1 0 0 0 0,1 0 1 0 0,0-1-1 0 0,1 1 1 0 0,-1-1-1 0 0,1 0 1 0 0,10 8-1 0 0,-13-12-122 0 0,1 0 0 0 0,-1 1 1 0 0,0-1-1 0 0,1 0 0 0 0,-1 0 0 0 0,1 0 1 0 0,-1-1-1 0 0,1 1 0 0 0,-1 0 0 0 0,1-1 1 0 0,-1 0-1 0 0,1 0 0 0 0,0 0 0 0 0,-1 0 1 0 0,1 0-1 0 0,-1 0 0 0 0,1 0 0 0 0,0-1 1 0 0,-1 0-1 0 0,1 1 0 0 0,-1-1 0 0 0,1 0 1 0 0,3-2-1 0 0,-1 0 20 0 0,0 0 0 0 0,0 1-1 0 0,0-2 1 0 0,-1 1 0 0 0,0-1 0 0 0,1 1 0 0 0,-1-1-1 0 0,0 0 1 0 0,-1 0 0 0 0,1-1 0 0 0,-1 1 0 0 0,0-1 0 0 0,0 0-1 0 0,0 0 1 0 0,-1 0 0 0 0,0 0 0 0 0,0 0 0 0 0,0-1-1 0 0,0 1 1 0 0,-1 0 0 0 0,0-1 0 0 0,0 0 0 0 0,-1 1 0 0 0,1-1-1 0 0,-2-10 1 0 0,1 16 435 0 0,-7 15-182 0 0,6-14-289 0 0,-4 17 162 0 0,0-1 0 0 0,1 1 0 0 0,0 1 0 0 0,0 21 0 0 0,2 75 475 0 0,0-3-127 0 0,2-108-497 0 0,-1 0-1 0 0,1-1 1 0 0,-1 1 0 0 0,0 0 0 0 0,0 0 0 0 0,0-1-1 0 0,0 1 1 0 0,-1 0 0 0 0,1-1 0 0 0,-1 1 0 0 0,0-1-1 0 0,0 0 1 0 0,0 0 0 0 0,0 0 0 0 0,-1 0 0 0 0,1 0-1 0 0,-1 0 1 0 0,0 0 0 0 0,0-1 0 0 0,0 0 0 0 0,0 1-1 0 0,0-1 1 0 0,-1 0 0 0 0,1-1 0 0 0,-1 1 0 0 0,1 0 0 0 0,-1-1-1 0 0,0 0 1 0 0,1 0 0 0 0,-1 0 0 0 0,0 0 0 0 0,0-1-1 0 0,-5 1 1 0 0,-4-1 74 0 0,1 0 0 0 0,-23-3 0 0 0,31 2-78 0 0,0 0-1 0 0,1 1 1 0 0,-1-2-1 0 0,0 1 1 0 0,1 0-1 0 0,-1-1 1 0 0,1 1-1 0 0,0-1 1 0 0,0 0-1 0 0,-1 0 1 0 0,1-1-1 0 0,1 1 1 0 0,-5-4-1 0 0,5-1 35 0 0,2 6-32 0 0</inkml:trace>
  <inkml:trace contextRef="#ctx0" brushRef="#br0" timeOffset="4706.18">323 255 10952 0 0,'1'-2'320'0'0,"4"-7"1059"0"0,-6 14-213 0 0,-4 22-641 0 0,3 18-91 0 0,3 1 0 0 0,1-1 0 0 0,16 86 0 0 0,-15-118-367 0 0,0 1-1 0 0,-1 0 1 0 0,0 0-1 0 0,-1 1 0 0 0,-1 14 1 0 0,-1-22-31 0 0,1-6-14 0 0</inkml:trace>
  <inkml:trace contextRef="#ctx0" brushRef="#br0" timeOffset="5086.76">313 634 8840 0 0,'1'-1'46'0'0,"-1"1"0"0"0,0-1 0 0 0,1 1 0 0 0,-1-1 0 0 0,0 1 0 0 0,0-1 1 0 0,1 0-1 0 0,-1 1 0 0 0,0-1 0 0 0,0 0 0 0 0,0 1 0 0 0,0-1 0 0 0,0 0 1 0 0,0 1-1 0 0,0-1 0 0 0,0 0 0 0 0,0 1 0 0 0,0-2 0 0 0,0-9 316 0 0,13-69 2662 0 0,-13 78-2806 0 0,1 30 907 0 0,0-11-754 0 0,4 26-1 0 0,-4-39-278 0 0,0 1-1 0 0,0-1 1 0 0,0 0-1 0 0,0 0 1 0 0,1 1-1 0 0,0-1 0 0 0,0 0 1 0 0,0-1-1 0 0,0 1 1 0 0,1 0-1 0 0,3 4 1 0 0,-5-7 56 0 0,0-1-111 0 0,1 1 1 0 0,-1-1-1 0 0,0 0 1 0 0,0 0-1 0 0,0 0 1 0 0,0 0-1 0 0,0-1 1 0 0,1 1-1 0 0,-1 0 1 0 0,0 0-1 0 0,0-1 1 0 0,0 1-1 0 0,0 0 1 0 0,0-1-1 0 0,0 1 1 0 0,0-1-1 0 0,0 0 1 0 0,0 1-1 0 0,0-1 1 0 0,0 0-1 0 0,0 1 1 0 0,-1-1-1 0 0,1 0 1 0 0,0 0-1 0 0,0 0 1 0 0,-1 0-1 0 0,1 0 1 0 0,0 0-1 0 0,-1 0 1 0 0,1-1 0 0 0,2-3 30 0 0,1 0 0 0 0,-1-1 0 0 0,-1 1 0 0 0,4-9 0 0 0,-6 13-60 0 0,3-10 122 0 0,0 0 0 0 0,1 1-1 0 0,0-1 1 0 0,0 1 0 0 0,2 0-1 0 0,-1 1 1 0 0,1-1-1 0 0,7-9 1 0 0,-8 16-33 0 0</inkml:trace>
  <inkml:trace contextRef="#ctx0" brushRef="#br0" timeOffset="6057.65">2379 387 5520 0 0,'0'0'4766'0'0,"3"-1"-4627"0"0,7-3 167 0 0,1 0 1 0 0,-1 0-1 0 0,1 1 0 0 0,1 0 0 0 0,-1 1 1 0 0,13-1-1 0 0,4 1 705 0 0,40 3 1 0 0,-39 4 346 0 0,-29-5-885 0 0</inkml:trace>
  <inkml:trace contextRef="#ctx0" brushRef="#br0" timeOffset="6849.76">2650 289 8744 0 0,'1'8'5757'0'0,"4"34"-5043"0"0,-2-16-288 0 0,0-11-225 0 0,0-1 0 0 0,0 0 0 0 0,2 1 0 0 0,0-1 1 0 0,0-1-1 0 0,1 1 0 0 0,9 13 0 0 0,-12-22-108 0 0,-3-5-81 0 0,0 1 0 0 0,0-1-1 0 0,0 0 1 0 0,0 0 0 0 0,0 1-1 0 0,0-1 1 0 0,0 0 0 0 0,0 0-1 0 0,0 1 1 0 0,0-1 0 0 0,0 0-1 0 0,0 0 1 0 0,1 1 0 0 0,-1-1-1 0 0,0 0 1 0 0,0 0 0 0 0,0 0-1 0 0,0 1 1 0 0,1-1-1 0 0,-1 0 1 0 0,0 0 0 0 0,0 0-1 0 0,0 0 1 0 0,1 1 0 0 0,-1-1-1 0 0,0 0 1 0 0,0 0 0 0 0,1 0-1 0 0,-1 0 1 0 0,0 0 0 0 0,0 0-1 0 0,1 0 1 0 0,-1 0 0 0 0,0 0-1 0 0,0 0 1 0 0,1 0 0 0 0,-1 0-1 0 0,0 0 1 0 0,0 0 0 0 0,1 0-1 0 0,-1 0 1 0 0,0 0 0 0 0,0 0-1 0 0,1 0 1 0 0,-1 0-1 0 0,1-1 72 0 0,0-8 93 0 0,-1-5-79 0 0,1-1-1 0 0,1 0 1 0 0,0 1 0 0 0,1-1-1 0 0,0 1 1 0 0,1 0 0 0 0,11-25-1 0 0,-13 35-36 0 0,0-1-1 0 0,0 1 0 0 0,0 0 0 0 0,1 0 1 0 0,0 1-1 0 0,0-1 0 0 0,0 1 0 0 0,0-1 0 0 0,1 1 1 0 0,-1 0-1 0 0,5-3 0 0 0,-7 6-7 0 0,0 0-31 0 0,-1 0 0 0 0,1 1 0 0 0,0-1 0 0 0,0 1 1 0 0,0 0-1 0 0,-1-1 0 0 0,1 1 0 0 0,0-1 0 0 0,-1 1 0 0 0,1 0 0 0 0,-1 0 0 0 0,1-1 0 0 0,0 1 0 0 0,-1 0 0 0 0,0 0 0 0 0,1 0 1 0 0,-1-1-1 0 0,1 1 0 0 0,-1 0 0 0 0,0 0 0 0 0,0 0 0 0 0,1 1 0 0 0,5 25 154 0 0,-6-24-124 0 0,1-1-29 0 0,-1 1 0 0 0,1-1 0 0 0,-1 0 0 0 0,1 0 0 0 0,0 0 0 0 0,0 0 0 0 0,0 1 0 0 0,0-1 0 0 0,0 0 0 0 0,0-1 1 0 0,1 1-1 0 0,-1 0 0 0 0,1 0 0 0 0,-1 0 0 0 0,1-1 0 0 0,-1 1 0 0 0,1-1 0 0 0,0 1 0 0 0,0-1 0 0 0,0 0 0 0 0,0 0 0 0 0,0 0 0 0 0,0 0 1 0 0,0 0-1 0 0,0 0 0 0 0,1-1 0 0 0,-1 1 0 0 0,3 0 0 0 0,-1-1 2 0 0,0 0 1 0 0,0 0-1 0 0,0 0 1 0 0,1 0-1 0 0,-1-1 1 0 0,0 1-1 0 0,0-1 1 0 0,0 0-1 0 0,0-1 1 0 0,0 1-1 0 0,0-1 1 0 0,0 1-1 0 0,-1-1 1 0 0,1 0-1 0 0,3-3 1 0 0,-3 3-5 0 0,-1 0 1 0 0,1-1-1 0 0,-1 1 1 0 0,0-1-1 0 0,0 1 1 0 0,0-1-1 0 0,0 0 1 0 0,-1 0-1 0 0,1 0 1 0 0,-1-1 0 0 0,0 1-1 0 0,1 0 1 0 0,-2-1-1 0 0,1 0 1 0 0,0 1-1 0 0,-1-1 1 0 0,1 0-1 0 0,-1 0 1 0 0,1-6-1 0 0,1-30 106 0 0,-3 36-106 0 0,0 1 0 0 0,0 0-1 0 0,-1-1 1 0 0,1 1 0 0 0,-1-1 0 0 0,0 1 0 0 0,0 0 0 0 0,0 0-1 0 0,-2-5 1 0 0,3 7-15 0 0,-1 1-1 0 0,1-1 0 0 0,-1 1 1 0 0,1-1-1 0 0,-1 0 1 0 0,1 1-1 0 0,-1-1 0 0 0,1 1 1 0 0,-1 0-1 0 0,1-1 0 0 0,-1 1 1 0 0,0-1-1 0 0,1 1 0 0 0,-1 0 1 0 0,0 0-1 0 0,1-1 1 0 0,-1 1-1 0 0,0 0 0 0 0,1 0 1 0 0,-1 0-1 0 0,0 0 0 0 0,1-1 1 0 0,-1 1-1 0 0,0 0 1 0 0,0 0-1 0 0,1 1 0 0 0,-1-1 1 0 0,0 0-1 0 0,1 0 0 0 0,-1 0 1 0 0,0 0-1 0 0,0 1 0 0 0,1-1 1 0 0,-1 0-1 0 0,1 1 1 0 0,-1-1-1 0 0,-1 1 0 0 0,-23 20 55 0 0,19-16-52 0 0,-12 13 51 0 0,1 0-1 0 0,0 2 1 0 0,-24 37-1 0 0,32-45-33 0 0,8-10-19 0 0,0 0 0 0 0,0 0 0 0 0,0-1 0 0 0,-1 1 0 0 0,2 0 0 0 0,-1 0 0 0 0,0 0 0 0 0,0 0 0 0 0,1 0 0 0 0,-1 1 0 0 0,1-1 0 0 0,-1 0 0 0 0,1 0 0 0 0,0 0 0 0 0,0 0 0 0 0,0 0 0 0 0,0 1 0 0 0,0-1 0 0 0,1 3 0 0 0,0-4-2 0 0,0 1 1 0 0,0 0-1 0 0,0 0 1 0 0,0-1-1 0 0,0 1 1 0 0,0-1-1 0 0,1 1 1 0 0,-1-1-1 0 0,0 1 1 0 0,1-1-1 0 0,-1 0 1 0 0,1 0-1 0 0,0 0 1 0 0,-1 0-1 0 0,1 0 1 0 0,0 0-1 0 0,0 0 1 0 0,-1 0-1 0 0,1-1 1 0 0,0 1-1 0 0,2 0 1 0 0,8 1 6 0 0,0 0-1 0 0,-1 0 1 0 0,1-1-1 0 0,0-1 1 0 0,14-1 0 0 0,59-8 24 0 0,-74 7-29 0 0,37-4 23 0 0,-1-3-1 0 0,0-1 0 0 0,-1-3 0 0 0,46-18 0 0 0,-82 26-19 0 0</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18:02.702"/>
    </inkml:context>
    <inkml:brush xml:id="br0">
      <inkml:brushProperty name="width" value="0.05" units="cm"/>
      <inkml:brushProperty name="height" value="0.05" units="cm"/>
      <inkml:brushProperty name="color" value="#004F8B"/>
    </inkml:brush>
  </inkml:definitions>
  <inkml:trace contextRef="#ctx0" brushRef="#br0">896 14 3408 0 0,'0'0'657'0'0,"0"-2"-455"0"0,-3-10 7111 0 0,2 13-7901 0 0,-3 6 831 0 0,0 1 1 0 0,0-1 0 0 0,1 1-1 0 0,0 0 1 0 0,0 0 0 0 0,-1 11-1 0 0,-1 3 109 0 0,0 26 0 0 0,-1 66 421 0 0,-7 63 67 0 0,7-126-598 0 0,-27 289 1444 0 0,33-331-1608 0 0,-3 39 311 0 0,3-44-347 0 0,-1 0-1 0 0,0-1 0 0 0,0 1 0 0 0,0 0 0 0 0,0-1 0 0 0,-1 1 1 0 0,0-1-1 0 0,1 0 0 0 0,-1 0 0 0 0,-3 5 0 0 0,2-5 58 0 0,1 1-1 0 0,0-1 1 0 0,0 1-1 0 0,1 0 0 0 0,-1-1 1 0 0,-1 8 71 0 0</inkml:trace>
  <inkml:trace contextRef="#ctx0" brushRef="#br0" timeOffset="728.9">873 980 96 0 0,'-7'-4'259'0'0,"5"2"60"0"0,0 1 1 0 0,-1-1-1 0 0,1 1 0 0 0,-1-1 0 0 0,0 1 0 0 0,1 0 0 0 0,-1 0 0 0 0,0 0 1 0 0,0 1-1 0 0,0-1 0 0 0,1 0 0 0 0,-1 1 0 0 0,0 0 0 0 0,-5 0 1 0 0,-15 0 86 0 0,20 0-353 0 0,-1 0-1 0 0,0 0 1 0 0,0 0-1 0 0,1 0 1 0 0,-1 1-1 0 0,0-1 1 0 0,1 1-1 0 0,-1 0 1 0 0,-4 2-1 0 0,8-3-35 0 0,-1 0-1 0 0,1 0 0 0 0,-1 0 1 0 0,1 0-1 0 0,0 0 0 0 0,-1 0 1 0 0,1 0-1 0 0,-1 1 0 0 0,1-1 1 0 0,0 0-1 0 0,-1 0 0 0 0,1 0 1 0 0,0 1-1 0 0,-1-1 0 0 0,1 0 1 0 0,0 1-1 0 0,-1-1 0 0 0,1 0 1 0 0,0 1-1 0 0,-1-1 0 0 0,1 0 1 0 0,0 1-1 0 0,0-1 0 0 0,0 0 1 0 0,-1 1-1 0 0,1-1 0 0 0,0 1 1 0 0,0-1-1 0 0,0 1 0 0 0,0-1 1 0 0,0 0-1 0 0,0 1 0 0 0,0 0 1 0 0,12 6 354 0 0,-5-3-355 0 0,10 2 193 0 0,0 0-1 0 0,1 0 1 0 0,-1-2 0 0 0,1 0-1 0 0,0-1 1 0 0,32 1-1 0 0,10 2 52 0 0,86 6 1331 0 0,-55-6-1175 0 0,426 10 3208 0 0,-494-16-3587 0 0,265-9 1487 0 0,-16-8-175 0 0,-170 10-757 0 0,-43 4-146 0 0,-11 0 15 0 0,-47 3-428 0 0,0 0 1 0 0,0 0-1 0 0,0 0 0 0 0,0 0 1 0 0,0 0-1 0 0,-1 0 0 0 0,1-1 1 0 0,0 1-1 0 0,0 0 1 0 0,0-1-1 0 0,0 1 0 0 0,-1-1 1 0 0,1 1-1 0 0,0-1 0 0 0,0 1 1 0 0,-1-1-1 0 0,1 1 1 0 0,0-1-1 0 0,-1 0 0 0 0,1 1 1 0 0,-1-1-1 0 0,1 0 0 0 0,-1 1 1 0 0,1-1-1 0 0,-1 0 1 0 0,1 0-1 0 0,-1 0 0 0 0,1-1 103 0 0</inkml:trace>
  <inkml:trace contextRef="#ctx0" brushRef="#br0" timeOffset="1583.07">1445 1245 7936 0 0,'0'0'2634'0'0,"2"-1"-2410"0"0,2-2 2 0 0,0 1-1 0 0,0 0 0 0 0,0 1 1 0 0,0-1-1 0 0,0 1 0 0 0,1 0 0 0 0,-1 0 1 0 0,1 0-1 0 0,-1 0 0 0 0,1 1 1 0 0,-1-1-1 0 0,8 2 0 0 0,-8 0-129 0 0,-1-1 1 0 0,1 1-1 0 0,-1 0 0 0 0,0 1 0 0 0,1-1 1 0 0,-1 1-1 0 0,0-1 0 0 0,0 1 0 0 0,0 0 1 0 0,0 0-1 0 0,0 0 0 0 0,-1 1 0 0 0,1-1 1 0 0,-1 1-1 0 0,1-1 0 0 0,-1 1 0 0 0,3 4 1 0 0,-2-2-66 0 0,-1 0 0 0 0,0 0 0 0 0,0-1 0 0 0,0 1 0 0 0,-1 0 0 0 0,1 0 0 0 0,-1 1 0 0 0,0-1 0 0 0,-1 0 0 0 0,1 0 0 0 0,-1 0 0 0 0,0 1 0 0 0,-2 9 0 0 0,2-9-11 0 0,-1 0 0 0 0,0 0 0 0 0,-1-1 0 0 0,1 1 0 0 0,-1-1 1 0 0,0 1-1 0 0,-1-1 0 0 0,1 0 0 0 0,-1 0 0 0 0,0 0 0 0 0,0 0 0 0 0,-7 7 1 0 0,9-10-8 0 0,0-1 1 0 0,-1 0 0 0 0,1 1 0 0 0,-1-1 0 0 0,1 0 0 0 0,-1 0 0 0 0,0 0-1 0 0,1 0 1 0 0,-1 0 0 0 0,0 0 0 0 0,0 0 0 0 0,0-1 0 0 0,1 1 0 0 0,-3 0 0 0 0,3-2 34 0 0,1-6-5 0 0,2-15 19 0 0,1 12-49 0 0,-1 1 0 0 0,1 0 0 0 0,1 0 0 0 0,-1 0 0 0 0,2 0 0 0 0,-1 1 0 0 0,10-14 0 0 0,1 3 14 0 0,-4 6 17 0 0,-1-1 0 0 0,12-22 1 0 0,-17 27 42 0 0,-4 10 4 0 0,-6 16 38 0 0,2-6-134 0 0,2-6 15 0 0,0-1 0 0 0,0 0 0 0 0,1 1 0 0 0,-1-1 0 0 0,1 1 0 0 0,0 0 0 0 0,1-1 0 0 0,-1 1 0 0 0,1-1 0 0 0,-1 0 0 0 0,2 1 0 0 0,1 6 0 0 0,-2-8 0 0 0,0-1 1 0 0,1 0 0 0 0,-1 1 0 0 0,1-1 0 0 0,-1 0 0 0 0,1 0 0 0 0,0 0-1 0 0,-1 0 1 0 0,1 0 0 0 0,0 0 0 0 0,1-1 0 0 0,-1 1 0 0 0,0-1-1 0 0,0 1 1 0 0,1-1 0 0 0,-1 0 0 0 0,0 0 0 0 0,1 0 0 0 0,-1 0 0 0 0,1 0-1 0 0,0-1 1 0 0,3 2 0 0 0,-2-2 6 0 0,-1 0-1 0 0,1 0 0 0 0,0 0 1 0 0,-1 0-1 0 0,1-1 1 0 0,0 1-1 0 0,-1-1 1 0 0,1 0-1 0 0,-1 0 1 0 0,1 0-1 0 0,-1 0 0 0 0,6-4 1 0 0,3-2 44 0 0,-2 0 1 0 0,14-11 0 0 0,7-5 24 0 0,-1 0 18 0 0,-13 12-48 0 0</inkml:trace>
  <inkml:trace contextRef="#ctx0" brushRef="#br0" timeOffset="2929.27">2008 1246 6520 0 0,'0'0'656'0'0,"2"-2"0"0"0,17-18 1292 0 0,-18 19-1504 0 0,6 8 1885 0 0,-7-2-2223 0 0,0 1 1 0 0,0 0-1 0 0,-1-1 0 0 0,1 1 1 0 0,-1-1-1 0 0,0 1 0 0 0,-1 0 1 0 0,0-1-1 0 0,1 0 0 0 0,-5 8 1 0 0,3-6-2 0 0,0 0 1 0 0,1 1-1 0 0,-3 12 1 0 0,3-5 227 0 0,3-18 252 0 0,7-25-144 0 0,-6 24-401 0 0,0 0 1 0 0,0 1-1 0 0,0-1 1 0 0,0 1-1 0 0,1-1 1 0 0,0 1 0 0 0,-1 0-1 0 0,1 0 1 0 0,6-5-1 0 0,-8 7-14 0 0,1 1 1 0 0,-1-1-1 0 0,0 0 0 0 0,1 1 0 0 0,-1-1 1 0 0,0 1-1 0 0,1-1 0 0 0,-1 1 0 0 0,1 0 0 0 0,-1-1 1 0 0,1 1-1 0 0,-1 0 0 0 0,1 0 0 0 0,-1 0 0 0 0,1 0 1 0 0,-1 0-1 0 0,0 1 0 0 0,1-1 0 0 0,-1 0 0 0 0,1 1 1 0 0,-1-1-1 0 0,0 1 0 0 0,1-1 0 0 0,-1 1 0 0 0,0 0 1 0 0,1-1-1 0 0,-1 1 0 0 0,0 0 0 0 0,2 2 0 0 0,19 19 496 0 0,-22-22-469 0 0,-1 3 66 0 0,1-2-110 0 0,0-1-1 0 0,0 0 1 0 0,0 1-1 0 0,0-1 1 0 0,0 0 0 0 0,0 1-1 0 0,0-1 1 0 0,0 0-1 0 0,0 1 1 0 0,-1-1-1 0 0,1 0 1 0 0,0 0-1 0 0,0 1 1 0 0,0-1-1 0 0,0 0 1 0 0,-1 0-1 0 0,1 1 1 0 0,0-1 0 0 0,0 0-1 0 0,0 0 1 0 0,-1 1-1 0 0,1-1 1 0 0,0 0-1 0 0,-1 0 1 0 0,1 0-1 0 0,0 0 1 0 0,0 1-1 0 0,-1-1 1 0 0,1 0-1 0 0,0 0 1 0 0,-1 0 0 0 0,1 0-1 0 0,0 0 1 0 0,-1 0-1 0 0,1 0 1 0 0,0 0-1 0 0,-1 0 1 0 0,1 0-1 0 0,0 0 1 0 0,-1 0-1 0 0,1 0 1 0 0,0 0 0 0 0,-1 0-1 0 0,1 0 1 0 0,0 0-1 0 0,0 0 1 0 0,-1-1-1 0 0,1 1 1 0 0,0 0-1 0 0,-1-1 1 0 0,-9-3 8 0 0,1-1 2 0 0,1 1-1 0 0,0-1 1 0 0,0 0 0 0 0,-10-9-1 0 0,11 10-35 0 0,5 5-22 0 0,5 12-35 0 0,-2-9 70 0 0,8 26-2 0 0,6 45 1 0 0,-5-21 30 0 0,0 1 207 0 0,-9-54-178 0 0,-1 1-1 0 0,0-1 0 0 0,0 0 0 0 0,0 0 0 0 0,0 0 0 0 0,0 0 0 0 0,0 0 0 0 0,0 1 0 0 0,-1-1 0 0 0,1 0 1 0 0,0 0-1 0 0,-1 0 0 0 0,1 0 0 0 0,0 0 0 0 0,-1 0 0 0 0,0 0 0 0 0,1 0 0 0 0,-1 0 0 0 0,1 0 0 0 0,-1 0 1 0 0,0 0-1 0 0,-1 1 0 0 0,1-2 77 0 0,-4 0 24 0 0,2 0-142 0 0,0-4-10 0 0</inkml:trace>
  <inkml:trace contextRef="#ctx0" brushRef="#br0" timeOffset="4077.17">1 411 5720 0 0,'12'6'7752'0'0,"-12"3"-7484"0"0,0-2-208 0 0,8 58 272 0 0,-7-59-288 0 0,1-1 0 0 0,-1 1 0 0 0,1-1 0 0 0,0 1 0 0 0,0-1 0 0 0,1 0 0 0 0,0 0 0 0 0,6 10 0 0 0,-6-13-13 0 0,0 1 0 0 0,-1-1 0 0 0,1 0 0 0 0,0 0 0 0 0,0 0 1 0 0,1 0-1 0 0,-1 0 0 0 0,0-1 0 0 0,1 0 0 0 0,-1 1 0 0 0,1-1 1 0 0,-1 0-1 0 0,1-1 0 0 0,-1 1 0 0 0,1-1 0 0 0,0 1 1 0 0,-1-1-1 0 0,6-1 0 0 0,-6 1-2 0 0,0 0 0 0 0,-1 0-1 0 0,1-1 1 0 0,0 1 0 0 0,0-1 0 0 0,-1 1 0 0 0,1-1 0 0 0,0 0 0 0 0,-1 0-1 0 0,1-1 1 0 0,-1 1 0 0 0,1 0 0 0 0,-1-1 0 0 0,0 1 0 0 0,0-1 0 0 0,0 0-1 0 0,0 0 1 0 0,0 0 0 0 0,0 0 0 0 0,0 0 0 0 0,0 0 0 0 0,-1 0 0 0 0,1-1-1 0 0,-1 1 1 0 0,2-3 0 0 0,-2-2 49 0 0,1 0-1 0 0,-1 0 1 0 0,0 0 0 0 0,-1 0-1 0 0,0-1 1 0 0,0 1-1 0 0,0 0 1 0 0,-1 0 0 0 0,0 0-1 0 0,0 0 1 0 0,-1 0-1 0 0,0 0 1 0 0,0 0 0 0 0,-6-10-1 0 0,-1-6 394 0 0,9 22-257 0 0,0 2-195 0 0,-1-1-1 0 0,0 0 0 0 0,1 0 0 0 0,-1 1 0 0 0,1-1 0 0 0,-1 0 0 0 0,1 1 0 0 0,-1-1 0 0 0,1 0 1 0 0,-1 1-1 0 0,1-1 0 0 0,-1 1 0 0 0,1-1 0 0 0,0 1 0 0 0,-1-1 0 0 0,1 1 0 0 0,0-1 1 0 0,-1 1-1 0 0,1-1 0 0 0,0 1 0 0 0,0-1 0 0 0,0 1 0 0 0,-1 0 0 0 0,1-1 0 0 0,0 1 0 0 0,0-1 1 0 0,0 1-1 0 0,0 0 0 0 0,0-1 0 0 0,0 1 0 0 0,0 0 0 0 0,0-1 0 0 0,0 1 0 0 0,0-1 0 0 0,1 1 1 0 0,-1 0-1 0 0,5 33 32 0 0,-3-24 16 0 0,4 34 221 0 0,23 78-1 0 0,-25-107-200 0 0,0-1-1 0 0,-1 1 1 0 0,2 26-1 0 0,-4-35-65 0 0,-1 0 0 0 0,0 0 0 0 0,-1 0 0 0 0,1 0 0 0 0,-1 0 0 0 0,0 0 0 0 0,-1 0 0 0 0,1 0 0 0 0,-1 0 0 0 0,0-1 0 0 0,-1 1 0 0 0,-3 6 0 0 0,5-11-16 0 0,-1 1 1 0 0,1-1-1 0 0,-1 1 1 0 0,1-1-1 0 0,-1 0 1 0 0,1 1-1 0 0,-1-1 1 0 0,0 0-1 0 0,1 0 1 0 0,-1 0-1 0 0,0-1 1 0 0,0 1 0 0 0,0 0-1 0 0,0-1 1 0 0,0 1-1 0 0,0-1 1 0 0,0 0-1 0 0,1 1 1 0 0,-1-1-1 0 0,-4 0 1 0 0,-5-1 7 0 0,0 0 0 0 0,-19-3 0 0 0,7 0 1 0 0,4 3 1 0 0</inkml:trace>
  <inkml:trace contextRef="#ctx0" brushRef="#br0" timeOffset="5655.88">1018 513 96 0 0,'-6'-3'517'0'0,"2"0"558"0"0,0 1 0 0 0,0-1 0 0 0,0 1 0 0 0,0-1 1 0 0,-3-4-1 0 0,5 6-864 0 0,1 0 0 0 0,-1 0 0 0 0,1 0 0 0 0,-1 0 1 0 0,1 0-1 0 0,-1 0 0 0 0,1 1 0 0 0,-1-1 0 0 0,0 1 0 0 0,1-1 1 0 0,-1 1-1 0 0,0-1 0 0 0,1 1 0 0 0,-1 0 0 0 0,-3 0 0 0 0,4 0 25 0 0,0 2 171 0 0,-1 0 242 0 0,7 0-625 0 0,70 16 316 0 0,-15-9 50 0 0,118 0 0 0 0,-107-8 70 0 0,80-5 297 0 0,-91 1-337 0 0,65 4 1 0 0,-77 1-144 0 0,48-5 1 0 0,17 0-43 0 0,77-1 78 0 0,-96 1-147 0 0,9-7-12 0 0,5 0-3 0 0,-57 7-98 0 0,-27 1-5 0 0,25 1-1 0 0,-34 1 1 0 0,28-3 0 0 0,7-1 28 0 0,-17 5-34 0 0,-17 0-6 0 0,1-1 1 0 0,24-2 0 0 0,-4 3 78 0 0,-36-1 15 0 0,0 0 0 0 0,0 0 0 0 0,0 0 0 0 0,0 0 0 0 0,-1 1 0 0 0,1-1 0 0 0,0 0 0 0 0,0 0-1 0 0,0 1 1 0 0,0-1 0 0 0,0 0 0 0 0,-1 1 0 0 0,1-1 0 0 0,0 1 0 0 0,0-1 0 0 0,-1 1 0 0 0,1 0 0 0 0,0-1 0 0 0,-1 1 0 0 0,1 0 0 0 0,0-1 0 0 0,-1 1 0 0 0,1 0 0 0 0,0 0 0 0 0,2 4-283 0 0,-2-4 263 0 0,1 9 3130 0 0</inkml:trace>
  <inkml:trace contextRef="#ctx0" brushRef="#br0" timeOffset="7041.2">3136 291 7736 0 0,'-9'-21'685'0'0,"5"13"2795"0"0,0 34-2661 0 0,3-18-749 0 0,-10 216 1940 0 0,11-223-1562 0 0</inkml:trace>
  <inkml:trace contextRef="#ctx0" brushRef="#br0" timeOffset="7580.8">3067 388 8136 0 0,'0'-7'121'0'0,"-1"0"0"0"0,2 0 0 0 0,-1 0 0 0 0,1 0 0 0 0,0 0 0 0 0,0 1 0 0 0,1-1 0 0 0,5-12 0 0 0,16-23 1359 0 0,-23 42-1458 0 0,1 0-1 0 0,-1 0 1 0 0,0-1-1 0 0,0 1 1 0 0,1 0 0 0 0,-1-1-1 0 0,0 1 1 0 0,1 0 0 0 0,-1 0-1 0 0,1 0 1 0 0,-1-1-1 0 0,0 1 1 0 0,1 0 0 0 0,-1 0-1 0 0,1 0 1 0 0,-1 0-1 0 0,0 0 1 0 0,1 0 0 0 0,-1 0-1 0 0,1 0 1 0 0,-1 0 0 0 0,0 0-1 0 0,1 0 1 0 0,-1 0-1 0 0,1 0 1 0 0,-1 0 0 0 0,1 0-1 0 0,-1 0 1 0 0,0 0-1 0 0,1 1 1 0 0,-1-1 0 0 0,0 0-1 0 0,1 0 1 0 0,-1 1 0 0 0,1-1-1 0 0,-1 0 1 0 0,0 0-1 0 0,0 1 1 0 0,1-1 0 0 0,-1 1-1 0 0,15 15 391 0 0,-12-13-407 0 0,11 13 132 0 0,-1 1 0 0 0,0 1 1 0 0,-1 0-1 0 0,-1 1 0 0 0,-1 0 1 0 0,14 37-1 0 0,-13-17 205 0 0,-8-25-145 0 0,1 0 1 0 0,11 25 0 0 0,-12-34 668 0 0,-1-6-333 0 0,-2-10-151 0 0,-4-17-154 0 0,-5-20 158 0 0,-14-63 493 0 0,19 95-605 0 0,0-1-1 0 0,1 1 1 0 0,0-29 0 0 0,5 6-2226 0 0</inkml:trace>
  <inkml:trace contextRef="#ctx0" brushRef="#br0" timeOffset="8092.64">3462 306 10040 0 0,'0'0'406'0'0,"-3"-14"3901"0"0,-5 22-4043 0 0,-62 68 407 0 0,63-68-631 0 0,2 0 1 0 0,-1 0 0 0 0,1 0 0 0 0,0 1-1 0 0,1 0 1 0 0,0 0 0 0 0,-3 10 0 0 0,6-16-23 0 0,0 1-1 0 0,1-1 1 0 0,-1 0 0 0 0,1 0-1 0 0,0 0 1 0 0,0 0 0 0 0,0 0 0 0 0,0 1-1 0 0,0-1 1 0 0,1 0 0 0 0,-1 0 0 0 0,1 0-1 0 0,0 0 1 0 0,0 0 0 0 0,0 0 0 0 0,1 0-1 0 0,-1 0 1 0 0,0 0 0 0 0,1-1 0 0 0,0 1-1 0 0,0 0 1 0 0,0-1 0 0 0,0 1 0 0 0,0-1-1 0 0,0 0 1 0 0,3 2 0 0 0,0 0 30 0 0,0-1-1 0 0,0 0 1 0 0,0 0 0 0 0,1-1 0 0 0,-1 0-1 0 0,1 0 1 0 0,-1 0 0 0 0,1 0 0 0 0,0-1-1 0 0,-1 0 1 0 0,1 0 0 0 0,0 0-1 0 0,0-1 1 0 0,0 0 0 0 0,0 0 0 0 0,0-1-1 0 0,0 1 1 0 0,0-1 0 0 0,-1 0 0 0 0,1-1-1 0 0,8-3 1 0 0,-5 2-2 0 0,-1 0 0 0 0,1-1 0 0 0,-1 0-1 0 0,0-1 1 0 0,0 0 0 0 0,0 0 0 0 0,-1-1 0 0 0,1 0 0 0 0,-1 0-1 0 0,-1-1 1 0 0,1 0 0 0 0,-1 0 0 0 0,6-9 0 0 0,0-6-2258 0 0</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19:22.317"/>
    </inkml:context>
    <inkml:brush xml:id="br0">
      <inkml:brushProperty name="width" value="0.05" units="cm"/>
      <inkml:brushProperty name="height" value="0.05" units="cm"/>
      <inkml:brushProperty name="color" value="#004F8B"/>
    </inkml:brush>
  </inkml:definitions>
  <inkml:trace contextRef="#ctx0" brushRef="#br0">1606 519 96 0 0,'5'-30'158'0'0,"5"-13"504"0"0,24-61 1003 0 0,-24 75-318 0 0,-9 28-978 0 0,12-7 2880 0 0,-9 9-3174 0 0,-1 1-1 0 0,0-1 0 0 0,0 1 0 0 0,0 0 1 0 0,0 1-1 0 0,-1-1 0 0 0,1 0 0 0 0,-1 1 1 0 0,1-1-1 0 0,-1 1 0 0 0,0 0 1 0 0,0 0-1 0 0,0 0 0 0 0,0 0 0 0 0,0 0 1 0 0,-1 0-1 0 0,1 1 0 0 0,-1-1 0 0 0,1 6 1 0 0,2 7 144 0 0,0 1 0 0 0,1 33 0 0 0,-1-11 289 0 0,41 507 2449 0 0,-45-533-2893 0 0,2 33 83 0 0,8 256 888 0 0,-18-2-178 0 0,-3 186 608 0 0,-2-11 20 0 0,9-444-1230 0 0,2-23-181 0 0,1 0 1 0 0,0 0-1 0 0,0 0 1 0 0,1 0 0 0 0,0 0-1 0 0,0 0 1 0 0,1 0-1 0 0,0 0 1 0 0,4 12-1 0 0,-2-13 46 0 0</inkml:trace>
  <inkml:trace contextRef="#ctx0" brushRef="#br0" timeOffset="1071.68">1918 2765 96 0 0,'70'-5'3975'0'0,"-27"4"-508"0"0,-32 1-3292 0 0,0 0 0 0 0,15-2 1 0 0,69-10 180 0 0,132 0 0 0 0,-93 11 10 0 0,102 1 4 0 0,52-2-95 0 0,-132 0-146 0 0,195-15 75 0 0,-243 10-140 0 0,520-24 371 0 0,-403 20-248 0 0,578-16 845 0 0,-413 35-507 0 0,-220-1-142 0 0,187 13 239 0 0,-66-3-30 0 0,-219-13-435 0 0,-4 0 228 0 0,93-6-1 0 0,-125-4-149 0 0,-19 0-108 0 0</inkml:trace>
  <inkml:trace contextRef="#ctx0" brushRef="#br0" timeOffset="2344.98">4038 2805 7936 0 0,'0'0'465'0'0,"1"2"-320"0"0,1 5-81 0 0,-1 1 0 0 0,1-1-1 0 0,-1 1 1 0 0,0-1-1 0 0,-1 1 1 0 0,0 10-1 0 0,-5 49 200 0 0,3-54-183 0 0,-3 20 101 0 0,-2 0-1 0 0,-16 44 0 0 0,18-62-110 0 0,5-14-54 0 0,0 1-1 0 0,-1 0 1 0 0,1-1 0 0 0,-1 1 0 0 0,1-1 0 0 0,-1 1 0 0 0,1-1 0 0 0,-1 1 0 0 0,0-1 0 0 0,0 0 0 0 0,0 1 0 0 0,0-1 0 0 0,-2 2 0 0 0,3-3-7 0 0,-1 0 0 0 0,1-1 0 0 0,-1 1 0 0 0,1-1 0 0 0,0 1 0 0 0,-1-1 0 0 0,1 1 0 0 0,0-1 0 0 0,0 0 0 0 0,-1 1 0 0 0,1-1 0 0 0,0 1 0 0 0,0-1 0 0 0,0 1 0 0 0,-1-1 0 0 0,1 0 0 0 0,0 1 0 0 0,0-1 0 0 0,0 0 0 0 0,0 1 0 0 0,0-1 0 0 0,0 1 0 0 0,1-2 0 0 0,0-14 95 0 0,6-25 7 0 0,-2 14-55 0 0,0 1 0 0 0,12-34 1 0 0,1 1 17 0 0,-15 45-50 0 0,1 0-1 0 0,0 0 0 0 0,1 0 1 0 0,1 1-1 0 0,9-19 0 0 0,-14 31-15 0 0,0-1-1 0 0,0 0 0 0 0,0 1 1 0 0,1-1-1 0 0,-1 1 0 0 0,0-1 1 0 0,1 1-1 0 0,-1-1 0 0 0,1 1 1 0 0,-1 0-1 0 0,1 0 0 0 0,-1 0 1 0 0,1 0-1 0 0,0 0 0 0 0,0 0 1 0 0,0 0-1 0 0,-1 1 0 0 0,1-1 1 0 0,0 1-1 0 0,0-1 0 0 0,0 1 1 0 0,0 0-1 0 0,0-1 0 0 0,0 1 1 0 0,0 0-1 0 0,0 0 0 0 0,0 1 1 0 0,0-1-1 0 0,0 0 0 0 0,0 1 1 0 0,-1-1-1 0 0,1 1 0 0 0,0-1 1 0 0,0 1-1 0 0,0 0 0 0 0,-1 0 1 0 0,1 0-1 0 0,0 0 0 0 0,-1 0 1 0 0,1 0-1 0 0,-1 1 0 0 0,1-1 1 0 0,2 3-1 0 0,3 6 41 0 0,1 1-1 0 0,-1 0 1 0 0,-1 0 0 0 0,0 1 0 0 0,6 15-1 0 0,18 67 248 0 0,-18-54-148 0 0,-7-24 6 0 0,-1 0 1 0 0,3 31-1 0 0,-6-36-94 0 0</inkml:trace>
  <inkml:trace contextRef="#ctx0" brushRef="#br0" timeOffset="2776.67">4007 3045 10544 0 0,'0'0'0'0'0,"12"-2"0"0"0,1 2 0 0 0,2 0 288 0 0,0-3 0 0 0,3-3 0 0 0,5-1 8 0 0,-2-2-184 0 0,-2-1 16 0 0,4-1-8 0 0</inkml:trace>
  <inkml:trace contextRef="#ctx0" brushRef="#br0" timeOffset="2777.67">4427 2837 7432 0 0,'9'-19'123'0'0,"-5"-10"720"0"0,-2 18-584 0 0,-3 6 2168 0 0,-2 18-1692 0 0,-5 24-233 0 0,6-23-395 0 0,-21 226 1422 0 0,22-224-1446 0 0</inkml:trace>
  <inkml:trace contextRef="#ctx0" brushRef="#br0" timeOffset="3202.04">4617 2770 10040 0 0,'0'0'774'0'0,"2"0"-676"0"0,-1 1 1 0 0,0-1-1 0 0,0 1 0 0 0,0-1 0 0 0,0 1 0 0 0,0 0 0 0 0,0-1 0 0 0,0 1 0 0 0,0 0 0 0 0,0 0 1 0 0,2 1-1 0 0,0 9 304 0 0,-1 0 1 0 0,0 0 0 0 0,-1 1-1 0 0,0 21 1 0 0,0 0-166 0 0,5 58 405 0 0,-3-28 172 0 0,15 81 1 0 0,-16-134-697 0 0</inkml:trace>
  <inkml:trace contextRef="#ctx0" brushRef="#br0" timeOffset="3203.04">4404 3010 11152 0 0,'0'0'1522'0'0,"2"0"-1347"0"0,17-5 602 0 0,29-10-1 0 0,-32 10-457 0 0,1-1-1 0 0,29-4 0 0 0,-21 6-49 0 0,1 2-1 0 0,-1 1 1 0 0,0 1 0 0 0,40 4 0 0 0,-46-1-171 0 0</inkml:trace>
  <inkml:trace contextRef="#ctx0" brushRef="#br0" timeOffset="4119.14">4920 3110 9848 0 0,'2'5'-9'0'0,"-2"-4"32"0"0,0 0-1 0 0,1 0 1 0 0,-1 0-1 0 0,0 1 1 0 0,1-1-1 0 0,-1 0 1 0 0,0 0 0 0 0,1 0-1 0 0,0 0 1 0 0,-1 0-1 0 0,1 0 1 0 0,-1-1 0 0 0,1 1-1 0 0,0 0 1 0 0,0 0-1 0 0,-1 0 1 0 0,1-1 0 0 0,0 1-1 0 0,0 0 1 0 0,0-1-1 0 0,0 1 1 0 0,0 0 0 0 0,0-1-1 0 0,0 1 1 0 0,0-1-1 0 0,2 1 1 0 0,-1-3 23 0 0,0 1 1 0 0,0-1-1 0 0,-1 0 0 0 0,1 0 1 0 0,-1 0-1 0 0,1 0 0 0 0,-1 0 0 0 0,1 0 1 0 0,-1 0-1 0 0,1-3 0 0 0,6-13 608 0 0,11-36 0 0 0,-13 35-250 0 0,-6 15-311 0 0,0-1-1 0 0,1 1 0 0 0,-2-1 1 0 0,1 0-1 0 0,0 1 0 0 0,-1-1 1 0 0,0 1-1 0 0,0-1 0 0 0,0 1 1 0 0,-1-1-1 0 0,0 1 1 0 0,0 0-1 0 0,0 0 0 0 0,-3-6 1 0 0,4 10-75 0 0,1-1 0 0 0,-1 0 0 0 0,0 1 0 0 0,1-1 0 0 0,-1 0 0 0 0,0 1 1 0 0,1-1-1 0 0,-1 1 0 0 0,0 0 0 0 0,0-1 0 0 0,1 1 0 0 0,-1-1 0 0 0,0 1 1 0 0,0 0-1 0 0,0 0 0 0 0,0-1 0 0 0,0 1 0 0 0,1 0 0 0 0,-1 0 0 0 0,0 0 1 0 0,0 0-1 0 0,0 0 0 0 0,0 0 0 0 0,0 0 0 0 0,0 1 0 0 0,1-1 0 0 0,-1 0 1 0 0,0 0-1 0 0,0 1 0 0 0,0-1 0 0 0,0 0 0 0 0,1 1 0 0 0,-1-1 0 0 0,-1 2 1 0 0,-1-1 20 0 0,-1 1 0 0 0,1 0 1 0 0,0 1-1 0 0,0-1 0 0 0,0 1 1 0 0,-3 4-1 0 0,-1 2 65 0 0,0 0 1 0 0,1 0-1 0 0,0 1 0 0 0,1 0 0 0 0,0 0 0 0 0,1 1 0 0 0,-7 20 1 0 0,10-25-54 0 0,-1 1 0 0 0,1 0 0 0 0,1-1 0 0 0,-1 1 1 0 0,1 0-1 0 0,0 0 0 0 0,1-1 0 0 0,-1 1 0 0 0,1 0 1 0 0,1-1-1 0 0,-1 1 0 0 0,1-1 0 0 0,0 1 0 0 0,5 9 0 0 0,-6-14-27 0 0,1 0 0 0 0,-1 0 0 0 0,1 0-1 0 0,-1 0 1 0 0,1 0 0 0 0,-1 0 0 0 0,1 0-1 0 0,0 0 1 0 0,0-1 0 0 0,0 1-1 0 0,0-1 1 0 0,0 1 0 0 0,1-1 0 0 0,-1 0-1 0 0,0 0 1 0 0,4 1 0 0 0,-2-1 24 0 0,1 1 0 0 0,-1-2 0 0 0,1 1 0 0 0,-1-1 0 0 0,1 1 0 0 0,0-1 0 0 0,-1 0-1 0 0,8-2 1 0 0,-3 1 16 0 0,1-1 0 0 0,-1-1-1 0 0,0 0 1 0 0,0 0 0 0 0,0-1-1 0 0,0 0 1 0 0,0 0 0 0 0,8-7-1 0 0,20-18 250 0 0,42-43-1 0 0,-52 46-145 0 0,-26 25-154 0 0,0 1-1 0 0,0-1 0 0 0,0 0 0 0 0,0 1 0 0 0,-1-1 0 0 0,1 1 0 0 0,0 0 1 0 0,0-1-1 0 0,0 1 0 0 0,0 0 0 0 0,0-1 0 0 0,0 1 0 0 0,0 0 0 0 0,0 0 1 0 0,1 0-1 0 0,-1 0 0 0 0,0 0 0 0 0,1 0 0 0 0,-1 0 20 0 0,10 18 91 0 0,-9-9-101 0 0,-1 0 1 0 0,1-1-1 0 0,-1 1 1 0 0,-1 0 0 0 0,0 0-1 0 0,0 0 1 0 0,-1 9-1 0 0,-1 12 44 0 0,2-22-41 0 0,0-5-7 0 0,0 0 0 0 0,0-1 0 0 0,0 1 0 0 0,0 0 0 0 0,0-1 0 0 0,1 1-1 0 0,0 3 1 0 0,-1-5 45 0 0,1-1-58 0 0,0-1-1 0 0,0 1 1 0 0,0-1-1 0 0,0 1 1 0 0,0-1-1 0 0,0 0 1 0 0,0 1-1 0 0,0-1 0 0 0,-1 0 1 0 0,1 0-1 0 0,0 1 1 0 0,0-1-1 0 0,-1 0 1 0 0,1 0-1 0 0,-1 0 1 0 0,2-1-1 0 0,10-21 12 0 0,-9 17-11 0 0,3-5 0 0 0,3-7 17 0 0,18-22-1 0 0,-26 38-19 0 0,1 0-1 0 0,-1 0 0 0 0,1 0 0 0 0,0 1 0 0 0,0-1 1 0 0,0 1-1 0 0,0-1 0 0 0,0 1 0 0 0,0 0 1 0 0,0 0-1 0 0,0 0 0 0 0,1 0 0 0 0,-1 0 0 0 0,0 0 1 0 0,1 1-1 0 0,-1-1 0 0 0,0 1 0 0 0,1 0 0 0 0,-1-1 1 0 0,1 1-1 0 0,-1 0 0 0 0,0 0 0 0 0,1 1 1 0 0,-1-1-1 0 0,1 0 0 0 0,-1 1 0 0 0,0 0 0 0 0,1-1 1 0 0,-1 1-1 0 0,0 0 0 0 0,0 0 0 0 0,1 0 0 0 0,2 3 1 0 0,30 30 6 0 0,-26-23-10 0 0,2-1 0 0 0,-1 0 1 0 0,1-1-1 0 0,15 10 0 0 0,-22-17 1 0 0,-1 0 0 0 0,1 0 0 0 0,-1-1 0 0 0,1 1 0 0 0,0-1 0 0 0,0 0 0 0 0,0 0 0 0 0,-1 0 0 0 0,1-1 0 0 0,0 1 0 0 0,0-1 0 0 0,0 0 0 0 0,0 0 0 0 0,0 0 0 0 0,0-1 0 0 0,0 0 0 0 0,0 1 0 0 0,0-1 0 0 0,0 0 0 0 0,3-2 0 0 0,1-1-16 0 0,0 0 0 0 0,-1 0 0 0 0,1-1 0 0 0,-1 0 0 0 0,0 0 0 0 0,12-13-1 0 0,-4 5-10 0 0,-13 11 14 0 0,0 0-1 0 0,0 0 0 0 0,-1 0 1 0 0,1 0-1 0 0,-1 0 0 0 0,1-1 0 0 0,-1 1 1 0 0,0 0-1 0 0,0-1 0 0 0,0 1 0 0 0,0-1 1 0 0,0 1-1 0 0,1-5 0 0 0,-2 6 0 0 0,0-1 0 0 0,0 0 0 0 0,0 0 0 0 0,0 1 0 0 0,0-1 0 0 0,0 0 0 0 0,0 1 0 0 0,0-1 0 0 0,-1 0 0 0 0,1 0 0 0 0,-1 1 0 0 0,1-1 0 0 0,-1 1 0 0 0,0-1 0 0 0,1 1 0 0 0,-1-1 0 0 0,0 1 0 0 0,0-1 0 0 0,0 1 0 0 0,0-1 0 0 0,-2-1 0 0 0,0 2 4 0 0,1-1-1 0 0,-1 0 0 0 0,0 1 1 0 0,0 0-1 0 0,1 0 0 0 0,-1 0 1 0 0,0 0-1 0 0,0 0 0 0 0,0 0 0 0 0,0 1 1 0 0,0 0-1 0 0,-1-1 0 0 0,1 1 1 0 0,0 0-1 0 0,0 1 0 0 0,0-1 1 0 0,0 0-1 0 0,0 1 0 0 0,-5 1 1 0 0,3-1-2 0 0,0 1 1 0 0,1-1 0 0 0,-1 1 0 0 0,1 0 0 0 0,0 0 0 0 0,0 1 0 0 0,-1-1 0 0 0,1 1 0 0 0,1 0 0 0 0,-1 0 0 0 0,0 0 0 0 0,-3 5 0 0 0,3-4 1 0 0,-18 28-60 0 0,20-29 61 0 0,0 0 0 0 0,1 0 1 0 0,-1-1-1 0 0,1 1 0 0 0,0 0 1 0 0,0 0-1 0 0,0 0 0 0 0,1 1 1 0 0,-2 4-1 0 0,2-8 8 0 0,0 0 0 0 0,0 1 0 0 0,0-1 1 0 0,0 0-1 0 0,0 0 0 0 0,0 1 0 0 0,0-1 0 0 0,1 0 0 0 0,-1 0 0 0 0,0 1 0 0 0,0-1 1 0 0,0 0-1 0 0,0 0 0 0 0,0 1 0 0 0,0-1 0 0 0,0 0 0 0 0,1 0 0 0 0,-1 1 0 0 0,0-1 1 0 0,0 0-1 0 0,0 0 0 0 0,0 0 0 0 0,1 0 0 0 0,-1 1 0 0 0,0-1 0 0 0,0 0 0 0 0,0 0 0 0 0,1 0 1 0 0,-1 0-1 0 0,0 0 0 0 0,0 0 0 0 0,1 1 0 0 0,-1-1 0 0 0,0 0 0 0 0,1 0 0 0 0,11-3-29 0 0,9-8 3 0 0,5-8-5 0 0,36-35-1 0 0,-52 45 27 0 0,-2 0 1 0 0,1-1 0 0 0,-2 0-1 0 0,1 0 1 0 0,-1-1 0 0 0,-1 0-1 0 0,6-11 1 0 0,-9 11-13 0 0,-1 1 1 0 0,0-1-1 0 0,-1 1 0 0 0,0-1 1 0 0,-1 0-1 0 0,0 1 0 0 0,-1-1 1 0 0,-2-18-1 0 0,2 24 9 0 0,1 1 3 0 0,0 4 1 0 0,0-1 0 0 0,0 0 0 0 0,0 0 0 0 0,0 0 0 0 0,-1 1 0 0 0,1-1-1 0 0,0 0 1 0 0,0 0 0 0 0,0 0 0 0 0,-1 1 0 0 0,1-1 0 0 0,0 0 0 0 0,-1 0 0 0 0,1 1 0 0 0,-1-1 0 0 0,1 0 0 0 0,-1 1 0 0 0,1-1 0 0 0,-1 1 0 0 0,-1-2 0 0 0,-2 17-117 0 0,-1 9 73 0 0,2 1 0 0 0,-2 45-1 0 0,5-55 33 0 0,1 0 0 0 0,0 0 0 0 0,5 17 0 0 0,-5-26 14 0 0,1 1-1 0 0,0-1 0 0 0,0 0 0 0 0,1 0 0 0 0,0 0 1 0 0,0 0-1 0 0,0 0 0 0 0,1-1 0 0 0,6 9 0 0 0,0-3-3 0 0</inkml:trace>
  <inkml:trace contextRef="#ctx0" brushRef="#br0" timeOffset="5339.11">6084 2995 11952 0 0,'0'0'305'0'0,"-3"-2"4"0"0,-1-3-165 0 0,-2 1 0 0 0,1 0-1 0 0,0 0 1 0 0,-1 1 0 0 0,0-1-1 0 0,1 1 1 0 0,-1 1 0 0 0,-1-1 0 0 0,-10-2-1 0 0,14 4-73 0 0,-1 0 0 0 0,1 1 0 0 0,0-1 0 0 0,0 1 0 0 0,0 0-1 0 0,0 0 1 0 0,-1 0 0 0 0,1 1 0 0 0,0-1 0 0 0,0 1 0 0 0,0-1-1 0 0,0 1 1 0 0,0 0 0 0 0,0 0 0 0 0,0 1 0 0 0,0-1 0 0 0,0 1-1 0 0,1-1 1 0 0,-1 1 0 0 0,1 0 0 0 0,-1 0 0 0 0,1 0 0 0 0,-4 4 0 0 0,0 0 93 0 0,1 0 1 0 0,1 1 0 0 0,-1 0-1 0 0,1 0 1 0 0,-5 11 0 0 0,8-15-119 0 0,0-1 0 0 0,0 1 1 0 0,0 0-1 0 0,0-1 0 0 0,0 1 1 0 0,1 0-1 0 0,0 0 0 0 0,-1 0 0 0 0,1-1 1 0 0,0 1-1 0 0,0 0 0 0 0,1 0 1 0 0,-1 0-1 0 0,0-1 0 0 0,1 1 0 0 0,0 0 1 0 0,0 0-1 0 0,0-1 0 0 0,1 4 0 0 0,-1-6-34 0 0,-1 1-1 0 0,1-1 0 0 0,-1 1 0 0 0,1-1 0 0 0,0 1 0 0 0,-1-1 0 0 0,1 1 0 0 0,0-1 0 0 0,0 1 1 0 0,-1-1-1 0 0,1 0 0 0 0,0 0 0 0 0,0 1 0 0 0,0-1 0 0 0,-1 0 0 0 0,1 0 0 0 0,0 0 0 0 0,0 0 0 0 0,0 0 1 0 0,0 0-1 0 0,-1 0 0 0 0,3 0 0 0 0,16-5 60 0 0,-8 2-36 0 0,-6 1-21 0 0,1 0-1 0 0,0 0 1 0 0,0-1-1 0 0,-1 1 1 0 0,0-1-1 0 0,1-1 1 0 0,-1 1-1 0 0,8-7 1 0 0,-9 5-12 0 0,0 1 1 0 0,0 0 1 0 0,-1 0-1 0 0,0 0 1 0 0,1-1-1 0 0,-2 1 0 0 0,1-1 1 0 0,0 0-1 0 0,2-6 0 0 0,-2 9-2 0 0,-1 7 0 0 0,-1 7 2 0 0,-1-2 1 0 0,-2 36 9 0 0,2-44-8 0 0,0 0 1 0 0,1 1-1 0 0,-1-1 0 0 0,1 0 1 0 0,-1 1-1 0 0,1-1 0 0 0,0 0 1 0 0,0 0-1 0 0,0 1 1 0 0,0-1-1 0 0,0 0 0 0 0,0 0 1 0 0,0 0-1 0 0,1 0 0 0 0,-1 0 1 0 0,3 1-1 0 0,-4-3 2 0 0,1 1 0 0 0,0-1-1 0 0,0 0 1 0 0,-1 0 0 0 0,1 0 0 0 0,0 0 0 0 0,-1 0-1 0 0,1 0 1 0 0,0 0 0 0 0,0 0 0 0 0,-1 0 0 0 0,1 0-1 0 0,0 0 1 0 0,-1 0 0 0 0,1-1 0 0 0,0 1-1 0 0,0 0 1 0 0,-1 0 0 0 0,1-1 0 0 0,0 1 0 0 0,-1 0-1 0 0,1-1 1 0 0,-1 1 0 0 0,1-1 0 0 0,-1 1 0 0 0,1-1-1 0 0,-1 1 1 0 0,2-2 0 0 0,17-18 83 0 0,-15 16-43 0 0,8-10 13 0 0,13-12 67 0 0,-24 24-109 0 0,1 1 0 0 0,0 0 0 0 0,0 0 0 0 0,0 0 0 0 0,-1 0 0 0 0,1 0 1 0 0,0 0-1 0 0,0 0 0 0 0,1 0 0 0 0,-1 1 0 0 0,0-1 0 0 0,0 1 0 0 0,4-1 0 0 0,-4 2-9 0 0,-1-1 1 0 0,1 0 0 0 0,0 1-1 0 0,-1-1 1 0 0,1 1-1 0 0,-1 0 1 0 0,0-1-1 0 0,1 1 1 0 0,-1 0 0 0 0,0 0-1 0 0,1 0 1 0 0,-1 0-1 0 0,0 0 1 0 0,0 0-1 0 0,0 1 1 0 0,0-1 0 0 0,0 0-1 0 0,0 0 1 0 0,0 1-1 0 0,0-1 1 0 0,-1 1 0 0 0,1-1-1 0 0,1 3 1 0 0,11 37 87 0 0,-13-40-93 0 0,0 0 0 0 0,5 16 46 0 0,-2 0 0 0 0,3 30 1 0 0,-6-47-48 0 0,1 1 0 0 0,-1-1 0 0 0,0 1 0 0 0,0-1-1 0 0,1 1 1 0 0,-1-1 0 0 0,0 0 0 0 0,1 1 0 0 0,-1-1 0 0 0,0 1 0 0 0,1-1 0 0 0,-1 0 0 0 0,1 0 0 0 0,-1 1 0 0 0,1-1 0 0 0,-1 0 0 0 0,0 0 0 0 0,1 1 0 0 0,-1-1 0 0 0,1 0 0 0 0,-1 0 0 0 0,1 0-1 0 0,-1 0 1 0 0,1 0 0 0 0,-1 0 0 0 0,1 0 0 0 0,-1 0 0 0 0,1 0 0 0 0,-1 0 0 0 0,1 0 0 0 0,-1 0 0 0 0,1 0 0 0 0,-1 0 0 0 0,1 0 0 0 0,-1 0 0 0 0,1-1 0 0 0,11-13 4 0 0,17-28 1 0 0,-24 32-5 0 0,1 0 0 0 0,1 1 0 0 0,-1 0 0 0 0,1 0 0 0 0,1 1 0 0 0,0-1 0 0 0,0 2-1 0 0,14-11 1 0 0,-21 17-2 0 0,1 1-1 0 0,-1-1 1 0 0,1 0-1 0 0,0 1 1 0 0,0-1-1 0 0,-1 1 0 0 0,1 0 1 0 0,0 0-1 0 0,0-1 1 0 0,0 1-1 0 0,0 0 0 0 0,2 1 1 0 0,2-1-2 0 0,-4 0 0 0 0,0 1 0 0 0,0-1-1 0 0,0 1 1 0 0,-1 0 0 0 0,1 0 0 0 0,0-1 0 0 0,0 1-1 0 0,0 0 1 0 0,-1 1 0 0 0,1-1 0 0 0,-1 0 0 0 0,1 0-1 0 0,-1 1 1 0 0,3 2 0 0 0,0 0-4 0 0,-1-2 1 0 0,0 0 1 0 0,0 0-1 0 0,1 0 0 0 0,-1 0 0 0 0,0-1 0 0 0,1 1 0 0 0,-1-1 0 0 0,1 0 0 0 0,-1 0 0 0 0,1 0 0 0 0,-1-1 0 0 0,1 1 0 0 0,-1-1 0 0 0,1 0 0 0 0,6-1 0 0 0,2 0-4 0 0,-1-1 0 0 0,1-1 0 0 0,15-6 0 0 0,-5 2-1 0 0,26-10-3 0 0,-32 10 6 0 0,28-8 0 0 0,-21 14 7 0 0,3 1 0 0 0,-19 1 0 0 0,-1-2 0 0 0,-2 3 0 0 0,-1 1 2 0 0,-23-6 19 0 0,14 2-19 0 0,1 0 1 0 0,0 1-1 0 0,0-1 0 0 0,-1 1 0 0 0,1 0 0 0 0,0 0 1 0 0,0 1-1 0 0,-1-1 0 0 0,1 1 0 0 0,0 1 1 0 0,0-1-1 0 0,-7 3 0 0 0,4 0 2 0 0,-1 0 0 0 0,1 0 0 0 0,0 1-1 0 0,0 0 1 0 0,1 0 0 0 0,-9 9 0 0 0,13-11-1 0 0,0 1 0 0 0,0 0 1 0 0,0 0-1 0 0,0 0 0 0 0,1 0 0 0 0,0 1 0 0 0,0-1 1 0 0,0 1-1 0 0,0-1 0 0 0,1 1 0 0 0,0 0 0 0 0,0 0 1 0 0,0-1-1 0 0,0 1 0 0 0,1 0 0 0 0,0 0 0 0 0,0 0 0 0 0,0 0 1 0 0,1 0-1 0 0,0-1 0 0 0,-1 1 0 0 0,4 7 0 0 0,-3-10-1 0 0,0 0 0 0 0,0 1 0 0 0,1-1 0 0 0,-1 0 0 0 0,1 0 0 0 0,0 0 0 0 0,0 0 0 0 0,0 0 0 0 0,0 0 0 0 0,0-1 0 0 0,0 1 0 0 0,0-1 0 0 0,0 1 0 0 0,1-1 0 0 0,-1 0 0 0 0,0 0 0 0 0,1 0 0 0 0,-1 0 0 0 0,1 0 0 0 0,0 0 0 0 0,-1-1 0 0 0,1 1 0 0 0,-1-1 0 0 0,1 0 0 0 0,0 0 0 0 0,2 0 0 0 0,8 0 5 0 0,0-2-1 0 0,0 1 1 0 0,23-7-1 0 0,-21 3 1 0 0,0 0 0 0 0,-1-1 0 0 0,0 0 0 0 0,0-1 0 0 0,-1-1 0 0 0,24-17-1 0 0,-15 7-2 0 0,23-25 0 0 0,-43 41-3 0 0,0 0-1 0 0,0 0 0 0 0,-1-1 0 0 0,1 1 1 0 0,0 0-1 0 0,-1-1 0 0 0,0 1 0 0 0,1-1 1 0 0,-1 0-1 0 0,0 1 0 0 0,0-1 0 0 0,-1 0 0 0 0,1 1 1 0 0,-1-1-1 0 0,1 0 0 0 0,-1-4 0 0 0,0 6 1 0 0,0-1-1 0 0,0 1 0 0 0,-1-1 0 0 0,1 1 0 0 0,-1 0 0 0 0,1-1 0 0 0,-1 1 0 0 0,0 0 1 0 0,1-1-1 0 0,-1 1 0 0 0,0 0 0 0 0,0 0 0 0 0,0 0 0 0 0,0-1 0 0 0,0 1 0 0 0,0 0 0 0 0,0 0 1 0 0,0 0-1 0 0,0 1 0 0 0,0-1 0 0 0,-1 0 0 0 0,1 0 0 0 0,0 1 0 0 0,-1-1 0 0 0,1 1 1 0 0,0-1-1 0 0,-1 1 0 0 0,1-1 0 0 0,-1 1 0 0 0,1 0 0 0 0,-1 0 0 0 0,-1 0 0 0 0,1 0 0 0 0,-1 0 0 0 0,1 0 0 0 0,-1 0 0 0 0,1 1-1 0 0,-1-1 1 0 0,1 1 0 0 0,-1-1 0 0 0,1 1 0 0 0,0 0-1 0 0,-1 0 1 0 0,1 0 0 0 0,0 1 0 0 0,0-1-1 0 0,0 0 1 0 0,0 1 0 0 0,0 0 0 0 0,0-1 0 0 0,-2 3-1 0 0,0 0 1 0 0,0 0-1 0 0,1 0 1 0 0,0 0-1 0 0,0 1 1 0 0,0-1-1 0 0,0 1 1 0 0,-4 9-1 0 0,5-7 1 0 0,0 1-1 0 0,0-1 0 0 0,1 1 0 0 0,0 0 1 0 0,0 0-1 0 0,0 0 0 0 0,1 0 0 0 0,2 13 1 0 0,-2-18 0 0 0,1 0 0 0 0,-1 0 0 0 0,1 0 0 0 0,-1 0-1 0 0,1 0 1 0 0,0 0 0 0 0,1 0 0 0 0,-1-1 0 0 0,0 1 0 0 0,1 0 0 0 0,-1-1 0 0 0,1 1 0 0 0,0-1 0 0 0,0 1 0 0 0,0-1 0 0 0,0 0 0 0 0,0 0 0 0 0,1 0 0 0 0,-1 0 0 0 0,1 0 0 0 0,-1-1 0 0 0,1 1 0 0 0,-1-1-1 0 0,1 0 1 0 0,4 2 0 0 0,4-1 0 0 0,0 0 0 0 0,0-1 0 0 0,0-1 0 0 0,1 0 0 0 0,-1 0 0 0 0,0-1 0 0 0,0 0 0 0 0,0-1 0 0 0,0 0 0 0 0,0-1 0 0 0,14-6 0 0 0,4-2 0 0 0</inkml:trace>
  <inkml:trace contextRef="#ctx0" brushRef="#br0" timeOffset="7070.63">114 1620 96 0 0,'-1'-25'905'0'0,"1"17"-189"0"0,0 1-1 0 0,-1 0 0 0 0,0-1 1 0 0,0 1-1 0 0,0 0 1 0 0,-1 0-1 0 0,0 0 0 0 0,-6-12 1 0 0,8 18-629 0 0,-1 0 1 0 0,1 0-1 0 0,-1 1 1 0 0,0-1-1 0 0,1 0 1 0 0,-1 1 0 0 0,0-1-1 0 0,1 1 1 0 0,-1-1-1 0 0,0 1 1 0 0,0-1-1 0 0,0 1 1 0 0,0-1-1 0 0,1 1 1 0 0,-1 0-1 0 0,0-1 1 0 0,0 1 0 0 0,0 0-1 0 0,0 0 1 0 0,0 0-1 0 0,0 0 1 0 0,0 0-1 0 0,0 0 1 0 0,0 0-1 0 0,1 0 1 0 0,-1 0-1 0 0,-2 0 1 0 0,1 1 13 0 0,-1-1 0 0 0,0 1 0 0 0,1 0 0 0 0,-1 0 0 0 0,1 0-1 0 0,-1 0 1 0 0,-3 2 0 0 0,2 0 58 0 0,0 1 0 0 0,0-1 0 0 0,1 1 0 0 0,-1-1 0 0 0,1 1 0 0 0,0 0 0 0 0,0 1 0 0 0,1-1 0 0 0,-1 0 0 0 0,1 1 0 0 0,0-1 0 0 0,0 1 0 0 0,0 0 0 0 0,-1 7 0 0 0,2-6-68 0 0,0-1-1 0 0,0 1 0 0 0,0 0 0 0 0,1 0 0 0 0,0-1 0 0 0,0 1 0 0 0,0 0 0 0 0,1 0 0 0 0,0 0 0 0 0,0-1 0 0 0,1 1 0 0 0,2 7 0 0 0,-2-10-36 0 0,-1 0 0 0 0,1 0 0 0 0,0 0 0 0 0,0 0 0 0 0,1-1 0 0 0,-1 1 0 0 0,1-1 0 0 0,-1 0 1 0 0,1 1-1 0 0,0-1 0 0 0,-1 0 0 0 0,1-1 0 0 0,0 1 0 0 0,0 0 0 0 0,4 0 0 0 0,9 4 172 0 0,-1-1-1 0 0,17 4 1 0 0,4 0 186 0 0,-34-8-385 0 0,0-1 1 0 0,0 1 0 0 0,0 0-1 0 0,0-1 1 0 0,-1 1 0 0 0,1 0-1 0 0,0 0 1 0 0,-1 0 0 0 0,1 1-1 0 0,0-1 1 0 0,-1 0 0 0 0,1 1-1 0 0,-1-1 1 0 0,0 0 0 0 0,1 1-1 0 0,-1 0 1 0 0,0-1 0 0 0,0 1 0 0 0,0 0-1 0 0,0-1 1 0 0,1 4 0 0 0,-2-3-5 0 0,0-1-1 0 0,0 1 1 0 0,0 0 0 0 0,-1 0 0 0 0,1 0 0 0 0,0 0 0 0 0,-1 0 0 0 0,1-1 0 0 0,-1 1 0 0 0,1 0 0 0 0,-1 0 0 0 0,0-1 0 0 0,0 1 0 0 0,0 0 0 0 0,0-1 0 0 0,0 1 0 0 0,0-1 0 0 0,0 1 0 0 0,-1-1 0 0 0,1 0 0 0 0,0 1 0 0 0,-1-1 0 0 0,-1 1-1 0 0,-8 7 119 0 0,-1-1-1 0 0,-21 12 0 0 0,-2 1 79 0 0,31-18-185 0 0,3-3 4 0 0</inkml:trace>
  <inkml:trace contextRef="#ctx0" brushRef="#br0" timeOffset="7553.06">251 1713 11760 0 0,'0'0'274'0'0,"-2"-11"1412"0"0,1 11-1326 0 0,-8 26 753 0 0,8-23-1045 0 0,1 1-1 0 0,-1-1 1 0 0,1 0 0 0 0,0 1-1 0 0,0-1 1 0 0,1 0 0 0 0,-1 1-1 0 0,1-1 1 0 0,0 0 0 0 0,0 1-1 0 0,0-1 1 0 0,0 0 0 0 0,0 0-1 0 0,0 0 1 0 0,4 4 0 0 0,-4-5-35 0 0,1 0 0 0 0,0 0 1 0 0,0 0-1 0 0,0 0 0 0 0,0-1 1 0 0,1 1-1 0 0,-1-1 0 0 0,0 1 1 0 0,1-1-1 0 0,-1 0 0 0 0,0 0 1 0 0,1 0-1 0 0,0-1 0 0 0,-1 1 1 0 0,1 0-1 0 0,-1-1 0 0 0,1 0 1 0 0,0 1-1 0 0,-1-1 0 0 0,4-1 0 0 0,5 0 10 0 0,0 0 0 0 0,-1-2-1 0 0,1 1 1 0 0,0-1-1 0 0,-1-1 1 0 0,0 0-1 0 0,1-1 1 0 0,-2 1-1 0 0,1-2 1 0 0,-1 0 0 0 0,11-7-1 0 0,-16 9 2 0 0,0 0 0 0 0,0 0 0 0 0,0-1 1 0 0,0 1-1 0 0,-1-1 0 0 0,1 0 0 0 0,-1 0 0 0 0,0 0 0 0 0,-1 0 0 0 0,1 0 0 0 0,2-11 0 0 0,-4 7 410 0 0,-6 13-140 0 0,-4 15 5 0 0,8-16-294 0 0,0 0-1 0 0,0 0 1 0 0,1 0-1 0 0,-1 0 1 0 0,1 0-1 0 0,0 0 1 0 0,0 0-1 0 0,0 1 1 0 0,0-1-1 0 0,1 0 1 0 0,-1 0-1 0 0,1 0 1 0 0,0 0-1 0 0,0 0 1 0 0,0 0-1 0 0,0 0 1 0 0,2 3-1 0 0,-2-4 0 0 0,1 0-1 0 0,-1-1 1 0 0,1 1 0 0 0,0 0-1 0 0,-1 0 1 0 0,1-1 0 0 0,0 1-1 0 0,0-1 1 0 0,0 0 0 0 0,0 1-1 0 0,1-1 1 0 0,-1 0 0 0 0,0 0-1 0 0,0 0 1 0 0,1-1 0 0 0,-1 1-1 0 0,0 0 1 0 0,1-1 0 0 0,-1 0-1 0 0,0 1 1 0 0,1-1 0 0 0,2 0-1 0 0,1-1 15 0 0,0 0 0 0 0,0 0-1 0 0,0 0 1 0 0,0-1-1 0 0,-1 1 1 0 0,1-1 0 0 0,0-1-1 0 0,-1 1 1 0 0,1-1-1 0 0,-1 0 1 0 0,0 0 0 0 0,9-8-1 0 0,-12 9-20 0 0,1 0 0 0 0,0 0-1 0 0,-1-1 1 0 0,1 1 0 0 0,-1-1-1 0 0,1 0 1 0 0,-1 1 0 0 0,0-1-1 0 0,0 0 1 0 0,-1-1 0 0 0,1 1-1 0 0,-1 0 1 0 0,1 0 0 0 0,-1-1 0 0 0,0 1-1 0 0,0-1 1 0 0,-1 1 0 0 0,1-1-1 0 0,-1 1 1 0 0,1-1 0 0 0,-1 1-1 0 0,0-1 1 0 0,-1-3 0 0 0,0 4-2 0 0,0-1 1 0 0,-1 1-1 0 0,1-1 1 0 0,-1 1-1 0 0,0 0 1 0 0,0 0-1 0 0,0 0 0 0 0,0 0 1 0 0,0 0-1 0 0,-1 1 1 0 0,1-1-1 0 0,-1 1 1 0 0,0-1-1 0 0,0 1 1 0 0,0 0-1 0 0,0 0 1 0 0,0 0-1 0 0,0 0 1 0 0,0 1-1 0 0,-1-1 1 0 0,-3 0-1 0 0,-3-1 24 0 0,1 0 1 0 0,-1 0-1 0 0,-1 1 1 0 0,1 0-1 0 0,0 1 0 0 0,-12 0 1 0 0,15 1-19 0 0,2 1-4 0 0</inkml:trace>
  <inkml:trace contextRef="#ctx0" brushRef="#br0" timeOffset="8058.78">705 1519 14368 0 0,'11'2'257'0'0,"-1"0"0"0"0,1 1 0 0 0,0 0 0 0 0,-1 1 0 0 0,13 7 0 0 0,-19-8-126 0 0,0-1 1 0 0,0 1-1 0 0,-1-1 1 0 0,1 1 0 0 0,-1 1-1 0 0,0-1 1 0 0,0 0-1 0 0,0 1 1 0 0,-1-1 0 0 0,1 1-1 0 0,-1 0 1 0 0,0 0 0 0 0,0 0-1 0 0,0 0 1 0 0,3 9-1 0 0,-2 16 835 0 0,-3-26-261 0 0,3-15-425 0 0,-3 7-313 0 0,1-2 69 0 0,1 1 0 0 0,-1-1 0 0 0,1 0 0 0 0,0 1 0 0 0,6-13 1 0 0,-7 18-26 0 0,-1-1 1 0 0,1 1 0 0 0,0-1-1 0 0,0 1 1 0 0,1 0 0 0 0,-1-1-1 0 0,0 1 1 0 0,0 0 0 0 0,1 0 0 0 0,-1 0-1 0 0,0 0 1 0 0,1 0 0 0 0,-1 0-1 0 0,1 1 1 0 0,-1-1 0 0 0,1 0 0 0 0,0 1-1 0 0,-1-1 1 0 0,1 1 0 0 0,0 0-1 0 0,-1-1 1 0 0,1 1 0 0 0,0 0-1 0 0,-1 0 1 0 0,1 0 0 0 0,0 0 0 0 0,-1 0-1 0 0,1 1 1 0 0,3 0 0 0 0,2 0 12 0 0,0 0 1 0 0,0-1-1 0 0,0 1 0 0 0,0-1 1 0 0,0-1-1 0 0,0 1 1 0 0,0-1-1 0 0,0-1 0 0 0,0 1 1 0 0,11-5-1 0 0,-15 5-14 0 0,1 0-1 0 0,-1-1 0 0 0,0 1 0 0 0,0-1 1 0 0,0 0-1 0 0,0 0 0 0 0,0 0 1 0 0,0 0-1 0 0,0-1 0 0 0,-1 1 1 0 0,1-1-1 0 0,-1 1 0 0 0,0-1 1 0 0,1 0-1 0 0,-1 0 0 0 0,-1 0 1 0 0,1 0-1 0 0,0 0 0 0 0,-1 0 0 0 0,0-1 1 0 0,1 1-1 0 0,-1-1 0 0 0,0-3 1 0 0,-1 6-7 0 0,1 1 0 0 0,-1-1 1 0 0,0 0-1 0 0,0 0 0 0 0,0 0 1 0 0,0 1-1 0 0,0-1 1 0 0,0 0-1 0 0,0 0 0 0 0,0 0 1 0 0,0 1-1 0 0,0-1 0 0 0,-1 0 1 0 0,1 0-1 0 0,0 0 0 0 0,-1 1 1 0 0,1-1-1 0 0,0 0 0 0 0,-1 0 1 0 0,1 1-1 0 0,-1-1 0 0 0,1 0 1 0 0,-1 1-1 0 0,1-1 0 0 0,-1 1 1 0 0,1-1-1 0 0,-1 1 1 0 0,0-1-1 0 0,1 1 0 0 0,-1-1 1 0 0,0 1-1 0 0,0-1 0 0 0,1 1 1 0 0,-2-1-1 0 0,1 1 0 0 0,0 0-1 0 0,-1 0 1 0 0,1 0 0 0 0,0 0 0 0 0,0 0-1 0 0,0 0 1 0 0,0 1 0 0 0,0-1 0 0 0,-1 0-1 0 0,1 0 1 0 0,0 1 0 0 0,0-1-1 0 0,0 1 1 0 0,0-1 0 0 0,0 1 0 0 0,0 0-1 0 0,0-1 1 0 0,0 1 0 0 0,0 0-1 0 0,1-1 1 0 0,-1 1 0 0 0,0 0 0 0 0,-1 1-1 0 0,0 1 2 0 0,0 1 0 0 0,-1-1 0 0 0,2 1 0 0 0,-1-1 0 0 0,0 1 0 0 0,1-1 0 0 0,-1 1 0 0 0,1 0 0 0 0,0 0 1 0 0,0-1-1 0 0,1 1 0 0 0,-1 0 0 0 0,1 0 0 0 0,0 0 0 0 0,0 0 0 0 0,1 7 0 0 0,-1-8-1 0 0,1 0 0 0 0,0 0 1 0 0,0 0-1 0 0,0-1 0 0 0,0 1 0 0 0,0 0 1 0 0,1 0-1 0 0,-1-1 0 0 0,1 1 1 0 0,0-1-1 0 0,-1 1 0 0 0,1-1 0 0 0,0 0 1 0 0,1 0-1 0 0,-1 1 0 0 0,0-2 1 0 0,1 1-1 0 0,-1 0 0 0 0,1 0 0 0 0,-1-1 1 0 0,1 1-1 0 0,3 0 0 0 0,0 0 3 0 0,1 0 0 0 0,-1 0-1 0 0,1 0 1 0 0,0-1 0 0 0,0-1-1 0 0,0 1 1 0 0,0-1 0 0 0,-1 0-1 0 0,1 0 1 0 0,0-1-1 0 0,0 0 1 0 0,0 0 0 0 0,0-1-1 0 0,-1 1 1 0 0,1-2 0 0 0,10-4-1 0 0,3 0 3 0 0</inkml:trace>
  <inkml:trace contextRef="#ctx0" brushRef="#br0" timeOffset="16995.2">5290 0 96 0 0,'0'0'1104'0'0,"2"2"-992"0"0,7 8 1577 0 0,-8 5 511 0 0,-4-4-1945 0 0,1 0 0 0 0,0 0-1 0 0,1 0 1 0 0,1 1 0 0 0,0 11 0 0 0,0-8-101 0 0,0-1 0 0 0,-4 23 0 0 0,0 9 62 0 0,2-32-160 0 0</inkml:trace>
  <inkml:trace contextRef="#ctx0" brushRef="#br0" timeOffset="17457.94">5366 520 3912 0 0,'0'0'1015'0'0,"1"22"-523"0"0,-5-7-215 0 0,2-10-199 0 0,1 0 0 0 0,0 0-1 0 0,0 0 1 0 0,0 1 0 0 0,1-1-1 0 0,-1 7 1 0 0,1-5-3 0 0,0-1 1 0 0,0 1-1 0 0,-3 11 1 0 0,2-15-50 0 0,0 2 38 0 0</inkml:trace>
  <inkml:trace contextRef="#ctx0" brushRef="#br0" timeOffset="18084.61">5379 1151 4312 0 0,'0'0'295'0'0,"1"2"-149"0"0,1 0-55 0 0,-1 0 0 0 0,1 0 0 0 0,-1 1 0 0 0,0-1 0 0 0,0 0 0 0 0,0 1 0 0 0,0-1 0 0 0,-1 1 0 0 0,1-1 0 0 0,-1 1 0 0 0,1-1 0 0 0,-1 1 0 0 0,0-1 0 0 0,0 1 0 0 0,0 3 0 0 0,-5 35 676 0 0,2-19-334 0 0,0 22 0 0 0,2-12-10 0 0,-1 0-1 0 0,-7 34 0 0 0,7-57-307 0 0</inkml:trace>
  <inkml:trace contextRef="#ctx0" brushRef="#br0" timeOffset="18734.88">5385 1775 8336 0 0,'1'3'137'0'0,"5"5"6"0"0,-4-6 1 0 0,5 15 358 0 0,5 31 1237 0 0,19 81 397 0 0,-23-112-1865 0 0,-7-16-175 0 0</inkml:trace>
  <inkml:trace contextRef="#ctx0" brushRef="#br0" timeOffset="18735.88">5440 2308 9536 0 0,'7'19'351'0'0,"-4"-13"-151"0"0,-1 0 0 0 0,0 0 0 0 0,0 1 0 0 0,0-1 0 0 0,-1 0 0 0 0,0 1 1 0 0,1 8-1 0 0,-2 6 524 0 0,1-13-465 0 0,-1 1-1 0 0,-1 0 1 0 0,1 0-1 0 0,-3 10 1 0 0,2-13 30 0 0,0 1 1 0 0,1-1-1 0 0,1 11 1 0 0,-1-2 37 0 0,0-14-245 0 0</inkml:trace>
  <inkml:trace contextRef="#ctx0" brushRef="#br0" timeOffset="18736.88">5513 2653 7832 0 0,'0'0'0'0'0,"-2"6"0"0"0,1 1 0 0 0,2-2 288 0 0,1 0 8 0 0,-2-1-8 0 0</inkml:trace>
  <inkml:trace contextRef="#ctx0" brushRef="#br0" timeOffset="21538.91">5582 3534 96 0 0,'6'2'7'0'0,"7"1"41"0"0,-12-3-32 0 0,5-6 239 0 0,-5 6-197 0 0,-1 0-1 0 0,1 0 1 0 0,-1 0-1 0 0,1-1 1 0 0,-1 1-1 0 0,1 0 1 0 0,-1-1-1 0 0,1 1 1 0 0,-1-1-1 0 0,0 1 1 0 0,1 0-1 0 0,-1-1 1 0 0,1 1-1 0 0,-1-1 1 0 0,0 1-1 0 0,1-1 1 0 0,-1 1-1 0 0,0-2 1 0 0,0 2 23 0 0,1-1 0 0 0,-1 0 0 0 0,0 0 0 0 0,0 1 0 0 0,0-1 0 0 0,0 0 0 0 0,0 1 0 0 0,0-1 0 0 0,-1 0 0 0 0,1 0 1 0 0,0 1-1 0 0,0-1 0 0 0,0 0 0 0 0,-1 1 0 0 0,1-1 0 0 0,0 0 0 0 0,-1 1 0 0 0,1-1 0 0 0,-1 0 0 0 0,1 1 0 0 0,0-1 0 0 0,-1 1 0 0 0,1-1 1 0 0,-1 1-1 0 0,0-1 0 0 0,1 1 0 0 0,-1 0 0 0 0,1-1 0 0 0,-1 1 0 0 0,0-1 0 0 0,1 1 0 0 0,-1 0 0 0 0,0 0 0 0 0,1-1 0 0 0,-1 1 1 0 0,0 0-1 0 0,1 0 0 0 0,-1 0 0 0 0,0 0 0 0 0,0 0 0 0 0,1 0 0 0 0,-1 0 0 0 0,0 0 0 0 0,0 0 0 0 0,-1 0 0 0 0,0 1 61 0 0,0-1 0 0 0,0 0-1 0 0,0 1 1 0 0,0-1 0 0 0,0 1 0 0 0,0 0-1 0 0,0 0 1 0 0,0 0 0 0 0,0 0-1 0 0,0 0 1 0 0,0 0 0 0 0,0 0 0 0 0,0 1-1 0 0,1-1 1 0 0,-2 2 0 0 0,1 0-63 0 0,1-1 1 0 0,-1 1 0 0 0,1 0-1 0 0,0-1 1 0 0,0 1 0 0 0,0 0 0 0 0,0 0-1 0 0,1 0 1 0 0,-1 0 0 0 0,1 0-1 0 0,0 0 1 0 0,0 0 0 0 0,0 0-1 0 0,0 0 1 0 0,0 0 0 0 0,1 0-1 0 0,-1-1 1 0 0,1 1 0 0 0,0 0-1 0 0,0 0 1 0 0,0 0 0 0 0,0-1-1 0 0,0 1 1 0 0,2 3 0 0 0,3 4 155 0 0,1 1 0 0 0,0-1 0 0 0,0 0 1 0 0,12 11-1 0 0,-15-16-149 0 0,0 0 1 0 0,0 1-1 0 0,-1-1 1 0 0,0 1-1 0 0,0 0 1 0 0,0 0-1 0 0,-1 0 0 0 0,0 0 1 0 0,0 0-1 0 0,0 0 1 0 0,-1 1-1 0 0,0-1 1 0 0,0 1-1 0 0,-1-1 1 0 0,0 12-1 0 0,0-15-43 0 0,0 0 0 0 0,0 0 1 0 0,-1 0-1 0 0,1 0 0 0 0,-1-1 0 0 0,0 1 0 0 0,0 0 0 0 0,0 0 0 0 0,0-1 0 0 0,-1 1 0 0 0,1-1 0 0 0,0 1 0 0 0,-1-1 0 0 0,0 1 0 0 0,0-1 0 0 0,0 0 1 0 0,0 0-1 0 0,0 0 0 0 0,0 0 0 0 0,0 0 0 0 0,-1 0 0 0 0,1-1 0 0 0,-1 1 0 0 0,1-1 0 0 0,-1 0 0 0 0,1 0 0 0 0,-1 0 0 0 0,0 0 0 0 0,0 0 0 0 0,1 0 0 0 0,-1-1 1 0 0,0 1-1 0 0,0-1 0 0 0,0 0 0 0 0,0 0 0 0 0,-5 0 0 0 0,5-1-18 0 0,0 1-1 0 0,0 0 1 0 0,0-1 0 0 0,0 0-1 0 0,0 0 1 0 0,0 1 0 0 0,1-2-1 0 0,-1 1 1 0 0,0 0 0 0 0,1-1-1 0 0,-1 1 1 0 0,0-1 0 0 0,1 0-1 0 0,0 0 1 0 0,-1 1 0 0 0,1-2-1 0 0,0 1 1 0 0,0 0 0 0 0,0 0-1 0 0,1-1 1 0 0,-1 1 0 0 0,0-1-1 0 0,1 0 1 0 0,0 1 0 0 0,-1-1-1 0 0,1 0 1 0 0,0 0 0 0 0,0-4-1 0 0,-1 2 3 0 0,1-1 0 0 0,0 1 0 0 0,0-1 1 0 0,1 0-1 0 0,0 1 0 0 0,0-1 0 0 0,0 0 0 0 0,1 1 0 0 0,-1-1 0 0 0,1 1 0 0 0,1-1 0 0 0,-1 1 0 0 0,1-1 0 0 0,3-6 0 0 0,8-10 67 0 0,2 1-1 0 0,1 0 0 0 0,0 1 1 0 0,1 1-1 0 0,22-19 1 0 0,-22 21-40 0 0,-12 13-35 0 0,2-4 58 0 0,0 1 1 0 0,1 0-1 0 0,0 1 0 0 0,12-9 0 0 0,-20 15-71 0 0,1 0 0 0 0,-1 0 1 0 0,0 0-1 0 0,0 0 0 0 0,0 0 0 0 0,1 0 0 0 0,-1 0 0 0 0,0 0 0 0 0,0 0 0 0 0,1 0 0 0 0,-1 0 1 0 0,0 1-1 0 0,0-1 0 0 0,1 0 0 0 0,-1 0 0 0 0,0 0 0 0 0,0 0 0 0 0,0 0 0 0 0,1 0 1 0 0,-1 0-1 0 0,0 1 0 0 0,0-1 0 0 0,0 0 0 0 0,0 0 0 0 0,1 0 0 0 0,-1 0 0 0 0,0 1 0 0 0,0-1 1 0 0,0 0-1 0 0,0 0 0 0 0,0 1 0 0 0,1-1 0 0 0,-1 0 0 0 0,0 0 0 0 0,0 0 0 0 0,0 1 1 0 0,0-1-1 0 0,0 0 0 0 0,0 0 0 0 0,0 1 0 0 0,0-1 0 0 0,0 0 0 0 0,0 0 0 0 0,0 1 0 0 0,0-1 1 0 0,0 0-1 0 0,0 0 0 0 0,0 0 0 0 0,0 1 0 0 0,-1-1 0 0 0,0 15 59 0 0,1-14-48 0 0,-1 9 33 0 0,0 1 1 0 0,0-1-1 0 0,1 1 1 0 0,1 0-1 0 0,0-1 0 0 0,2 14 1 0 0,-2-21-37 0 0,0 0-1 0 0,0 0 1 0 0,0 0-1 0 0,0 0 1 0 0,1-1-1 0 0,-1 1 1 0 0,1 0 0 0 0,-1-1-1 0 0,1 1 1 0 0,0-1-1 0 0,0 0 1 0 0,0 0-1 0 0,0 1 1 0 0,1-1 0 0 0,-1 0-1 0 0,0-1 1 0 0,1 1-1 0 0,0 0 1 0 0,-1-1-1 0 0,1 0 1 0 0,0 1 0 0 0,0-1-1 0 0,0 0 1 0 0,-1 0-1 0 0,1-1 1 0 0,5 2-1 0 0,-3-2 6 0 0,0 0 0 0 0,0-1 0 0 0,0 1 0 0 0,0-1 0 0 0,0 0 0 0 0,0 0 0 0 0,0-1-1 0 0,0 1 1 0 0,-1-1 0 0 0,1 0 0 0 0,-1 0 0 0 0,1-1 0 0 0,-1 1 0 0 0,0-1-1 0 0,0 0 1 0 0,0 0 0 0 0,0 0 0 0 0,0-1 0 0 0,4-5 0 0 0,-8 8-16 0 0,1 0 1 0 0,0 0-1 0 0,-1 0 1 0 0,1 0-1 0 0,-1-1 0 0 0,1 1 1 0 0,-1 0-1 0 0,0 0 1 0 0,1-1-1 0 0,-1 1 1 0 0,0 0-1 0 0,0 0 1 0 0,0-1-1 0 0,0 1 0 0 0,0 0 1 0 0,0-1-1 0 0,0 1 1 0 0,-1 0-1 0 0,1 0 1 0 0,0-1-1 0 0,-1 1 0 0 0,1 0 1 0 0,-1 0-1 0 0,1 0 1 0 0,-1-1-1 0 0,1 1 1 0 0,-1 0-1 0 0,0 0 1 0 0,0 0-1 0 0,0 0 0 0 0,1 0 1 0 0,-1 0-1 0 0,0 0 1 0 0,-2-1-1 0 0,1 1 6 0 0,0 0 0 0 0,0-1-1 0 0,-1 1 1 0 0,1 0 0 0 0,-1 0 0 0 0,1 0 0 0 0,0 0-1 0 0,-1 1 1 0 0,1-1 0 0 0,-1 0 0 0 0,0 1-1 0 0,1 0 1 0 0,-1 0 0 0 0,1 0 0 0 0,-1 0-1 0 0,-3 0 1 0 0,-16 7 87 0 0,18-6-71 0 0</inkml:trace>
  <inkml:trace contextRef="#ctx0" brushRef="#br0" timeOffset="22028.67">5933 3483 11152 0 0,'0'0'1032'0'0,"5"12"-568"0"0,-7-7 392 0 0</inkml:trace>
  <inkml:trace contextRef="#ctx0" brushRef="#br0" timeOffset="22029.67">6074 3369 9344 0 0,'0'0'168'0'0,"-1"2"1"0"0,-13 52 843 0 0,-40 100 0 0 0,48-138-898 0 0,0 2 0 0 0,2-1 0 0 0,0 0 0 0 0,1 1-1 0 0,1 0 1 0 0,0 25 0 0 0,2-26-72 0 0</inkml:trace>
  <inkml:trace contextRef="#ctx0" brushRef="#br0" timeOffset="22484.03">6128 3750 6016 0 0,'0'0'565'0'0,"1"2"-473"0"0,-1 1 58 0 0,1 0 0 0 0,-1 0 1 0 0,0 0-1 0 0,0 0 0 0 0,0 0 0 0 0,-1 5 0 0 0,0 5 1022 0 0,1-13-474 0 0,0 0-575 0 0,0-5-8 0 0</inkml:trace>
  <inkml:trace contextRef="#ctx0" brushRef="#br0" timeOffset="22867.74">5786 3543 96 0 0,'0'0'3833'0'0,"-1"-2"-3707"0"0,0-1 134 0 0,0 0 1 0 0,1 0 0 0 0,0 0 0 0 0,-1 0 0 0 0,1 0 0 0 0,0 0-1 0 0,1 0 1 0 0,-1 0 0 0 0,0-1 0 0 0,1 1 0 0 0,0 0 0 0 0,0 0-1 0 0,0 0 1 0 0,0 0 0 0 0,0 1 0 0 0,0-1 0 0 0,1 0 0 0 0,-1 0 0 0 0,1 1-1 0 0,0-1 1 0 0,4-3 0 0 0,-5 5-212 0 0,0 1 0 0 0,0-1 0 0 0,0 1 0 0 0,0 0 0 0 0,0-1 0 0 0,1 1 0 0 0,-1 0 0 0 0,0 0 0 0 0,0 0 0 0 0,1-1 0 0 0,-1 1 0 0 0,0 1 0 0 0,0-1 0 0 0,1 0 0 0 0,-1 0 0 0 0,0 0 0 0 0,0 1 0 0 0,0-1 0 0 0,1 0 0 0 0,-1 1 0 0 0,0-1 0 0 0,0 1 0 0 0,0 0 0 0 0,0-1 0 0 0,0 1 0 0 0,0 0 0 0 0,0 0 0 0 0,0-1 0 0 0,1 3 0 0 0,2 1 41 0 0,0 0 0 0 0,0 0 0 0 0,-1 1 0 0 0,6 9 0 0 0,-6-11-33 0 0,-1 1-1 0 0,0 0 1 0 0,0 0-1 0 0,0 0 1 0 0,0 0-1 0 0,-1 0 1 0 0,0 0-1 0 0,0 0 1 0 0,0 1 0 0 0,0-1-1 0 0,-1 0 1 0 0,1 1-1 0 0,-1-1 1 0 0,0 0-1 0 0,-1 1 1 0 0,1-1 0 0 0,-1 0-1 0 0,0 0 1 0 0,0 1-1 0 0,0-1 1 0 0,0 0-1 0 0,-1 0 1 0 0,1 0-1 0 0,-1 0 1 0 0,-3 4 0 0 0,0 0 15 0 0,1 0 0 0 0</inkml:trace>
  <inkml:trace contextRef="#ctx0" brushRef="#br0" timeOffset="25569.83">1934 987 9648 0 0,'0'0'672'0'0,"2"0"-470"0"0,20 4 312 0 0,-18-3-357 0 0,-1 0-1 0 0,1-1 0 0 0,0 1 1 0 0,0-1-1 0 0,0 1 0 0 0,0-1 1 0 0,0 0-1 0 0,0-1 0 0 0,7-1 1 0 0,-1 0 37 0 0,0 1 0 0 0,16-2 0 0 0,-8 2-75 0 0,36-6-14 0 0,-39 4-119 0 0</inkml:trace>
  <inkml:trace contextRef="#ctx0" brushRef="#br0" timeOffset="26135.51">2464 999 4616 0 0,'0'0'0'0'0,"16"1"0"0"0,-4 4 0 0 0,3-2 296 0 0,-1-1 0 0 0,0-1 8 0 0,-1 4-8 0 0,-2-1-184 0 0,-2-1 16 0 0,0 2-16 0 0,0-2 16 0 0,1 2 176 0 0,-2-4 16 0 0,-1-1-8 0 0,0 3 0 0 0,0 0-184 0 0,-1 2 0 0 0,1-2-8 0 0</inkml:trace>
  <inkml:trace contextRef="#ctx0" brushRef="#br0" timeOffset="26136.51">3057 994 5624 0 0,'0'0'0'0'0,"12"3"0"0"0,-2 1 0 0 0,2 1 120 0 0,0-3 0 0 0,-2 1 0 0 0,-1 3 8 0 0,-1-4-56 0 0,1-3 0 0 0,2 1 0 0 0,-1 1 0 0 0,-1-1 0 0 0,-1-1 0 0 0,0 0 0 0 0,3 1 0 0 0,0-1-32 0 0,0-4 16 0 0,1 2-16 0 0</inkml:trace>
  <inkml:trace contextRef="#ctx0" brushRef="#br0" timeOffset="26137.51">3453 977 2504 0 0,'9'3'8'0'0,"16"3"477"0"0,28 5 0 0 0,-44-10-331 0 0,1 0 0 0 0,-1-1-1 0 0,0 0 1 0 0,0-1 0 0 0,1 0 0 0 0,14-4 0 0 0,-10 2 23 0 0,0 1-1 0 0</inkml:trace>
  <inkml:trace contextRef="#ctx0" brushRef="#br0" timeOffset="26597.8">3871 957 3712 0 0,'59'5'309'0'0,"-29"-2"181"0"0,55-1 0 0 0,-69-3-195 0 0,0 0 0 0 0,31-9 0 0 0,-36 7-173 0 0</inkml:trace>
  <inkml:trace contextRef="#ctx0" brushRef="#br0" timeOffset="26598.8">4403 938 3504 0 0,'40'8'89'0'0,"-8"-2"-6"0"0,-16-3 38 0 0,0 0 0 0 0,0-1 0 0 0,0-1-1 0 0,1 0 1 0 0,16-3 0 0 0,12-1 231 0 0,-35 3-241 0 0</inkml:trace>
  <inkml:trace contextRef="#ctx0" brushRef="#br0" timeOffset="26599.8">4770 948 2704 0 0,'7'1'7'0'0,"0"0"0"0"0,-1 0 0 0 0,1-1 0 0 0,0 0 0 0 0,0 0 0 0 0,13-2 0 0 0,0 0 7 0 0,135-16 939 0 0,-138 16-832 0 0,5-2 21 0 0,102-11 75 0 0,-109 15-209 0 0</inkml:trace>
  <inkml:trace contextRef="#ctx0" brushRef="#br0" timeOffset="27254.92">5363 919 3312 0 0,'6'2'0'0'0,"4"-1"0"0"0,6-1 0 0 0,0 0 32 0 0,-2 0 16 0 0,-1 1-16 0 0,-1 1 16 0 0,0 0-24 0 0,-2-2 8 0 0,0 0-8 0 0,2 5 8 0 0,-1-2 152 0 0,0-3 0 0 0,0 0 8 0 0,1 0 0 0 0,0-2-104 0 0,-1 1 8 0 0,0-3 0 0 0</inkml:trace>
  <inkml:trace contextRef="#ctx0" brushRef="#br0" timeOffset="27255.92">5817 907 6016 0 0,'0'0'0'0'0,"17"8"0"0"0,-9-2 64 0 0,1-3 8 0 0,-2 0 0 0 0,0-2 0 0 0,0 3-24 0 0,0-4 0 0 0,0 0-8 0 0,3-3 16 0 0,1 1 152 0 0,-1 0-8 0 0,0 0 8 0 0</inkml:trace>
  <inkml:trace contextRef="#ctx0" brushRef="#br0" timeOffset="27256.92">6311 887 7936 0 0,'0'0'0'0'0,"16"0"0"0"0,-1 3 0 0 0,3-1 96 0 0,1 1 0 0 0,0 2 8 0 0,1-2-8 0 0,-3-1-40 0 0,-3 0 0 0 0,2-2 8 0 0,3-2 0 0 0,-2 1 80 0 0,0 1 8 0 0,3 1-8 0 0</inkml:trace>
  <inkml:trace contextRef="#ctx0" brushRef="#br0" timeOffset="27257.92">6842 904 7232 0 0,'0'0'0'0'0,"15"3"0"0"0,0 0 0 0 0,2-1 64 0 0,0-2 0 0 0,-3 3 0 0 0,0-1 8 0 0,0-2-32 0 0,0 0 8 0 0,-1-2-8 0 0</inkml:trace>
  <inkml:trace contextRef="#ctx0" brushRef="#br0" timeOffset="28095.61">943 901 7232 0 0,'0'0'2046'0'0,"-1"-2"-1595"0"0,1 2-423 0 0,-1 0-1 0 0,1 0 1 0 0,0 0 0 0 0,-1-1-1 0 0,1 1 1 0 0,0 0 0 0 0,0 0-1 0 0,0-1 1 0 0,-1 1 0 0 0,1 0-1 0 0,0 0 1 0 0,0-1 0 0 0,0 1-1 0 0,0 0 1 0 0,-1-1 0 0 0,1 1-1 0 0,0 0 1 0 0,0-1-1 0 0,0 1 1 0 0,0 0 0 0 0,0-1-1 0 0,0 1 1 0 0,0 0 0 0 0,0-1-1 0 0,0 1 1 0 0,0 0 0 0 0,0-1-1 0 0,0 1 1 0 0,0 0 0 0 0,0-1-1 0 0,1 1 1 0 0,-1 0 0 0 0,0-1-1 0 0,13-4 1003 0 0,-2 2-1009 0 0,-5 1 98 0 0,36-11 610 0 0,-1-2 0 0 0,42-21 0 0 0,-3-7 434 0 0,-79 42-1145 0 0,-1 1 0 0 0,0 0 0 0 0,1-1 0 0 0,-1 1 0 0 0,1 0-1 0 0,-1 0 1 0 0,1 0 0 0 0,-1-1 0 0 0,1 1 0 0 0,-1 0 0 0 0,1 0 0 0 0,-1 0 0 0 0,1 0 0 0 0,-1 0 0 0 0,1 0 0 0 0,-1 0 0 0 0,1 0 0 0 0,-1 0 0 0 0,1 0 0 0 0,-1 0-1 0 0,1 0 1 0 0,-1 0 0 0 0,1 0 0 0 0,-1 1 0 0 0,1-1 0 0 0,-1 0 0 0 0,1 0 0 0 0,0 1 0 0 0,0 0 4 0 0,-1 0-1 0 0,1 0 1 0 0,-1-1-1 0 0,0 1 1 0 0,1 0 0 0 0,-1 0-1 0 0,0 0 1 0 0,1 0-1 0 0,-1 0 1 0 0,0 0 0 0 0,0 0-1 0 0,0 0 1 0 0,0 0 0 0 0,0 2-1 0 0,-1 6 81 0 0,0 1-1 0 0,-5 15 0 0 0,4-15-37 0 0,-7 30 137 0 0,-8 52 437 0 0,15-78-521 0 0,1 1 0 0 0,0-1 1 0 0,1 0-1 0 0,3 21 0 0 0,-1-28-60 0 0,-1 0 1 0 0,1 0-1 0 0,6 11 0 0 0,-4-8 7 0 0</inkml:trace>
  <inkml:trace contextRef="#ctx0" brushRef="#br0" timeOffset="28650.74">1299 952 11856 0 0,'-21'18'726'0'0,"-5"12"-25"0"0,22-23-543 0 0,0-1-1 0 0,1 0 1 0 0,0 1 0 0 0,0-1 0 0 0,0 1 0 0 0,1 0 0 0 0,0 0 0 0 0,0 0-1 0 0,0 0 1 0 0,1 1 0 0 0,0 12 0 0 0,1-19-139 0 0,-1 0 0 0 0,1 0 0 0 0,0 0 0 0 0,1 0 0 0 0,-1 0 0 0 0,0 0 0 0 0,0 0 0 0 0,0 0 0 0 0,0 0 0 0 0,1 0 0 0 0,-1 0 0 0 0,0 0 0 0 0,1-1 0 0 0,-1 1 0 0 0,1 0 0 0 0,-1 0 0 0 0,1 0 0 0 0,0-1 0 0 0,-1 1-1 0 0,1 0 1 0 0,0 0 0 0 0,-1-1 0 0 0,1 1 0 0 0,0-1 0 0 0,1 2 0 0 0,0-2 12 0 0,-1 1-1 0 0,1-1 1 0 0,0 1-1 0 0,0-1 1 0 0,-1 0-1 0 0,1 0 1 0 0,0 0-1 0 0,0 0 1 0 0,-1 0-1 0 0,1 0 1 0 0,0-1-1 0 0,3 0 1 0 0,3-1 46 0 0,0-1-1 0 0,-1 0 1 0 0,1 0 0 0 0,13-9-1 0 0,-11 6-42 0 0,-1-1 0 0 0,0 0 0 0 0,0 0 0 0 0,0-1 0 0 0,-1 0-1 0 0,0 0 1 0 0,0-1 0 0 0,-1 0 0 0 0,7-12 0 0 0,-13 20-32 0 0,0 0-1 0 0,-1-1 1 0 0,1 1 0 0 0,-1-1 0 0 0,1 1 0 0 0,-1-1-1 0 0,1 0 1 0 0,-1 1 0 0 0,0-1 0 0 0,0 1-1 0 0,0-1 1 0 0,0 0 0 0 0,0 1 0 0 0,0-1 0 0 0,0 1-1 0 0,0-1 1 0 0,-1 0 0 0 0,1 1 0 0 0,0-1-1 0 0,-2-2 1 0 0,1 2 3 0 0,-1 0-1 0 0,1 0 1 0 0,-1 0-1 0 0,0 0 1 0 0,1 0-1 0 0,-1 0 1 0 0,0 1-1 0 0,0-1 1 0 0,0 0-1 0 0,0 1 1 0 0,-5-3-1 0 0,1 1 11 0 0,-1 0 0 0 0,0 1 0 0 0,1-1 0 0 0,-1 1 0 0 0,-1 1 0 0 0,1-1 0 0 0,0 1 0 0 0,-9 0 0 0 0,-8 0 87 0 0,19 1-68 0 0</inkml:trace>
  <inkml:trace contextRef="#ctx0" brushRef="#br0" timeOffset="28651.74">1418 846 11552 0 0,'0'0'3672'0'0</inkml:trace>
  <inkml:trace contextRef="#ctx0" brushRef="#br0" timeOffset="29106.85">1526 746 10544 0 0,'0'0'1902'0'0,"0"3"-1611"0"0,-2 18-37 0 0,0 0 1 0 0,-2-1-1 0 0,0 0 1 0 0,-11 30-1 0 0,6-20 131 0 0,-6 34 1 0 0,10-36-208 0 0,2-15-73 0 0,1 0 0 0 0,-1 22 0 0 0,3-20-42 0 0</inkml:trace>
  <inkml:trace contextRef="#ctx0" brushRef="#br0" timeOffset="29107.85">1559 1092 9040 0 0,'0'0'696'0'0,"-4"7"-128"0"0,-1-4 768 0 0,0 1-656 0 0,0-6-544 0 0</inkml:trace>
  <inkml:trace contextRef="#ctx0" brushRef="#br0" timeOffset="29742.22">6209 351 14368 0 0,'0'2'8'0'0,"-2"29"56"0"0,2-30 250 0 0</inkml:trace>
  <inkml:trace contextRef="#ctx0" brushRef="#br0" timeOffset="30297.28">5516 332 18295 0 0,'0'0'0'0'0,"15"8"0"0"0,-10-3 8 0 0,-1 1-8 0 0,0-2 0 0 0,0-1 0 0 0,2 1 8 0 0,-1-2 48 0 0,0-1 0 0 0</inkml:trace>
  <inkml:trace contextRef="#ctx0" brushRef="#br0" timeOffset="30715.7">5896 691 10448 0 0,'0'0'216'0'0,"11"13"224"0"0,-8-5-8 0 0,0-4 1640 0 0</inkml:trace>
  <inkml:trace contextRef="#ctx0" brushRef="#br0" timeOffset="30716.7">6543 455 7136 0 0,'0'0'5224'0'0</inkml:trace>
  <inkml:trace contextRef="#ctx0" brushRef="#br0" timeOffset="31091.83">6157 1361 11352 0 0,'15'30'918'0'0,"-14"-29"-722"0"0,0-1-126 0 0,-1 0-1 0 0,1 0 0 0 0,0 0 0 0 0,-1-1 1 0 0,1 1-1 0 0,0 0 0 0 0,-1-1 1 0 0,1 1-1 0 0,0 0 0 0 0,-1-1 1 0 0,1 1-1 0 0,-1-1 0 0 0,1 1 0 0 0,-1-1 1 0 0,1 1-1 0 0,-1-1 0 0 0,1 1 1 0 0,-1-1-1 0 0,0 1 0 0 0,1-1 1 0 0,-1 0-1 0 0,0 1 0 0 0,1-1 0 0 0,-1 0 1 0 0,0 1-1 0 0,0-1 0 0 0,0 0 1 0 0,1-1-1 0 0,2-24 123 0 0,-2 21-28 0 0,-1-7 44 0 0</inkml:trace>
  <inkml:trace contextRef="#ctx0" brushRef="#br0" timeOffset="31654.44">5910 1720 11352 0 0,'-1'3'297'0'0,"0"0"-115"0"0,0 1-1 0 0,0-1 1 0 0,1 0 0 0 0,-1 1-1 0 0,1-1 1 0 0,-1 1 0 0 0,2 6 754 0 0,2-6 879 0 0,-2-4-1583 0 0</inkml:trace>
  <inkml:trace contextRef="#ctx0" brushRef="#br0" timeOffset="31655.44">6364 1945 11552 0 0,'6'11'10'0'0,"10"20"797"0"0,-16-30-714 0 0,4 1 526 0 0,-4-2-599 0 0,0 0 0 0 0,0 0 1 0 0,1 1-1 0 0,-1-1 0 0 0,0 0 0 0 0,0 0 0 0 0,0 0 0 0 0,0 0 0 0 0,0 0 0 0 0,1 0 0 0 0,-1 0 0 0 0,0 0 1 0 0,0 1-1 0 0,0-1 0 0 0,0 0 0 0 0,1 0 0 0 0,-1 0 0 0 0,0 0 0 0 0,0 0 0 0 0,0 0 0 0 0,0 0 0 0 0,1 0 1 0 0,-1 0-1 0 0,0 0 0 0 0,0 0 0 0 0,0 0 0 0 0,0 0 0 0 0,1 0 0 0 0,-1 0 0 0 0,0 0 0 0 0,0 0 0 0 0,0-1 1 0 0,0 1-1 0 0,1 0 0 0 0,-1 0 0 0 0,0 0 0 0 0,0 0 0 0 0,0 0 0 0 0,0 0 0 0 0,0 0 0 0 0,1 0 1 0 0,-1-1-1 0 0,0 1 0 0 0,0 0 0 0 0,0 0 0 0 0,0 0 0 0 0,0 0 0 0 0,0 0 0 0 0,0-1 0 0 0,0 1 0 0 0,1 0 1 0 0,-1 0-1 0 0,0 0 0 0 0,0-1 0 0 0,0 1 0 0 0,0 0 0 0 0,0 0 0 0 0,0 0 0 0 0,0 0 0 0 0,0-1 0 0 0,0 1 1 0 0,17-42 435 0 0,-11 24-296 0 0</inkml:trace>
  <inkml:trace contextRef="#ctx0" brushRef="#br0" timeOffset="32135.16">6676 1384 12760 0 0,'0'0'296'0'0,"5"12"-120"0"0,-2-6 8 0 0,0-2 464 0 0,-3 2-120 0 0</inkml:trace>
  <inkml:trace contextRef="#ctx0" brushRef="#br0" timeOffset="32136.16">4829 1424 12960 0 0,'0'0'0'0'0,"18"8"0"0"0,-7-3 88 0 0,-1 2 16 0 0,0-2-8 0 0,0-4 0 0 0,-2 2-40 0 0,-1-1 8 0 0,0 0 56 0 0,0-2 480 0 0,-2-2-304 0 0,-3-3-104 0 0</inkml:trace>
  <inkml:trace contextRef="#ctx0" brushRef="#br0" timeOffset="32602.03">4248 2009 12864 0 0,'-7'19'92'0'0,"1"-6"431"0"0,6-13-488 0 0,0 0 0 0 0,0 0 0 0 0,0 0 0 0 0,0 0 0 0 0,0 0 1 0 0,0 0-1 0 0,0 0 0 0 0,0 0 0 0 0,0 0 0 0 0,0-1 0 0 0,0 1 0 0 0,0 0 0 0 0,0 0 0 0 0,0 0 0 0 0,-1 0 0 0 0,1 0 0 0 0,0 0 0 0 0,0 0 1 0 0,0 0-1 0 0,0 0 0 0 0,0 0 0 0 0,0 0 0 0 0,0 0 0 0 0,0 0 0 0 0,0 0 0 0 0,0 0 0 0 0,0 0 0 0 0,-1 0 0 0 0,1 0 0 0 0,0 0 0 0 0,0 0 0 0 0,0 0 1 0 0,0 0-1 0 0,0 0 0 0 0,0 0 0 0 0,0 1 0 0 0,0-1 0 0 0,0 0 0 0 0,0 0 0 0 0,0 0 0 0 0,0 0 0 0 0,0 0 0 0 0,-1 0 0 0 0,1 0 0 0 0,0 0 1 0 0,0 0-1 0 0,0 0 0 0 0,0 0 0 0 0,0 0 0 0 0,0 0 0 0 0,0 0 0 0 0,0 1 0 0 0,0-1 0 0 0,0 0 0 0 0,0 0 0 0 0,0 0 0 0 0,0 0 0 0 0,0 0 1 0 0,0 0-1 0 0,0 0 0 0 0,0 0 0 0 0,0 0 0 0 0,-5-19 133 0 0,2 9-81 0 0</inkml:trace>
  <inkml:trace contextRef="#ctx0" brushRef="#br0" timeOffset="33044.91">3945 1573 10752 0 0,'0'0'774'0'0,"0"15"1477"0"0,4-16-2118 0 0,-3 1-3 0 0</inkml:trace>
  <inkml:trace contextRef="#ctx0" brushRef="#br0" timeOffset="33045.91">4543 382 9240 0 0,'0'0'1905'0'0,"-18"-6"-1170"0"0,3 0-409 0 0,8 4-156 0 0</inkml:trace>
  <inkml:trace contextRef="#ctx0" brushRef="#br0" timeOffset="33538.19">3998 340 9648 0 0,'0'0'736'0'0</inkml:trace>
  <inkml:trace contextRef="#ctx0" brushRef="#br0" timeOffset="33539.19">4058 733 9240 0 0,'0'0'1328'0'0</inkml:trace>
  <inkml:trace contextRef="#ctx0" brushRef="#br0" timeOffset="34040.36">4759 673 7528 0 0,'0'0'424'0'0,"11"8"-392"0"0,-6-11-16 0 0</inkml:trace>
  <inkml:trace contextRef="#ctx0" brushRef="#br0" timeOffset="34041.36">4862 233 8032 0 0,'0'0'0'0'0</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25:34.671"/>
    </inkml:context>
    <inkml:brush xml:id="br0">
      <inkml:brushProperty name="width" value="0.05" units="cm"/>
      <inkml:brushProperty name="height" value="0.05" units="cm"/>
      <inkml:brushProperty name="color" value="#004F8B"/>
    </inkml:brush>
  </inkml:definitions>
  <inkml:trace contextRef="#ctx0" brushRef="#br0">32 2164 8840 0 0,'0'0'250'0'0,"-21"-7"772"0"0,10 3-560 0 0,13 3-104 0 0,20 4 43 0 0,-5 0-390 0 0,87 5 217 0 0,3 0-64 0 0,-23-5-74 0 0,-27-2-36 0 0,112 0 60 0 0,-135-1-99 0 0,199 0 89 0 0,-15 5-32 0 0,-89-3-24 0 0,-21 1-11 0 0,148 6 22 0 0,7 5-4 0 0,-56-3-29 0 0,56 9-3 0 0,-33-1-10 0 0,575-6-19 0 0,-294-15-34 0 0,158-10-58 0 0,-541 5 73 0 0,-24 0 6 0 0,-15 2 16 0 0,29 0 4 0 0,107 0 13 0 0,49 2 108 0 0,-202 3 66 0 0,-21-1-73 0 0,-25-1-34 0 0,-23 2-44 0 0,0 0 1 0 0,1-1 0 0 0,-1 0-1 0 0,0 1 1 0 0,0-1 0 0 0,5-2 0 0 0,3-3 106 0 0</inkml:trace>
  <inkml:trace contextRef="#ctx0" brushRef="#br0" timeOffset="1199.71">694 1202 3616 0 0,'2'-11'80'0'0,"2"-6"264"0"0,-2 12-211 0 0,-1 1 0 0 0,0-1 0 0 0,0 1 0 0 0,0-1 0 0 0,0 0 0 0 0,-1 1 0 0 0,0-9 0 0 0,-1 3 698 0 0,-1-5 4053 0 0,0 24-4735 0 0,-14 178 1579 0 0,2-8-1106 0 0,-19 159 761 0 0,31-274-798 0 0,11 120 1 0 0,-8-174-468 0 0,-1-8-88 0 0,0 0 0 0 0,0-1 0 0 0,0 1 0 0 0,0 0 0 0 0,0-1 0 0 0,1 1 0 0 0,-1 0 0 0 0,1-1 0 0 0,0 4 0 0 0,0-4 97 0 0,0-1-58 0 0,2 0-4 0 0</inkml:trace>
  <inkml:trace contextRef="#ctx0" brushRef="#br0" timeOffset="1908.44">723 1091 9344 0 0,'0'0'857'0'0,"-2"-2"-764"0"0,1 0-37 0 0,0 1 0 0 0,0 0-1 0 0,0 0 1 0 0,0 0 0 0 0,0 0-1 0 0,-1 0 1 0 0,1 0 0 0 0,0 1-1 0 0,0-1 1 0 0,-1 0-1 0 0,1 0 1 0 0,-1 1 0 0 0,1-1-1 0 0,0 1 1 0 0,-1-1 0 0 0,1 1-1 0 0,-1 0 1 0 0,-2-1 0 0 0,3 1 249 0 0,3 1-296 0 0,-1-1-1 0 0,1 0 1 0 0,0-1 0 0 0,-1 1 0 0 0,1 0-1 0 0,0 0 1 0 0,-1-1 0 0 0,1 1 0 0 0,-1-1-1 0 0,1 1 1 0 0,-1-1 0 0 0,3-1 0 0 0,3 0 2 0 0,469-94 545 0 0,-461 93-464 0 0,1 1 1 0 0,-1 1-1 0 0,1 0 0 0 0,0 1 0 0 0,0 1 0 0 0,27 4 1 0 0,-41-4-55 0 0,0 0 0 0 0,1 0 0 0 0,-1 1 0 0 0,0-1 0 0 0,1 0 0 0 0,-1 1 0 0 0,0-1 0 0 0,0 1 0 0 0,0 0 0 0 0,0 0 0 0 0,-1 0 0 0 0,1 0 0 0 0,0 0 0 0 0,-1 0 0 0 0,1 0 0 0 0,-1 0 0 0 0,0 1 0 0 0,0-1 0 0 0,0 0 0 0 0,0 1 0 0 0,1 4 0 0 0,1 6 97 0 0,0 0 1 0 0,-1 1-1 0 0,0 16 1 0 0,0 2 154 0 0,8 61 464 0 0,-3 136 1 0 0,-3-25-153 0 0,7 83 188 0 0,-8-170-417 0 0,-5-3 32 0 0,1-101-315 0 0,-1 0-1 0 0,0 0 1 0 0,-1 0-1 0 0,0-1 1 0 0,-1 1 0 0 0,-8 17-1 0 0,12-30-84 0 0,0-1-1 0 0,0 1 1 0 0,0 0-1 0 0,0 0 0 0 0,0-1 1 0 0,0 1-1 0 0,0 0 1 0 0,0 0-1 0 0,0 0 1 0 0,-1-1-1 0 0,1 1 1 0 0,0 0-1 0 0,0 0 1 0 0,0 0-1 0 0,0-1 1 0 0,0 1-1 0 0,-1 0 1 0 0,1 0-1 0 0,0 0 1 0 0,0 0-1 0 0,0-1 1 0 0,-1 1-1 0 0,1 0 1 0 0,0 0-1 0 0,0 0 1 0 0,0 0-1 0 0,-1 0 1 0 0,1 0-1 0 0,0 0 0 0 0,0 0 1 0 0,-1 0-1 0 0,1 0 1 0 0,0 0-1 0 0,0 0 1 0 0,-1 0-1 0 0,1 0 1 0 0,0 0-1 0 0,0 0 1 0 0,-1 0-1 0 0,1 0 1 0 0,0 0-1 0 0,0 0 1 0 0,0 0-1 0 0,-1 0 1 0 0,1 0-1 0 0,0 0 1 0 0,0 1-1 0 0,-1-1 1 0 0,1 0-1 0 0,0 0 1 0 0,0 0-1 0 0,0 0 1 0 0,0 0-1 0 0,-1 1 1 0 0,1-1-1 0 0,0 0 0 0 0,0 0 1 0 0,0 0-1 0 0,0 1 1 0 0,0-1-1 0 0,0 0 1 0 0,-1 0-1 0 0,1 1 1 0 0,0-1-1 0 0,0 0 1 0 0,0 1-1 0 0,-4-19 79 0 0,4 7-41 0 0</inkml:trace>
  <inkml:trace contextRef="#ctx0" brushRef="#br0" timeOffset="3303.89">1370 958 96 0 0,'-1'2'1425'0'0,"1"-1"-1219"0"0,-4 13 3136 0 0,4-13-3206 0 0,0-1 1 0 0,0 1-1 0 0,-1 0 0 0 0,1-1 1 0 0,0 1-1 0 0,0-1 0 0 0,-1 1 1 0 0,1-1-1 0 0,-1 1 1 0 0,1-1-1 0 0,0 1 0 0 0,-1-1 1 0 0,1 1-1 0 0,-1-1 0 0 0,1 0 1 0 0,-1 1-1 0 0,1-1 0 0 0,-1 0 1 0 0,1 1-1 0 0,-1-1 1 0 0,0 0-1 0 0,1 0 0 0 0,-1 0 1 0 0,1 1-1 0 0,-2-1 0 0 0,2-23 450 0 0,-14-196 981 0 0,0-2-384 0 0,5 35 150 0 0,5 116-560 0 0,3-33 372 0 0,1 102-985 0 0,3-2 70 0 0,5 0-69 0 0,35 5 51 0 0,-1-1 1 0 0,65-9 0 0 0,157-40 306 0 0,-118 24-187 0 0,-131 21-240 0 0,1 1 0 0 0,-1 0 0 0 0,28 2 0 0 0,-40 0-65 0 0,0 1-1 0 0,1 0 1 0 0,-1 0 0 0 0,0 0-1 0 0,0 0 1 0 0,0 0 0 0 0,0 1-1 0 0,0 0 1 0 0,0-1 0 0 0,0 1 0 0 0,0 0-1 0 0,-1 0 1 0 0,1 1 0 0 0,-1-1-1 0 0,1 0 1 0 0,-1 1 0 0 0,0 0 0 0 0,0-1-1 0 0,0 1 1 0 0,0 0 0 0 0,-1 0-1 0 0,1 0 1 0 0,-1 0 0 0 0,0 0 0 0 0,2 6-1 0 0,2 8 26 0 0,-2 1-1 0 0,0-1 1 0 0,2 32-1 0 0,-3-19 51 0 0,3 115 164 0 0,-6-99-214 0 0,5 70 118 0 0,19 123 1 0 0,42 220 144 0 0,-57-368-257 0 0,-3 115 0 0 0,-20 92 48 0 0,9-204-76 0 0,2-23 24 0 0,9 132 0 0 0,-1-168-35 0 0,9 64 80 0 0,-12-93-77 0 0,0-1-1 0 0,-1 1 1 0 0,1 0 0 0 0,-1 0-1 0 0,-1 9 1 0 0,1-14 82 0 0,-1-1-90 0 0,-4-1 2 0 0</inkml:trace>
  <inkml:trace contextRef="#ctx0" brushRef="#br0" timeOffset="4058.43">2264 1404 10848 0 0,'1'-6'223'0'0,"-1"-5"379"0"0,0 9-410 0 0,0-1 1 0 0,-1 1 0 0 0,1-1-1 0 0,-1 1 1 0 0,0 0-1 0 0,0-1 1 0 0,0 1 0 0 0,-1-4-1 0 0,1 5 154 0 0,-12-16 1231 0 0,17 13-1555 0 0,1-1 1 0 0,0 1-1 0 0,0 0 0 0 0,0 0 1 0 0,0 1-1 0 0,1 0 0 0 0,-1 0 1 0 0,8-3-1 0 0,7-2 6 0 0,23-7 0 0 0,69-16 28 0 0,164-25-1 0 0,-266 54-39 0 0,70-5 111 0 0,-71 6-75 0 0,0 1 0 0 0,0 1-1 0 0,0 0 1 0 0,0 0 0 0 0,0 1-1 0 0,14 4 1 0 0,-19-4-21 0 0,0 0-1 0 0,0 0 1 0 0,0 1-1 0 0,-1-1 1 0 0,1 1-1 0 0,-1 0 1 0 0,0 0 0 0 0,0 0-1 0 0,0 0 1 0 0,0 1-1 0 0,0-1 1 0 0,0 1-1 0 0,-1-1 1 0 0,0 1-1 0 0,0 0 1 0 0,0 0-1 0 0,0 0 1 0 0,-1 0 0 0 0,1 1-1 0 0,-1-1 1 0 0,1 7-1 0 0,1 7 37 0 0,-1 1 0 0 0,-1-1 0 0 0,-1 33 0 0 0,-12 145 342 0 0,-2 69 73 0 0,14-236-425 0 0,-1 13 92 0 0,2 0-1 0 0,8 42 0 0 0,-8-40 165 0 0,-1-30-79 0 0,0-13-115 0 0,-1-1 329 0 0,1-2-396 0 0,0-3-10 0 0</inkml:trace>
  <inkml:trace contextRef="#ctx0" brushRef="#br0" timeOffset="4901.83">2959 1715 11856 0 0,'0'0'1265'0'0,"1"-2"-1148"0"0,0 0-14 0 0,3-9 1069 0 0,-4 10-695 0 0,0 0-422 0 0,1 0 0 0 0,-1 1 0 0 0,0-1 0 0 0,1 0 0 0 0,-1 0 0 0 0,1 1 0 0 0,-1-1 0 0 0,1 0 0 0 0,-1 1 0 0 0,1-1 0 0 0,-1 0 0 0 0,1 1 0 0 0,0-1-1 0 0,0 0 1 0 0,-1 1-52 0 0,6-4 52 0 0,0 0 1 0 0,0 0-1 0 0,1 0 1 0 0,-1 1-1 0 0,1 0 1 0 0,-1 0-1 0 0,1 0 1 0 0,8-1 0 0 0,14-6-36 0 0,5-2 16 0 0,0 2 0 0 0,1 1 0 0 0,64-7 0 0 0,53 8 545 0 0,-135 7-358 0 0,-1 2 0 0 0,0 0 0 0 0,1 1 0 0 0,26 6 0 0 0,-38-6-162 0 0,0-1 1 0 0,1 2 0 0 0,-1-1 0 0 0,0 0-1 0 0,0 1 1 0 0,-1 0 0 0 0,1 0-1 0 0,0 1 1 0 0,-1-1 0 0 0,0 1-1 0 0,0 0 1 0 0,0 0 0 0 0,0 0 0 0 0,-1 0-1 0 0,0 1 1 0 0,0 0 0 0 0,4 7-1 0 0,4 11 217 0 0,-2 1-1 0 0,0 1 0 0 0,-2 0 1 0 0,0 0-1 0 0,-2 0 0 0 0,3 40 1 0 0,-6-28 31 0 0,-1 1 0 0 0,-2-1 0 0 0,-11 72 0 0 0,9-79 233 0 0,3-29-150 0 0,0-2-366 0 0,0-3 4 0 0</inkml:trace>
  <inkml:trace contextRef="#ctx0" brushRef="#br0" timeOffset="6136.59">3640 1614 11760 0 0,'0'0'1685'0'0,"-2"-2"-1560"0"0,-1-3 51 0 0,0 0-1 0 0,0 0 0 0 0,1 0 1 0 0,0 0-1 0 0,0-1 0 0 0,0 1 1 0 0,1-1-1 0 0,0 1 0 0 0,0-1 1 0 0,0 0-1 0 0,0-10 0 0 0,-3-18-89 0 0,-12-53-33 0 0,5 0 1 0 0,3-1 0 0 0,5-129-1 0 0,43-293 436 0 0,-34 463-323 0 0,3 1 0 0 0,1 0 0 0 0,2 1 0 0 0,31-74 0 0 0,-37 104-26 0 0,-6 12-94 0 0,1 0-1 0 0,1-1 0 0 0,-1 1 1 0 0,0 0-1 0 0,1 0 1 0 0,0 0-1 0 0,-1 0 0 0 0,1 0 1 0 0,0 0-1 0 0,1 1 0 0 0,-1-1 1 0 0,0 0-1 0 0,1 1 1 0 0,-1 0-1 0 0,1 0 0 0 0,0 0 1 0 0,0 0-1 0 0,3-2 0 0 0,42-13 321 0 0,1 2-1 0 0,60-11 0 0 0,-21 3-67 0 0,-17 5-53 0 0,-27 7-129 0 0,84-14 249 0 0,-117 24-337 0 0,72-5 189 0 0,-73 6-190 0 0,0 1 0 0 0,-1 0 0 0 0,1 0 0 0 0,0 1 0 0 0,-1 0 0 0 0,15 6 0 0 0,-18-5-16 0 0,0 0 1 0 0,0 1-1 0 0,0-1 0 0 0,-1 1 1 0 0,1 1-1 0 0,-1-1 1 0 0,0 1-1 0 0,0 0 1 0 0,-1 0-1 0 0,1 0 1 0 0,-1 1-1 0 0,0-1 1 0 0,-1 1-1 0 0,1 0 0 0 0,-1 0 1 0 0,4 12-1 0 0,2 9 29 0 0,-1 0 0 0 0,9 50 1 0 0,-10-36-7 0 0,4 28 22 0 0,-4 1-1 0 0,-1 76 1 0 0,-4-87-54 0 0,4 256 14 0 0,1-176-25 0 0,5 196-28 0 0,-6-196-5 0 0,0 18-10 0 0,-6-131 48 0 0,-2-1 0 0 0,-1 1 0 0 0,-2-1 0 0 0,-7 29 0 0 0,-4 20 4 0 0,12-51 0 0 0,-13 44 0 0 0,10-42 14 0 0,6-15 44 0 0</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25:42.418"/>
    </inkml:context>
    <inkml:brush xml:id="br0">
      <inkml:brushProperty name="width" value="0.05" units="cm"/>
      <inkml:brushProperty name="height" value="0.05" units="cm"/>
      <inkml:brushProperty name="color" value="#004F8B"/>
    </inkml:brush>
  </inkml:definitions>
  <inkml:trace contextRef="#ctx0" brushRef="#br0">4 348 16575 0 0,'0'0'432'0'0,"0"2"-306"0"0,-2 14-15 0 0,1 1 1 0 0,1-1 0 0 0,0 0-1 0 0,3 17 1 0 0,13 67 519 0 0,-13-87-576 0 0,7 17-41 0 0,2 0-4 0 0,-12-31-28 0 0,0 0 1 0 0,0 0-1 0 0,0 0 1 0 0,0 0-1 0 0,0 0 1 0 0,0 0-1 0 0,0 0 1 0 0,1 0-1 0 0,-1 0 1 0 0,0 0-1 0 0,0 0 1 0 0,1 0-1 0 0,-1 0 1 0 0,1 0-1 0 0,-1 0 1 0 0,1 0-1 0 0,-1 0 1 0 0,1 1-1 0 0,0-1 1 0 0,-1 0-1 0 0,1 0 1 0 0,1 0-1 0 0,26-22-262 0 0,2-2 107 0 0,-15 5 19 0 0,-1-1 0 0 0,-1 0 0 0 0,-1-1 0 0 0,15-35 0 0 0,-24 49 47 0 0,0-1 0 0 0,-1 1-1 0 0,-1-1 1 0 0,2-14-1 0 0,-3 22 8 0 0,-1-2-382 0 0,-2 9 458 0 0,0 0 1 0 0,1 0 0 0 0,-1 0 0 0 0,1 1 0 0 0,0-1 0 0 0,1 0-1 0 0,-2 13 1 0 0,-2 51-11 0 0,4-53 28 0 0,-1 9-14 0 0,0-20 23 0 0,2 0-1 0 0,-1 0 1 0 0,1 1-1 0 0,0-1 1 0 0,0 0-1 0 0,0 0 1 0 0,1 1 0 0 0,0-1-1 0 0,0 0 1 0 0,5 11-1 0 0,-2-8 0 0 0</inkml:trace>
  <inkml:trace contextRef="#ctx0" brushRef="#br0" timeOffset="459.63">388 329 11448 0 0,'0'12'246'0'0,"-6"204"3693"0"0,6-211-3736 0 0,0-1 0 0 0,0 1 0 0 0,1-1 0 0 0,-1 1 0 0 0,1-1 0 0 0,3 9 0 0 0,-4-12-82 0 0</inkml:trace>
  <inkml:trace contextRef="#ctx0" brushRef="#br0" timeOffset="993.79">613 303 11152 0 0,'0'0'952'0'0,"-2"1"-823"0"0,-4 2 15 0 0,1 1 0 0 0,0 0 0 0 0,0 0 0 0 0,0 0 0 0 0,0 1-1 0 0,1 0 1 0 0,0 0 0 0 0,-7 9 0 0 0,2 0 163 0 0,1 0-1 0 0,-10 22 1 0 0,17-32-223 0 0,-1 0 1 0 0,1 0 0 0 0,0 0-1 0 0,0 0 1 0 0,0 0 0 0 0,0 0 0 0 0,1 0-1 0 0,-1 5 1 0 0,1-7-63 0 0,0-1 1 0 0,1 0-1 0 0,-1 0 1 0 0,0 0-1 0 0,0 0 0 0 0,1 0 1 0 0,-1 1-1 0 0,1-1 1 0 0,-1 0-1 0 0,1 0 0 0 0,-1 0 1 0 0,1 0-1 0 0,0 0 1 0 0,0 0-1 0 0,-1 0 0 0 0,1-1 1 0 0,0 1-1 0 0,0 0 1 0 0,0 0-1 0 0,0-1 0 0 0,0 1 1 0 0,0 0-1 0 0,0-1 1 0 0,0 1-1 0 0,0-1 0 0 0,0 1 1 0 0,0-1-1 0 0,0 0 1 0 0,1 1-1 0 0,-1-1 0 0 0,0 0 1 0 0,0 0-1 0 0,2 0 1 0 0,11 1 127 0 0,0-1 0 0 0,22-3 0 0 0,-19 1-32 0 0,28 1-1 0 0,-40 1-86 0 0,-1 0-1 0 0,1 1 1 0 0,-1 0-1 0 0,1 0 1 0 0,-1 0-1 0 0,0 0 1 0 0,1 1-1 0 0,-1-1 1 0 0,0 1-1 0 0,7 5 1 0 0,-9-6-15 0 0,-1 0 0 0 0,1 0 0 0 0,-1 0 0 0 0,0 0 0 0 0,0 0 0 0 0,0 0 0 0 0,1 1 0 0 0,-1-1 0 0 0,0 0 0 0 0,0 1 0 0 0,-1-1 0 0 0,1 1 0 0 0,0-1 1 0 0,0 1-1 0 0,-1 0 0 0 0,1-1 0 0 0,-1 1 0 0 0,0 0 0 0 0,1-1 0 0 0,-1 1 0 0 0,0 2 0 0 0,0-1 8 0 0,-1 0 0 0 0,1 0 0 0 0,-1 0 1 0 0,0 0-1 0 0,0 0 0 0 0,0 0 0 0 0,0 0 0 0 0,0-1 0 0 0,-1 1 1 0 0,1 0-1 0 0,-4 3 0 0 0,0 1 59 0 0,-1-1 1 0 0,0 1 0 0 0,0-1-1 0 0,-1-1 1 0 0,0 1 0 0 0,0-1-1 0 0,-13 8 1 0 0,13-11-14 0 0,1-1 2 0 0</inkml:trace>
  <inkml:trace contextRef="#ctx0" brushRef="#br0" timeOffset="994.79">937 309 12864 0 0,'2'2'320'0'0,"1"1"-211"0"0,-1 0 0 0 0,0 0 0 0 0,0 1 0 0 0,0-1 0 0 0,0 0 0 0 0,-1 1 0 0 0,1 0 0 0 0,-1-1 0 0 0,0 1 1 0 0,0 0-1 0 0,-1 0 0 0 0,2 7 0 0 0,-1 9 465 0 0,-1 26 0 0 0,-1-22 239 0 0,0 9-461 0 0,0-23-62 0 0,0 0 0 0 0,1-1 0 0 0,0 1 0 0 0,1 0 0 0 0,0-1 0 0 0,4 18 0 0 0,-3-21-188 0 0</inkml:trace>
  <inkml:trace contextRef="#ctx0" brushRef="#br0" timeOffset="1496.1">809 444 13360 0 0,'29'-35'349'0'0,"-15"22"319"0"0,26-20 1 0 0,-9 12 208 0 0,37-19-1 0 0,-47 28-652 0 0,-9 5-30 0 0,0 0 1 0 0,0 1-1 0 0,1 1 1 0 0,0-1 0 0 0,-1 2-1 0 0,24-5 1 0 0,-35 8-180 0 0,1 1-1 0 0,-1 0 1 0 0,0 1 0 0 0,1-1 0 0 0,-1 0 0 0 0,0 0 0 0 0,1 0-1 0 0,-1 1 1 0 0,0-1 0 0 0,0 1 0 0 0,1-1 0 0 0,-1 1 0 0 0,0-1 0 0 0,0 1-1 0 0,0 0 1 0 0,0 0 0 0 0,0 0 0 0 0,0-1 0 0 0,0 1 0 0 0,0 0-1 0 0,0 0 1 0 0,0 0 0 0 0,0 0 0 0 0,-1 0 0 0 0,1 1 0 0 0,0-1-1 0 0,-1 0 1 0 0,1 0 0 0 0,-1 0 0 0 0,1 1 0 0 0,0 1 0 0 0,1 5 14 0 0,0 1 1 0 0,0 0 0 0 0,0 16 0 0 0,0-7 20 0 0,0-5-24 0 0,1 0 1 0 0,0-1-1 0 0,1 0 1 0 0,0 0-1 0 0,1 0 1 0 0,0 0-1 0 0,1-1 1 0 0,9 15-1 0 0,-13-23-18 0 0,0 0 0 0 0,1 0 0 0 0,-1 0 0 0 0,1 0 0 0 0,0 0 0 0 0,-1 0 0 0 0,1-1 0 0 0,0 0 0 0 0,1 1 0 0 0,-1-1 0 0 0,0 0 0 0 0,1-1 0 0 0,-1 1 0 0 0,1 0 0 0 0,0-1 0 0 0,-1 0 0 0 0,1 0-1 0 0,0 0 1 0 0,0 0 0 0 0,0-1 0 0 0,-1 0 0 0 0,1 1 0 0 0,0-1 0 0 0,0-1 0 0 0,0 1 0 0 0,0 0 0 0 0,0-1 0 0 0,-1 0 0 0 0,1 0 0 0 0,0 0 0 0 0,4-3 0 0 0,-1 2 4 0 0,-1-1 0 0 0,-1 0-1 0 0,1-1 1 0 0,0 1 0 0 0,-1-1 0 0 0,0 0 0 0 0,0-1-1 0 0,0 1 1 0 0,0-1 0 0 0,-1 0 0 0 0,0 0 0 0 0,0 0-1 0 0,5-10 1 0 0,-7 12-6 0 0,0 0 0 0 0,-1 0 0 0 0,0 0 0 0 0,0-1 0 0 0,0 1 0 0 0,0 0 0 0 0,0-1 0 0 0,-1 1 0 0 0,1-1 0 0 0,-1 1 0 0 0,0-1 0 0 0,0 1 0 0 0,0-1 0 0 0,-1 1 0 0 0,1-1 0 0 0,-1 1 0 0 0,0-1 0 0 0,0 1 0 0 0,0 0 0 0 0,0-1 0 0 0,-1 1 0 0 0,1 0 0 0 0,-1 0 0 0 0,0 0 0 0 0,0 0 0 0 0,0 0 0 0 0,-3-3 0 0 0,2 3 16 0 0,-1-1 0 0 0,0 0-1 0 0,0 1 1 0 0,0 0 0 0 0,0 0 0 0 0,-1 1-1 0 0,1-1 1 0 0,-1 1 0 0 0,0 0-1 0 0,1 0 1 0 0,-1 0 0 0 0,0 0-1 0 0,0 1 1 0 0,0 0 0 0 0,0 0-1 0 0,-1 1 1 0 0,-5-1 0 0 0,2 1 31 0 0,-1 1 0 0 0,1 0 1 0 0,-1 0-1 0 0,1 1 1 0 0,0 0-1 0 0,-1 0 0 0 0,1 1 1 0 0,-11 5-1 0 0,8-2-4 0 0</inkml:trace>
  <inkml:trace contextRef="#ctx0" brushRef="#br0" timeOffset="2049.86">1614 184 11048 0 0,'0'0'728'0'0,"1"-2"0"0"0,3-9 1078 0 0,-6 8-283 0 0,-4 9-895 0 0,-4 9-295 0 0,0-1 0 0 0,1 2 0 0 0,-13 28 0 0 0,18-35-213 0 0,0 1 0 0 0,1 0 0 0 0,0-1 0 0 0,1 1 0 0 0,0 0 1 0 0,1 0-1 0 0,0 0 0 0 0,0 12 0 0 0,1-19-96 0 0,0-1-1 0 0,1 1 1 0 0,-1 0-1 0 0,0-1 0 0 0,1 1 1 0 0,0-1-1 0 0,0 1 1 0 0,-1-1-1 0 0,1 1 1 0 0,1-1-1 0 0,-1 1 1 0 0,0-1-1 0 0,0 0 1 0 0,1 1-1 0 0,0-1 1 0 0,-1 0-1 0 0,1 0 1 0 0,0 0-1 0 0,0-1 1 0 0,0 1-1 0 0,3 1 1 0 0,-3-1-10 0 0,0-1 1 0 0,1-1 0 0 0,-1 1 0 0 0,1 0-1 0 0,-1-1 1 0 0,1 1 0 0 0,-1-1 0 0 0,1 0 0 0 0,-1 0-1 0 0,1 0 1 0 0,-1 0 0 0 0,1 0 0 0 0,-1 0-1 0 0,1-1 1 0 0,-1 1 0 0 0,1-1 0 0 0,-1 0-1 0 0,1 0 1 0 0,-1 0 0 0 0,0 0 0 0 0,4-2-1 0 0,4-3 18 0 0,15-7 79 0 0,28-21-1 0 0,-47 30-86 0 0,0 0-1 0 0,-1-1 0 0 0,0 0 0 0 0,0 0 0 0 0,0 0 1 0 0,0-1-1 0 0,-1 1 0 0 0,0-1 0 0 0,0 0 0 0 0,4-9 0 0 0,-7 13-7 0 0,-1 1 1 0 0,1-1-1 0 0,-1 1 0 0 0,1-1 0 0 0,-1 1 0 0 0,0-1 0 0 0,0 1 0 0 0,0-1 0 0 0,0 0 0 0 0,0 1 0 0 0,0-1 0 0 0,0 1 0 0 0,-1-1 1 0 0,1 1-1 0 0,-1-2 0 0 0,1 2 6 0 0,-14 8 73 0 0,9 0-81 0 0,1 0 0 0 0,-1 0-1 0 0,1 0 1 0 0,0 1 0 0 0,1 0-1 0 0,0-1 1 0 0,0 1 0 0 0,1 0 0 0 0,0 0-1 0 0,-2 13 1 0 0,2 2 46 0 0,0 0-1 0 0,2 36 0 0 0,3-45-12 0 0,1-7-30 0 0</inkml:trace>
  <inkml:trace contextRef="#ctx0" brushRef="#br0" timeOffset="2445.17">1813 237 12960 0 0,'0'0'2505'0'0,"2"2"-1994"0"0,0 0-401 0 0,1 0 0 0 0,-1 0 0 0 0,0 1 1 0 0,0-1-1 0 0,0 1 0 0 0,0 0 0 0 0,0 0 1 0 0,-1-1-1 0 0,1 1 0 0 0,-1 0 0 0 0,2 4 1 0 0,11 42 350 0 0,-3-13 184 0 0,9 30 61 0 0,-20-65-619 0 0,1-1-82 0 0,-1 0 1 0 0,1-1-1 0 0,-1 1 0 0 0,1 0 1 0 0,-1-1-1 0 0,0 1 0 0 0,1 0 1 0 0,-1-1-1 0 0,0 1 0 0 0,1-1 1 0 0,-1 1-1 0 0,0 0 0 0 0,0-1 1 0 0,1 1-1 0 0,-1-1 0 0 0,0 1 1 0 0,0-1-1 0 0,0 1 0 0 0,0-1 0 0 0,1 1 1 0 0,-1-1-1 0 0,0 1 0 0 0,0-1 1 0 0,0 1-1 0 0,0-1 0 0 0,0 1 1 0 0,0-1-1 0 0,0 1 0 0 0,-1-1 1 0 0,1 1-1 0 0,0-1 0 0 0,0 0 1 0 0,-5-25 30 0 0,5 21-15 0 0,-5-22 24 0 0,1 0-1 0 0,0-53 1 0 0,5 62-31 0 0,0 1-1 0 0,1-1 1 0 0,1 0 0 0 0,1 1 0 0 0,9-27-1 0 0,-12 41-9 0 0,1-1 0 0 0,-1 1 0 0 0,1 0 1 0 0,0 0-1 0 0,0-1 0 0 0,1 1 0 0 0,-1 0 0 0 0,1 1 0 0 0,-1-1 0 0 0,1 0 0 0 0,0 1 0 0 0,5-4 0 0 0,-7 5-2 0 0,0 0 1 0 0,1 1-1 0 0,-1-1 1 0 0,0 1-1 0 0,0-1 1 0 0,0 1-1 0 0,1 0 1 0 0,-1-1-1 0 0,0 1 1 0 0,0 0-1 0 0,1 0 1 0 0,-1 0-1 0 0,0 0 1 0 0,0 0-1 0 0,1 0 1 0 0,-1 0-1 0 0,0 0 1 0 0,0 0-1 0 0,1 1 1 0 0,-1-1-1 0 0,0 0 1 0 0,0 1-1 0 0,0-1 1 0 0,1 1-1 0 0,-1 0 1 0 0,0-1-1 0 0,0 1 0 0 0,0 0 1 0 0,0 0-1 0 0,0-1 1 0 0,0 1-1 0 0,0 0 1 0 0,-1 0-1 0 0,1 0 1 0 0,0 0-1 0 0,0 0 1 0 0,-1 0-1 0 0,1 1 1 0 0,0 1-1 0 0,0 0 3 0 0,1 0-1 0 0,-2 1 1 0 0,1-1-1 0 0,0 0 0 0 0,-1 1 1 0 0,1-1-1 0 0,-1 1 1 0 0,0-1-1 0 0,0 0 0 0 0,0 1 1 0 0,-1-1-1 0 0,1 1 1 0 0,-1-1-1 0 0,0 0 1 0 0,0 1-1 0 0,-2 3 0 0 0,-1 4 12 0 0,-1 0-1 0 0,0-1 0 0 0,-10 16 0 0 0,10-19-5 0 0,-1 0 0 0 0,0-1-1 0 0,0 1 1 0 0,-14 10 0 0 0,-12 13 37 0 0,31-30-45 0 0,1 0-1 0 0,0 0 0 0 0,0 1 0 0 0,0-1 1 0 0,-1 0-1 0 0,1 0 0 0 0,0 0 1 0 0,0 1-1 0 0,0-1 0 0 0,0 0 0 0 0,0 0 1 0 0,0 1-1 0 0,-1-1 0 0 0,1 0 0 0 0,0 0 1 0 0,0 1-1 0 0,0-1 0 0 0,0 0 1 0 0,0 0-1 0 0,0 1 0 0 0,0-1 0 0 0,0 0 1 0 0,0 0-1 0 0,0 1 0 0 0,0-1 0 0 0,0 0 1 0 0,0 0-1 0 0,1 1 0 0 0,-1-1 0 0 0,0 0 1 0 0,0 0-1 0 0,0 1 0 0 0,0-1 1 0 0,0 0-1 0 0,0 0 0 0 0,1 1 0 0 0,11 7 21 0 0,24 4-14 0 0,-25-9-5 0 0,53 22 3 0 0,-41-15 8 0 0,1-1 1 0 0,29 7 0 0 0,-51-15-13 0 0,0-1 0 0 0,0 1 0 0 0,0-1 0 0 0,1 0 0 0 0,-1 0 0 0 0,0 1 0 0 0,0-2 0 0 0,0 1 0 0 0,0 0 0 0 0,0 0 0 0 0,0-1 0 0 0,0 1 0 0 0,0-1 0 0 0,0 0 0 0 0,3-1 0 0 0,0-2 12 0 0</inkml:trace>
  <inkml:trace contextRef="#ctx0" brushRef="#br0" timeOffset="2846.29">2205 204 12360 0 0,'0'-14'84'0'0,"6"-6"1952"0"0,-6 25-1860 0 0,-1 0 0 0 0,1 0 0 0 0,0 0 0 0 0,1-1 0 0 0,-1 1 1 0 0,1 0-1 0 0,2 7 0 0 0,0 12 160 0 0,5 114 1108 0 0,-8-136-1386 0 0,0 0 0 0 0,1 1 0 0 0,-1-1 0 0 0,1 0 0 0 0,0 0 0 0 0,0 1 0 0 0,-1-1 0 0 0,3 2 0 0 0,-3-3 46 0 0,7-4 128 0 0,-6-8-167 0 0,1 0 1 0 0,-2 0-1 0 0,1 0 0 0 0,-1-1 0 0 0,-1 1 0 0 0,0 0 0 0 0,-4-16 0 0 0,-1-16 40 0 0,3 8-11 0 0,-1 5 12 0 0,3 1 0 0 0,1-43 0 0 0,1 69-87 0 0,-1 0 0 0 0,1 0 0 0 0,-1 0 0 0 0,1 0 0 0 0,0 0 0 0 0,0 0 0 0 0,1 0 0 0 0,-1 1 0 0 0,1-1 0 0 0,1-3 0 0 0,-2 6-16 0 0,-1 0 1 0 0,1-1-1 0 0,-1 1 0 0 0,1 0 0 0 0,-1 0 1 0 0,0 0-1 0 0,1 0 0 0 0,-1 0 0 0 0,1 0 0 0 0,-1 0 1 0 0,1 0-1 0 0,-1 0 0 0 0,1 0 0 0 0,-1 0 1 0 0,1 0-1 0 0,-1 0 0 0 0,1 0 0 0 0,-1 0 1 0 0,1 0-1 0 0,-1 0 0 0 0,1 1 0 0 0,-1-1 1 0 0,0 0-1 0 0,1 0 0 0 0,-1 0 0 0 0,1 1 1 0 0,-1-1-1 0 0,0 0 0 0 0,1 1 0 0 0,-1-1 1 0 0,1 1-1 0 0,11 10 36 0 0,-1 3 2 0 0,0 1 1 0 0,-2 0 0 0 0,0 0-1 0 0,0 1 1 0 0,9 25-1 0 0,-1-2 59 0 0,-14-33-67 0 0,0-1-1 0 0,-1 1 1 0 0,0 1-1 0 0,0-1 1 0 0,-1 0-1 0 0,1 0 1 0 0,-1 9-1 0 0,0-8 1 0 0</inkml:trace>
  <inkml:trace contextRef="#ctx0" brushRef="#br0" timeOffset="3304.24">2124 323 12160 0 0,'0'0'1752'0'0,"1"-3"-1616"0"0,1 0-3 0 0,0-1 0 0 0,0 0 1 0 0,0 1-1 0 0,1-1 1 0 0,-1 1-1 0 0,1 0 0 0 0,0 0 1 0 0,0 0-1 0 0,6-5 1 0 0,40-25 385 0 0,-23 16-339 0 0,44-39 440 0 0,-50 38-463 0 0,1 1 1 0 0,1 0-1 0 0,36-19 0 0 0,-56 35-147 0 0,0 0 0 0 0,0 0 0 0 0,0 0 0 0 0,1 0-1 0 0,-1 0 1 0 0,0 0 0 0 0,0 1 0 0 0,1-1 0 0 0,-1 1 0 0 0,0 0 0 0 0,1 0 0 0 0,-1 0-1 0 0,0 0 1 0 0,4 0 0 0 0,-4 1 12 0 0,1 0 1 0 0,0 0-1 0 0,-1 1 0 0 0,1-1 1 0 0,-1 1-1 0 0,0-1 0 0 0,1 1 1 0 0,-1 0-1 0 0,0 0 0 0 0,3 3 0 0 0,-4-4 45 0 0,0 1-34 0 0,0-2-11 0 0,-1 1 0 0 0,0-1 1 0 0,0 0-1 0 0,0 0 0 0 0,1 0 0 0 0,-1 0 0 0 0,0 1 0 0 0,0-1 0 0 0,0 0 0 0 0,1 0 1 0 0,-1 0-1 0 0,0 1 0 0 0,0-1 0 0 0,0 0 0 0 0,0 0 0 0 0,0 0 0 0 0,1 1 1 0 0,-1-1-1 0 0,0 0 0 0 0,0 0 0 0 0,0 1 0 0 0,0-1 0 0 0,0 0 0 0 0,0 1 0 0 0,0-1 1 0 0,0 0-1 0 0,0 0 0 0 0,0 1 0 0 0,0-1 0 0 0,0 0 0 0 0,0 0 0 0 0,0 1 1 0 0,0-1-1 0 0,0 0 0 0 0,0 0 0 0 0,-1 1 0 0 0,9 155 569 0 0,-10-200 264 0 0,0-60-208 0 0,2 102-597 0 0,0 1 0 0 0,0-1 0 0 0,0 0 0 0 0,0 0-1 0 0,1 1 1 0 0,-1-1 0 0 0,1 0 0 0 0,-1 1 0 0 0,1-1-1 0 0,0 0 1 0 0,-1 1 0 0 0,1-1 0 0 0,2-2 0 0 0,5 23 211 0 0,-1 1-52 0 0,7 19 99 0 0,-13-36-266 0 0,1-1 1 0 0,-1 1-1 0 0,0-1 1 0 0,1 0-1 0 0,0 1 0 0 0,0-1 1 0 0,-1 0-1 0 0,1 0 0 0 0,0 0 1 0 0,1 0-1 0 0,2 2 0 0 0,-4-3-25 0 0,1-1-1 0 0,0 1 0 0 0,-1 0 1 0 0,1-1-1 0 0,0 1 0 0 0,-1-1 1 0 0,1 0-1 0 0,0 0 1 0 0,0 1-1 0 0,-1-1 0 0 0,1 0 1 0 0,0 0-1 0 0,0-1 0 0 0,-1 1 1 0 0,1 0-1 0 0,0-1 0 0 0,-1 1 1 0 0,1-1-1 0 0,0 1 1 0 0,-1-1-1 0 0,1 0 0 0 0,-1 1 1 0 0,1-1-1 0 0,-1 0 0 0 0,1 0 1 0 0,-1 0-1 0 0,1 0 0 0 0,-1-1 1 0 0,0 1-1 0 0,0 0 0 0 0,0 0 1 0 0,2-2-1 0 0,3-5 28 0 0,0-1 0 0 0,0 1 0 0 0,-1-1 0 0 0,5-9 0 0 0,-9 15-33 0 0,23-47 136 0 0,17-30 121 0 0,-41 80-267 0 0,0 0 1 0 0,0 0 0 0 0,0-1-1 0 0,0 1 1 0 0,0 0-1 0 0,0 0 1 0 0,0 0 0 0 0,0 0-1 0 0,0 0 1 0 0,0 0 0 0 0,0 0-1 0 0,1-1 1 0 0,-1 1 0 0 0,0 0-1 0 0,0 0 1 0 0,0 0 0 0 0,0 0-1 0 0,0 0 1 0 0,0 0 0 0 0,0 0-1 0 0,0 0 1 0 0,0 0 0 0 0,1-1-1 0 0,-1 1 1 0 0,0 0-1 0 0,0 0 1 0 0,0 0 0 0 0,0 0-1 0 0,0 0 1 0 0,0 0 0 0 0,1 0-1 0 0,-1 0 1 0 0,0 0 0 0 0,0 0-1 0 0,0 0 1 0 0,0 0 0 0 0,0 0-1 0 0,1 0 1 0 0,-1 0 0 0 0,0 0-1 0 0,0 0 1 0 0,0 0-1 0 0,0 0 1 0 0,0 0 0 0 0,0 1-1 0 0,1-1 1 0 0,-1 0 0 0 0,3 8 21 0 0,0 11-1 0 0,-6 162 75 0 0,1-120-62 0 0,-1-25-13 0 0,2-27-14 0 0</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8-23T09:26:29.145"/>
    </inkml:context>
    <inkml:brush xml:id="br0">
      <inkml:brushProperty name="width" value="0.05" units="cm"/>
      <inkml:brushProperty name="height" value="0.05" units="cm"/>
      <inkml:brushProperty name="color" value="#004F8B"/>
    </inkml:brush>
  </inkml:definitions>
  <inkml:trace contextRef="#ctx0" brushRef="#br0">274 16 96 0 0,'-11'0'0'0'0,"-43"-2"851"0"0,48 2-703 0 0,1 0 1 0 0,0 0 0 0 0,-1-1-1 0 0,1 0 1 0 0,-6-1 0 0 0,-14-3 1373 0 0,14 3-1033 0 0,10 1-360 0 0,0 1 0 0 0,0 0-1 0 0,0-1 1 0 0,0 1-1 0 0,0 0 1 0 0,0 0-1 0 0,0 0 1 0 0,0 0 0 0 0,0 0-1 0 0,-1 0 1 0 0,1 0-1 0 0,0 0 1 0 0,-1 1-1 0 0,1-1 151 0 0,-1 1 302 0 0,1 1 35 0 0,5 1-509 0 0,6 1 43 0 0,0 1-1 0 0,0-2 0 0 0,0 1 1 0 0,0-1-1 0 0,1-1 1 0 0,13 2-1 0 0,70 1 305 0 0,-29-3-26 0 0,179 15 735 0 0,247-16 1 0 0,-488-1-1153 0 0,507-11 1586 0 0,-267 27-575 0 0,-186-11-836 0 0,63 8 590 0 0,-3 4 497 0 0,-116-16-1221 0 0,1-1 0 0 0,-1 0 0 0 0,0 0 0 0 0,0 1 0 0 0,1-1 0 0 0,-1 0 0 0 0,0 1 0 0 0,0-1 0 0 0,0 1 0 0 0,0 0 0 0 0,0-1 0 0 0,1 1 0 0 0,-1 0 0 0 0,0 0 1 0 0,-1 0-1 0 0,1-1 0 0 0,0 1 0 0 0,0 0 0 0 0,0 0 0 0 0,0 0 0 0 0,-1 1 0 0 0,1-1 0 0 0,0 0 0 0 0,-1 0 0 0 0,1 0 0 0 0,-1 0 0 0 0,0 1 0 0 0,1 0 0 0 0,0 4-4 0 0,-1 0 1 0 0,1 0-1 0 0,-1 0 0 0 0,0 0 0 0 0,-2 7 0 0 0,1 17 144 0 0,4 75 232 0 0,-3-6-129 0 0,-2-8-4 0 0,25 146 213 0 0,-15-179-355 0 0,8 136 238 0 0,-15-187-376 0 0,-1-4 17 0 0,1 1-1 0 0,-1-1 1 0 0,0 1-1 0 0,0-1 1 0 0,0 1-1 0 0,0-1 1 0 0,-1 1-1 0 0,1-1 1 0 0,-1 1-1 0 0,0-1 1 0 0,-2 6-1 0 0,2-8 8 0 0,1 0-28 0 0,0-1 0 0 0,0 1 0 0 0,-1-1-1 0 0,1 0 1 0 0,0 1 0 0 0,0-1 0 0 0,0 1 0 0 0,-1-1 0 0 0,1 1 0 0 0,0-1 0 0 0,-1 0 0 0 0,1 1 0 0 0,0-1 0 0 0,-1 1 0 0 0,1-1 0 0 0,0 0 0 0 0,-1 1 0 0 0,1-1 0 0 0,-1 0 0 0 0,1 0 0 0 0,0 1 0 0 0,-1-1-1 0 0,1 0 1 0 0,-1 0 0 0 0,1 0 0 0 0,-1 0 0 0 0,1 0 0 0 0,-1 1 0 0 0,1-1 0 0 0,-1 0 0 0 0,1 0 0 0 0,-1 0 0 0 0,1 0 0 0 0,-1 0 0 0 0,1 0 0 0 0,-1-1 0 0 0,1 1 0 0 0,-1 0 0 0 0,1 0 0 0 0,-1 0 0 0 0,-26-7 81 0 0,20 5-56 0 0,-9-1 15 0 0,-2 1 1 0 0,1 1-1 0 0,0 0 1 0 0,-25 3-1 0 0,-24-1 68 0 0,38-1-70 0 0,-30 3 1 0 0,-4 1-6 0 0,-50 4 26 0 0,-37-1-20 0 0,48-6-25 0 0,29 0-2 0 0,-169 3 5 0 0,97-5-11 0 0,50-1-6 0 0,33-1-5 0 0,-148-9-8 0 0,6-1-2 0 0,2 13-42 0 0,95-6-23 0 0,56 2 33 0 0,29-4-8 0 0,21 8 41 0 0,-13-14-71 0 0,8 0 61 0 0,0-1-1 0 0,1 1 1 0 0,1-1 0 0 0,0 0 0 0 0,1-1 0 0 0,1 1 0 0 0,0-18 0 0 0,-2-17-9 0 0,-13-62-17 0 0,-1-11 25 0 0,12 29-7 0 0</inkml:trace>
  <inkml:trace contextRef="#ctx0" brushRef="#br0">1 93 21199 0 0,'2'-10'0'0'0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eshani Agrawal" refreshedDate="45504.594865856481" createdVersion="8" refreshedVersion="8" minRefreshableVersion="3" recordCount="2007" xr:uid="{6BDE04CC-ECC8-41FE-A84E-3753B1848161}">
  <cacheSource type="worksheet">
    <worksheetSource ref="A5:G2012" sheet="Adv Filtering"/>
  </cacheSource>
  <cacheFields count="7">
    <cacheField name="Date" numFmtId="14">
      <sharedItems containsSemiMixedTypes="0" containsNonDate="0" containsDate="1" containsString="0" minDate="2004-06-17T00:00:00" maxDate="2006-06-17T00:00:00"/>
    </cacheField>
    <cacheField name="Region" numFmtId="0">
      <sharedItems/>
    </cacheField>
    <cacheField name="Sales Rep" numFmtId="0">
      <sharedItems/>
    </cacheField>
    <cacheField name="Customer" numFmtId="0">
      <sharedItems/>
    </cacheField>
    <cacheField name="Product" numFmtId="0">
      <sharedItems count="1882">
        <s v="ZON Item"/>
        <s v="FHT Item"/>
        <s v="TEK Item"/>
        <s v="JFA Item"/>
        <s v="ZET Item"/>
        <s v="LZB Item"/>
        <s v="EJL Item"/>
        <s v="QGH Item"/>
        <s v="OZR Item"/>
        <s v="DQI Item"/>
        <s v="SOC Item"/>
        <s v="SKM Item"/>
        <s v="RBU Item"/>
        <s v="FMB Item"/>
        <s v="OSX Item"/>
        <s v="DVC Item"/>
        <s v="EPZ Item"/>
        <s v="GNN Item"/>
        <s v="HDP Item"/>
        <s v="KDI Item"/>
        <s v="HFJ Item"/>
        <s v="SWQ Item"/>
        <s v="VVA Item"/>
        <s v="GWD Item"/>
        <s v="LZH Item"/>
        <s v="CSL Item"/>
        <s v="QDA Item"/>
        <s v="KBF Item"/>
        <s v="MDI Item"/>
        <s v="CAY Item"/>
        <s v="RNI Item"/>
        <s v="XPW Item"/>
        <s v="GCY Item"/>
        <s v="UJZ Item"/>
        <s v="VNM Item"/>
        <s v="BMF Item"/>
        <s v="DMN Item"/>
        <s v="ARS Item"/>
        <s v="ISP Item"/>
        <s v="ZLR Item"/>
        <s v="FBZ Item"/>
        <s v="EKD Item"/>
        <s v="VWY Item"/>
        <s v="YIP Item"/>
        <s v="JLK Item"/>
        <s v="BSY Item"/>
        <s v="JUE Item"/>
        <s v="BFS Item"/>
        <s v="FXG Item"/>
        <s v="YPW Item"/>
        <s v="TYG Item"/>
        <s v="TYA Item"/>
        <s v="YKZ Item"/>
        <s v="QAG Item"/>
        <s v="RHV Item"/>
        <s v="KTI Item"/>
        <s v="HPF Item"/>
        <s v="HFP Item"/>
        <s v="BXP Item"/>
        <s v="YER Item"/>
        <s v="IVZ Item"/>
        <s v="RTF Item"/>
        <s v="WZQ Item"/>
        <s v="EKO Item"/>
        <s v="BZX Item"/>
        <s v="KXU Item"/>
        <s v="QAI Item"/>
        <s v="PAB Item"/>
        <s v="EIO Item"/>
        <s v="OSP Item"/>
        <s v="IZB Item"/>
        <s v="RLW Item"/>
        <s v="TLJ Item"/>
        <s v="GVD Item"/>
        <s v="TVT Item"/>
        <s v="GFI Item"/>
        <s v="MDD Item"/>
        <s v="XSM Item"/>
        <s v="PGQ Item"/>
        <s v="SUA Item"/>
        <s v="RRT Item"/>
        <s v="WBE Item"/>
        <s v="DIO Item"/>
        <s v="DML Item"/>
        <s v="TUV Item"/>
        <s v="JZS Item"/>
        <s v="UBW Item"/>
        <s v="LGL Item"/>
        <s v="ONY Item"/>
        <s v="YUT Item"/>
        <s v="WXP Item"/>
        <s v="ZNN Item"/>
        <s v="MBI Item"/>
        <s v="FNY Item"/>
        <s v="OAP Item"/>
        <s v="ODT Item"/>
        <s v="RUK Item"/>
        <s v="MEO Item"/>
        <s v="DRO Item"/>
        <s v="MJU Item"/>
        <s v="VYV Item"/>
        <s v="FZS Item"/>
        <s v="IWV Item"/>
        <s v="BPF Item"/>
        <s v="FPN Item"/>
        <s v="NDS Item"/>
        <s v="EKN Item"/>
        <s v="ARF Item"/>
        <s v="BQD Item"/>
        <s v="OXV Item"/>
        <s v="VGC Item"/>
        <s v="YWZ Item"/>
        <s v="JIM Item"/>
        <s v="HSS Item"/>
        <s v="WAJ Item"/>
        <s v="YDC Item"/>
        <s v="RJA Item"/>
        <s v="MTS Item"/>
        <s v="ZAW Item"/>
        <s v="OEH Item"/>
        <s v="GTC Item"/>
        <s v="YRA Item"/>
        <s v="YHW Item"/>
        <s v="GPA Item"/>
        <s v="MHX Item"/>
        <s v="RMZ Item"/>
        <s v="APF Item"/>
        <s v="BZR Item"/>
        <s v="DXU Item"/>
        <s v="KKL Item"/>
        <s v="YRP Item"/>
        <s v="KJJ Item"/>
        <s v="DSQ Item"/>
        <s v="XTG Item"/>
        <s v="OLD Item"/>
        <s v="MVT Item"/>
        <s v="HJR Item"/>
        <s v="STH Item"/>
        <s v="QIT Item"/>
        <s v="RPP Item"/>
        <s v="IAJ Item"/>
        <s v="CYN Item"/>
        <s v="JGL Item"/>
        <s v="SUD Item"/>
        <s v="VJO Item"/>
        <s v="GUA Item"/>
        <s v="ZWZ Item"/>
        <s v="EOE Item"/>
        <s v="UPA Item"/>
        <s v="ONV Item"/>
        <s v="WSQ Item"/>
        <s v="SHL Item"/>
        <s v="JXE Item"/>
        <s v="AAA Item"/>
        <s v="UGS Item"/>
        <s v="QMX Item"/>
        <s v="SQZ Item"/>
        <s v="QCV Item"/>
        <s v="CSZ Item"/>
        <s v="ZEQ Item"/>
        <s v="VWP Item"/>
        <s v="ASO Item"/>
        <s v="YXT Item"/>
        <s v="ESO Item"/>
        <s v="XFN Item"/>
        <s v="YDS Item"/>
        <s v="XCF Item"/>
        <s v="WFJ Item"/>
        <s v="XBY Item"/>
        <s v="WLS Item"/>
        <s v="KHK Item"/>
        <s v="WCX Item"/>
        <s v="NXJ Item"/>
        <s v="VFU Item"/>
        <s v="PVI Item"/>
        <s v="LRX Item"/>
        <s v="NXA Item"/>
        <s v="GIJ Item"/>
        <s v="JXI Item"/>
        <s v="PRV Item"/>
        <s v="TNQ Item"/>
        <s v="VDQ Item"/>
        <s v="GXO Item"/>
        <s v="EPK Item"/>
        <s v="PDI Item"/>
        <s v="CCA Item"/>
        <s v="BZU Item"/>
        <s v="ZXT Item"/>
        <s v="WLI Item"/>
        <s v="EKT Item"/>
        <s v="UXD Item"/>
        <s v="JMN Item"/>
        <s v="UJN Item"/>
        <s v="PTC Item"/>
        <s v="PZY Item"/>
        <s v="ASS Item"/>
        <s v="VPY Item"/>
        <s v="AYM Item"/>
        <s v="SHA Item"/>
        <s v="EWX Item"/>
        <s v="ZGL Item"/>
        <s v="FSJ Item"/>
        <s v="FEP Item"/>
        <s v="MFZ Item"/>
        <s v="QMS Item"/>
        <s v="QCL Item"/>
        <s v="KDX Item"/>
        <s v="HRL Item"/>
        <s v="KVA Item"/>
        <s v="SLL Item"/>
        <s v="IYC Item"/>
        <s v="KBV Item"/>
        <s v="CUK Item"/>
        <s v="FLK Item"/>
        <s v="WBN Item"/>
        <s v="GSJ Item"/>
        <s v="DYV Item"/>
        <s v="BRL Item"/>
        <s v="BRJ Item"/>
        <s v="ZEE Item"/>
        <s v="BYN Item"/>
        <s v="MYJ Item"/>
        <s v="NOC Item"/>
        <s v="DPY Item"/>
        <s v="RSL Item"/>
        <s v="BLJ Item"/>
        <s v="IPH Item"/>
        <s v="OEI Item"/>
        <s v="KMU Item"/>
        <s v="KRH Item"/>
        <s v="AVS Item"/>
        <s v="HXH Item"/>
        <s v="ULU Item"/>
        <s v="JGD Item"/>
        <s v="YCD Item"/>
        <s v="HQY Item"/>
        <s v="MCN Item"/>
        <s v="QPC Item"/>
        <s v="BJL Item"/>
        <s v="TSF Item"/>
        <s v="BMX Item"/>
        <s v="DQR Item"/>
        <s v="TPZ Item"/>
        <s v="SNC Item"/>
        <s v="MNS Item"/>
        <s v="JOG Item"/>
        <s v="RDD Item"/>
        <s v="MGO Item"/>
        <s v="QGQ Item"/>
        <s v="MNF Item"/>
        <s v="BVK Item"/>
        <s v="KFB Item"/>
        <s v="FYG Item"/>
        <s v="TZF Item"/>
        <s v="GAY Item"/>
        <s v="MDG Item"/>
        <s v="OCL Item"/>
        <s v="TAA Item"/>
        <s v="BAW Item"/>
        <s v="LFO Item"/>
        <s v="UZF Item"/>
        <s v="PMB Item"/>
        <s v="TIH Item"/>
        <s v="BEU Item"/>
        <s v="ZND Item"/>
        <s v="FJH Item"/>
        <s v="SNA Item"/>
        <s v="JMX Item"/>
        <s v="SLB Item"/>
        <s v="WGT Item"/>
        <s v="SZM Item"/>
        <s v="XSQ Item"/>
        <s v="QNH Item"/>
        <s v="PEN Item"/>
        <s v="MMT Item"/>
        <s v="XOS Item"/>
        <s v="FMP Item"/>
        <s v="JMV Item"/>
        <s v="CZU Item"/>
        <s v="CMW Item"/>
        <s v="LOI Item"/>
        <s v="YHJ Item"/>
        <s v="OPC Item"/>
        <s v="EEO Item"/>
        <s v="QXM Item"/>
        <s v="TKB Item"/>
        <s v="OBP Item"/>
        <s v="ZRF Item"/>
        <s v="XTA Item"/>
        <s v="KPO Item"/>
        <s v="WUG Item"/>
        <s v="PUD Item"/>
        <s v="YJU Item"/>
        <s v="HUA Item"/>
        <s v="FOB Item"/>
        <s v="WTJ Item"/>
        <s v="JHA Item"/>
        <s v="YNQ Item"/>
        <s v="STR Item"/>
        <s v="FCV Item"/>
        <s v="MKO Item"/>
        <s v="IME Item"/>
        <s v="SVF Item"/>
        <s v="BQS Item"/>
        <s v="NEN Item"/>
        <s v="TVY Item"/>
        <s v="MDM Item"/>
        <s v="SFA Item"/>
        <s v="AOV Item"/>
        <s v="JHF Item"/>
        <s v="KAP Item"/>
        <s v="URT Item"/>
        <s v="RUH Item"/>
        <s v="MHY Item"/>
        <s v="NFI Item"/>
        <s v="KKR Item"/>
        <s v="QKT Item"/>
        <s v="XAC Item"/>
        <s v="PTK Item"/>
        <s v="LEL Item"/>
        <s v="LJR Item"/>
        <s v="SWY Item"/>
        <s v="MWX Item"/>
        <s v="LMF Item"/>
        <s v="RUR Item"/>
        <s v="SQA Item"/>
        <s v="IWG Item"/>
        <s v="GHH Item"/>
        <s v="SGN Item"/>
        <s v="HUJ Item"/>
        <s v="UHW Item"/>
        <s v="TRT Item"/>
        <s v="DXG Item"/>
        <s v="WXR Item"/>
        <s v="UXT Item"/>
        <s v="TGL Item"/>
        <s v="ULW Item"/>
        <s v="LOP Item"/>
        <s v="XDA Item"/>
        <s v="WSD Item"/>
        <s v="DDC Item"/>
        <s v="JXF Item"/>
        <s v="EXO Item"/>
        <s v="LES Item"/>
        <s v="VJU Item"/>
        <s v="MBS Item"/>
        <s v="IUD Item"/>
        <s v="TYZ Item"/>
        <s v="LYS Item"/>
        <s v="BGP Item"/>
        <s v="WZE Item"/>
        <s v="SYC Item"/>
        <s v="BST Item"/>
        <s v="YBX Item"/>
        <s v="GXR Item"/>
        <s v="DRL Item"/>
        <s v="DPA Item"/>
        <s v="LVU Item"/>
        <s v="TEY Item"/>
        <s v="GLG Item"/>
        <s v="DLN Item"/>
        <s v="QTS Item"/>
        <s v="NFU Item"/>
        <s v="KFE Item"/>
        <s v="OJW Item"/>
        <s v="QKP Item"/>
        <s v="BVN Item"/>
        <s v="TPL Item"/>
        <s v="AIL Item"/>
        <s v="YUO Item"/>
        <s v="RBI Item"/>
        <s v="YKX Item"/>
        <s v="KAE Item"/>
        <s v="BCW Item"/>
        <s v="PED Item"/>
        <s v="BGN Item"/>
        <s v="IUW Item"/>
        <s v="QVI Item"/>
        <s v="HFG Item"/>
        <s v="WPJ Item"/>
        <s v="PSG Item"/>
        <s v="ZCN Item"/>
        <s v="RLP Item"/>
        <s v="ACF Item"/>
        <s v="EDS Item"/>
        <s v="CZM Item"/>
        <s v="MVI Item"/>
        <s v="HPV Item"/>
        <s v="DNN Item"/>
        <s v="DYM Item"/>
        <s v="MFN Item"/>
        <s v="OVI Item"/>
        <s v="CXY Item"/>
        <s v="OZX Item"/>
        <s v="NNA Item"/>
        <s v="BYD Item"/>
        <s v="IZG Item"/>
        <s v="HVV Item"/>
        <s v="KFK Item"/>
        <s v="EQL Item"/>
        <s v="BCY Item"/>
        <s v="ELN Item"/>
        <s v="JQC Item"/>
        <s v="KAB Item"/>
        <s v="NEE Item"/>
        <s v="EYP Item"/>
        <s v="KFL Item"/>
        <s v="CIH Item"/>
        <s v="UVO Item"/>
        <s v="MWR Item"/>
        <s v="GWO Item"/>
        <s v="JQL Item"/>
        <s v="NNJ Item"/>
        <s v="GAK Item"/>
        <s v="ZQG Item"/>
        <s v="VRL Item"/>
        <s v="JUO Item"/>
        <s v="NGX Item"/>
        <s v="WYL Item"/>
        <s v="XPG Item"/>
        <s v="GIV Item"/>
        <s v="BZE Item"/>
        <s v="VBG Item"/>
        <s v="NUB Item"/>
        <s v="GDW Item"/>
        <s v="KLF Item"/>
        <s v="VMA Item"/>
        <s v="PNA Item"/>
        <s v="FFW Item"/>
        <s v="NZX Item"/>
        <s v="CXC Item"/>
        <s v="SNK Item"/>
        <s v="PQV Item"/>
        <s v="XSR Item"/>
        <s v="ADY Item"/>
        <s v="DIP Item"/>
        <s v="ZCZ Item"/>
        <s v="BWK Item"/>
        <s v="MKG Item"/>
        <s v="YWG Item"/>
        <s v="GUS Item"/>
        <s v="LWH Item"/>
        <s v="OUO Item"/>
        <s v="LVD Item"/>
        <s v="URE Item"/>
        <s v="TQY Item"/>
        <s v="HAC Item"/>
        <s v="PGK Item"/>
        <s v="KEI Item"/>
        <s v="PTM Item"/>
        <s v="RCI Item"/>
        <s v="ETU Item"/>
        <s v="FTH Item"/>
        <s v="EHO Item"/>
        <s v="OTA Item"/>
        <s v="TSR Item"/>
        <s v="YCJ Item"/>
        <s v="WKS Item"/>
        <s v="YLN Item"/>
        <s v="TTK Item"/>
        <s v="EIS Item"/>
        <s v="KNH Item"/>
        <s v="LEO Item"/>
        <s v="BOQ Item"/>
        <s v="FTW Item"/>
        <s v="NFY Item"/>
        <s v="QJR Item"/>
        <s v="LPY Item"/>
        <s v="SNZ Item"/>
        <s v="NYZ Item"/>
        <s v="HEN Item"/>
        <s v="ICS Item"/>
        <s v="GPB Item"/>
        <s v="DTW Item"/>
        <s v="KCF Item"/>
        <s v="SWI Item"/>
        <s v="SKL Item"/>
        <s v="IYT Item"/>
        <s v="JMU Item"/>
        <s v="EMO Item"/>
        <s v="CZE Item"/>
        <s v="XZK Item"/>
        <s v="TKV Item"/>
        <s v="UVW Item"/>
        <s v="NYC Item"/>
        <s v="CCV Item"/>
        <s v="FWO Item"/>
        <s v="QHG Item"/>
        <s v="TGY Item"/>
        <s v="SRQ Item"/>
        <s v="NXU Item"/>
        <s v="UTS Item"/>
        <s v="CPG Item"/>
        <s v="VQR Item"/>
        <s v="XCX Item"/>
        <s v="EIE Item"/>
        <s v="RLL Item"/>
        <s v="WGF Item"/>
        <s v="XOU Item"/>
        <s v="JRS Item"/>
        <s v="KUX Item"/>
        <s v="YJV Item"/>
        <s v="HSF Item"/>
        <s v="GCU Item"/>
        <s v="XSW Item"/>
        <s v="UOA Item"/>
        <s v="MJE Item"/>
        <s v="ZLU Item"/>
        <s v="YCR Item"/>
        <s v="ZHN Item"/>
        <s v="WWD Item"/>
        <s v="PGS Item"/>
        <s v="QDR Item"/>
        <s v="IHQ Item"/>
        <s v="YHR Item"/>
        <s v="RWH Item"/>
        <s v="AOC Item"/>
        <s v="XTZ Item"/>
        <s v="GYO Item"/>
        <s v="CGK Item"/>
        <s v="KHA Item"/>
        <s v="MOB Item"/>
        <s v="BDC Item"/>
        <s v="MQW Item"/>
        <s v="WPD Item"/>
        <s v="XYL Item"/>
        <s v="NAS Item"/>
        <s v="THP Item"/>
        <s v="YTL Item"/>
        <s v="UAL Item"/>
        <s v="XXB Item"/>
        <s v="AIQ Item"/>
        <s v="LVF Item"/>
        <s v="FPO Item"/>
        <s v="QRB Item"/>
        <s v="SSU Item"/>
        <s v="OLK Item"/>
        <s v="RRO Item"/>
        <s v="TXF Item"/>
        <s v="NRT Item"/>
        <s v="ICM Item"/>
        <s v="DKL Item"/>
        <s v="XCQ Item"/>
        <s v="XDV Item"/>
        <s v="YYC Item"/>
        <s v="CUM Item"/>
        <s v="VSH Item"/>
        <s v="TQR Item"/>
        <s v="PWQ Item"/>
        <s v="DYD Item"/>
        <s v="GVC Item"/>
        <s v="UJD Item"/>
        <s v="EKI Item"/>
        <s v="FPA Item"/>
        <s v="SHE Item"/>
        <s v="KCB Item"/>
        <s v="PHE Item"/>
        <s v="MTA Item"/>
        <s v="TQM Item"/>
        <s v="HKX Item"/>
        <s v="CPL Item"/>
        <s v="WBX Item"/>
        <s v="TAG Item"/>
        <s v="QQJ Item"/>
        <s v="PFD Item"/>
        <s v="KNN Item"/>
        <s v="SXM Item"/>
        <s v="HOW Item"/>
        <s v="JKP Item"/>
        <s v="VOT Item"/>
        <s v="XUE Item"/>
        <s v="LHW Item"/>
        <s v="EUZ Item"/>
        <s v="NCM Item"/>
        <s v="XZF Item"/>
        <s v="FEK Item"/>
        <s v="ZIT Item"/>
        <s v="AKY Item"/>
        <s v="IWZ Item"/>
        <s v="HFB Item"/>
        <s v="RGD Item"/>
        <s v="FNL Item"/>
        <s v="EMI Item"/>
        <s v="ULZ Item"/>
        <s v="EKY Item"/>
        <s v="PYA Item"/>
        <s v="ILH Item"/>
        <s v="GGY Item"/>
        <s v="MBQ Item"/>
        <s v="UHF Item"/>
        <s v="KNX Item"/>
        <s v="UOP Item"/>
        <s v="OSL Item"/>
        <s v="UCB Item"/>
        <s v="ZNE Item"/>
        <s v="FCI Item"/>
        <s v="ZPU Item"/>
        <s v="ROR Item"/>
        <s v="TTM Item"/>
        <s v="WXM Item"/>
        <s v="VQK Item"/>
        <s v="INO Item"/>
        <s v="XZA Item"/>
        <s v="NVK Item"/>
        <s v="HWP Item"/>
        <s v="IKP Item"/>
        <s v="DWD Item"/>
        <s v="YPH Item"/>
        <s v="XIM Item"/>
        <s v="RFP Item"/>
        <s v="QZD Item"/>
        <s v="KQA Item"/>
        <s v="KQH Item"/>
        <s v="RZX Item"/>
        <s v="PXY Item"/>
        <s v="NIV Item"/>
        <s v="KQJ Item"/>
        <s v="KAI Item"/>
        <s v="ULX Item"/>
        <s v="PVM Item"/>
        <s v="UPK Item"/>
        <s v="ZGA Item"/>
        <s v="FIO Item"/>
        <s v="FWK Item"/>
        <s v="TFM Item"/>
        <s v="KEH Item"/>
        <s v="RAR Item"/>
        <s v="JQH Item"/>
        <s v="VMC Item"/>
        <s v="LHL Item"/>
        <s v="FRX Item"/>
        <s v="DNA Item"/>
        <s v="IOP Item"/>
        <s v="ETO Item"/>
        <s v="UHX Item"/>
        <s v="PKE Item"/>
        <s v="YFR Item"/>
        <s v="MON Item"/>
        <s v="XLF Item"/>
        <s v="NLA Item"/>
        <s v="RRI Item"/>
        <s v="WLY Item"/>
        <s v="FDU Item"/>
        <s v="WKL Item"/>
        <s v="YSZ Item"/>
        <s v="XHJ Item"/>
        <s v="ADC Item"/>
        <s v="ZPB Item"/>
        <s v="CLN Item"/>
        <s v="ZLG Item"/>
        <s v="PQY Item"/>
        <s v="GRM Item"/>
        <s v="QPN Item"/>
        <s v="ZAP Item"/>
        <s v="NYN Item"/>
        <s v="KAJ Item"/>
        <s v="YIT Item"/>
        <s v="AOG Item"/>
        <s v="IMG Item"/>
        <s v="UON Item"/>
        <s v="ZMT Item"/>
        <s v="WIL Item"/>
        <s v="XWY Item"/>
        <s v="MVK Item"/>
        <s v="XMY Item"/>
        <s v="MJG Item"/>
        <s v="UBV Item"/>
        <s v="WPF Item"/>
        <s v="UJM Item"/>
        <s v="TLP Item"/>
        <s v="DVU Item"/>
        <s v="APP Item"/>
        <s v="WIZ Item"/>
        <s v="TBL Item"/>
        <s v="XAS Item"/>
        <s v="RPV Item"/>
        <s v="TYR Item"/>
        <s v="NZZ Item"/>
        <s v="CIA Item"/>
        <s v="XQV Item"/>
        <s v="DJT Item"/>
        <s v="XNB Item"/>
        <s v="AIM Item"/>
        <s v="VBB Item"/>
        <s v="NPT Item"/>
        <s v="RGS Item"/>
        <s v="MDC Item"/>
        <s v="RIX Item"/>
        <s v="VFX Item"/>
        <s v="LPZ Item"/>
        <s v="EVO Item"/>
        <s v="BHN Item"/>
        <s v="SVY Item"/>
        <s v="ILS Item"/>
        <s v="NXT Item"/>
        <s v="KNW Item"/>
        <s v="XYR Item"/>
        <s v="NBK Item"/>
        <s v="YUZ Item"/>
        <s v="BFX Item"/>
        <s v="XCZ Item"/>
        <s v="AIZ Item"/>
        <s v="XXH Item"/>
        <s v="HHN Item"/>
        <s v="HGF Item"/>
        <s v="SGF Item"/>
        <s v="UNF Item"/>
        <s v="DCC Item"/>
        <s v="GMO Item"/>
        <s v="JTV Item"/>
        <s v="BYJ Item"/>
        <s v="GWY Item"/>
        <s v="VPL Item"/>
        <s v="TAC Item"/>
        <s v="UGN Item"/>
        <s v="AVV Item"/>
        <s v="TIB Item"/>
        <s v="NWF Item"/>
        <s v="NMO Item"/>
        <s v="GYH Item"/>
        <s v="GWW Item"/>
        <s v="WMB Item"/>
        <s v="XGP Item"/>
        <s v="DSF Item"/>
        <s v="FBX Item"/>
        <s v="YEW Item"/>
        <s v="KQN Item"/>
        <s v="FXK Item"/>
        <s v="LIP Item"/>
        <s v="ZUL Item"/>
        <s v="MKP Item"/>
        <s v="QOJ Item"/>
        <s v="TUL Item"/>
        <s v="TMF Item"/>
        <s v="GHF Item"/>
        <s v="MUR Item"/>
        <s v="EWM Item"/>
        <s v="LXR Item"/>
        <s v="ATD Item"/>
        <s v="ZMF Item"/>
        <s v="UYM Item"/>
        <s v="VVT Item"/>
        <s v="QYU Item"/>
        <s v="HUO Item"/>
        <s v="STG Item"/>
        <s v="BVP Item"/>
        <s v="DUJ Item"/>
        <s v="XAX Item"/>
        <s v="RKL Item"/>
        <s v="ALY Item"/>
        <s v="EWS Item"/>
        <s v="LLG Item"/>
        <s v="GIE Item"/>
        <s v="JLN Item"/>
        <s v="XTI Item"/>
        <s v="XOB Item"/>
        <s v="JCS Item"/>
        <s v="HDE Item"/>
        <s v="PZG Item"/>
        <s v="VFB Item"/>
        <s v="EEH Item"/>
        <s v="RHM Item"/>
        <s v="OEX Item"/>
        <s v="LXP Item"/>
        <s v="HMK Item"/>
        <s v="HEB Item"/>
        <s v="SHW Item"/>
        <s v="MQK Item"/>
        <s v="VCN Item"/>
        <s v="ALH Item"/>
        <s v="AEB Item"/>
        <s v="CGS Item"/>
        <s v="FSZ Item"/>
        <s v="TRJ Item"/>
        <s v="SYU Item"/>
        <s v="GOB Item"/>
        <s v="WOP Item"/>
        <s v="CNN Item"/>
        <s v="LPL Item"/>
        <s v="PXE Item"/>
        <s v="SGX Item"/>
        <s v="HYO Item"/>
        <s v="FXL Item"/>
        <s v="QTZ Item"/>
        <s v="OIW Item"/>
        <s v="VIM Item"/>
        <s v="UXS Item"/>
        <s v="GUM Item"/>
        <s v="HUM Item"/>
        <s v="WEW Item"/>
        <s v="PBC Item"/>
        <s v="III Item"/>
        <s v="JZR Item"/>
        <s v="VTL Item"/>
        <s v="YUS Item"/>
        <s v="DYU Item"/>
        <s v="BUZ Item"/>
        <s v="HGT Item"/>
        <s v="WJP Item"/>
        <s v="PUA Item"/>
        <s v="IFT Item"/>
        <s v="PCZ Item"/>
        <s v="LHG Item"/>
        <s v="LMK Item"/>
        <s v="KVV Item"/>
        <s v="MRD Item"/>
        <s v="YTX Item"/>
        <s v="RFT Item"/>
        <s v="CLP Item"/>
        <s v="EEE Item"/>
        <s v="MCX Item"/>
        <s v="GPH Item"/>
        <s v="RWZ Item"/>
        <s v="YNW Item"/>
        <s v="UGE Item"/>
        <s v="FXJ Item"/>
        <s v="KOC Item"/>
        <s v="EUH Item"/>
        <s v="XZI Item"/>
        <s v="IQG Item"/>
        <s v="QOF Item"/>
        <s v="POX Item"/>
        <s v="BII Item"/>
        <s v="VOJ Item"/>
        <s v="EPL Item"/>
        <s v="MKI Item"/>
        <s v="OLP Item"/>
        <s v="DXS Item"/>
        <s v="PTJ Item"/>
        <s v="QUZ Item"/>
        <s v="UWC Item"/>
        <s v="QPM Item"/>
        <s v="BYU Item"/>
        <s v="YQZ Item"/>
        <s v="WNV Item"/>
        <s v="RNE Item"/>
        <s v="AQJ Item"/>
        <s v="UZP Item"/>
        <s v="WOD Item"/>
        <s v="GTP Item"/>
        <s v="TLW Item"/>
        <s v="JFK Item"/>
        <s v="BDX Item"/>
        <s v="SCW Item"/>
        <s v="IKX Item"/>
        <s v="KOB Item"/>
        <s v="GPQ Item"/>
        <s v="ITY Item"/>
        <s v="DMU Item"/>
        <s v="EZU Item"/>
        <s v="CJN Item"/>
        <s v="VZK Item"/>
        <s v="AEX Item"/>
        <s v="BAN Item"/>
        <s v="HKD Item"/>
        <s v="UER Item"/>
        <s v="MEL Item"/>
        <s v="UKJ Item"/>
        <s v="EAP Item"/>
        <s v="MBM Item"/>
        <s v="QNF Item"/>
        <s v="YVJ Item"/>
        <s v="PAE Item"/>
        <s v="DEG Item"/>
        <s v="XCL Item"/>
        <s v="IEX Item"/>
        <s v="SYW Item"/>
        <s v="JUB Item"/>
        <s v="QJC Item"/>
        <s v="DFR Item"/>
        <s v="NUV Item"/>
        <s v="YCO Item"/>
        <s v="OFG Item"/>
        <s v="ZWS Item"/>
        <s v="DFQ Item"/>
        <s v="UIT Item"/>
        <s v="GLY Item"/>
        <s v="IBV Item"/>
        <s v="UTT Item"/>
        <s v="GZB Item"/>
        <s v="IZV Item"/>
        <s v="UNH Item"/>
        <s v="KNK Item"/>
        <s v="LBH Item"/>
        <s v="QRR Item"/>
        <s v="DSU Item"/>
        <s v="KRU Item"/>
        <s v="UTR Item"/>
        <s v="ZMY Item"/>
        <s v="OQC Item"/>
        <s v="JRV Item"/>
        <s v="GVW Item"/>
        <s v="CYD Item"/>
        <s v="RUQ Item"/>
        <s v="QHO Item"/>
        <s v="ELV Item"/>
        <s v="BQA Item"/>
        <s v="HTK Item"/>
        <s v="YPR Item"/>
        <s v="YUV Item"/>
        <s v="BTR Item"/>
        <s v="CVY Item"/>
        <s v="WSG Item"/>
        <s v="HQQ Item"/>
        <s v="IDZ Item"/>
        <s v="YQS Item"/>
        <s v="BRS Item"/>
        <s v="RWD Item"/>
        <s v="AHZ Item"/>
        <s v="RLQ Item"/>
        <s v="JIA Item"/>
        <s v="VXX Item"/>
        <s v="NDJ Item"/>
        <s v="IAF Item"/>
        <s v="XDL Item"/>
        <s v="GQT Item"/>
        <s v="VIT Item"/>
        <s v="XBF Item"/>
        <s v="OBM Item"/>
        <s v="RJB Item"/>
        <s v="KZK Item"/>
        <s v="UJE Item"/>
        <s v="JUR Item"/>
        <s v="ATV Item"/>
        <s v="UNV Item"/>
        <s v="QXS Item"/>
        <s v="JNF Item"/>
        <s v="JGS Item"/>
        <s v="QZK Item"/>
        <s v="FPF Item"/>
        <s v="ZST Item"/>
        <s v="XID Item"/>
        <s v="PZX Item"/>
        <s v="SKY Item"/>
        <s v="MTL Item"/>
        <s v="MDH Item"/>
        <s v="NCT Item"/>
        <s v="NNC Item"/>
        <s v="WNZ Item"/>
        <s v="PTX Item"/>
        <s v="WZJ Item"/>
        <s v="OWD Item"/>
        <s v="ZJD Item"/>
        <s v="VJY Item"/>
        <s v="ULJ Item"/>
        <s v="VFI Item"/>
        <s v="OVE Item"/>
        <s v="EPQ Item"/>
        <s v="YOU Item"/>
        <s v="PMU Item"/>
        <s v="STL Item"/>
        <s v="CMU Item"/>
        <s v="TOE Item"/>
        <s v="NZW Item"/>
        <s v="UDS Item"/>
        <s v="WTP Item"/>
        <s v="LCU Item"/>
        <s v="MZQ Item"/>
        <s v="RFR Item"/>
        <s v="GVY Item"/>
        <s v="NGB Item"/>
        <s v="NCN Item"/>
        <s v="YVZ Item"/>
        <s v="SYE Item"/>
        <s v="XJT Item"/>
        <s v="HVH Item"/>
        <s v="RLH Item"/>
        <s v="EJG Item"/>
        <s v="MPS Item"/>
        <s v="RYL Item"/>
        <s v="DIV Item"/>
        <s v="REH Item"/>
        <s v="LXW Item"/>
        <s v="BTK Item"/>
        <s v="SBX Item"/>
        <s v="PBQ Item"/>
        <s v="HZK Item"/>
        <s v="MDV Item"/>
        <s v="NMK Item"/>
        <s v="YSR Item"/>
        <s v="DMA Item"/>
        <s v="OVC Item"/>
        <s v="YOY Item"/>
        <s v="BLZ Item"/>
        <s v="IKV Item"/>
        <s v="PDH Item"/>
        <s v="FKX Item"/>
        <s v="PZI Item"/>
        <s v="GFC Item"/>
        <s v="JFV Item"/>
        <s v="QGM Item"/>
        <s v="ENW Item"/>
        <s v="UHK Item"/>
        <s v="VTW Item"/>
        <s v="UBQ Item"/>
        <s v="VAD Item"/>
        <s v="IWN Item"/>
        <s v="HGY Item"/>
        <s v="ZKE Item"/>
        <s v="YKF Item"/>
        <s v="YFZ Item"/>
        <s v="BSI Item"/>
        <s v="BNY Item"/>
        <s v="EED Item"/>
        <s v="UOH Item"/>
        <s v="BJH Item"/>
        <s v="HJX Item"/>
        <s v="IAY Item"/>
        <s v="SUK Item"/>
        <s v="ZZU Item"/>
        <s v="FGA Item"/>
        <s v="UWT Item"/>
        <s v="JZZ Item"/>
        <s v="JQN Item"/>
        <s v="KYJ Item"/>
        <s v="DWQ Item"/>
        <s v="UOE Item"/>
        <s v="MVG Item"/>
        <s v="FAJ Item"/>
        <s v="HNW Item"/>
        <s v="HAK Item"/>
        <s v="ZEK Item"/>
        <s v="FAX Item"/>
        <s v="HPU Item"/>
        <s v="FII Item"/>
        <s v="BMC Item"/>
        <s v="EGL Item"/>
        <s v="EHF Item"/>
        <s v="CAI Item"/>
        <s v="RLN Item"/>
        <s v="ZPR Item"/>
        <s v="SIW Item"/>
        <s v="EBJ Item"/>
        <s v="OGH Item"/>
        <s v="ULS Item"/>
        <s v="KBP Item"/>
        <s v="NUH Item"/>
        <s v="OQM Item"/>
        <s v="YXD Item"/>
        <s v="GFK Item"/>
        <s v="SMI Item"/>
        <s v="AAK Item"/>
        <s v="GAW Item"/>
        <s v="CQC Item"/>
        <s v="VGY Item"/>
        <s v="MSL Item"/>
        <s v="MQT Item"/>
        <s v="WCE Item"/>
        <s v="VQG Item"/>
        <s v="QLL Item"/>
        <s v="XZZ Item"/>
        <s v="IKM Item"/>
        <s v="PAY Item"/>
        <s v="HSH Item"/>
        <s v="CZL Item"/>
        <s v="YJD Item"/>
        <s v="WRA Item"/>
        <s v="HXF Item"/>
        <s v="HLE Item"/>
        <s v="WJE Item"/>
        <s v="VTR Item"/>
        <s v="MXO Item"/>
        <s v="YYW Item"/>
        <s v="BTJ Item"/>
        <s v="NVY Item"/>
        <s v="FPU Item"/>
        <s v="XNK Item"/>
        <s v="RVY Item"/>
        <s v="RJQ Item"/>
        <s v="OTZ Item"/>
        <s v="SYY Item"/>
        <s v="DBA Item"/>
        <s v="UHI Item"/>
        <s v="QJV Item"/>
        <s v="STV Item"/>
        <s v="DQS Item"/>
        <s v="NEJ Item"/>
        <s v="EXM Item"/>
        <s v="PYI Item"/>
        <s v="ZYF Item"/>
        <s v="RUJ Item"/>
        <s v="LII Item"/>
        <s v="WVD Item"/>
        <s v="NLI Item"/>
        <s v="XFG Item"/>
        <s v="IIH Item"/>
        <s v="EAR Item"/>
        <s v="SWB Item"/>
        <s v="FVX Item"/>
        <s v="LBC Item"/>
        <s v="MSH Item"/>
        <s v="VNR Item"/>
        <s v="NAE Item"/>
        <s v="QIL Item"/>
        <s v="RCC Item"/>
        <s v="HJD Item"/>
        <s v="BVD Item"/>
        <s v="SYA Item"/>
        <s v="GKA Item"/>
        <s v="QKB Item"/>
        <s v="NBV Item"/>
        <s v="VPC Item"/>
        <s v="URX Item"/>
        <s v="ATZ Item"/>
        <s v="ICQ Item"/>
        <s v="BLF Item"/>
        <s v="IBH Item"/>
        <s v="OPN Item"/>
        <s v="QLC Item"/>
        <s v="EWC Item"/>
        <s v="SRN Item"/>
        <s v="QVT Item"/>
        <s v="BQO Item"/>
        <s v="SFH Item"/>
        <s v="UQW Item"/>
        <s v="ZQR Item"/>
        <s v="XQQ Item"/>
        <s v="TOD Item"/>
        <s v="WYF Item"/>
        <s v="XRC Item"/>
        <s v="PLO Item"/>
        <s v="CSJ Item"/>
        <s v="TBQ Item"/>
        <s v="KXJ Item"/>
        <s v="EFD Item"/>
        <s v="WBL Item"/>
        <s v="QVZ Item"/>
        <s v="KWB Item"/>
        <s v="STS Item"/>
        <s v="YCM Item"/>
        <s v="OBJ Item"/>
        <s v="FDS Item"/>
        <s v="VZO Item"/>
        <s v="HEF Item"/>
        <s v="UAH Item"/>
        <s v="MQP Item"/>
        <s v="NLB Item"/>
        <s v="KLB Item"/>
        <s v="DVP Item"/>
        <s v="DLX Item"/>
        <s v="JQB Item"/>
        <s v="TVX Item"/>
        <s v="WWR Item"/>
        <s v="UTU Item"/>
        <s v="IFX Item"/>
        <s v="VRK Item"/>
        <s v="SAK Item"/>
        <s v="RUD Item"/>
        <s v="FLA Item"/>
        <s v="VCV Item"/>
        <s v="HLL Item"/>
        <s v="OLS Item"/>
        <s v="QZW Item"/>
        <s v="EYG Item"/>
        <s v="WVS Item"/>
        <s v="OWA Item"/>
        <s v="MFB Item"/>
        <s v="WJT Item"/>
        <s v="QSA Item"/>
        <s v="GNZ Item"/>
        <s v="VDA Item"/>
        <s v="VUJ Item"/>
        <s v="ILR Item"/>
        <s v="RCE Item"/>
        <s v="QGI Item"/>
        <s v="UMR Item"/>
        <s v="WMW Item"/>
        <s v="OAA Item"/>
        <s v="PPV Item"/>
        <s v="WLP Item"/>
        <s v="LVK Item"/>
        <s v="TML Item"/>
        <s v="ECG Item"/>
        <s v="GRX Item"/>
        <s v="IEW Item"/>
        <s v="GQY Item"/>
        <s v="WAS Item"/>
        <s v="SMG Item"/>
        <s v="ZHY Item"/>
        <s v="ZCV Item"/>
        <s v="DKD Item"/>
        <s v="OZO Item"/>
        <s v="MKA Item"/>
        <s v="SOJ Item"/>
        <s v="BBM Item"/>
        <s v="OOC Item"/>
        <s v="ZUU Item"/>
        <s v="IYR Item"/>
        <s v="BQX Item"/>
        <s v="BFH Item"/>
        <s v="HXL Item"/>
        <s v="ELH Item"/>
        <s v="RBN Item"/>
        <s v="QIE Item"/>
        <s v="WOU Item"/>
        <s v="HGQ Item"/>
        <s v="WOW Item"/>
        <s v="YWP Item"/>
        <s v="MZV Item"/>
        <s v="RYS Item"/>
        <s v="ICN Item"/>
        <s v="ABM Item"/>
        <s v="ARY Item"/>
        <s v="BSX Item"/>
        <s v="KMV Item"/>
        <s v="LDF Item"/>
        <s v="XRP Item"/>
        <s v="QDF Item"/>
        <s v="AHM Item"/>
        <s v="DJY Item"/>
        <s v="INI Item"/>
        <s v="ZGF Item"/>
        <s v="ABB Item"/>
        <s v="QRF Item"/>
        <s v="FNS Item"/>
        <s v="HNS Item"/>
        <s v="UKX Item"/>
        <s v="OTS Item"/>
        <s v="CNH Item"/>
        <s v="ATJ Item"/>
        <s v="OOD Item"/>
        <s v="BXK Item"/>
        <s v="NLV Item"/>
        <s v="BHM Item"/>
        <s v="VZT Item"/>
        <s v="VTQ Item"/>
        <s v="RHE Item"/>
        <s v="ENM Item"/>
        <s v="XWP Item"/>
        <s v="HMD Item"/>
        <s v="QSQ Item"/>
        <s v="YAK Item"/>
        <s v="VBS Item"/>
        <s v="NPP Item"/>
        <s v="AUW Item"/>
        <s v="ESQ Item"/>
        <s v="KHQ Item"/>
        <s v="DEW Item"/>
        <s v="HDR Item"/>
        <s v="DFX Item"/>
        <s v="NFX Item"/>
        <s v="JUV Item"/>
        <s v="ASI Item"/>
        <s v="YLV Item"/>
        <s v="HTD Item"/>
        <s v="TMU Item"/>
        <s v="RPR Item"/>
        <s v="UJX Item"/>
        <s v="FLZ Item"/>
        <s v="JNE Item"/>
        <s v="SPG Item"/>
        <s v="CPS Item"/>
        <s v="QIX Item"/>
        <s v="KMR Item"/>
        <s v="NUQ Item"/>
        <s v="QVL Item"/>
        <s v="JVF Item"/>
        <s v="GXP Item"/>
        <s v="BQW Item"/>
        <s v="GRK Item"/>
        <s v="UJQ Item"/>
        <s v="AOJ Item"/>
        <s v="TRK Item"/>
        <s v="QKE Item"/>
        <s v="VRS Item"/>
        <s v="FKD Item"/>
        <s v="UCC Item"/>
        <s v="DRK Item"/>
        <s v="AOB Item"/>
        <s v="QHL Item"/>
        <s v="LVN Item"/>
        <s v="JLY Item"/>
        <s v="JZO Item"/>
        <s v="BSV Item"/>
        <s v="XHR Item"/>
        <s v="BAR Item"/>
        <s v="CHU Item"/>
        <s v="QOX Item"/>
        <s v="JGN Item"/>
        <s v="QFM Item"/>
        <s v="PJS Item"/>
        <s v="QLF Item"/>
        <s v="FSD Item"/>
        <s v="KYK Item"/>
        <s v="ISU Item"/>
        <s v="OQV Item"/>
        <s v="LOC Item"/>
        <s v="VKZ Item"/>
        <s v="FCJ Item"/>
        <s v="TEG Item"/>
        <s v="IGI Item"/>
        <s v="QDO Item"/>
        <s v="SQN Item"/>
        <s v="IWJ Item"/>
        <s v="BSR Item"/>
        <s v="MUF Item"/>
        <s v="ISE Item"/>
        <s v="HJZ Item"/>
        <s v="TLQ Item"/>
        <s v="XTY Item"/>
        <s v="GBI Item"/>
        <s v="WHF Item"/>
        <s v="QBL Item"/>
        <s v="KJV Item"/>
        <s v="WPY Item"/>
        <s v="FPK Item"/>
        <s v="WPR Item"/>
        <s v="ZPP Item"/>
        <s v="DBT Item"/>
        <s v="LJN Item"/>
        <s v="SXT Item"/>
        <s v="CSI Item"/>
        <s v="XFU Item"/>
        <s v="ZDE Item"/>
        <s v="SMX Item"/>
        <s v="KMH Item"/>
        <s v="RVI Item"/>
        <s v="LTK Item"/>
        <s v="IUJ Item"/>
        <s v="VPP Item"/>
        <s v="MUA Item"/>
        <s v="WOC Item"/>
        <s v="YIV Item"/>
        <s v="ZVM Item"/>
        <s v="ZJS Item"/>
        <s v="BPZ Item"/>
        <s v="YFM Item"/>
        <s v="CTB Item"/>
        <s v="FZY Item"/>
        <s v="AZL Item"/>
        <s v="MEH Item"/>
        <s v="ENN Item"/>
        <s v="SQM Item"/>
        <s v="SHF Item"/>
        <s v="IND Item"/>
        <s v="ZXI Item"/>
        <s v="DAJ Item"/>
        <s v="CNG Item"/>
        <s v="BKQ Item"/>
        <s v="NSN Item"/>
        <s v="KGB Item"/>
        <s v="CRR Item"/>
        <s v="NSA Item"/>
        <s v="FKF Item"/>
        <s v="KZG Item"/>
        <s v="NWT Item"/>
        <s v="TQL Item"/>
        <s v="AYF Item"/>
        <s v="NLD Item"/>
        <s v="DIS Item"/>
        <s v="VXT Item"/>
        <s v="QML Item"/>
        <s v="SXF Item"/>
        <s v="WCB Item"/>
        <s v="MKX Item"/>
        <s v="GQC Item"/>
        <s v="LXS Item"/>
        <s v="XNY Item"/>
        <s v="TYX Item"/>
        <s v="QRV Item"/>
        <s v="LQV Item"/>
        <s v="KHM Item"/>
        <s v="ACE Item"/>
        <s v="PRI Item"/>
        <s v="UDH Item"/>
        <s v="RBW Item"/>
        <s v="KOQ Item"/>
        <s v="ONK Item"/>
        <s v="AMO Item"/>
        <s v="OTD Item"/>
        <s v="XHT Item"/>
        <s v="PBH Item"/>
        <s v="VJK Item"/>
        <s v="HEU Item"/>
        <s v="NBH Item"/>
        <s v="ZJL Item"/>
        <s v="MYE Item"/>
        <s v="WHT Item"/>
        <s v="ACM Item"/>
        <s v="ORF Item"/>
        <s v="MUQ Item"/>
        <s v="JEC Item"/>
        <s v="ZBJ Item"/>
        <s v="UGW Item"/>
        <s v="CIU Item"/>
        <s v="TZE Item"/>
        <s v="THD Item"/>
        <s v="NGZ Item"/>
        <s v="QIF Item"/>
        <s v="CKU Item"/>
        <s v="MQU Item"/>
        <s v="BKL Item"/>
        <s v="PBJ Item"/>
        <s v="IXD Item"/>
        <s v="XGE Item"/>
        <s v="SIV Item"/>
        <s v="AKB Item"/>
        <s v="TZM Item"/>
        <s v="XSP Item"/>
        <s v="XYT Item"/>
        <s v="POE Item"/>
        <s v="TRD Item"/>
        <s v="GHE Item"/>
        <s v="PTH Item"/>
        <s v="YAE Item"/>
        <s v="WPE Item"/>
        <s v="DBH Item"/>
        <s v="ACP Item"/>
        <s v="PVA Item"/>
        <s v="FYV Item"/>
        <s v="FVR Item"/>
        <s v="YNA Item"/>
        <s v="PUZ Item"/>
        <s v="ZCO Item"/>
        <s v="JXK Item"/>
        <s v="ZFB Item"/>
        <s v="KWJ Item"/>
        <s v="JLP Item"/>
        <s v="CCB Item"/>
        <s v="HVF Item"/>
        <s v="TOB Item"/>
        <s v="FLS Item"/>
        <s v="KKF Item"/>
        <s v="RTZ Item"/>
        <s v="IJX Item"/>
        <s v="BFQ Item"/>
        <s v="DES Item"/>
        <s v="LGZ Item"/>
        <s v="LOR Item"/>
        <s v="MBR Item"/>
        <s v="QKI Item"/>
        <s v="DKT Item"/>
        <s v="EXU Item"/>
        <s v="HQD Item"/>
        <s v="WSA Item"/>
        <s v="VIN Item"/>
        <s v="ZBP Item"/>
        <s v="NNT Item"/>
        <s v="MCE Item"/>
        <s v="QZJ Item"/>
        <s v="XQE Item"/>
        <s v="NBZ Item"/>
        <s v="CUV Item"/>
        <s v="YHA Item"/>
        <s v="ICX Item"/>
        <s v="WIP Item"/>
        <s v="UAD Item"/>
        <s v="FZK Item"/>
        <s v="CDR Item"/>
        <s v="KST Item"/>
        <s v="LDK Item"/>
        <s v="CNK Item"/>
        <s v="OJA Item"/>
        <s v="FXF Item"/>
        <s v="NCF Item"/>
        <s v="HOQ Item"/>
        <s v="ZHH Item"/>
        <s v="PZB Item"/>
        <s v="JSK Item"/>
        <s v="YDO Item"/>
        <s v="LFD Item"/>
        <s v="DXO Item"/>
        <s v="NEU Item"/>
        <s v="WWU Item"/>
        <s v="VQN Item"/>
        <s v="SZW Item"/>
        <s v="KBY Item"/>
        <s v="BDM Item"/>
        <s v="KVL Item"/>
        <s v="EOP Item"/>
        <s v="NJY Item"/>
        <s v="KTU Item"/>
        <s v="AIU Item"/>
        <s v="JGF Item"/>
        <s v="GIH Item"/>
        <s v="YGD Item"/>
        <s v="ZBH Item"/>
        <s v="HAI Item"/>
        <s v="VMX Item"/>
        <s v="YEK Item"/>
        <s v="VSC Item"/>
        <s v="VHG Item"/>
        <s v="PQN Item"/>
        <s v="YGP Item"/>
        <s v="IUU Item"/>
        <s v="CJK Item"/>
        <s v="BPJ Item"/>
        <s v="AEW Item"/>
        <s v="GMP Item"/>
        <s v="UMJ Item"/>
        <s v="HQT Item"/>
        <s v="XAQ Item"/>
        <s v="TGO Item"/>
        <s v="ECX Item"/>
        <s v="ODY Item"/>
        <s v="ALA Item"/>
        <s v="PAR Item"/>
        <s v="MIP Item"/>
        <s v="YZG Item"/>
        <s v="YJF Item"/>
        <s v="HVN Item"/>
        <s v="HYT Item"/>
        <s v="KGM Item"/>
        <s v="PJA Item"/>
        <s v="FFT Item"/>
        <s v="PIM Item"/>
        <s v="NDX Item"/>
        <s v="OXF Item"/>
        <s v="PVQ Item"/>
        <s v="ONA Item"/>
        <s v="TQB Item"/>
        <s v="HBN Item"/>
        <s v="CRF Item"/>
        <s v="USD Item"/>
        <s v="UGR Item"/>
        <s v="TZJ Item"/>
        <s v="BDN Item"/>
        <s v="TWG Item"/>
        <s v="PET Item"/>
        <s v="NPJ Item"/>
        <s v="EUY Item"/>
        <s v="XWK Item"/>
        <s v="MUU Item"/>
        <s v="QVV Item"/>
        <s v="IGA Item"/>
        <s v="MEE Item"/>
        <s v="OET Item"/>
        <s v="PUJ Item"/>
        <s v="OMP Item"/>
        <s v="BCD Item"/>
        <s v="VBF Item"/>
        <s v="ZRS Item"/>
        <s v="ZMB Item"/>
        <s v="WVO Item"/>
        <s v="LUR Item"/>
        <s v="ACD Item"/>
        <s v="EAJ Item"/>
        <s v="XIA Item"/>
        <s v="ZCL Item"/>
        <s v="YZE Item"/>
        <s v="OJK Item"/>
        <s v="MXH Item"/>
        <s v="UFK Item"/>
        <s v="LJY Item"/>
        <s v="WEH Item"/>
        <s v="BDA Item"/>
        <s v="YOD Item"/>
        <s v="TJA Item"/>
        <s v="UYR Item"/>
        <s v="ZAH Item"/>
        <s v="HMW Item"/>
        <s v="AAY Item"/>
        <s v="OGB Item"/>
        <s v="QDB Item"/>
        <s v="SZD Item"/>
        <s v="GHZ Item"/>
        <s v="WKC Item"/>
        <s v="JDL Item"/>
        <s v="XKA Item"/>
        <s v="VLP Item"/>
        <s v="GPC Item"/>
        <s v="AUC Item"/>
        <s v="ECV Item"/>
        <s v="MZS Item"/>
        <s v="MNG Item"/>
        <s v="MOG Item"/>
        <s v="GSK Item"/>
        <s v="OBL Item"/>
        <s v="XVI Item"/>
        <s v="LWK Item"/>
        <s v="SNP Item"/>
        <s v="TOG Item"/>
        <s v="DNC Item"/>
        <s v="AWH Item"/>
        <s v="TIN Item"/>
        <s v="ITT Item"/>
        <s v="SYO Item"/>
        <s v="GJP Item"/>
        <s v="OHC Item"/>
        <s v="WWB Item"/>
        <s v="CHE Item"/>
        <s v="GOC Item"/>
        <s v="OTU Item"/>
        <s v="LSP Item"/>
        <s v="JUQ Item"/>
        <s v="AWF Item"/>
        <s v="NCR Item"/>
        <s v="KTV Item"/>
        <s v="BVR Item"/>
        <s v="DKM Item"/>
        <s v="GPJ Item"/>
        <s v="NVR Item"/>
        <s v="GJM Item"/>
        <s v="SNB Item"/>
        <s v="NSZ Item"/>
        <s v="HVG Item"/>
        <s v="AMV Item"/>
        <s v="XLN Item"/>
        <s v="FFF Item"/>
        <s v="LVG Item"/>
        <s v="DFI Item"/>
        <s v="JPT Item"/>
        <s v="PFM Item"/>
        <s v="VLI Item"/>
        <s v="DSW Item"/>
        <s v="RHG Item"/>
        <s v="KXK Item"/>
        <s v="TZG Item"/>
        <s v="NRZ Item"/>
        <s v="RRN Item"/>
        <s v="CLS Item"/>
        <s v="EVM Item"/>
        <s v="APM Item"/>
        <s v="XVA Item"/>
        <s v="EWJ Item"/>
        <s v="GFQ Item"/>
        <s v="FZM Item"/>
        <s v="KYB Item"/>
        <s v="RUW Item"/>
        <s v="ZYT Item"/>
        <s v="CLJ Item"/>
        <s v="AYR Item"/>
        <s v="LRH Item"/>
        <s v="CBL Item"/>
        <s v="NMF Item"/>
        <s v="RKM Item"/>
        <s v="AJA Item"/>
        <s v="NRS Item"/>
        <s v="ARL Item"/>
        <s v="JRG Item"/>
        <s v="WDM Item"/>
        <s v="RYV Item"/>
        <s v="ILP Item"/>
        <s v="MNC Item"/>
        <s v="UCA Item"/>
        <s v="DEJ Item"/>
        <s v="IDK Item"/>
        <s v="PEB Item"/>
        <s v="RZH Item"/>
        <s v="VGB Item"/>
        <s v="JKT Item"/>
        <s v="BVV Item"/>
        <s v="VTX Item"/>
        <s v="MBX Item"/>
        <s v="ECP Item"/>
        <s v="ZLA Item"/>
        <s v="DWZ Item"/>
        <s v="FZD Item"/>
        <s v="AHW Item"/>
        <s v="PPK Item"/>
        <s v="FIL Item"/>
        <s v="SSJ Item"/>
        <s v="NRF Item"/>
        <s v="GGW Item"/>
        <s v="IUY Item"/>
        <s v="GTR Item"/>
        <s v="XBK Item"/>
        <s v="EPP Item"/>
        <s v="SZX Item"/>
        <s v="MIY Item"/>
        <s v="TNX Item"/>
        <s v="GOZ Item"/>
        <s v="LJF Item"/>
        <s v="VRD Item"/>
        <s v="PTZ Item"/>
        <s v="IYF Item"/>
        <s v="NLH Item"/>
        <s v="RUN Item"/>
        <s v="KLA Item"/>
        <s v="ALR Item"/>
        <s v="UMN Item"/>
        <s v="PHH Item"/>
        <s v="KBG Item"/>
        <s v="VOO Item"/>
        <s v="RMU Item"/>
        <s v="CVM Item"/>
        <s v="YLH Item"/>
        <s v="NCH Item"/>
        <s v="MDN Item"/>
        <s v="GYK Item"/>
        <s v="SBM Item"/>
        <s v="EGR Item"/>
        <s v="XKP Item"/>
        <s v="NXM Item"/>
        <s v="ZDZ Item"/>
        <s v="WXN Item"/>
        <s v="OXX Item"/>
        <s v="ERF Item"/>
        <s v="VHD Item"/>
        <s v="CKX Item"/>
        <s v="IAG Item"/>
        <s v="MLA Item"/>
        <s v="KKV Item"/>
        <s v="BNH Item"/>
        <s v="YLF Item"/>
        <s v="YRV Item"/>
        <s v="JJX Item"/>
        <s v="NOD Item"/>
        <s v="GDC Item"/>
        <s v="PSW Item"/>
        <s v="GBM Item"/>
        <s v="JYF Item"/>
        <s v="BYE Item"/>
        <s v="CHZ Item"/>
        <s v="RLA Item"/>
        <s v="GZM Item"/>
        <s v="VDD Item"/>
        <s v="YFB Item"/>
        <s v="PXA Item"/>
        <s v="ZKF Item"/>
        <s v="JZM Item"/>
        <s v="EHE Item"/>
        <s v="EBS Item"/>
        <s v="MEJ Item"/>
        <s v="THO Item"/>
        <s v="RHL Item"/>
        <s v="EBN Item"/>
        <s v="BWQ Item"/>
        <s v="ZQH Item"/>
        <s v="OLN Item"/>
        <s v="IQK Item"/>
        <s v="VNQ Item"/>
        <s v="FVF Item"/>
        <s v="KVH Item"/>
        <s v="QFG Item"/>
        <s v="YVD Item"/>
        <s v="HTZ Item"/>
        <s v="CVS Item"/>
        <s v="KLP Item"/>
        <s v="RDW Item"/>
        <s v="ZQU Item"/>
        <s v="VYM Item"/>
        <s v="OIK Item"/>
        <s v="PCQ Item"/>
        <s v="YHI Item"/>
        <s v="CTU Item"/>
        <s v="FWM Item"/>
        <s v="NNF Item"/>
        <s v="DOR Item"/>
        <s v="VVQ Item"/>
        <s v="CUN Item"/>
        <s v="SAR Item"/>
        <s v="KPY Item"/>
        <s v="WYM Item"/>
        <s v="GWT Item"/>
        <s v="HMO Item"/>
        <s v="SHZ Item"/>
        <s v="UDT Item"/>
        <s v="WSV Item"/>
        <s v="LMR Item"/>
        <s v="YQI Item"/>
        <s v="BAM Item"/>
        <s v="WWQ Item"/>
        <s v="XWX Item"/>
        <s v="ZEI Item"/>
        <s v="ZEB Item"/>
        <s v="SPK Item"/>
        <s v="QNJ Item"/>
        <s v="VMO Item"/>
        <s v="UZM Item"/>
        <s v="QYE Item"/>
        <s v="STZ Item"/>
        <s v="SGA Item"/>
        <s v="MMS Item"/>
        <s v="VKR Item"/>
        <s v="FBG Item"/>
        <s v="MME Item"/>
        <s v="UAE Item"/>
        <s v="ZHW Item"/>
        <s v="MOQ Item"/>
        <s v="JFF Item"/>
        <s v="FQM Item"/>
        <s v="AXW Item"/>
        <s v="KJR Item"/>
        <s v="EHC Item"/>
        <s v="VGO Item"/>
        <s v="GFM Item"/>
        <s v="TPW Item"/>
        <s v="DMQ Item"/>
        <s v="MIR Item"/>
        <s v="IRA Item"/>
        <s v="DQA Item"/>
        <s v="MZC Item"/>
        <s v="OPA Item"/>
        <s v="MXD Item"/>
        <s v="HGB Item"/>
        <s v="MYN Item"/>
        <s v="CVQ Item"/>
        <s v="YTG Item"/>
        <s v="XZQ Item"/>
        <s v="RAP Item"/>
        <s v="TAK Item"/>
        <s v="LFI Item"/>
        <s v="IIA Item"/>
        <s v="ANU Item"/>
        <s v="FOI Item"/>
        <s v="SAG Item"/>
        <s v="XIW Item"/>
        <s v="PNU Item"/>
        <s v="QNN Item"/>
        <s v="KSG Item"/>
        <s v="QRA Item"/>
        <s v="KYW Item"/>
        <s v="JDA Item"/>
        <s v="DSK Item"/>
        <s v="YMA Item"/>
        <s v="NOS Item"/>
        <s v="WCT Item"/>
        <s v="UXE Item"/>
        <s v="BDO Item"/>
        <s v="GLH Item"/>
        <s v="ESJ Item"/>
        <s v="HYH Item"/>
        <s v="DMP Item"/>
        <s v="UXX Item"/>
        <s v="WGY Item"/>
        <s v="QYZ Item"/>
        <s v="YID Item"/>
        <s v="FYP Item"/>
        <s v="FJF Item"/>
        <s v="EUL Item"/>
        <s v="SYS Item"/>
        <s v="RCA Item"/>
        <s v="MGK Item"/>
        <s v="JUX Item"/>
        <s v="FWA Item"/>
        <s v="UZJ Item"/>
        <s v="XKR Item"/>
        <s v="DCR Item"/>
        <s v="UKS Item"/>
        <s v="RWW Item"/>
        <s v="ERC Item"/>
        <s v="GDN Item"/>
        <s v="LWM Item"/>
        <s v="UTE Item"/>
        <s v="RAB Item"/>
        <s v="HFM Item"/>
        <s v="KIC Item"/>
        <s v="UOZ Item"/>
        <s v="OYO Item"/>
        <s v="UTO Item"/>
        <s v="BJI Item"/>
        <s v="MHN Item"/>
        <s v="NQA Item"/>
        <s v="TYL Item"/>
        <s v="FMA Item"/>
        <s v="VNZ Item"/>
        <s v="VGE Item"/>
        <s v="DWS Item"/>
        <s v="AHN Item"/>
        <s v="BRH Item"/>
        <s v="BJA Item"/>
        <s v="CTT Item"/>
        <s v="ANS Item"/>
        <s v="ULM Item"/>
        <s v="HFA Item"/>
        <s v="TMT Item"/>
        <s v="ZTU Item"/>
        <s v="JFE Item"/>
        <s v="PQT Item"/>
        <s v="TBS Item"/>
        <s v="ZBQ Item"/>
        <s v="VYP Item"/>
        <s v="CJE Item"/>
        <s v="QAL Item"/>
        <s v="UYS Item"/>
        <s v="BHL Item"/>
        <s v="WNE Item"/>
        <s v="WEZ Item"/>
        <s v="IRH Item"/>
        <s v="QVQ Item"/>
        <s v="ZRG Item"/>
        <s v="PRP Item"/>
        <s v="SQC Item"/>
        <s v="KVM Item"/>
        <s v="MWN Item"/>
        <s v="MBP Item"/>
        <s v="HES Item"/>
        <s v="XHX Item"/>
        <s v="UBU Item"/>
        <s v="TPR Item"/>
        <s v="UQS Item"/>
      </sharedItems>
    </cacheField>
    <cacheField name="COGS" numFmtId="166">
      <sharedItems containsSemiMixedTypes="0" containsString="0" containsNumber="1" minValue="7.4104000000000001" maxValue="9318.9580000000005"/>
    </cacheField>
    <cacheField name="Sales" numFmtId="166">
      <sharedItems containsSemiMixedTypes="0" containsString="0" containsNumber="1" minValue="12.56" maxValue="9994.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eshani Agrawal" refreshedDate="45520.644112847222" createdVersion="8" refreshedVersion="8" minRefreshableVersion="3" recordCount="189" xr:uid="{331C7C5F-8BD8-4720-9DA0-D53D7884281F}">
  <cacheSource type="worksheet">
    <worksheetSource name="Table4"/>
  </cacheSource>
  <cacheFields count="13">
    <cacheField name="Date" numFmtId="14">
      <sharedItems containsSemiMixedTypes="0" containsNonDate="0" containsDate="1" containsString="0" minDate="2005-03-01T00:00:00" maxDate="2007-02-24T00:00:00" count="166">
        <d v="2006-12-23T00:00:00"/>
        <d v="2005-11-06T00:00:00"/>
        <d v="2005-09-06T00:00:00"/>
        <d v="2006-12-08T00:00:00"/>
        <d v="2006-02-21T00:00:00"/>
        <d v="2006-05-07T00:00:00"/>
        <d v="2005-07-18T00:00:00"/>
        <d v="2005-07-06T00:00:00"/>
        <d v="2005-04-14T00:00:00"/>
        <d v="2006-04-09T00:00:00"/>
        <d v="2007-01-05T00:00:00"/>
        <d v="2006-05-18T00:00:00"/>
        <d v="2005-07-26T00:00:00"/>
        <d v="2007-02-18T00:00:00"/>
        <d v="2006-03-02T00:00:00"/>
        <d v="2006-08-28T00:00:00"/>
        <d v="2006-09-30T00:00:00"/>
        <d v="2007-01-16T00:00:00"/>
        <d v="2005-10-16T00:00:00"/>
        <d v="2005-03-13T00:00:00"/>
        <d v="2005-09-11T00:00:00"/>
        <d v="2006-11-20T00:00:00"/>
        <d v="2005-12-23T00:00:00"/>
        <d v="2005-05-13T00:00:00"/>
        <d v="2006-11-27T00:00:00"/>
        <d v="2006-05-01T00:00:00"/>
        <d v="2005-09-05T00:00:00"/>
        <d v="2005-06-09T00:00:00"/>
        <d v="2006-01-25T00:00:00"/>
        <d v="2006-06-16T00:00:00"/>
        <d v="2007-01-08T00:00:00"/>
        <d v="2005-08-02T00:00:00"/>
        <d v="2006-11-13T00:00:00"/>
        <d v="2006-07-27T00:00:00"/>
        <d v="2006-11-09T00:00:00"/>
        <d v="2006-10-18T00:00:00"/>
        <d v="2005-06-01T00:00:00"/>
        <d v="2006-04-28T00:00:00"/>
        <d v="2006-12-22T00:00:00"/>
        <d v="2005-11-23T00:00:00"/>
        <d v="2006-07-25T00:00:00"/>
        <d v="2006-04-24T00:00:00"/>
        <d v="2006-07-23T00:00:00"/>
        <d v="2006-12-29T00:00:00"/>
        <d v="2005-10-20T00:00:00"/>
        <d v="2006-03-19T00:00:00"/>
        <d v="2005-10-02T00:00:00"/>
        <d v="2006-01-08T00:00:00"/>
        <d v="2005-03-30T00:00:00"/>
        <d v="2006-02-05T00:00:00"/>
        <d v="2005-03-08T00:00:00"/>
        <d v="2006-07-28T00:00:00"/>
        <d v="2006-10-12T00:00:00"/>
        <d v="2006-07-14T00:00:00"/>
        <d v="2005-09-22T00:00:00"/>
        <d v="2005-12-08T00:00:00"/>
        <d v="2006-07-16T00:00:00"/>
        <d v="2005-07-19T00:00:00"/>
        <d v="2005-09-21T00:00:00"/>
        <d v="2006-12-03T00:00:00"/>
        <d v="2005-07-21T00:00:00"/>
        <d v="2005-11-09T00:00:00"/>
        <d v="2005-09-27T00:00:00"/>
        <d v="2006-06-28T00:00:00"/>
        <d v="2006-05-29T00:00:00"/>
        <d v="2006-03-15T00:00:00"/>
        <d v="2005-07-27T00:00:00"/>
        <d v="2005-10-11T00:00:00"/>
        <d v="2006-09-10T00:00:00"/>
        <d v="2006-12-04T00:00:00"/>
        <d v="2006-12-02T00:00:00"/>
        <d v="2005-06-23T00:00:00"/>
        <d v="2005-04-17T00:00:00"/>
        <d v="2006-07-05T00:00:00"/>
        <d v="2006-06-01T00:00:00"/>
        <d v="2005-03-05T00:00:00"/>
        <d v="2005-07-12T00:00:00"/>
        <d v="2006-04-01T00:00:00"/>
        <d v="2005-06-11T00:00:00"/>
        <d v="2006-03-20T00:00:00"/>
        <d v="2006-11-02T00:00:00"/>
        <d v="2005-08-20T00:00:00"/>
        <d v="2006-07-13T00:00:00"/>
        <d v="2005-12-24T00:00:00"/>
        <d v="2006-05-16T00:00:00"/>
        <d v="2005-08-22T00:00:00"/>
        <d v="2005-12-01T00:00:00"/>
        <d v="2005-04-11T00:00:00"/>
        <d v="2006-05-19T00:00:00"/>
        <d v="2005-06-19T00:00:00"/>
        <d v="2007-02-02T00:00:00"/>
        <d v="2005-12-05T00:00:00"/>
        <d v="2006-04-04T00:00:00"/>
        <d v="2005-10-08T00:00:00"/>
        <d v="2007-02-19T00:00:00"/>
        <d v="2005-11-30T00:00:00"/>
        <d v="2005-03-24T00:00:00"/>
        <d v="2006-01-19T00:00:00"/>
        <d v="2005-03-01T00:00:00"/>
        <d v="2006-09-27T00:00:00"/>
        <d v="2005-07-25T00:00:00"/>
        <d v="2005-05-26T00:00:00"/>
        <d v="2006-04-21T00:00:00"/>
        <d v="2005-08-26T00:00:00"/>
        <d v="2005-06-16T00:00:00"/>
        <d v="2005-07-03T00:00:00"/>
        <d v="2005-03-03T00:00:00"/>
        <d v="2006-08-29T00:00:00"/>
        <d v="2005-10-27T00:00:00"/>
        <d v="2006-01-11T00:00:00"/>
        <d v="2006-10-15T00:00:00"/>
        <d v="2006-02-15T00:00:00"/>
        <d v="2006-02-28T00:00:00"/>
        <d v="2005-05-16T00:00:00"/>
        <d v="2006-06-25T00:00:00"/>
        <d v="2005-07-31T00:00:00"/>
        <d v="2005-12-12T00:00:00"/>
        <d v="2006-12-19T00:00:00"/>
        <d v="2006-02-17T00:00:00"/>
        <d v="2005-11-17T00:00:00"/>
        <d v="2005-08-05T00:00:00"/>
        <d v="2007-01-31T00:00:00"/>
        <d v="2006-09-04T00:00:00"/>
        <d v="2005-11-19T00:00:00"/>
        <d v="2005-10-31T00:00:00"/>
        <d v="2005-05-27T00:00:00"/>
        <d v="2005-04-19T00:00:00"/>
        <d v="2005-10-28T00:00:00"/>
        <d v="2007-02-08T00:00:00"/>
        <d v="2006-04-03T00:00:00"/>
        <d v="2005-12-06T00:00:00"/>
        <d v="2006-11-26T00:00:00"/>
        <d v="2006-08-07T00:00:00"/>
        <d v="2007-02-23T00:00:00"/>
        <d v="2006-02-11T00:00:00"/>
        <d v="2005-06-10T00:00:00"/>
        <d v="2006-08-04T00:00:00"/>
        <d v="2007-01-04T00:00:00"/>
        <d v="2006-01-05T00:00:00"/>
        <d v="2006-08-01T00:00:00"/>
        <d v="2006-07-11T00:00:00"/>
        <d v="2006-01-12T00:00:00"/>
        <d v="2005-12-04T00:00:00"/>
        <d v="2006-11-14T00:00:00"/>
        <d v="2007-01-19T00:00:00"/>
        <d v="2006-11-12T00:00:00"/>
        <d v="2006-04-30T00:00:00"/>
        <d v="2005-07-29T00:00:00"/>
        <d v="2006-03-29T00:00:00"/>
        <d v="2005-05-14T00:00:00"/>
        <d v="2006-05-15T00:00:00"/>
        <d v="2006-11-03T00:00:00"/>
        <d v="2005-10-01T00:00:00"/>
        <d v="2007-01-06T00:00:00"/>
        <d v="2005-10-19T00:00:00"/>
        <d v="2006-09-06T00:00:00"/>
        <d v="2006-04-20T00:00:00"/>
        <d v="2006-02-13T00:00:00"/>
        <d v="2006-03-09T00:00:00"/>
        <d v="2006-06-04T00:00:00"/>
        <d v="2006-01-03T00:00:00"/>
        <d v="2005-08-28T00:00:00"/>
        <d v="2006-07-30T00:00:00"/>
        <d v="2007-02-05T00:00:00"/>
        <d v="2006-10-09T00:00:00"/>
        <d v="2005-03-09T00:00:00"/>
      </sharedItems>
      <fieldGroup par="12"/>
    </cacheField>
    <cacheField name="Region" numFmtId="0">
      <sharedItems count="5">
        <s v="SouthEast"/>
        <s v="MidWest"/>
        <s v="NorthEast"/>
        <s v="North"/>
        <s v="West"/>
      </sharedItems>
    </cacheField>
    <cacheField name="Sales Rep" numFmtId="0">
      <sharedItems count="8">
        <s v="Troung"/>
        <s v="Steven"/>
        <s v="Chin"/>
        <s v="Jon"/>
        <s v="Rhonda"/>
        <s v="Jeri"/>
        <s v="Sheliadawn"/>
        <s v="Luke"/>
      </sharedItems>
    </cacheField>
    <cacheField name="Customer" numFmtId="0">
      <sharedItems/>
    </cacheField>
    <cacheField name="Product" numFmtId="0">
      <sharedItems count="10">
        <s v="Bellen"/>
        <s v="Regal"/>
        <s v="Carlota"/>
        <s v="Deuce"/>
        <s v="SunSpot"/>
        <s v="Sunset"/>
        <s v="Aspen"/>
        <s v="Sunshine"/>
        <s v="Quad"/>
        <s v="Yanaki"/>
      </sharedItems>
    </cacheField>
    <cacheField name="Price" numFmtId="164">
      <sharedItems containsSemiMixedTypes="0" containsString="0" containsNumber="1" containsInteger="1" minValue="14" maxValue="25"/>
    </cacheField>
    <cacheField name="Units" numFmtId="0">
      <sharedItems containsSemiMixedTypes="0" containsString="0" containsNumber="1" containsInteger="1" minValue="2" maxValue="6000"/>
    </cacheField>
    <cacheField name="COGS" numFmtId="164">
      <sharedItems containsSemiMixedTypes="0" containsString="0" containsNumber="1" minValue="18.059999999999999" maxValue="10682.375"/>
    </cacheField>
    <cacheField name="Sales" numFmtId="164">
      <sharedItems containsSemiMixedTypes="0" containsString="0" containsNumber="1" containsInteger="1" minValue="42" maxValue="12100" count="181">
        <n v="8379"/>
        <n v="1725"/>
        <n v="374"/>
        <n v="11900"/>
        <n v="6864"/>
        <n v="8547"/>
        <n v="5040"/>
        <n v="3892"/>
        <n v="3496"/>
        <n v="300"/>
        <n v="12100"/>
        <n v="5616"/>
        <n v="608"/>
        <n v="8352"/>
        <n v="6226"/>
        <n v="6194"/>
        <n v="3424"/>
        <n v="3059"/>
        <n v="2875"/>
        <n v="2415"/>
        <n v="456"/>
        <n v="5236"/>
        <n v="5698"/>
        <n v="3768"/>
        <n v="1092"/>
        <n v="4905"/>
        <n v="2086"/>
        <n v="7959"/>
        <n v="4368"/>
        <n v="3591"/>
        <n v="1675"/>
        <n v="3440"/>
        <n v="450"/>
        <n v="5720"/>
        <n v="5460"/>
        <n v="4020"/>
        <n v="1860"/>
        <n v="525"/>
        <n v="4634"/>
        <n v="1995"/>
        <n v="4326"/>
        <n v="1862"/>
        <n v="825"/>
        <n v="9807"/>
        <n v="6900"/>
        <n v="6480"/>
        <n v="6314"/>
        <n v="5649"/>
        <n v="4536"/>
        <n v="4400"/>
        <n v="2472"/>
        <n v="1936"/>
        <n v="7238"/>
        <n v="1701"/>
        <n v="1344"/>
        <n v="819"/>
        <n v="7460"/>
        <n v="4767"/>
        <n v="4123"/>
        <n v="3816"/>
        <n v="2400"/>
        <n v="1600"/>
        <n v="1240"/>
        <n v="6993"/>
        <n v="6405"/>
        <n v="5184"/>
        <n v="4473"/>
        <n v="968"/>
        <n v="6090"/>
        <n v="5152"/>
        <n v="1628"/>
        <n v="1316"/>
        <n v="42"/>
        <n v="8470"/>
        <n v="5936"/>
        <n v="5744"/>
        <n v="4580"/>
        <n v="2299"/>
        <n v="1968"/>
        <n v="384"/>
        <n v="6704"/>
        <n v="4731"/>
        <n v="1800"/>
        <n v="9400"/>
        <n v="2944"/>
        <n v="9350"/>
        <n v="5313"/>
        <n v="5126"/>
        <n v="2002"/>
        <n v="9786"/>
        <n v="4636"/>
        <n v="3210"/>
        <n v="1150"/>
        <n v="2394"/>
        <n v="2260"/>
        <n v="210"/>
        <n v="3056"/>
        <n v="1078"/>
        <n v="7315"/>
        <n v="6144"/>
        <n v="3738"/>
        <n v="8946"/>
        <n v="7847"/>
        <n v="5712"/>
        <n v="6951"/>
        <n v="5670"/>
        <n v="7392"/>
        <n v="6912"/>
        <n v="4380"/>
        <n v="4075"/>
        <n v="798"/>
        <n v="6720"/>
        <n v="2304"/>
        <n v="7644"/>
        <n v="3150"/>
        <n v="693"/>
        <n v="6327"/>
        <n v="2489"/>
        <n v="1785"/>
        <n v="8043"/>
        <n v="3948"/>
        <n v="3477"/>
        <n v="315"/>
        <n v="8382"/>
        <n v="6820"/>
        <n v="4725"/>
        <n v="2275"/>
        <n v="6870"/>
        <n v="5000"/>
        <n v="4246"/>
        <n v="7634"/>
        <n v="7376"/>
        <n v="6765"/>
        <n v="70"/>
        <n v="11425"/>
        <n v="8030"/>
        <n v="7623"/>
        <n v="3129"/>
        <n v="7625"/>
        <n v="5780"/>
        <n v="3072"/>
        <n v="2950"/>
        <n v="4816"/>
        <n v="688"/>
        <n v="9534"/>
        <n v="8340"/>
        <n v="5904"/>
        <n v="3140"/>
        <n v="4336"/>
        <n v="8862"/>
        <n v="8625"/>
        <n v="7790"/>
        <n v="5586"/>
        <n v="1953"/>
        <n v="11088"/>
        <n v="8320"/>
        <n v="6216"/>
        <n v="1770"/>
        <n v="1635"/>
        <n v="7040"/>
        <n v="6783"/>
        <n v="6489"/>
        <n v="8932"/>
        <n v="3750"/>
        <n v="2568"/>
        <n v="375"/>
        <n v="8575"/>
        <n v="6375"/>
        <n v="5940"/>
        <n v="5880"/>
        <n v="4515"/>
        <n v="4438"/>
        <n v="2142"/>
        <n v="418"/>
        <n v="10185"/>
        <n v="3171"/>
        <n v="2340"/>
        <n v="8976"/>
        <n v="4914"/>
        <n v="4100"/>
        <n v="686"/>
      </sharedItems>
      <fieldGroup base="8">
        <rangePr autoStart="0" autoEnd="0" startNum="1" endNum="12000" groupInterval="2000"/>
        <groupItems count="8">
          <s v="&lt;1"/>
          <s v="1-2000"/>
          <s v="2001-4000"/>
          <s v="4001-6000"/>
          <s v="6001-8000"/>
          <s v="8001-10000"/>
          <s v="10001-12000"/>
          <s v="&gt;12001"/>
        </groupItems>
      </fieldGroup>
    </cacheField>
    <cacheField name="Gross Profit" numFmtId="164">
      <sharedItems containsSemiMixedTypes="0" containsString="0" containsNumber="1" minValue="18.899999999999999" maxValue="6178.41"/>
    </cacheField>
    <cacheField name="Profit margin" numFmtId="0" formula="'Gross Profit'/Sales" databaseField="0"/>
    <cacheField name="Months (Date)" numFmtId="0" databaseField="0">
      <fieldGroup base="0">
        <rangePr groupBy="months" startDate="2005-03-01T00:00:00" endDate="2007-02-24T00:00:00"/>
        <groupItems count="14">
          <s v="&lt;01-03-2005"/>
          <s v="Jan"/>
          <s v="Feb"/>
          <s v="Mar"/>
          <s v="Apr"/>
          <s v="May"/>
          <s v="Jun"/>
          <s v="Jul"/>
          <s v="Aug"/>
          <s v="Sep"/>
          <s v="Oct"/>
          <s v="Nov"/>
          <s v="Dec"/>
          <s v="&gt;24-02-2007"/>
        </groupItems>
      </fieldGroup>
    </cacheField>
    <cacheField name="Years (Date)" numFmtId="0" databaseField="0">
      <fieldGroup base="0">
        <rangePr groupBy="years" startDate="2005-03-01T00:00:00" endDate="2007-02-24T00:00:00"/>
        <groupItems count="5">
          <s v="&lt;01-03-2005"/>
          <s v="2005"/>
          <s v="2006"/>
          <s v="2007"/>
          <s v="&gt;24-02-200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eshani Agrawal" refreshedDate="45520.673434143515" createdVersion="8" refreshedVersion="8" minRefreshableVersion="3" recordCount="712" xr:uid="{86091E5C-214E-4D39-8CBD-10118FD7B481}">
  <cacheSource type="worksheet">
    <worksheetSource name="Table1"/>
  </cacheSource>
  <cacheFields count="8">
    <cacheField name="Date" numFmtId="175">
      <sharedItems containsSemiMixedTypes="0" containsNonDate="0" containsDate="1" containsString="0" minDate="2006-09-01T00:00:00" maxDate="2006-10-01T00:00:00" count="23">
        <d v="2006-09-01T00:00:00"/>
        <d v="2006-09-02T00:00:00"/>
        <d v="2006-09-04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09-30T00:00:00"/>
      </sharedItems>
      <fieldGroup par="7"/>
    </cacheField>
    <cacheField name="Weekday" numFmtId="170">
      <sharedItems containsNonDate="0" count="6">
        <s v="Friday"/>
        <s v="Saturday"/>
        <s v="Monday"/>
        <s v="Tuesday"/>
        <s v="Wednesday"/>
        <s v="Thursday"/>
      </sharedItems>
    </cacheField>
    <cacheField name="Amount" numFmtId="174">
      <sharedItems containsSemiMixedTypes="0" containsString="0" containsNumber="1" containsInteger="1" minValue="100" maxValue="90000" count="415">
        <n v="5000"/>
        <n v="14571"/>
        <n v="500"/>
        <n v="15000"/>
        <n v="4623"/>
        <n v="8721"/>
        <n v="15276"/>
        <n v="15759"/>
        <n v="12000"/>
        <n v="7177"/>
        <n v="6837"/>
        <n v="3171"/>
        <n v="50000"/>
        <n v="4690"/>
        <n v="12438"/>
        <n v="7000"/>
        <n v="11957"/>
        <n v="13636"/>
        <n v="16000"/>
        <n v="5879"/>
        <n v="4000"/>
        <n v="10000"/>
        <n v="7427"/>
        <n v="4500"/>
        <n v="12962"/>
        <n v="5364"/>
        <n v="45000"/>
        <n v="14867"/>
        <n v="13061"/>
        <n v="11779"/>
        <n v="4995"/>
        <n v="10096"/>
        <n v="14861"/>
        <n v="5524"/>
        <n v="5862"/>
        <n v="12592"/>
        <n v="7188"/>
        <n v="9159"/>
        <n v="9208"/>
        <n v="5756"/>
        <n v="14480"/>
        <n v="7028"/>
        <n v="9397"/>
        <n v="14067"/>
        <n v="12429"/>
        <n v="5538"/>
        <n v="12953"/>
        <n v="8190"/>
        <n v="4348"/>
        <n v="6071"/>
        <n v="13000"/>
        <n v="12824"/>
        <n v="250"/>
        <n v="3000"/>
        <n v="9095"/>
        <n v="240"/>
        <n v="3075"/>
        <n v="4309"/>
        <n v="2000"/>
        <n v="5025"/>
        <n v="65000"/>
        <n v="6307"/>
        <n v="12203"/>
        <n v="6000"/>
        <n v="13215"/>
        <n v="35000"/>
        <n v="14548"/>
        <n v="11000"/>
        <n v="2878"/>
        <n v="9000"/>
        <n v="13519"/>
        <n v="14702"/>
        <n v="9705"/>
        <n v="11135"/>
        <n v="1000"/>
        <n v="7434"/>
        <n v="13500"/>
        <n v="8456"/>
        <n v="7770"/>
        <n v="100"/>
        <n v="12310"/>
        <n v="3715"/>
        <n v="4231"/>
        <n v="3644"/>
        <n v="5701"/>
        <n v="3559"/>
        <n v="275"/>
        <n v="11761"/>
        <n v="200"/>
        <n v="10135"/>
        <n v="5807"/>
        <n v="17000"/>
        <n v="7839"/>
        <n v="10612"/>
        <n v="400"/>
        <n v="14158"/>
        <n v="6762"/>
        <n v="11719"/>
        <n v="11552"/>
        <n v="7342"/>
        <n v="90000"/>
        <n v="11828"/>
        <n v="14644"/>
        <n v="3820"/>
        <n v="15208"/>
        <n v="7777"/>
        <n v="13574"/>
        <n v="8371"/>
        <n v="12455"/>
        <n v="13669"/>
        <n v="5221"/>
        <n v="3807"/>
        <n v="14841"/>
        <n v="10056"/>
        <n v="10219"/>
        <n v="133"/>
        <n v="124"/>
        <n v="4005"/>
        <n v="4405"/>
        <n v="10373"/>
        <n v="12164"/>
        <n v="344"/>
        <n v="7277"/>
        <n v="5282"/>
        <n v="14974"/>
        <n v="13390"/>
        <n v="12063"/>
        <n v="600"/>
        <n v="15703"/>
        <n v="8000"/>
        <n v="13903"/>
        <n v="6202"/>
        <n v="9009"/>
        <n v="245"/>
        <n v="11594"/>
        <n v="7865"/>
        <n v="4198"/>
        <n v="4535"/>
        <n v="75000"/>
        <n v="13428"/>
        <n v="2749"/>
        <n v="11721"/>
        <n v="4006"/>
        <n v="10492"/>
        <n v="14000"/>
        <n v="14969"/>
        <n v="8915"/>
        <n v="4853"/>
        <n v="3434"/>
        <n v="5570"/>
        <n v="3845"/>
        <n v="8815"/>
        <n v="4329"/>
        <n v="10553"/>
        <n v="12505"/>
        <n v="4681"/>
        <n v="4635"/>
        <n v="8093"/>
        <n v="9154"/>
        <n v="14475"/>
        <n v="12794"/>
        <n v="6674"/>
        <n v="4805"/>
        <n v="8801"/>
        <n v="6794"/>
        <n v="13524"/>
        <n v="8174"/>
        <n v="6586"/>
        <n v="9268"/>
        <n v="12303"/>
        <n v="8512"/>
        <n v="12516"/>
        <n v="10097"/>
        <n v="9877"/>
        <n v="4915"/>
        <n v="7316"/>
        <n v="4295"/>
        <n v="11935"/>
        <n v="9624"/>
        <n v="10181"/>
        <n v="8552"/>
        <n v="13494"/>
        <n v="12932"/>
        <n v="12722"/>
        <n v="12334"/>
        <n v="5360"/>
        <n v="10751"/>
        <n v="10190"/>
        <n v="5116"/>
        <n v="5097"/>
        <n v="8349"/>
        <n v="5366"/>
        <n v="12418"/>
        <n v="5761"/>
        <n v="6573"/>
        <n v="12006"/>
        <n v="4540"/>
        <n v="11931"/>
        <n v="10431"/>
        <n v="1325"/>
        <n v="14722"/>
        <n v="8613"/>
        <n v="11798"/>
        <n v="19000"/>
        <n v="10202"/>
        <n v="3525"/>
        <n v="12535"/>
        <n v="6190"/>
        <n v="5723"/>
        <n v="5245"/>
        <n v="3596"/>
        <n v="7882"/>
        <n v="4357"/>
        <n v="7289"/>
        <n v="13637"/>
        <n v="5603"/>
        <n v="13899"/>
        <n v="11217"/>
        <n v="10795"/>
        <n v="10122"/>
        <n v="13521"/>
        <n v="7649"/>
        <n v="5233"/>
        <n v="14227"/>
        <n v="3949"/>
        <n v="10862"/>
        <n v="8866"/>
        <n v="6676"/>
        <n v="12519"/>
        <n v="14782"/>
        <n v="14679"/>
        <n v="7165"/>
        <n v="11489"/>
        <n v="14706"/>
        <n v="12908"/>
        <n v="7811"/>
        <n v="13126"/>
        <n v="7989"/>
        <n v="4652"/>
        <n v="10368"/>
        <n v="10071"/>
        <n v="9395"/>
        <n v="7218"/>
        <n v="14611"/>
        <n v="11406"/>
        <n v="8920"/>
        <n v="10273"/>
        <n v="14473"/>
        <n v="9746"/>
        <n v="9940"/>
        <n v="14189"/>
        <n v="9800"/>
        <n v="6534"/>
        <n v="11984"/>
        <n v="5156"/>
        <n v="10177"/>
        <n v="8133"/>
        <n v="10141"/>
        <n v="9936"/>
        <n v="7037"/>
        <n v="4857"/>
        <n v="9098"/>
        <n v="14587"/>
        <n v="8940"/>
        <n v="4542"/>
        <n v="8882"/>
        <n v="6808"/>
        <n v="5589"/>
        <n v="21000"/>
        <n v="10103"/>
        <n v="10365"/>
        <n v="13916"/>
        <n v="13130"/>
        <n v="14750"/>
        <n v="6394"/>
        <n v="40599"/>
        <n v="12134"/>
        <n v="11498"/>
        <n v="14851"/>
        <n v="7258"/>
        <n v="12724"/>
        <n v="8545"/>
        <n v="4779"/>
        <n v="14169"/>
        <n v="4810"/>
        <n v="10768"/>
        <n v="7884"/>
        <n v="12903"/>
        <n v="10147"/>
        <n v="5664"/>
        <n v="7970"/>
        <n v="7013"/>
        <n v="10976"/>
        <n v="8633"/>
        <n v="9591"/>
        <n v="12158"/>
        <n v="6761"/>
        <n v="12198"/>
        <n v="5981"/>
        <n v="13900"/>
        <n v="6608"/>
        <n v="12958"/>
        <n v="4323"/>
        <n v="9251"/>
        <n v="11684"/>
        <n v="7604"/>
        <n v="11801"/>
        <n v="10329"/>
        <n v="6379"/>
        <n v="3951"/>
        <n v="10101"/>
        <n v="5680"/>
        <n v="8469"/>
        <n v="6561"/>
        <n v="12700"/>
        <n v="5904"/>
        <n v="13155"/>
        <n v="3728"/>
        <n v="13550"/>
        <n v="7854"/>
        <n v="5393"/>
        <n v="12789"/>
        <n v="30000"/>
        <n v="11169"/>
        <n v="6314"/>
        <n v="14698"/>
        <n v="11201"/>
        <n v="8042"/>
        <n v="13973"/>
        <n v="7192"/>
        <n v="9641"/>
        <n v="5943"/>
        <n v="11898"/>
        <n v="9001"/>
        <n v="4191"/>
        <n v="4985"/>
        <n v="12276"/>
        <n v="7167"/>
        <n v="12817"/>
        <n v="5517"/>
        <n v="10306"/>
        <n v="14433"/>
        <n v="4562"/>
        <n v="11541"/>
        <n v="5586"/>
        <n v="7668"/>
        <n v="4010"/>
        <n v="10332"/>
        <n v="14693"/>
        <n v="13091"/>
        <n v="14757"/>
        <n v="8436"/>
        <n v="14849"/>
        <n v="11365"/>
        <n v="7358"/>
        <n v="7193"/>
        <n v="13596"/>
        <n v="7197"/>
        <n v="5445"/>
        <n v="12127"/>
        <n v="10322"/>
        <n v="4518"/>
        <n v="12500"/>
        <n v="10039"/>
        <n v="11439"/>
        <n v="3714"/>
        <n v="10351"/>
        <n v="8894"/>
        <n v="13777"/>
        <n v="32000"/>
        <n v="7955"/>
        <n v="14546"/>
        <n v="11901"/>
        <n v="25000"/>
        <n v="8312"/>
        <n v="7874"/>
        <n v="4307"/>
        <n v="4384"/>
        <n v="9974"/>
        <n v="14348"/>
        <n v="12489"/>
        <n v="9632"/>
        <n v="13617"/>
        <n v="12887"/>
        <n v="5159"/>
        <n v="11134"/>
        <n v="12572"/>
        <n v="9405"/>
        <n v="4566"/>
        <n v="3900"/>
        <n v="13128"/>
        <n v="8264"/>
        <n v="6662"/>
        <n v="9525"/>
        <n v="13462"/>
        <n v="15984"/>
        <n v="10587"/>
        <n v="3539"/>
        <n v="10461"/>
        <n v="7756"/>
        <n v="9247"/>
        <n v="5302"/>
        <n v="5957"/>
        <n v="4113"/>
        <n v="9010"/>
        <n v="11765"/>
        <n v="13583"/>
        <n v="10474"/>
        <n v="1946"/>
        <n v="9113"/>
        <n v="4785"/>
        <n v="11632"/>
        <n v="6144"/>
        <n v="4257"/>
        <n v="12673"/>
      </sharedItems>
      <fieldGroup base="2">
        <rangePr autoStart="0" autoEnd="0" startNum="1" endNum="20000" groupInterval="5000"/>
        <groupItems count="6">
          <s v="&lt;1"/>
          <s v="1-5000"/>
          <s v="5001-10000"/>
          <s v="10001-15000"/>
          <s v="15001-20000"/>
          <s v="&gt;20001"/>
        </groupItems>
      </fieldGroup>
    </cacheField>
    <cacheField name="AcctType" numFmtId="0">
      <sharedItems count="4">
        <s v="IRA"/>
        <s v="CD"/>
        <s v="Checking"/>
        <s v="Savings"/>
      </sharedItems>
    </cacheField>
    <cacheField name="OpenedBy" numFmtId="0">
      <sharedItems/>
    </cacheField>
    <cacheField name="Branch" numFmtId="0">
      <sharedItems count="3">
        <s v="Central"/>
        <s v="North County"/>
        <s v="Westside"/>
      </sharedItems>
    </cacheField>
    <cacheField name="Customer" numFmtId="0">
      <sharedItems count="2">
        <s v="Existing"/>
        <s v="New"/>
      </sharedItems>
    </cacheField>
    <cacheField name="Days (Date)" numFmtId="0" databaseField="0">
      <fieldGroup base="0">
        <rangePr groupBy="days" startDate="2006-09-01T00:00:00" endDate="2006-10-01T00:00:00" groupInterval="7"/>
        <groupItems count="7">
          <s v="&lt;01-09-2006"/>
          <s v="01-09-2006 - 07-09-2006"/>
          <s v="08-09-2006 - 14-09-2006"/>
          <s v="15-09-2006 - 21-09-2006"/>
          <s v="22-09-2006 - 28-09-2006"/>
          <s v="29-09-2006 - 01-10-2006"/>
          <s v="&gt;01-10-200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eshani Agrawal" refreshedDate="45525.620200578705" createdVersion="8" refreshedVersion="8" minRefreshableVersion="3" recordCount="189" xr:uid="{C029DA90-7E0A-407E-AE33-9FC2082E7540}">
  <cacheSource type="worksheet">
    <worksheetSource ref="A1:J190" sheet="Pivot Data"/>
  </cacheSource>
  <cacheFields count="10">
    <cacheField name="Date" numFmtId="14">
      <sharedItems containsSemiMixedTypes="0" containsNonDate="0" containsDate="1" containsString="0" minDate="2005-03-01T00:00:00" maxDate="2007-02-24T00:00:00"/>
    </cacheField>
    <cacheField name="Region" numFmtId="0">
      <sharedItems/>
    </cacheField>
    <cacheField name="Sales Rep" numFmtId="0">
      <sharedItems/>
    </cacheField>
    <cacheField name="Customer" numFmtId="0">
      <sharedItems/>
    </cacheField>
    <cacheField name="Product" numFmtId="0">
      <sharedItems count="10">
        <s v="Bellen"/>
        <s v="Regal"/>
        <s v="Carlota"/>
        <s v="Deuce"/>
        <s v="SunSpot"/>
        <s v="Sunset"/>
        <s v="Aspen"/>
        <s v="Sunshine"/>
        <s v="Quad"/>
        <s v="Yanaki"/>
      </sharedItems>
    </cacheField>
    <cacheField name="Price" numFmtId="164">
      <sharedItems containsSemiMixedTypes="0" containsString="0" containsNumber="1" containsInteger="1" minValue="14" maxValue="25"/>
    </cacheField>
    <cacheField name="Units" numFmtId="0">
      <sharedItems containsSemiMixedTypes="0" containsString="0" containsNumber="1" containsInteger="1" minValue="2" maxValue="6000"/>
    </cacheField>
    <cacheField name="COGS" numFmtId="164">
      <sharedItems containsSemiMixedTypes="0" containsString="0" containsNumber="1" minValue="18.059999999999999" maxValue="10682.375"/>
    </cacheField>
    <cacheField name="Sales" numFmtId="164">
      <sharedItems containsSemiMixedTypes="0" containsString="0" containsNumber="1" containsInteger="1" minValue="42" maxValue="12100" count="181">
        <n v="8379"/>
        <n v="1725"/>
        <n v="374"/>
        <n v="11900"/>
        <n v="6864"/>
        <n v="8547"/>
        <n v="5040"/>
        <n v="3892"/>
        <n v="3496"/>
        <n v="300"/>
        <n v="12100"/>
        <n v="5616"/>
        <n v="608"/>
        <n v="8352"/>
        <n v="6226"/>
        <n v="6194"/>
        <n v="3424"/>
        <n v="3059"/>
        <n v="2875"/>
        <n v="2415"/>
        <n v="456"/>
        <n v="5236"/>
        <n v="5698"/>
        <n v="3768"/>
        <n v="1092"/>
        <n v="4905"/>
        <n v="2086"/>
        <n v="7959"/>
        <n v="4368"/>
        <n v="3591"/>
        <n v="1675"/>
        <n v="3440"/>
        <n v="450"/>
        <n v="5720"/>
        <n v="5460"/>
        <n v="4020"/>
        <n v="1860"/>
        <n v="525"/>
        <n v="4634"/>
        <n v="1995"/>
        <n v="4326"/>
        <n v="1862"/>
        <n v="825"/>
        <n v="9807"/>
        <n v="6900"/>
        <n v="6480"/>
        <n v="6314"/>
        <n v="5649"/>
        <n v="4536"/>
        <n v="4400"/>
        <n v="2472"/>
        <n v="1936"/>
        <n v="7238"/>
        <n v="1701"/>
        <n v="1344"/>
        <n v="819"/>
        <n v="7460"/>
        <n v="4767"/>
        <n v="4123"/>
        <n v="3816"/>
        <n v="2400"/>
        <n v="1600"/>
        <n v="1240"/>
        <n v="6993"/>
        <n v="6405"/>
        <n v="5184"/>
        <n v="4473"/>
        <n v="968"/>
        <n v="6090"/>
        <n v="5152"/>
        <n v="1628"/>
        <n v="1316"/>
        <n v="42"/>
        <n v="8470"/>
        <n v="5936"/>
        <n v="5744"/>
        <n v="4580"/>
        <n v="2299"/>
        <n v="1968"/>
        <n v="384"/>
        <n v="6704"/>
        <n v="4731"/>
        <n v="1800"/>
        <n v="9400"/>
        <n v="2944"/>
        <n v="9350"/>
        <n v="5313"/>
        <n v="5126"/>
        <n v="2002"/>
        <n v="9786"/>
        <n v="4636"/>
        <n v="3210"/>
        <n v="1150"/>
        <n v="2394"/>
        <n v="2260"/>
        <n v="210"/>
        <n v="3056"/>
        <n v="1078"/>
        <n v="7315"/>
        <n v="6144"/>
        <n v="3738"/>
        <n v="8946"/>
        <n v="7847"/>
        <n v="5712"/>
        <n v="6951"/>
        <n v="5670"/>
        <n v="7392"/>
        <n v="6912"/>
        <n v="4380"/>
        <n v="4075"/>
        <n v="798"/>
        <n v="6720"/>
        <n v="2304"/>
        <n v="7644"/>
        <n v="3150"/>
        <n v="693"/>
        <n v="6327"/>
        <n v="2489"/>
        <n v="1785"/>
        <n v="8043"/>
        <n v="3948"/>
        <n v="3477"/>
        <n v="315"/>
        <n v="8382"/>
        <n v="6820"/>
        <n v="4725"/>
        <n v="2275"/>
        <n v="6870"/>
        <n v="5000"/>
        <n v="4246"/>
        <n v="7634"/>
        <n v="7376"/>
        <n v="6765"/>
        <n v="70"/>
        <n v="11425"/>
        <n v="8030"/>
        <n v="7623"/>
        <n v="3129"/>
        <n v="7625"/>
        <n v="5780"/>
        <n v="3072"/>
        <n v="2950"/>
        <n v="4816"/>
        <n v="688"/>
        <n v="9534"/>
        <n v="8340"/>
        <n v="5904"/>
        <n v="3140"/>
        <n v="4336"/>
        <n v="8862"/>
        <n v="8625"/>
        <n v="7790"/>
        <n v="5586"/>
        <n v="1953"/>
        <n v="11088"/>
        <n v="8320"/>
        <n v="6216"/>
        <n v="1770"/>
        <n v="1635"/>
        <n v="7040"/>
        <n v="6783"/>
        <n v="6489"/>
        <n v="8932"/>
        <n v="3750"/>
        <n v="2568"/>
        <n v="375"/>
        <n v="8575"/>
        <n v="6375"/>
        <n v="5940"/>
        <n v="5880"/>
        <n v="4515"/>
        <n v="4438"/>
        <n v="2142"/>
        <n v="418"/>
        <n v="10185"/>
        <n v="3171"/>
        <n v="2340"/>
        <n v="8976"/>
        <n v="4914"/>
        <n v="4100"/>
        <n v="686"/>
      </sharedItems>
    </cacheField>
    <cacheField name="Gross Profit" numFmtId="164">
      <sharedItems containsSemiMixedTypes="0" containsString="0" containsNumber="1" minValue="18.899999999999999" maxValue="6178.4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eshani Agrawal" refreshedDate="45525.647395023145" createdVersion="8" refreshedVersion="8" minRefreshableVersion="3" recordCount="189" xr:uid="{B4D55BD2-631E-4421-89CC-330374B50682}">
  <cacheSource type="worksheet">
    <worksheetSource ref="A1:J190" sheet="Pivot Data"/>
  </cacheSource>
  <cacheFields count="11">
    <cacheField name="Date" numFmtId="14">
      <sharedItems containsSemiMixedTypes="0" containsNonDate="0" containsDate="1" containsString="0" minDate="2005-03-01T00:00:00" maxDate="2007-02-24T00:00:00"/>
    </cacheField>
    <cacheField name="Region" numFmtId="0">
      <sharedItems count="5">
        <s v="SouthEast"/>
        <s v="MidWest"/>
        <s v="NorthEast"/>
        <s v="North"/>
        <s v="West"/>
      </sharedItems>
    </cacheField>
    <cacheField name="Sales Rep" numFmtId="0">
      <sharedItems/>
    </cacheField>
    <cacheField name="Customer" numFmtId="0">
      <sharedItems/>
    </cacheField>
    <cacheField name="Product" numFmtId="0">
      <sharedItems/>
    </cacheField>
    <cacheField name="Price" numFmtId="164">
      <sharedItems containsSemiMixedTypes="0" containsString="0" containsNumber="1" containsInteger="1" minValue="14" maxValue="25"/>
    </cacheField>
    <cacheField name="Units" numFmtId="0">
      <sharedItems containsSemiMixedTypes="0" containsString="0" containsNumber="1" containsInteger="1" minValue="2" maxValue="6000"/>
    </cacheField>
    <cacheField name="COGS" numFmtId="164">
      <sharedItems containsSemiMixedTypes="0" containsString="0" containsNumber="1" minValue="18.059999999999999" maxValue="10682.375"/>
    </cacheField>
    <cacheField name="Sales" numFmtId="164">
      <sharedItems containsSemiMixedTypes="0" containsString="0" containsNumber="1" containsInteger="1" minValue="42" maxValue="12100"/>
    </cacheField>
    <cacheField name="Gross Profit" numFmtId="164">
      <sharedItems containsSemiMixedTypes="0" containsString="0" containsNumber="1" minValue="18.899999999999999" maxValue="6178.41"/>
    </cacheField>
    <cacheField name="Profit Margin" numFmtId="0" formula="'Gross Profit'/Sales" databaseField="0"/>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eshani Agrawal" refreshedDate="45525.665880092594" createdVersion="8" refreshedVersion="8" minRefreshableVersion="3" recordCount="712" xr:uid="{808CA479-403A-45BB-A092-28AF0A110C12}">
  <cacheSource type="worksheet">
    <worksheetSource ref="A12:G724" sheet="Pivot Class Exer"/>
  </cacheSource>
  <cacheFields count="8">
    <cacheField name="Date" numFmtId="175">
      <sharedItems containsSemiMixedTypes="0" containsNonDate="0" containsDate="1" containsString="0" minDate="2006-09-01T00:00:00" maxDate="2006-10-01T00:00:00"/>
    </cacheField>
    <cacheField name="Weekday" numFmtId="170">
      <sharedItems containsNonDate="0"/>
    </cacheField>
    <cacheField name="Amount" numFmtId="174">
      <sharedItems containsSemiMixedTypes="0" containsString="0" containsNumber="1" containsInteger="1" minValue="100" maxValue="90000"/>
    </cacheField>
    <cacheField name="AcctType" numFmtId="0">
      <sharedItems/>
    </cacheField>
    <cacheField name="OpenedBy" numFmtId="0">
      <sharedItems/>
    </cacheField>
    <cacheField name="Branch" numFmtId="0">
      <sharedItems count="3">
        <s v="Central"/>
        <s v="North County"/>
        <s v="Westside"/>
      </sharedItems>
    </cacheField>
    <cacheField name="Customer" numFmtId="0">
      <sharedItems/>
    </cacheField>
    <cacheField name="Interest" numFmtId="0" formula="Amount*5%"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7">
  <r>
    <d v="2006-06-15T00:00:00"/>
    <s v="SouthEast"/>
    <s v="Chin"/>
    <s v="Amazon.com"/>
    <x v="0"/>
    <n v="5406.2703000000001"/>
    <n v="9163.17"/>
  </r>
  <r>
    <d v="2006-03-01T00:00:00"/>
    <s v="SouthEast"/>
    <s v="Chin"/>
    <s v="Amazon.com"/>
    <x v="1"/>
    <n v="1277.9685999999999"/>
    <n v="2972.02"/>
  </r>
  <r>
    <d v="2006-06-10T00:00:00"/>
    <s v="North"/>
    <s v="Chin"/>
    <s v="Google"/>
    <x v="2"/>
    <n v="2681.739"/>
    <n v="5959.42"/>
  </r>
  <r>
    <d v="2006-06-15T00:00:00"/>
    <s v="SouthEast"/>
    <s v="Chin"/>
    <s v="Solar and Wind Inc."/>
    <x v="3"/>
    <n v="736.25199999999995"/>
    <n v="836.65"/>
  </r>
  <r>
    <d v="2006-06-14T00:00:00"/>
    <s v="NorthEast"/>
    <s v="Jeri"/>
    <s v="Costco"/>
    <x v="4"/>
    <n v="2065.1130000000003"/>
    <n v="4589.1400000000003"/>
  </r>
  <r>
    <d v="2006-06-14T00:00:00"/>
    <s v="NorthEast"/>
    <s v="Troung"/>
    <s v="Sherman Williams"/>
    <x v="5"/>
    <n v="2553.2776000000003"/>
    <n v="3754.82"/>
  </r>
  <r>
    <d v="2006-06-14T00:00:00"/>
    <s v="NorthEast"/>
    <s v="Steven"/>
    <s v="Peet's Coffee"/>
    <x v="6"/>
    <n v="2315.4340000000002"/>
    <n v="3405.05"/>
  </r>
  <r>
    <d v="2006-06-14T00:00:00"/>
    <s v="SouthEast"/>
    <s v="Sheliadawn"/>
    <s v="Google"/>
    <x v="7"/>
    <n v="1233.068"/>
    <n v="2867.6"/>
  </r>
  <r>
    <d v="2006-06-13T00:00:00"/>
    <s v="West"/>
    <s v="Chin"/>
    <s v="Nature Company"/>
    <x v="8"/>
    <n v="2187.7136"/>
    <n v="3771.92"/>
  </r>
  <r>
    <d v="2006-06-12T00:00:00"/>
    <s v="North"/>
    <s v="Sheliadawn"/>
    <s v="ExcelIsVeryFun.com"/>
    <x v="9"/>
    <n v="3786.4939999999997"/>
    <n v="8805.7999999999993"/>
  </r>
  <r>
    <d v="2006-06-12T00:00:00"/>
    <s v="NorthEast"/>
    <s v="Chin"/>
    <s v="Sherman Williams"/>
    <x v="10"/>
    <n v="2964.4780000000001"/>
    <n v="5389.96"/>
  </r>
  <r>
    <d v="2006-06-12T00:00:00"/>
    <s v="NorthEast"/>
    <s v="Jeri"/>
    <s v="Peet's Coffee"/>
    <x v="11"/>
    <n v="2292.2224999999999"/>
    <n v="5330.75"/>
  </r>
  <r>
    <d v="2006-06-11T00:00:00"/>
    <s v="SouthEast"/>
    <s v="Luke"/>
    <s v="Costco"/>
    <x v="12"/>
    <n v="3427.8409999999994"/>
    <n v="5809.9"/>
  </r>
  <r>
    <d v="2006-05-18T00:00:00"/>
    <s v="SouthEast"/>
    <s v="Chin"/>
    <s v="Google"/>
    <x v="13"/>
    <n v="5309.2380000000003"/>
    <n v="9653.16"/>
  </r>
  <r>
    <d v="2006-06-10T00:00:00"/>
    <s v="MidWest"/>
    <s v="Chin"/>
    <s v="Home Depot"/>
    <x v="14"/>
    <n v="2336.3963999999996"/>
    <n v="5433.48"/>
  </r>
  <r>
    <d v="2006-06-10T00:00:00"/>
    <s v="NorthEast"/>
    <s v="Troung"/>
    <s v="Google"/>
    <x v="15"/>
    <n v="3411.5625500000001"/>
    <n v="3648.73"/>
  </r>
  <r>
    <d v="2006-06-10T00:00:00"/>
    <s v="West"/>
    <s v="Luke"/>
    <s v="Whole Foods"/>
    <x v="16"/>
    <n v="209.30459999999999"/>
    <n v="360.87"/>
  </r>
  <r>
    <d v="2006-06-09T00:00:00"/>
    <s v="NorthEast"/>
    <s v="Sheliadawn"/>
    <s v="Office Depot"/>
    <x v="17"/>
    <n v="4426.8998000000001"/>
    <n v="7503.22"/>
  </r>
  <r>
    <d v="2006-06-09T00:00:00"/>
    <s v="SouthEast"/>
    <s v="Chin"/>
    <s v="Costco"/>
    <x v="18"/>
    <n v="6487.5183999999999"/>
    <n v="7372.18"/>
  </r>
  <r>
    <d v="2006-06-09T00:00:00"/>
    <s v="SouthEast"/>
    <s v="Troung"/>
    <s v="Google"/>
    <x v="19"/>
    <n v="2478.7079999999996"/>
    <n v="4201.2"/>
  </r>
  <r>
    <d v="2006-06-09T00:00:00"/>
    <s v="NorthEast"/>
    <s v="Steven"/>
    <s v="Google"/>
    <x v="20"/>
    <n v="1381.6759999999997"/>
    <n v="2382.1999999999998"/>
  </r>
  <r>
    <d v="2006-06-08T00:00:00"/>
    <s v="NorthEast"/>
    <s v="Rhonda"/>
    <s v="Sherman Williams"/>
    <x v="21"/>
    <n v="4295.7172"/>
    <n v="9990.0400000000009"/>
  </r>
  <r>
    <d v="2006-06-08T00:00:00"/>
    <s v="West"/>
    <s v="Jeri"/>
    <s v="Yahoo"/>
    <x v="22"/>
    <n v="4949.5336000000007"/>
    <n v="8389.0400000000009"/>
  </r>
  <r>
    <d v="2006-06-08T00:00:00"/>
    <s v="MidWest"/>
    <s v="Sheliadawn"/>
    <s v="Sherman Williams"/>
    <x v="23"/>
    <n v="4651.7015999999994"/>
    <n v="7884.24"/>
  </r>
  <r>
    <d v="2006-06-08T00:00:00"/>
    <s v="North"/>
    <s v="Sheliadawn"/>
    <s v="Home Depot"/>
    <x v="24"/>
    <n v="2605.3515000000002"/>
    <n v="5789.67"/>
  </r>
  <r>
    <d v="2006-06-08T00:00:00"/>
    <s v="SouthEast"/>
    <s v="Troung"/>
    <s v="ExcelIsVeryFun.com"/>
    <x v="25"/>
    <n v="1563.0155999999999"/>
    <n v="3634.92"/>
  </r>
  <r>
    <d v="2006-06-07T00:00:00"/>
    <s v="MidWest"/>
    <s v="Jon"/>
    <s v="Nature Company"/>
    <x v="26"/>
    <n v="5395.1260000000002"/>
    <n v="9809.32"/>
  </r>
  <r>
    <d v="2006-06-07T00:00:00"/>
    <s v="West"/>
    <s v="Rhonda"/>
    <s v="Solar and Wind Inc."/>
    <x v="27"/>
    <n v="6353.3624000000009"/>
    <n v="9343.18"/>
  </r>
  <r>
    <d v="2006-06-07T00:00:00"/>
    <s v="North"/>
    <s v="Rhonda"/>
    <s v="Whole Foods"/>
    <x v="28"/>
    <n v="3401.7208000000001"/>
    <n v="9193.84"/>
  </r>
  <r>
    <d v="2006-06-07T00:00:00"/>
    <s v="West"/>
    <s v="Jon"/>
    <s v="Nature Company"/>
    <x v="29"/>
    <n v="3084.5731000000001"/>
    <n v="5228.09"/>
  </r>
  <r>
    <d v="2006-06-07T00:00:00"/>
    <s v="NorthEast"/>
    <s v="Steven"/>
    <s v="Home Depot"/>
    <x v="30"/>
    <n v="1569.5120999999999"/>
    <n v="2660.19"/>
  </r>
  <r>
    <d v="2006-06-07T00:00:00"/>
    <s v="NorthEast"/>
    <s v="Jeri"/>
    <s v="Google"/>
    <x v="31"/>
    <n v="1155.048"/>
    <n v="1698.6"/>
  </r>
  <r>
    <d v="2006-02-18T00:00:00"/>
    <s v="North"/>
    <s v="Chin"/>
    <s v="Amazon.com"/>
    <x v="32"/>
    <n v="3718.9650000000001"/>
    <n v="4958.62"/>
  </r>
  <r>
    <d v="2006-06-07T00:00:00"/>
    <s v="MidWest"/>
    <s v="Chin"/>
    <s v="Peet's Coffee"/>
    <x v="33"/>
    <n v="304.81"/>
    <n v="326"/>
  </r>
  <r>
    <d v="2006-06-06T00:00:00"/>
    <s v="NorthEast"/>
    <s v="Chin"/>
    <s v="ExcelIsVeryFun.com"/>
    <x v="34"/>
    <n v="5231.1224999999995"/>
    <n v="6974.83"/>
  </r>
  <r>
    <d v="2006-06-06T00:00:00"/>
    <s v="MidWest"/>
    <s v="Chin"/>
    <s v="Yahoo"/>
    <x v="35"/>
    <n v="1701.5422999999998"/>
    <n v="2883.97"/>
  </r>
  <r>
    <d v="2006-06-05T00:00:00"/>
    <s v="NorthEast"/>
    <s v="Jeri"/>
    <s v="The Economist"/>
    <x v="36"/>
    <n v="1755.6580000000001"/>
    <n v="2581.85"/>
  </r>
  <r>
    <d v="2006-06-05T00:00:00"/>
    <s v="NorthEast"/>
    <s v="Luke"/>
    <s v="Peet's Coffee"/>
    <x v="37"/>
    <n v="1012.1468500000001"/>
    <n v="1082.51"/>
  </r>
  <r>
    <d v="2006-06-03T00:00:00"/>
    <s v="SouthEast"/>
    <s v="Rhonda"/>
    <s v="Nature Company"/>
    <x v="38"/>
    <n v="3317.4607000000001"/>
    <n v="8966.11"/>
  </r>
  <r>
    <d v="2006-06-03T00:00:00"/>
    <s v="North"/>
    <s v="Rhonda"/>
    <s v="Peet's Coffee"/>
    <x v="39"/>
    <n v="1291.4625000000001"/>
    <n v="1721.95"/>
  </r>
  <r>
    <d v="2006-06-02T00:00:00"/>
    <s v="NorthEast"/>
    <s v="Chin"/>
    <s v="Whole Foods"/>
    <x v="40"/>
    <n v="4304.3099000000002"/>
    <n v="4603.54"/>
  </r>
  <r>
    <d v="2006-06-01T00:00:00"/>
    <s v="NorthEast"/>
    <s v="Steven"/>
    <s v="Office Depot"/>
    <x v="41"/>
    <n v="1276.155"/>
    <n v="1701.54"/>
  </r>
  <r>
    <d v="2006-06-01T00:00:00"/>
    <s v="SouthEast"/>
    <s v="Chin"/>
    <s v="Office Depot"/>
    <x v="42"/>
    <n v="296.5985"/>
    <n v="539.27"/>
  </r>
  <r>
    <d v="2006-05-31T00:00:00"/>
    <s v="NorthEast"/>
    <s v="Jon"/>
    <s v="ExcelIsVeryFun.com"/>
    <x v="43"/>
    <n v="4494.4470000000001"/>
    <n v="9987.66"/>
  </r>
  <r>
    <d v="2006-05-30T00:00:00"/>
    <s v="West"/>
    <s v="Chin"/>
    <s v="Whole Foods"/>
    <x v="44"/>
    <n v="5224.1909500000002"/>
    <n v="5587.37"/>
  </r>
  <r>
    <d v="2006-05-30T00:00:00"/>
    <s v="MidWest"/>
    <s v="Rhonda"/>
    <s v="Sherman Williams"/>
    <x v="45"/>
    <n v="4190.1288000000004"/>
    <n v="4761.51"/>
  </r>
  <r>
    <d v="2006-05-30T00:00:00"/>
    <s v="West"/>
    <s v="Luke"/>
    <s v="Costco"/>
    <x v="46"/>
    <n v="1117.5012999999999"/>
    <n v="1894.07"/>
  </r>
  <r>
    <d v="2006-05-30T00:00:00"/>
    <s v="MidWest"/>
    <s v="Rhonda"/>
    <s v="Sherman Williams"/>
    <x v="47"/>
    <n v="1138.0952"/>
    <n v="1293.29"/>
  </r>
  <r>
    <d v="2006-05-29T00:00:00"/>
    <s v="SouthEast"/>
    <s v="Sheliadawn"/>
    <s v="Nature Company"/>
    <x v="48"/>
    <n v="4263.1784000000007"/>
    <n v="6269.38"/>
  </r>
  <r>
    <d v="2006-05-29T00:00:00"/>
    <s v="North"/>
    <s v="Sheliadawn"/>
    <s v="McLendon's Hardware"/>
    <x v="49"/>
    <n v="295.78559999999999"/>
    <n v="336.12"/>
  </r>
  <r>
    <d v="2006-05-29T00:00:00"/>
    <s v="NorthEast"/>
    <s v="Steven"/>
    <s v="Yahoo"/>
    <x v="50"/>
    <n v="305.01570000000004"/>
    <n v="326.22000000000003"/>
  </r>
  <r>
    <d v="2006-05-28T00:00:00"/>
    <s v="North"/>
    <s v="Jon"/>
    <s v="Nature Company"/>
    <x v="51"/>
    <n v="5262.2075000000004"/>
    <n v="9567.65"/>
  </r>
  <r>
    <d v="2006-05-28T00:00:00"/>
    <s v="SouthEast"/>
    <s v="Jeri"/>
    <s v="ExcelIsVeryFun.com"/>
    <x v="52"/>
    <n v="1075.8901000000001"/>
    <n v="2502.0700000000002"/>
  </r>
  <r>
    <d v="2006-05-27T00:00:00"/>
    <s v="North"/>
    <s v="Jeri"/>
    <s v="Sherman Williams"/>
    <x v="53"/>
    <n v="5422.665"/>
    <n v="7230.22"/>
  </r>
  <r>
    <d v="2006-05-27T00:00:00"/>
    <s v="West"/>
    <s v="Luke"/>
    <s v="Solar and Wind Inc."/>
    <x v="54"/>
    <n v="2289.2539999999999"/>
    <n v="4162.28"/>
  </r>
  <r>
    <d v="2006-05-27T00:00:00"/>
    <s v="North"/>
    <s v="Sheliadawn"/>
    <s v="Office Depot"/>
    <x v="55"/>
    <n v="1067.1624999999999"/>
    <n v="1808.75"/>
  </r>
  <r>
    <d v="2006-05-27T00:00:00"/>
    <s v="North"/>
    <s v="Steven"/>
    <s v="Yahoo"/>
    <x v="56"/>
    <n v="87.245999999999995"/>
    <n v="193.88"/>
  </r>
  <r>
    <d v="2006-05-26T00:00:00"/>
    <s v="NorthEast"/>
    <s v="Rhonda"/>
    <s v="Google"/>
    <x v="57"/>
    <n v="5846.415"/>
    <n v="7795.22"/>
  </r>
  <r>
    <d v="2006-05-26T00:00:00"/>
    <s v="NorthEast"/>
    <s v="Jeri"/>
    <s v="Nature Company"/>
    <x v="58"/>
    <n v="3631.5148999999997"/>
    <n v="6155.11"/>
  </r>
  <r>
    <d v="2006-05-26T00:00:00"/>
    <s v="NorthEast"/>
    <s v="Jeri"/>
    <s v="Sherman Williams"/>
    <x v="59"/>
    <n v="194.82100000000003"/>
    <n v="354.22"/>
  </r>
  <r>
    <d v="2006-05-25T00:00:00"/>
    <s v="North"/>
    <s v="Rhonda"/>
    <s v="McLendon's Hardware"/>
    <x v="60"/>
    <n v="2580.6390000000001"/>
    <n v="6974.7"/>
  </r>
  <r>
    <d v="2006-05-25T00:00:00"/>
    <s v="West"/>
    <s v="Jeri"/>
    <s v="Office Depot"/>
    <x v="61"/>
    <n v="1259.0744"/>
    <n v="2928.08"/>
  </r>
  <r>
    <d v="2006-05-24T00:00:00"/>
    <s v="SouthEast"/>
    <s v="Jon"/>
    <s v="Yahoo"/>
    <x v="62"/>
    <n v="2175.6752999999999"/>
    <n v="5059.71"/>
  </r>
  <r>
    <d v="2006-05-24T00:00:00"/>
    <s v="NorthEast"/>
    <s v="Jeri"/>
    <s v="Yahoo"/>
    <x v="63"/>
    <n v="823.97889999999995"/>
    <n v="2226.9699999999998"/>
  </r>
  <r>
    <d v="2006-05-23T00:00:00"/>
    <s v="NorthEast"/>
    <s v="Jeri"/>
    <s v="Whole Foods"/>
    <x v="64"/>
    <n v="6767.5080000000007"/>
    <n v="7690.35"/>
  </r>
  <r>
    <d v="2006-05-22T00:00:00"/>
    <s v="NorthEast"/>
    <s v="Troung"/>
    <s v="Peet's Coffee"/>
    <x v="65"/>
    <n v="3963.8069999999998"/>
    <n v="8808.4599999999991"/>
  </r>
  <r>
    <d v="2006-05-22T00:00:00"/>
    <s v="West"/>
    <s v="Jon"/>
    <s v="Nature Company"/>
    <x v="66"/>
    <n v="4441.3792000000003"/>
    <n v="6531.44"/>
  </r>
  <r>
    <d v="2006-05-22T00:00:00"/>
    <s v="NorthEast"/>
    <s v="Steven"/>
    <s v="Nature Company"/>
    <x v="67"/>
    <n v="2827.5159999999996"/>
    <n v="4792.3999999999996"/>
  </r>
  <r>
    <d v="2006-05-22T00:00:00"/>
    <s v="West"/>
    <s v="Jeri"/>
    <s v="Amazon.com"/>
    <x v="68"/>
    <n v="776.84849999999994"/>
    <n v="1726.33"/>
  </r>
  <r>
    <d v="2006-05-21T00:00:00"/>
    <s v="NorthEast"/>
    <s v="Jon"/>
    <s v="Home Depot"/>
    <x v="69"/>
    <n v="3569.8872000000001"/>
    <n v="4056.69"/>
  </r>
  <r>
    <d v="2006-05-21T00:00:00"/>
    <s v="West"/>
    <s v="Rhonda"/>
    <s v="The Economist"/>
    <x v="70"/>
    <n v="1658.3309999999999"/>
    <n v="3685.18"/>
  </r>
  <r>
    <d v="2006-05-20T00:00:00"/>
    <s v="SouthEast"/>
    <s v="Jon"/>
    <s v="Office Depot"/>
    <x v="71"/>
    <n v="2950.4429"/>
    <n v="7974.17"/>
  </r>
  <r>
    <d v="2006-05-19T00:00:00"/>
    <s v="NorthEast"/>
    <s v="Luke"/>
    <s v="McLendon's Hardware"/>
    <x v="72"/>
    <n v="3908.8896"/>
    <n v="4441.92"/>
  </r>
  <r>
    <d v="2006-05-19T00:00:00"/>
    <s v="West"/>
    <s v="Jeri"/>
    <s v="Nature Company"/>
    <x v="73"/>
    <n v="1854.6071999999999"/>
    <n v="4313.04"/>
  </r>
  <r>
    <d v="2006-05-19T00:00:00"/>
    <s v="West"/>
    <s v="Sheliadawn"/>
    <s v="Solar and Wind Inc."/>
    <x v="74"/>
    <n v="1530.5445"/>
    <n v="3401.21"/>
  </r>
  <r>
    <d v="2006-05-19T00:00:00"/>
    <s v="West"/>
    <s v="Jon"/>
    <s v="Solar and Wind Inc."/>
    <x v="75"/>
    <n v="1798.3015999999998"/>
    <n v="3100.52"/>
  </r>
  <r>
    <d v="2006-05-19T00:00:00"/>
    <s v="SouthEast"/>
    <s v="Chin"/>
    <s v="The Economist"/>
    <x v="76"/>
    <n v="1458.2425000000001"/>
    <n v="2651.35"/>
  </r>
  <r>
    <d v="2006-03-31T00:00:00"/>
    <s v="North"/>
    <s v="Chin"/>
    <s v="Google"/>
    <x v="77"/>
    <n v="4453.9949999999999"/>
    <n v="5938.66"/>
  </r>
  <r>
    <d v="2006-05-18T00:00:00"/>
    <s v="MidWest"/>
    <s v="Chin"/>
    <s v="The Economist"/>
    <x v="78"/>
    <n v="8649.2829500000007"/>
    <n v="9250.57"/>
  </r>
  <r>
    <d v="2006-05-18T00:00:00"/>
    <s v="NorthEast"/>
    <s v="Jeri"/>
    <s v="Solar and Wind Inc."/>
    <x v="79"/>
    <n v="3731.0940000000001"/>
    <n v="8291.32"/>
  </r>
  <r>
    <d v="2006-05-18T00:00:00"/>
    <s v="MidWest"/>
    <s v="Troung"/>
    <s v="McLendon's Hardware"/>
    <x v="80"/>
    <n v="2442.518"/>
    <n v="6601.4"/>
  </r>
  <r>
    <d v="2006-05-18T00:00:00"/>
    <s v="MidWest"/>
    <s v="Luke"/>
    <s v="Whole Foods"/>
    <x v="81"/>
    <n v="3489.6525000000001"/>
    <n v="4652.87"/>
  </r>
  <r>
    <d v="2006-05-18T00:00:00"/>
    <s v="NorthEast"/>
    <s v="Rhonda"/>
    <s v="The Economist"/>
    <x v="82"/>
    <n v="4246.5736500000003"/>
    <n v="4541.79"/>
  </r>
  <r>
    <d v="2006-05-18T00:00:00"/>
    <s v="NorthEast"/>
    <s v="Troung"/>
    <s v="Peet's Coffee"/>
    <x v="83"/>
    <n v="406.24650000000003"/>
    <n v="738.63"/>
  </r>
  <r>
    <d v="2006-05-17T00:00:00"/>
    <s v="NorthEast"/>
    <s v="Sheliadawn"/>
    <s v="Sherman Williams"/>
    <x v="84"/>
    <n v="5365.1730000000007"/>
    <n v="9754.86"/>
  </r>
  <r>
    <d v="2006-05-17T00:00:00"/>
    <s v="NorthEast"/>
    <s v="Jon"/>
    <s v="Solar and Wind Inc."/>
    <x v="85"/>
    <n v="2764.3959999999997"/>
    <n v="4766.2"/>
  </r>
  <r>
    <d v="2006-05-17T00:00:00"/>
    <s v="MidWest"/>
    <s v="Sheliadawn"/>
    <s v="ExcelIsVeryFun.com"/>
    <x v="86"/>
    <n v="436.86270000000002"/>
    <n v="1180.71"/>
  </r>
  <r>
    <d v="2006-05-16T00:00:00"/>
    <s v="MidWest"/>
    <s v="Jeri"/>
    <s v="Costco"/>
    <x v="87"/>
    <n v="4533.7574999999997"/>
    <n v="6045.01"/>
  </r>
  <r>
    <d v="2006-05-16T00:00:00"/>
    <s v="NorthEast"/>
    <s v="Sheliadawn"/>
    <s v="Sherman Williams"/>
    <x v="88"/>
    <n v="272.13300000000004"/>
    <n v="604.74"/>
  </r>
  <r>
    <d v="2006-05-15T00:00:00"/>
    <s v="North"/>
    <s v="Rhonda"/>
    <s v="Office Depot"/>
    <x v="89"/>
    <n v="3605.0410000000002"/>
    <n v="6554.62"/>
  </r>
  <r>
    <d v="2006-05-15T00:00:00"/>
    <s v="NorthEast"/>
    <s v="Chin"/>
    <s v="Whole Foods"/>
    <x v="90"/>
    <n v="1018.2511000000001"/>
    <n v="2752.03"/>
  </r>
  <r>
    <d v="2006-05-14T00:00:00"/>
    <s v="NorthEast"/>
    <s v="Sheliadawn"/>
    <s v="Home Depot"/>
    <x v="91"/>
    <n v="5409.0277999999998"/>
    <n v="9325.91"/>
  </r>
  <r>
    <d v="2006-05-14T00:00:00"/>
    <s v="NorthEast"/>
    <s v="Jeri"/>
    <s v="ExcelIsVeryFun.com"/>
    <x v="92"/>
    <n v="3559.26"/>
    <n v="4745.68"/>
  </r>
  <r>
    <d v="2006-05-14T00:00:00"/>
    <s v="NorthEast"/>
    <s v="Troung"/>
    <s v="Solar and Wind Inc."/>
    <x v="93"/>
    <n v="692.46749999999997"/>
    <n v="923.29"/>
  </r>
  <r>
    <d v="2006-05-13T00:00:00"/>
    <s v="North"/>
    <s v="Rhonda"/>
    <s v="Nature Company"/>
    <x v="94"/>
    <n v="2666.1385999999998"/>
    <n v="7205.78"/>
  </r>
  <r>
    <d v="2006-05-13T00:00:00"/>
    <s v="NorthEast"/>
    <s v="Sheliadawn"/>
    <s v="Whole Foods"/>
    <x v="95"/>
    <n v="2076.5250000000001"/>
    <n v="4614.5"/>
  </r>
  <r>
    <d v="2006-05-13T00:00:00"/>
    <s v="West"/>
    <s v="Chin"/>
    <s v="Office Depot"/>
    <x v="96"/>
    <n v="927.62330000000009"/>
    <n v="2507.09"/>
  </r>
  <r>
    <d v="2006-05-12T00:00:00"/>
    <s v="West"/>
    <s v="Troung"/>
    <s v="Whole Foods"/>
    <x v="97"/>
    <n v="4596.9550000000008"/>
    <n v="8358.1"/>
  </r>
  <r>
    <d v="2006-05-12T00:00:00"/>
    <s v="NorthEast"/>
    <s v="Steven"/>
    <s v="Home Depot"/>
    <x v="98"/>
    <n v="4764.9841999999999"/>
    <n v="8215.49"/>
  </r>
  <r>
    <d v="2006-05-12T00:00:00"/>
    <s v="North"/>
    <s v="Sheliadawn"/>
    <s v="Home Depot"/>
    <x v="99"/>
    <n v="1122.2566999999999"/>
    <n v="1902.13"/>
  </r>
  <r>
    <d v="2006-05-11T00:00:00"/>
    <s v="MidWest"/>
    <s v="Chin"/>
    <s v="Costco"/>
    <x v="100"/>
    <n v="3545.6228500000002"/>
    <n v="3792.11"/>
  </r>
  <r>
    <d v="2006-05-11T00:00:00"/>
    <s v="North"/>
    <s v="Troung"/>
    <s v="McLendon's Hardware"/>
    <x v="101"/>
    <n v="2293.8449999999998"/>
    <n v="3058.46"/>
  </r>
  <r>
    <d v="2006-05-10T00:00:00"/>
    <s v="NorthEast"/>
    <s v="Jon"/>
    <s v="Sherman Williams"/>
    <x v="102"/>
    <n v="4030.73"/>
    <n v="7328.6"/>
  </r>
  <r>
    <d v="2006-05-10T00:00:00"/>
    <s v="North"/>
    <s v="Chin"/>
    <s v="Whole Foods"/>
    <x v="103"/>
    <n v="3475.9285000000004"/>
    <n v="6319.87"/>
  </r>
  <r>
    <d v="2006-05-10T00:00:00"/>
    <s v="NorthEast"/>
    <s v="Jeri"/>
    <s v="Whole Foods"/>
    <x v="104"/>
    <n v="1855.4204999999999"/>
    <n v="5014.6499999999996"/>
  </r>
  <r>
    <d v="2006-05-10T00:00:00"/>
    <s v="North"/>
    <s v="Luke"/>
    <s v="Amazon.com"/>
    <x v="105"/>
    <n v="2236.3418999999999"/>
    <n v="3790.41"/>
  </r>
  <r>
    <d v="2006-05-10T00:00:00"/>
    <s v="North"/>
    <s v="Rhonda"/>
    <s v="Amazon.com"/>
    <x v="106"/>
    <n v="2127.2576000000004"/>
    <n v="3128.32"/>
  </r>
  <r>
    <d v="2006-05-10T00:00:00"/>
    <s v="NorthEast"/>
    <s v="Steven"/>
    <s v="Peet's Coffee"/>
    <x v="107"/>
    <n v="637.44709999999998"/>
    <n v="1722.83"/>
  </r>
  <r>
    <d v="2006-05-09T00:00:00"/>
    <s v="MidWest"/>
    <s v="Luke"/>
    <s v="Home Depot"/>
    <x v="108"/>
    <n v="4285.1774999999998"/>
    <n v="5713.57"/>
  </r>
  <r>
    <d v="2006-05-08T00:00:00"/>
    <s v="West"/>
    <s v="Troung"/>
    <s v="Office Depot"/>
    <x v="109"/>
    <n v="6255.4949999999999"/>
    <n v="8340.66"/>
  </r>
  <r>
    <d v="2006-05-08T00:00:00"/>
    <s v="MidWest"/>
    <s v="Chin"/>
    <s v="Costco"/>
    <x v="110"/>
    <n v="1834.0455999999999"/>
    <n v="4956.88"/>
  </r>
  <r>
    <d v="2006-05-07T00:00:00"/>
    <s v="NorthEast"/>
    <s v="Chin"/>
    <s v="Home Depot"/>
    <x v="111"/>
    <n v="5026.5109000000002"/>
    <n v="8519.51"/>
  </r>
  <r>
    <d v="2006-05-07T00:00:00"/>
    <s v="SouthEast"/>
    <s v="Chin"/>
    <s v="Costco"/>
    <x v="112"/>
    <n v="4677.2253000000001"/>
    <n v="5002.38"/>
  </r>
  <r>
    <d v="2006-05-07T00:00:00"/>
    <s v="West"/>
    <s v="Rhonda"/>
    <s v="Sherman Williams"/>
    <x v="113"/>
    <n v="2018.03855"/>
    <n v="2158.33"/>
  </r>
  <r>
    <d v="2006-05-06T00:00:00"/>
    <s v="MidWest"/>
    <s v="Luke"/>
    <s v="McLendon's Hardware"/>
    <x v="114"/>
    <n v="3172.0617999999999"/>
    <n v="8573.14"/>
  </r>
  <r>
    <d v="2006-05-06T00:00:00"/>
    <s v="SouthEast"/>
    <s v="Troung"/>
    <s v="Amazon.com"/>
    <x v="115"/>
    <n v="3558.8649"/>
    <n v="8276.43"/>
  </r>
  <r>
    <d v="2006-05-06T00:00:00"/>
    <s v="North"/>
    <s v="Jeri"/>
    <s v="Home Depot"/>
    <x v="116"/>
    <n v="1558.413"/>
    <n v="3463.14"/>
  </r>
  <r>
    <d v="2006-05-05T00:00:00"/>
    <s v="SouthEast"/>
    <s v="Rhonda"/>
    <s v="Yahoo"/>
    <x v="117"/>
    <n v="1974.5040999999999"/>
    <n v="4591.87"/>
  </r>
  <r>
    <d v="2006-05-04T00:00:00"/>
    <s v="West"/>
    <s v="Jeri"/>
    <s v="ExcelIsVeryFun.com"/>
    <x v="118"/>
    <n v="5376.2628999999997"/>
    <n v="9112.31"/>
  </r>
  <r>
    <d v="2006-05-04T00:00:00"/>
    <s v="NorthEast"/>
    <s v="Jon"/>
    <s v="Sherman Williams"/>
    <x v="119"/>
    <n v="7980.0847500000009"/>
    <n v="8534.85"/>
  </r>
  <r>
    <d v="2006-05-03T00:00:00"/>
    <s v="North"/>
    <s v="Jeri"/>
    <s v="ExcelIsVeryFun.com"/>
    <x v="120"/>
    <n v="4468.6187"/>
    <n v="7573.93"/>
  </r>
  <r>
    <d v="2006-05-03T00:00:00"/>
    <s v="West"/>
    <s v="Sheliadawn"/>
    <s v="Yahoo"/>
    <x v="121"/>
    <n v="3843.0652999999998"/>
    <n v="6513.67"/>
  </r>
  <r>
    <d v="2006-05-03T00:00:00"/>
    <s v="North"/>
    <s v="Sheliadawn"/>
    <s v="Whole Foods"/>
    <x v="122"/>
    <n v="3904.1549999999997"/>
    <n v="5205.54"/>
  </r>
  <r>
    <d v="2006-05-03T00:00:00"/>
    <s v="NorthEast"/>
    <s v="Steven"/>
    <s v="Whole Foods"/>
    <x v="123"/>
    <n v="4846.9558500000003"/>
    <n v="5183.91"/>
  </r>
  <r>
    <d v="2006-05-03T00:00:00"/>
    <s v="NorthEast"/>
    <s v="Rhonda"/>
    <s v="Google"/>
    <x v="124"/>
    <n v="2075.59"/>
    <n v="3773.8"/>
  </r>
  <r>
    <d v="2006-05-03T00:00:00"/>
    <s v="SouthEast"/>
    <s v="Luke"/>
    <s v="Costco"/>
    <x v="125"/>
    <n v="1978.1514500000001"/>
    <n v="2115.67"/>
  </r>
  <r>
    <d v="2006-03-16T00:00:00"/>
    <s v="NorthEast"/>
    <s v="Chin"/>
    <s v="Google"/>
    <x v="126"/>
    <n v="9007.0513499999997"/>
    <n v="9633.2099999999991"/>
  </r>
  <r>
    <d v="2006-05-02T00:00:00"/>
    <s v="SouthEast"/>
    <s v="Chin"/>
    <s v="Costco"/>
    <x v="127"/>
    <n v="3127.7565"/>
    <n v="6950.57"/>
  </r>
  <r>
    <d v="2006-03-12T00:00:00"/>
    <s v="MidWest"/>
    <s v="Chin"/>
    <s v="Google"/>
    <x v="128"/>
    <n v="3445.1291999999999"/>
    <n v="9311.16"/>
  </r>
  <r>
    <d v="2006-05-02T00:00:00"/>
    <s v="NorthEast"/>
    <s v="Troung"/>
    <s v="Google"/>
    <x v="129"/>
    <n v="1775.075"/>
    <n v="4797.5"/>
  </r>
  <r>
    <d v="2006-05-02T00:00:00"/>
    <s v="SouthEast"/>
    <s v="Jeri"/>
    <s v="Whole Foods"/>
    <x v="130"/>
    <n v="1265.308"/>
    <n v="1437.85"/>
  </r>
  <r>
    <d v="2006-05-01T00:00:00"/>
    <s v="North"/>
    <s v="Luke"/>
    <s v="Solar and Wind Inc."/>
    <x v="131"/>
    <n v="6605.4974999999995"/>
    <n v="8807.33"/>
  </r>
  <r>
    <d v="2006-05-01T00:00:00"/>
    <s v="NorthEast"/>
    <s v="Luke"/>
    <s v="Peet's Coffee"/>
    <x v="132"/>
    <n v="3750.0773000000004"/>
    <n v="8721.11"/>
  </r>
  <r>
    <d v="2006-05-01T00:00:00"/>
    <s v="MidWest"/>
    <s v="Jeri"/>
    <s v="Solar and Wind Inc."/>
    <x v="133"/>
    <n v="5990.4974999999995"/>
    <n v="7987.33"/>
  </r>
  <r>
    <d v="2006-05-01T00:00:00"/>
    <s v="NorthEast"/>
    <s v="Sheliadawn"/>
    <s v="Google"/>
    <x v="134"/>
    <n v="3297.0465000000004"/>
    <n v="7326.77"/>
  </r>
  <r>
    <d v="2006-05-01T00:00:00"/>
    <s v="NorthEast"/>
    <s v="Sheliadawn"/>
    <s v="McLendon's Hardware"/>
    <x v="135"/>
    <n v="3650.8996000000006"/>
    <n v="5368.97"/>
  </r>
  <r>
    <d v="2006-05-01T00:00:00"/>
    <s v="NorthEast"/>
    <s v="Chin"/>
    <s v="ExcelIsVeryFun.com"/>
    <x v="136"/>
    <n v="3084.0745999999999"/>
    <n v="5317.37"/>
  </r>
  <r>
    <d v="2006-05-01T00:00:00"/>
    <s v="NorthEast"/>
    <s v="Jon"/>
    <s v="Home Depot"/>
    <x v="137"/>
    <n v="2081.3031999999998"/>
    <n v="4840.24"/>
  </r>
  <r>
    <d v="2006-05-01T00:00:00"/>
    <s v="NorthEast"/>
    <s v="Rhonda"/>
    <s v="McLendon's Hardware"/>
    <x v="138"/>
    <n v="2347.59"/>
    <n v="3130.12"/>
  </r>
  <r>
    <d v="2006-04-30T00:00:00"/>
    <s v="North"/>
    <s v="Steven"/>
    <s v="Amazon.com"/>
    <x v="139"/>
    <n v="3233.7251000000001"/>
    <n v="5480.89"/>
  </r>
  <r>
    <d v="2006-04-30T00:00:00"/>
    <s v="NorthEast"/>
    <s v="Chin"/>
    <s v="Yahoo"/>
    <x v="140"/>
    <n v="2796.4023999999999"/>
    <n v="3177.73"/>
  </r>
  <r>
    <d v="2006-04-30T00:00:00"/>
    <s v="North"/>
    <s v="Jeri"/>
    <s v="Whole Foods"/>
    <x v="141"/>
    <n v="730.46249999999998"/>
    <n v="973.95"/>
  </r>
  <r>
    <d v="2006-04-29T00:00:00"/>
    <s v="SouthEast"/>
    <s v="Sheliadawn"/>
    <s v="The Economist"/>
    <x v="142"/>
    <n v="3491.3835000000004"/>
    <n v="6347.97"/>
  </r>
  <r>
    <d v="2006-04-29T00:00:00"/>
    <s v="MidWest"/>
    <s v="Jon"/>
    <s v="Solar and Wind Inc."/>
    <x v="143"/>
    <n v="3196.6177999999995"/>
    <n v="5511.41"/>
  </r>
  <r>
    <d v="2006-04-29T00:00:00"/>
    <s v="MidWest"/>
    <s v="Jon"/>
    <s v="Whole Foods"/>
    <x v="144"/>
    <n v="2714.3696"/>
    <n v="3991.72"/>
  </r>
  <r>
    <d v="2006-04-29T00:00:00"/>
    <s v="West"/>
    <s v="Troung"/>
    <s v="McLendon's Hardware"/>
    <x v="145"/>
    <n v="195.21899999999999"/>
    <n v="433.82"/>
  </r>
  <r>
    <d v="2006-04-28T00:00:00"/>
    <s v="North"/>
    <s v="Luke"/>
    <s v="Home Depot"/>
    <x v="146"/>
    <n v="3290.5840000000003"/>
    <n v="3739.3"/>
  </r>
  <r>
    <d v="2006-04-28T00:00:00"/>
    <s v="SouthEast"/>
    <s v="Rhonda"/>
    <s v="Amazon.com"/>
    <x v="147"/>
    <n v="98.042600000000007"/>
    <n v="264.98"/>
  </r>
  <r>
    <d v="2006-04-27T00:00:00"/>
    <s v="SouthEast"/>
    <s v="Troung"/>
    <s v="Sherman Williams"/>
    <x v="86"/>
    <n v="1186.6409000000001"/>
    <n v="2759.63"/>
  </r>
  <r>
    <d v="2006-04-26T00:00:00"/>
    <s v="SouthEast"/>
    <s v="Steven"/>
    <s v="Home Depot"/>
    <x v="148"/>
    <n v="7054.7752"/>
    <n v="8016.79"/>
  </r>
  <r>
    <d v="2006-04-26T00:00:00"/>
    <s v="NorthEast"/>
    <s v="Steven"/>
    <s v="Sherman Williams"/>
    <x v="149"/>
    <n v="317.27120000000002"/>
    <n v="737.84"/>
  </r>
  <r>
    <d v="2006-04-25T00:00:00"/>
    <s v="MidWest"/>
    <s v="Rhonda"/>
    <s v="ExcelIsVeryFun.com"/>
    <x v="150"/>
    <n v="8333.411900000001"/>
    <n v="8912.74"/>
  </r>
  <r>
    <d v="2006-04-25T00:00:00"/>
    <s v="NorthEast"/>
    <s v="Steven"/>
    <s v="ExcelIsVeryFun.com"/>
    <x v="151"/>
    <n v="3342.2579999999998"/>
    <n v="7427.24"/>
  </r>
  <r>
    <d v="2006-04-23T00:00:00"/>
    <s v="MidWest"/>
    <s v="Troung"/>
    <s v="Peet's Coffee"/>
    <x v="152"/>
    <n v="1673.6358"/>
    <n v="4523.34"/>
  </r>
  <r>
    <d v="2006-04-21T00:00:00"/>
    <s v="NorthEast"/>
    <s v="Steven"/>
    <s v="Nature Company"/>
    <x v="153"/>
    <n v="3627.81"/>
    <n v="8061.8"/>
  </r>
  <r>
    <d v="2006-04-21T00:00:00"/>
    <s v="North"/>
    <s v="Jon"/>
    <s v="Office Depot"/>
    <x v="154"/>
    <n v="3303.1997999999999"/>
    <n v="7681.86"/>
  </r>
  <r>
    <d v="2006-04-21T00:00:00"/>
    <s v="North"/>
    <s v="Troung"/>
    <s v="Sherman Williams"/>
    <x v="155"/>
    <n v="3122.1255999999998"/>
    <n v="3547.87"/>
  </r>
  <r>
    <d v="2006-04-20T00:00:00"/>
    <s v="NorthEast"/>
    <s v="Troung"/>
    <s v="Yahoo"/>
    <x v="156"/>
    <n v="5717.9141999999993"/>
    <n v="9691.3799999999992"/>
  </r>
  <r>
    <d v="2006-04-19T00:00:00"/>
    <s v="SouthEast"/>
    <s v="Jon"/>
    <s v="Costco"/>
    <x v="157"/>
    <n v="4338.3998000000001"/>
    <n v="7353.22"/>
  </r>
  <r>
    <d v="2006-04-19T00:00:00"/>
    <s v="NorthEast"/>
    <s v="Troung"/>
    <s v="Whole Foods"/>
    <x v="158"/>
    <n v="1741.0227"/>
    <n v="4048.89"/>
  </r>
  <r>
    <d v="2006-04-19T00:00:00"/>
    <s v="NorthEast"/>
    <s v="Chin"/>
    <s v="Home Depot"/>
    <x v="159"/>
    <n v="2382.9450000000002"/>
    <n v="3177.26"/>
  </r>
  <r>
    <d v="2006-04-18T00:00:00"/>
    <s v="MidWest"/>
    <s v="Luke"/>
    <s v="Amazon.com"/>
    <x v="160"/>
    <n v="2322.1385"/>
    <n v="4222.07"/>
  </r>
  <r>
    <d v="2006-04-18T00:00:00"/>
    <s v="North"/>
    <s v="Troung"/>
    <s v="McLendon's Hardware"/>
    <x v="161"/>
    <n v="3239.9900500000003"/>
    <n v="3465.23"/>
  </r>
  <r>
    <d v="2006-04-17T00:00:00"/>
    <s v="SouthEast"/>
    <s v="Rhonda"/>
    <s v="Whole Foods"/>
    <x v="162"/>
    <n v="3781.3185000000003"/>
    <n v="8402.93"/>
  </r>
  <r>
    <d v="2006-04-16T00:00:00"/>
    <s v="NorthEast"/>
    <s v="Luke"/>
    <s v="The Economist"/>
    <x v="163"/>
    <n v="6989.4615999999996"/>
    <n v="7942.57"/>
  </r>
  <r>
    <d v="2006-04-16T00:00:00"/>
    <s v="West"/>
    <s v="Sheliadawn"/>
    <s v="Google"/>
    <x v="164"/>
    <n v="3494.5920000000001"/>
    <n v="7765.76"/>
  </r>
  <r>
    <d v="2006-04-16T00:00:00"/>
    <s v="North"/>
    <s v="Jon"/>
    <s v="Peet's Coffee"/>
    <x v="165"/>
    <n v="4473.2474999999995"/>
    <n v="5964.33"/>
  </r>
  <r>
    <d v="2006-04-16T00:00:00"/>
    <s v="MidWest"/>
    <s v="Jeri"/>
    <s v="Nature Company"/>
    <x v="166"/>
    <n v="2521.9542999999999"/>
    <n v="5865.01"/>
  </r>
  <r>
    <d v="2006-04-16T00:00:00"/>
    <s v="NorthEast"/>
    <s v="Sheliadawn"/>
    <s v="Costco"/>
    <x v="167"/>
    <n v="2986.6552000000006"/>
    <n v="4392.1400000000003"/>
  </r>
  <r>
    <d v="2006-04-16T00:00:00"/>
    <s v="West"/>
    <s v="Troung"/>
    <s v="ExcelIsVeryFun.com"/>
    <x v="168"/>
    <n v="2350.4615999999996"/>
    <n v="4052.52"/>
  </r>
  <r>
    <d v="2006-04-15T00:00:00"/>
    <s v="West"/>
    <s v="Sheliadawn"/>
    <s v="Amazon.com"/>
    <x v="169"/>
    <n v="3894.4124999999999"/>
    <n v="8654.25"/>
  </r>
  <r>
    <d v="2006-04-15T00:00:00"/>
    <s v="SouthEast"/>
    <s v="Jon"/>
    <s v="Sherman Williams"/>
    <x v="170"/>
    <n v="1935.9611"/>
    <n v="3281.29"/>
  </r>
  <r>
    <d v="2006-04-15T00:00:00"/>
    <s v="NorthEast"/>
    <s v="Troung"/>
    <s v="Costco"/>
    <x v="171"/>
    <n v="1182.0463999999999"/>
    <n v="3194.72"/>
  </r>
  <r>
    <d v="2006-04-14T00:00:00"/>
    <s v="NorthEast"/>
    <s v="Chin"/>
    <s v="Whole Foods"/>
    <x v="172"/>
    <n v="5822.4975999999997"/>
    <n v="9868.64"/>
  </r>
  <r>
    <d v="2006-04-14T00:00:00"/>
    <s v="SouthEast"/>
    <s v="Steven"/>
    <s v="The Economist"/>
    <x v="173"/>
    <n v="5082.0752000000002"/>
    <n v="7473.64"/>
  </r>
  <r>
    <d v="2006-04-14T00:00:00"/>
    <s v="NorthEast"/>
    <s v="Jeri"/>
    <s v="Whole Foods"/>
    <x v="174"/>
    <n v="6416.8395500000006"/>
    <n v="6862.93"/>
  </r>
  <r>
    <d v="2006-02-17T00:00:00"/>
    <s v="NorthEast"/>
    <s v="Chin"/>
    <s v="Amazon.com"/>
    <x v="175"/>
    <n v="1350.0629999999999"/>
    <n v="3000.14"/>
  </r>
  <r>
    <d v="2006-04-14T00:00:00"/>
    <s v="NorthEast"/>
    <s v="Luke"/>
    <s v="Peet's Coffee"/>
    <x v="176"/>
    <n v="343.21950000000004"/>
    <n v="762.71"/>
  </r>
  <r>
    <d v="2006-04-14T00:00:00"/>
    <s v="NorthEast"/>
    <s v="Jon"/>
    <s v="Sherman Williams"/>
    <x v="177"/>
    <n v="189.83305000000001"/>
    <n v="203.03"/>
  </r>
  <r>
    <d v="2006-04-13T00:00:00"/>
    <s v="MidWest"/>
    <s v="Jeri"/>
    <s v="Office Depot"/>
    <x v="178"/>
    <n v="5416.9879499999997"/>
    <n v="5793.57"/>
  </r>
  <r>
    <d v="2006-04-13T00:00:00"/>
    <s v="SouthEast"/>
    <s v="Jon"/>
    <s v="Peet's Coffee"/>
    <x v="179"/>
    <n v="3293.4255999999996"/>
    <n v="5678.32"/>
  </r>
  <r>
    <d v="2006-04-13T00:00:00"/>
    <s v="NorthEast"/>
    <s v="Chin"/>
    <s v="ExcelIsVeryFun.com"/>
    <x v="180"/>
    <n v="457.75659999999999"/>
    <n v="1237.18"/>
  </r>
  <r>
    <d v="2006-04-12T00:00:00"/>
    <s v="NorthEast"/>
    <s v="Jon"/>
    <s v="Office Depot"/>
    <x v="181"/>
    <n v="5261.6081999999997"/>
    <n v="8917.98"/>
  </r>
  <r>
    <d v="2006-04-12T00:00:00"/>
    <s v="NorthEast"/>
    <s v="Rhonda"/>
    <s v="Amazon.com"/>
    <x v="182"/>
    <n v="4866.6001999999999"/>
    <n v="8390.69"/>
  </r>
  <r>
    <d v="2006-04-12T00:00:00"/>
    <s v="MidWest"/>
    <s v="Troung"/>
    <s v="Whole Foods"/>
    <x v="183"/>
    <n v="5928.8175000000001"/>
    <n v="7905.09"/>
  </r>
  <r>
    <d v="2006-04-12T00:00:00"/>
    <s v="MidWest"/>
    <s v="Rhonda"/>
    <s v="Peet's Coffee"/>
    <x v="184"/>
    <n v="987.8309999999999"/>
    <n v="2195.1799999999998"/>
  </r>
  <r>
    <d v="2006-04-12T00:00:00"/>
    <s v="West"/>
    <s v="Jon"/>
    <s v="McLendon's Hardware"/>
    <x v="185"/>
    <n v="751.75649999999996"/>
    <n v="1670.57"/>
  </r>
  <r>
    <d v="2006-04-11T00:00:00"/>
    <s v="NorthEast"/>
    <s v="Luke"/>
    <s v="Whole Foods"/>
    <x v="186"/>
    <n v="3267.6043999999997"/>
    <n v="7599.08"/>
  </r>
  <r>
    <d v="2006-04-10T00:00:00"/>
    <s v="North"/>
    <s v="Luke"/>
    <s v="ExcelIsVeryFun.com"/>
    <x v="187"/>
    <n v="8220.264799999999"/>
    <n v="9341.2099999999991"/>
  </r>
  <r>
    <d v="2006-04-10T00:00:00"/>
    <s v="MidWest"/>
    <s v="Sheliadawn"/>
    <s v="Yahoo"/>
    <x v="188"/>
    <n v="2373.2788"/>
    <n v="4091.86"/>
  </r>
  <r>
    <d v="2006-04-09T00:00:00"/>
    <s v="SouthEast"/>
    <s v="Luke"/>
    <s v="Amazon.com"/>
    <x v="189"/>
    <n v="3119.4790000000003"/>
    <n v="5671.78"/>
  </r>
  <r>
    <d v="2006-04-09T00:00:00"/>
    <s v="SouthEast"/>
    <s v="Chin"/>
    <s v="Peet's Coffee"/>
    <x v="190"/>
    <n v="2647.4331999999999"/>
    <n v="4564.54"/>
  </r>
  <r>
    <d v="2006-04-09T00:00:00"/>
    <s v="North"/>
    <s v="Jeri"/>
    <s v="The Economist"/>
    <x v="53"/>
    <n v="1126.7080000000001"/>
    <n v="2048.56"/>
  </r>
  <r>
    <d v="2006-04-09T00:00:00"/>
    <s v="NorthEast"/>
    <s v="Rhonda"/>
    <s v="Home Depot"/>
    <x v="191"/>
    <n v="1786.3472000000002"/>
    <n v="2029.94"/>
  </r>
  <r>
    <d v="2006-04-07T00:00:00"/>
    <s v="NorthEast"/>
    <s v="Chin"/>
    <s v="Home Depot"/>
    <x v="192"/>
    <n v="3150.2799"/>
    <n v="8514.27"/>
  </r>
  <r>
    <d v="2006-04-07T00:00:00"/>
    <s v="NorthEast"/>
    <s v="Rhonda"/>
    <s v="McLendon's Hardware"/>
    <x v="193"/>
    <n v="2178.0852999999997"/>
    <n v="3691.67"/>
  </r>
  <r>
    <d v="2006-04-07T00:00:00"/>
    <s v="NorthEast"/>
    <s v="Steven"/>
    <s v="Amazon.com"/>
    <x v="194"/>
    <n v="1664.5013999999999"/>
    <n v="2869.83"/>
  </r>
  <r>
    <d v="2006-04-07T00:00:00"/>
    <s v="NorthEast"/>
    <s v="Chin"/>
    <s v="Nature Company"/>
    <x v="195"/>
    <n v="913.30279999999993"/>
    <n v="1574.66"/>
  </r>
  <r>
    <d v="2006-04-07T00:00:00"/>
    <s v="West"/>
    <s v="Chin"/>
    <s v="Solar and Wind Inc."/>
    <x v="196"/>
    <n v="712.92650000000003"/>
    <n v="1296.23"/>
  </r>
  <r>
    <d v="2006-04-06T00:00:00"/>
    <s v="North"/>
    <s v="Sheliadawn"/>
    <s v="McLendon's Hardware"/>
    <x v="197"/>
    <n v="4686.9570000000003"/>
    <n v="8521.74"/>
  </r>
  <r>
    <d v="2006-04-06T00:00:00"/>
    <s v="West"/>
    <s v="Jon"/>
    <s v="Yahoo"/>
    <x v="198"/>
    <n v="1934.5303999999999"/>
    <n v="2198.33"/>
  </r>
  <r>
    <d v="2006-04-05T00:00:00"/>
    <s v="West"/>
    <s v="Sheliadawn"/>
    <s v="Peet's Coffee"/>
    <x v="199"/>
    <n v="5043.5935000000009"/>
    <n v="9170.17"/>
  </r>
  <r>
    <d v="2006-04-05T00:00:00"/>
    <s v="West"/>
    <s v="Luke"/>
    <s v="Nature Company"/>
    <x v="200"/>
    <n v="3135.6094000000003"/>
    <n v="8474.6200000000008"/>
  </r>
  <r>
    <d v="2006-04-05T00:00:00"/>
    <s v="NorthEast"/>
    <s v="Jeri"/>
    <s v="Costco"/>
    <x v="201"/>
    <n v="4647.2855000000009"/>
    <n v="8449.61"/>
  </r>
  <r>
    <d v="2006-04-05T00:00:00"/>
    <s v="MidWest"/>
    <s v="Steven"/>
    <s v="Peet's Coffee"/>
    <x v="202"/>
    <n v="1451.0067999999999"/>
    <n v="3921.64"/>
  </r>
  <r>
    <d v="2006-04-05T00:00:00"/>
    <s v="SouthEast"/>
    <s v="Luke"/>
    <s v="Whole Foods"/>
    <x v="203"/>
    <n v="714.63149999999996"/>
    <n v="1588.07"/>
  </r>
  <r>
    <d v="2006-04-04T00:00:00"/>
    <s v="NorthEast"/>
    <s v="Chin"/>
    <s v="Yahoo"/>
    <x v="204"/>
    <n v="4973.4025000000001"/>
    <n v="9042.5499999999993"/>
  </r>
  <r>
    <d v="2006-04-04T00:00:00"/>
    <s v="West"/>
    <s v="Chin"/>
    <s v="Solar and Wind Inc."/>
    <x v="205"/>
    <n v="5554.4544000000005"/>
    <n v="6311.88"/>
  </r>
  <r>
    <d v="2006-04-04T00:00:00"/>
    <s v="NorthEast"/>
    <s v="Jeri"/>
    <s v="Yahoo"/>
    <x v="206"/>
    <n v="1231.7985000000001"/>
    <n v="2737.33"/>
  </r>
  <r>
    <d v="2006-04-04T00:00:00"/>
    <s v="MidWest"/>
    <s v="Chin"/>
    <s v="Sherman Williams"/>
    <x v="207"/>
    <n v="1961.4825000000001"/>
    <n v="2615.31"/>
  </r>
  <r>
    <d v="2006-04-04T00:00:00"/>
    <s v="NorthEast"/>
    <s v="Jon"/>
    <s v="Nature Company"/>
    <x v="208"/>
    <n v="1070.9503"/>
    <n v="1815.17"/>
  </r>
  <r>
    <d v="2006-04-03T00:00:00"/>
    <s v="MidWest"/>
    <s v="Luke"/>
    <s v="Costco"/>
    <x v="209"/>
    <n v="8792.467200000001"/>
    <n v="9991.44"/>
  </r>
  <r>
    <d v="2006-04-03T00:00:00"/>
    <s v="NorthEast"/>
    <s v="Steven"/>
    <s v="Amazon.com"/>
    <x v="210"/>
    <n v="6397.6814000000004"/>
    <n v="6842.44"/>
  </r>
  <r>
    <d v="2006-04-03T00:00:00"/>
    <s v="MidWest"/>
    <s v="Jeri"/>
    <s v="Solar and Wind Inc."/>
    <x v="211"/>
    <n v="3714.3155500000003"/>
    <n v="3972.53"/>
  </r>
  <r>
    <d v="2006-04-01T00:00:00"/>
    <s v="NorthEast"/>
    <s v="Rhonda"/>
    <s v="Sherman Williams"/>
    <x v="212"/>
    <n v="1908.7650000000001"/>
    <n v="4241.7"/>
  </r>
  <r>
    <d v="2006-01-19T00:00:00"/>
    <s v="NorthEast"/>
    <s v="Chin"/>
    <s v="Amazon.com"/>
    <x v="213"/>
    <n v="5358.7672000000002"/>
    <n v="7880.54"/>
  </r>
  <r>
    <d v="2006-03-31T00:00:00"/>
    <s v="North"/>
    <s v="Rhonda"/>
    <s v="McLendon's Hardware"/>
    <x v="214"/>
    <n v="892.64960000000008"/>
    <n v="1312.72"/>
  </r>
  <r>
    <d v="2006-03-31T00:00:00"/>
    <s v="NorthEast"/>
    <s v="Luke"/>
    <s v="Home Depot"/>
    <x v="215"/>
    <n v="714.15640000000008"/>
    <n v="1050.23"/>
  </r>
  <r>
    <d v="2006-03-30T00:00:00"/>
    <s v="MidWest"/>
    <s v="Jon"/>
    <s v="Sherman Williams"/>
    <x v="216"/>
    <n v="3133.125"/>
    <n v="6962.5"/>
  </r>
  <r>
    <d v="2006-03-29T00:00:00"/>
    <s v="SouthEast"/>
    <s v="Steven"/>
    <s v="The Economist"/>
    <x v="217"/>
    <n v="4241.5408000000007"/>
    <n v="6237.56"/>
  </r>
  <r>
    <d v="2006-03-29T00:00:00"/>
    <s v="SouthEast"/>
    <s v="Chin"/>
    <s v="Costco"/>
    <x v="218"/>
    <n v="1929.2939999999999"/>
    <n v="4287.32"/>
  </r>
  <r>
    <d v="2006-03-29T00:00:00"/>
    <s v="West"/>
    <s v="Luke"/>
    <s v="Nature Company"/>
    <x v="219"/>
    <n v="1746.5424"/>
    <n v="3011.28"/>
  </r>
  <r>
    <d v="2006-03-29T00:00:00"/>
    <s v="NorthEast"/>
    <s v="Steven"/>
    <s v="McLendon's Hardware"/>
    <x v="220"/>
    <n v="525.56119999999999"/>
    <n v="906.14"/>
  </r>
  <r>
    <d v="2006-03-28T00:00:00"/>
    <s v="North"/>
    <s v="Chin"/>
    <s v="Yahoo"/>
    <x v="221"/>
    <n v="6103.3632000000007"/>
    <n v="6935.64"/>
  </r>
  <r>
    <d v="2006-03-28T00:00:00"/>
    <s v="MidWest"/>
    <s v="Sheliadawn"/>
    <s v="Peet's Coffee"/>
    <x v="222"/>
    <n v="1539.5333000000001"/>
    <n v="3580.31"/>
  </r>
  <r>
    <d v="2006-03-27T00:00:00"/>
    <s v="MidWest"/>
    <s v="Steven"/>
    <s v="McLendon's Hardware"/>
    <x v="223"/>
    <n v="5943.5551999999998"/>
    <n v="6754.04"/>
  </r>
  <r>
    <d v="2006-01-01T00:00:00"/>
    <s v="North"/>
    <s v="Chin"/>
    <s v="Amazon.com"/>
    <x v="224"/>
    <n v="2791.4493000000002"/>
    <n v="4731.2700000000004"/>
  </r>
  <r>
    <d v="2006-03-26T00:00:00"/>
    <s v="NorthEast"/>
    <s v="Steven"/>
    <s v="Office Depot"/>
    <x v="225"/>
    <n v="2736.1545000000001"/>
    <n v="4637.55"/>
  </r>
  <r>
    <d v="2006-03-26T00:00:00"/>
    <s v="SouthEast"/>
    <s v="Jeri"/>
    <s v="Yahoo"/>
    <x v="226"/>
    <n v="3488.5488"/>
    <n v="3964.26"/>
  </r>
  <r>
    <d v="2006-03-26T00:00:00"/>
    <s v="NorthEast"/>
    <s v="Sheliadawn"/>
    <s v="Costco"/>
    <x v="227"/>
    <n v="1619.5635000000002"/>
    <n v="3599.03"/>
  </r>
  <r>
    <d v="2006-03-26T00:00:00"/>
    <s v="MidWest"/>
    <s v="Troung"/>
    <s v="Yahoo"/>
    <x v="228"/>
    <n v="2675.9324999999999"/>
    <n v="3567.91"/>
  </r>
  <r>
    <d v="2006-03-26T00:00:00"/>
    <s v="MidWest"/>
    <s v="Jon"/>
    <s v="ExcelIsVeryFun.com"/>
    <x v="229"/>
    <n v="1404.5454"/>
    <n v="2421.63"/>
  </r>
  <r>
    <d v="2006-03-25T00:00:00"/>
    <s v="MidWest"/>
    <s v="Jon"/>
    <s v="The Economist"/>
    <x v="230"/>
    <n v="4543.4642000000003"/>
    <n v="4859.32"/>
  </r>
  <r>
    <d v="2006-03-25T00:00:00"/>
    <s v="NorthEast"/>
    <s v="Steven"/>
    <s v="Peet's Coffee"/>
    <x v="231"/>
    <n v="1044.9780000000001"/>
    <n v="1899.96"/>
  </r>
  <r>
    <d v="2006-03-24T00:00:00"/>
    <s v="West"/>
    <s v="Steven"/>
    <s v="Office Depot"/>
    <x v="232"/>
    <n v="4901.4291999999996"/>
    <n v="8450.74"/>
  </r>
  <r>
    <d v="2006-03-24T00:00:00"/>
    <s v="MidWest"/>
    <s v="Sheliadawn"/>
    <s v="Whole Foods"/>
    <x v="233"/>
    <n v="5628.87"/>
    <n v="8277.75"/>
  </r>
  <r>
    <d v="2006-03-24T00:00:00"/>
    <s v="NorthEast"/>
    <s v="Steven"/>
    <s v="Costco"/>
    <x v="234"/>
    <n v="141.084"/>
    <n v="313.52"/>
  </r>
  <r>
    <d v="2006-03-23T00:00:00"/>
    <s v="NorthEast"/>
    <s v="Jeri"/>
    <s v="Office Depot"/>
    <x v="235"/>
    <n v="5256.5046999999995"/>
    <n v="8909.33"/>
  </r>
  <r>
    <d v="2006-03-23T00:00:00"/>
    <s v="MidWest"/>
    <s v="Troung"/>
    <s v="Whole Foods"/>
    <x v="236"/>
    <n v="3132.0574999999999"/>
    <n v="5694.65"/>
  </r>
  <r>
    <d v="2006-03-23T00:00:00"/>
    <s v="NorthEast"/>
    <s v="Luke"/>
    <s v="Nature Company"/>
    <x v="237"/>
    <n v="1283.2636"/>
    <n v="3468.28"/>
  </r>
  <r>
    <d v="2006-03-23T00:00:00"/>
    <s v="NorthEast"/>
    <s v="Steven"/>
    <s v="Yahoo"/>
    <x v="238"/>
    <n v="1050.7852"/>
    <n v="2839.96"/>
  </r>
  <r>
    <d v="2006-03-23T00:00:00"/>
    <s v="NorthEast"/>
    <s v="Troung"/>
    <s v="Costco"/>
    <x v="239"/>
    <n v="1496.6930000000002"/>
    <n v="2721.26"/>
  </r>
  <r>
    <d v="2006-03-22T00:00:00"/>
    <s v="North"/>
    <s v="Luke"/>
    <s v="Whole Foods"/>
    <x v="240"/>
    <n v="4458.369850000001"/>
    <n v="4768.3100000000004"/>
  </r>
  <r>
    <d v="2006-03-22T00:00:00"/>
    <s v="NorthEast"/>
    <s v="Luke"/>
    <s v="McLendon's Hardware"/>
    <x v="241"/>
    <n v="1547.5295000000001"/>
    <n v="2813.69"/>
  </r>
  <r>
    <d v="2006-03-22T00:00:00"/>
    <s v="West"/>
    <s v="Jon"/>
    <s v="Yahoo"/>
    <x v="242"/>
    <n v="2230.5711999999999"/>
    <n v="2534.7399999999998"/>
  </r>
  <r>
    <d v="2006-03-22T00:00:00"/>
    <s v="SouthEast"/>
    <s v="Rhonda"/>
    <s v="Google"/>
    <x v="243"/>
    <n v="1828.1823999999999"/>
    <n v="2077.48"/>
  </r>
  <r>
    <d v="2006-03-22T00:00:00"/>
    <s v="North"/>
    <s v="Luke"/>
    <s v="Nature Company"/>
    <x v="244"/>
    <n v="899.5376"/>
    <n v="1524.64"/>
  </r>
  <r>
    <d v="2006-03-21T00:00:00"/>
    <s v="MidWest"/>
    <s v="Jeri"/>
    <s v="Peet's Coffee"/>
    <x v="245"/>
    <n v="4823.6870000000008"/>
    <n v="8770.34"/>
  </r>
  <r>
    <d v="2006-03-21T00:00:00"/>
    <s v="SouthEast"/>
    <s v="Luke"/>
    <s v="Nature Company"/>
    <x v="246"/>
    <n v="4071.1359999999995"/>
    <n v="7019.2"/>
  </r>
  <r>
    <d v="2006-03-21T00:00:00"/>
    <s v="North"/>
    <s v="Steven"/>
    <s v="ExcelIsVeryFun.com"/>
    <x v="247"/>
    <n v="2464.9074999999998"/>
    <n v="4481.6499999999996"/>
  </r>
  <r>
    <d v="2006-03-20T00:00:00"/>
    <s v="SouthEast"/>
    <s v="Sheliadawn"/>
    <s v="Nature Company"/>
    <x v="248"/>
    <n v="3175.6136000000006"/>
    <n v="4670.0200000000004"/>
  </r>
  <r>
    <d v="2006-03-20T00:00:00"/>
    <s v="North"/>
    <s v="Steven"/>
    <s v="Google"/>
    <x v="249"/>
    <n v="699.2444999999999"/>
    <n v="1889.85"/>
  </r>
  <r>
    <d v="2006-03-20T00:00:00"/>
    <s v="NorthEast"/>
    <s v="Troung"/>
    <s v="The Economist"/>
    <x v="250"/>
    <n v="86.159099999999995"/>
    <n v="200.37"/>
  </r>
  <r>
    <d v="2006-03-19T00:00:00"/>
    <s v="MidWest"/>
    <s v="Troung"/>
    <s v="The Economist"/>
    <x v="251"/>
    <n v="4976.2782999999999"/>
    <n v="8434.3700000000008"/>
  </r>
  <r>
    <d v="2006-03-19T00:00:00"/>
    <s v="MidWest"/>
    <s v="Sheliadawn"/>
    <s v="Sherman Williams"/>
    <x v="252"/>
    <n v="3434.0249999999996"/>
    <n v="4578.7"/>
  </r>
  <r>
    <d v="2006-03-18T00:00:00"/>
    <s v="NorthEast"/>
    <s v="Jeri"/>
    <s v="The Economist"/>
    <x v="253"/>
    <n v="4003.0485000000008"/>
    <n v="7278.27"/>
  </r>
  <r>
    <d v="2006-03-18T00:00:00"/>
    <s v="SouthEast"/>
    <s v="Troung"/>
    <s v="Home Depot"/>
    <x v="254"/>
    <n v="3495.9450000000002"/>
    <n v="4661.26"/>
  </r>
  <r>
    <d v="2006-03-18T00:00:00"/>
    <s v="SouthEast"/>
    <s v="Jon"/>
    <s v="McLendon's Hardware"/>
    <x v="255"/>
    <n v="2962.5288"/>
    <n v="4356.66"/>
  </r>
  <r>
    <d v="2006-03-17T00:00:00"/>
    <s v="NorthEast"/>
    <s v="Steven"/>
    <s v="Sherman Williams"/>
    <x v="256"/>
    <n v="3308.4067999999997"/>
    <n v="8941.64"/>
  </r>
  <r>
    <d v="2006-03-17T00:00:00"/>
    <s v="North"/>
    <s v="Jeri"/>
    <s v="Sherman Williams"/>
    <x v="257"/>
    <n v="6362.7404500000002"/>
    <n v="6805.07"/>
  </r>
  <r>
    <d v="2006-02-07T00:00:00"/>
    <s v="SouthEast"/>
    <s v="Chin"/>
    <s v="Google"/>
    <x v="258"/>
    <n v="4002.6749999999997"/>
    <n v="5336.9"/>
  </r>
  <r>
    <d v="2006-03-16T00:00:00"/>
    <s v="SouthEast"/>
    <s v="Chin"/>
    <s v="The Economist"/>
    <x v="259"/>
    <n v="3494.4615000000003"/>
    <n v="7765.47"/>
  </r>
  <r>
    <d v="2006-03-15T00:00:00"/>
    <s v="NorthEast"/>
    <s v="Luke"/>
    <s v="Amazon.com"/>
    <x v="260"/>
    <n v="5948.1664000000001"/>
    <n v="6759.28"/>
  </r>
  <r>
    <d v="2006-03-15T00:00:00"/>
    <s v="MidWest"/>
    <s v="Jeri"/>
    <s v="Amazon.com"/>
    <x v="261"/>
    <n v="3260.0040000000004"/>
    <n v="3704.55"/>
  </r>
  <r>
    <d v="2006-03-14T00:00:00"/>
    <s v="SouthEast"/>
    <s v="Rhonda"/>
    <s v="Peet's Coffee"/>
    <x v="262"/>
    <n v="4846.16"/>
    <n v="5507"/>
  </r>
  <r>
    <d v="2006-03-14T00:00:00"/>
    <s v="West"/>
    <s v="Jeri"/>
    <s v="Sherman Williams"/>
    <x v="263"/>
    <n v="1804.0170500000002"/>
    <n v="1929.43"/>
  </r>
  <r>
    <d v="2005-12-26T00:00:00"/>
    <s v="NorthEast"/>
    <s v="Chin"/>
    <s v="Amazon.com"/>
    <x v="264"/>
    <n v="3309.46"/>
    <n v="3760.75"/>
  </r>
  <r>
    <d v="2006-03-12T00:00:00"/>
    <s v="West"/>
    <s v="Steven"/>
    <s v="Solar and Wind Inc."/>
    <x v="265"/>
    <n v="3499.5866000000001"/>
    <n v="6033.77"/>
  </r>
  <r>
    <d v="2006-03-12T00:00:00"/>
    <s v="North"/>
    <s v="Sheliadawn"/>
    <s v="Nature Company"/>
    <x v="266"/>
    <n v="4265.7031999999999"/>
    <n v="4847.3900000000003"/>
  </r>
  <r>
    <d v="2006-03-12T00:00:00"/>
    <s v="SouthEast"/>
    <s v="Jeri"/>
    <s v="Solar and Wind Inc."/>
    <x v="267"/>
    <n v="411.52140000000003"/>
    <n v="1112.22"/>
  </r>
  <r>
    <d v="2006-03-11T00:00:00"/>
    <s v="NorthEast"/>
    <s v="Rhonda"/>
    <s v="Google"/>
    <x v="268"/>
    <n v="3255.3096000000005"/>
    <n v="4787.22"/>
  </r>
  <r>
    <d v="2006-03-10T00:00:00"/>
    <s v="West"/>
    <s v="Jeri"/>
    <s v="Peet's Coffee"/>
    <x v="269"/>
    <n v="4264.0992999999999"/>
    <n v="9916.51"/>
  </r>
  <r>
    <d v="2006-03-10T00:00:00"/>
    <s v="NorthEast"/>
    <s v="Steven"/>
    <s v="Home Depot"/>
    <x v="270"/>
    <n v="2963.2338"/>
    <n v="8008.74"/>
  </r>
  <r>
    <d v="2006-03-10T00:00:00"/>
    <s v="MidWest"/>
    <s v="Rhonda"/>
    <s v="Solar and Wind Inc."/>
    <x v="271"/>
    <n v="4378.3432000000003"/>
    <n v="4682.72"/>
  </r>
  <r>
    <d v="2006-03-08T00:00:00"/>
    <s v="North"/>
    <s v="Troung"/>
    <s v="ExcelIsVeryFun.com"/>
    <x v="272"/>
    <n v="4014.9744999999998"/>
    <n v="9337.15"/>
  </r>
  <r>
    <d v="2006-03-08T00:00:00"/>
    <s v="West"/>
    <s v="Rhonda"/>
    <s v="Amazon.com"/>
    <x v="273"/>
    <n v="1701.144"/>
    <n v="3780.32"/>
  </r>
  <r>
    <d v="2006-03-08T00:00:00"/>
    <s v="NorthEast"/>
    <s v="Steven"/>
    <s v="Solar and Wind Inc."/>
    <x v="274"/>
    <n v="975.73850000000004"/>
    <n v="1774.07"/>
  </r>
  <r>
    <d v="2006-03-08T00:00:00"/>
    <s v="NorthEast"/>
    <s v="Chin"/>
    <s v="Whole Foods"/>
    <x v="275"/>
    <n v="218.27250000000001"/>
    <n v="291.02999999999997"/>
  </r>
  <r>
    <d v="2006-03-07T00:00:00"/>
    <s v="North"/>
    <s v="Chin"/>
    <s v="ExcelIsVeryFun.com"/>
    <x v="276"/>
    <n v="2672.1805000000004"/>
    <n v="4858.51"/>
  </r>
  <r>
    <d v="2006-03-06T00:00:00"/>
    <s v="NorthEast"/>
    <s v="Troung"/>
    <s v="Solar and Wind Inc."/>
    <x v="277"/>
    <n v="7657.3321000000005"/>
    <n v="8189.66"/>
  </r>
  <r>
    <d v="2006-03-06T00:00:00"/>
    <s v="West"/>
    <s v="Troung"/>
    <s v="Sherman Williams"/>
    <x v="278"/>
    <n v="4512.3936000000003"/>
    <n v="5127.72"/>
  </r>
  <r>
    <d v="2006-03-06T00:00:00"/>
    <s v="NorthEast"/>
    <s v="Troung"/>
    <s v="Yahoo"/>
    <x v="279"/>
    <n v="1880.9747999999997"/>
    <n v="4374.3599999999997"/>
  </r>
  <r>
    <d v="2006-03-06T00:00:00"/>
    <s v="NorthEast"/>
    <s v="Jon"/>
    <s v="Solar and Wind Inc."/>
    <x v="280"/>
    <n v="2356.6840000000002"/>
    <n v="4284.88"/>
  </r>
  <r>
    <d v="2006-03-06T00:00:00"/>
    <s v="MidWest"/>
    <s v="Rhonda"/>
    <s v="Office Depot"/>
    <x v="281"/>
    <n v="925.96050000000002"/>
    <n v="2057.69"/>
  </r>
  <r>
    <d v="2006-03-05T00:00:00"/>
    <s v="West"/>
    <s v="Sheliadawn"/>
    <s v="Nature Company"/>
    <x v="282"/>
    <n v="4802.7132000000001"/>
    <n v="8280.5400000000009"/>
  </r>
  <r>
    <d v="2006-03-05T00:00:00"/>
    <s v="SouthEast"/>
    <s v="Chin"/>
    <s v="Solar and Wind Inc."/>
    <x v="283"/>
    <n v="1200.8757000000001"/>
    <n v="3245.61"/>
  </r>
  <r>
    <d v="2006-03-05T00:00:00"/>
    <s v="North"/>
    <s v="Jeri"/>
    <s v="Whole Foods"/>
    <x v="284"/>
    <n v="1032.2926"/>
    <n v="2789.98"/>
  </r>
  <r>
    <d v="2006-03-05T00:00:00"/>
    <s v="North"/>
    <s v="Troung"/>
    <s v="Amazon.com"/>
    <x v="285"/>
    <n v="755.2985000000001"/>
    <n v="1373.27"/>
  </r>
  <r>
    <d v="2006-03-04T00:00:00"/>
    <s v="NorthEast"/>
    <s v="Jeri"/>
    <s v="ExcelIsVeryFun.com"/>
    <x v="286"/>
    <n v="5659.9349999999995"/>
    <n v="7546.58"/>
  </r>
  <r>
    <d v="2006-03-04T00:00:00"/>
    <s v="NorthEast"/>
    <s v="Rhonda"/>
    <s v="The Economist"/>
    <x v="287"/>
    <n v="361.3383"/>
    <n v="976.59"/>
  </r>
  <r>
    <d v="2006-03-03T00:00:00"/>
    <s v="West"/>
    <s v="Rhonda"/>
    <s v="Solar and Wind Inc."/>
    <x v="288"/>
    <n v="5971.7849999999999"/>
    <n v="7962.38"/>
  </r>
  <r>
    <d v="2006-03-03T00:00:00"/>
    <s v="West"/>
    <s v="Troung"/>
    <s v="ExcelIsVeryFun.com"/>
    <x v="289"/>
    <n v="426.47829999999999"/>
    <n v="991.81"/>
  </r>
  <r>
    <d v="2006-03-03T00:00:00"/>
    <s v="NorthEast"/>
    <s v="Sheliadawn"/>
    <s v="The Economist"/>
    <x v="290"/>
    <n v="428.12119999999999"/>
    <n v="738.14"/>
  </r>
  <r>
    <d v="2006-03-02T00:00:00"/>
    <s v="North"/>
    <s v="Sheliadawn"/>
    <s v="Solar and Wind Inc."/>
    <x v="291"/>
    <n v="3827.0385000000006"/>
    <n v="8504.5300000000007"/>
  </r>
  <r>
    <d v="2006-03-02T00:00:00"/>
    <s v="NorthEast"/>
    <s v="Steven"/>
    <s v="McLendon's Hardware"/>
    <x v="292"/>
    <n v="3802.8859999999995"/>
    <n v="6556.7"/>
  </r>
  <r>
    <d v="2006-03-02T00:00:00"/>
    <s v="MidWest"/>
    <s v="Steven"/>
    <s v="ExcelIsVeryFun.com"/>
    <x v="293"/>
    <n v="1850.7735"/>
    <n v="4112.83"/>
  </r>
  <r>
    <d v="2006-03-02T00:00:00"/>
    <s v="North"/>
    <s v="Jon"/>
    <s v="The Economist"/>
    <x v="294"/>
    <n v="2450.7608"/>
    <n v="3604.06"/>
  </r>
  <r>
    <d v="2006-03-02T00:00:00"/>
    <s v="North"/>
    <s v="Troung"/>
    <s v="Home Depot"/>
    <x v="295"/>
    <n v="2916.7138"/>
    <n v="3119.48"/>
  </r>
  <r>
    <d v="2006-03-02T00:00:00"/>
    <s v="NorthEast"/>
    <s v="Sheliadawn"/>
    <s v="Nature Company"/>
    <x v="296"/>
    <n v="2779.3623000000002"/>
    <n v="2972.58"/>
  </r>
  <r>
    <d v="2006-03-01T00:00:00"/>
    <s v="MidWest"/>
    <s v="Luke"/>
    <s v="Whole Foods"/>
    <x v="297"/>
    <n v="3185.7074000000002"/>
    <n v="8610.02"/>
  </r>
  <r>
    <d v="2006-03-01T00:00:00"/>
    <s v="MidWest"/>
    <s v="Chin"/>
    <s v="Whole Foods"/>
    <x v="298"/>
    <n v="4421.1944999999996"/>
    <n v="7493.55"/>
  </r>
  <r>
    <d v="2006-03-01T00:00:00"/>
    <s v="North"/>
    <s v="Rhonda"/>
    <s v="Sherman Williams"/>
    <x v="299"/>
    <n v="4976.1312000000007"/>
    <n v="7317.84"/>
  </r>
  <r>
    <d v="2006-03-01T00:00:00"/>
    <s v="NorthEast"/>
    <s v="Rhonda"/>
    <s v="Sherman Williams"/>
    <x v="300"/>
    <n v="1885.7070000000001"/>
    <n v="4190.46"/>
  </r>
  <r>
    <d v="2006-03-01T00:00:00"/>
    <s v="North"/>
    <s v="Troung"/>
    <s v="The Economist"/>
    <x v="301"/>
    <n v="1843.8420000000001"/>
    <n v="3352.44"/>
  </r>
  <r>
    <d v="2005-12-14T00:00:00"/>
    <s v="NorthEast"/>
    <s v="Chin"/>
    <s v="Amazon.com"/>
    <x v="302"/>
    <n v="947.63829999999996"/>
    <n v="2203.81"/>
  </r>
  <r>
    <d v="2006-03-01T00:00:00"/>
    <s v="MidWest"/>
    <s v="Steven"/>
    <s v="Amazon.com"/>
    <x v="303"/>
    <n v="1049.8713"/>
    <n v="2837.49"/>
  </r>
  <r>
    <d v="2006-02-28T00:00:00"/>
    <s v="MidWest"/>
    <s v="Rhonda"/>
    <s v="McLendon's Hardware"/>
    <x v="304"/>
    <n v="8702.3376000000007"/>
    <n v="9889.02"/>
  </r>
  <r>
    <d v="2006-02-28T00:00:00"/>
    <s v="North"/>
    <s v="Luke"/>
    <s v="Google"/>
    <x v="305"/>
    <n v="213.42189999999999"/>
    <n v="496.33"/>
  </r>
  <r>
    <d v="2006-02-28T00:00:00"/>
    <s v="North"/>
    <s v="Troung"/>
    <s v="Office Depot"/>
    <x v="306"/>
    <n v="125.89989999999999"/>
    <n v="340.27"/>
  </r>
  <r>
    <d v="2006-02-28T00:00:00"/>
    <s v="NorthEast"/>
    <s v="Jon"/>
    <s v="The Economist"/>
    <x v="307"/>
    <n v="206.6925"/>
    <n v="275.58999999999997"/>
  </r>
  <r>
    <d v="2006-02-26T00:00:00"/>
    <s v="North"/>
    <s v="Jeri"/>
    <s v="ExcelIsVeryFun.com"/>
    <x v="308"/>
    <n v="2746.3432000000003"/>
    <n v="4038.74"/>
  </r>
  <r>
    <d v="2006-02-26T00:00:00"/>
    <s v="SouthEast"/>
    <s v="Jeri"/>
    <s v="Home Depot"/>
    <x v="309"/>
    <n v="15.061999999999999"/>
    <n v="22.15"/>
  </r>
  <r>
    <d v="2006-02-25T00:00:00"/>
    <s v="NorthEast"/>
    <s v="Troung"/>
    <s v="Google"/>
    <x v="310"/>
    <n v="4071.8318999999997"/>
    <n v="6901.41"/>
  </r>
  <r>
    <d v="2006-02-25T00:00:00"/>
    <s v="West"/>
    <s v="Chin"/>
    <s v="Office Depot"/>
    <x v="311"/>
    <n v="2306.7687000000001"/>
    <n v="6234.51"/>
  </r>
  <r>
    <d v="2006-02-25T00:00:00"/>
    <s v="NorthEast"/>
    <s v="Troung"/>
    <s v="ExcelIsVeryFun.com"/>
    <x v="312"/>
    <n v="1315.10555"/>
    <n v="1406.53"/>
  </r>
  <r>
    <d v="2006-02-24T00:00:00"/>
    <s v="SouthEast"/>
    <s v="Chin"/>
    <s v="Sherman Williams"/>
    <x v="313"/>
    <n v="5772.3440500000006"/>
    <n v="6173.63"/>
  </r>
  <r>
    <d v="2006-02-23T00:00:00"/>
    <s v="SouthEast"/>
    <s v="Steven"/>
    <s v="Peet's Coffee"/>
    <x v="314"/>
    <n v="3682.6287999999995"/>
    <n v="6349.36"/>
  </r>
  <r>
    <d v="2006-02-23T00:00:00"/>
    <s v="NorthEast"/>
    <s v="Sheliadawn"/>
    <s v="Amazon.com"/>
    <x v="315"/>
    <n v="2010.0104999999999"/>
    <n v="4466.6899999999996"/>
  </r>
  <r>
    <d v="2006-02-23T00:00:00"/>
    <s v="West"/>
    <s v="Jon"/>
    <s v="Office Depot"/>
    <x v="316"/>
    <n v="1776.6"/>
    <n v="2368.8000000000002"/>
  </r>
  <r>
    <d v="2006-02-22T00:00:00"/>
    <s v="NorthEast"/>
    <s v="Jeri"/>
    <s v="Amazon.com"/>
    <x v="317"/>
    <n v="793.90680000000009"/>
    <n v="1167.51"/>
  </r>
  <r>
    <d v="2006-02-22T00:00:00"/>
    <s v="West"/>
    <s v="Sheliadawn"/>
    <s v="Amazon.com"/>
    <x v="318"/>
    <n v="283.11800000000005"/>
    <n v="302.8"/>
  </r>
  <r>
    <d v="2006-02-21T00:00:00"/>
    <s v="West"/>
    <s v="Jeri"/>
    <s v="Google"/>
    <x v="319"/>
    <n v="1860.2527"/>
    <n v="5027.71"/>
  </r>
  <r>
    <d v="2006-02-20T00:00:00"/>
    <s v="West"/>
    <s v="Jon"/>
    <s v="Whole Foods"/>
    <x v="320"/>
    <n v="5014.6275000000005"/>
    <n v="6686.17"/>
  </r>
  <r>
    <d v="2006-02-20T00:00:00"/>
    <s v="North"/>
    <s v="Steven"/>
    <s v="Solar and Wind Inc."/>
    <x v="321"/>
    <n v="2423.79"/>
    <n v="5386.2"/>
  </r>
  <r>
    <d v="2006-02-20T00:00:00"/>
    <s v="SouthEast"/>
    <s v="Jon"/>
    <s v="Sherman Williams"/>
    <x v="322"/>
    <n v="2350.1340000000005"/>
    <n v="5222.5200000000004"/>
  </r>
  <r>
    <d v="2006-02-20T00:00:00"/>
    <s v="West"/>
    <s v="Chin"/>
    <s v="The Economist"/>
    <x v="323"/>
    <n v="3507.3016000000002"/>
    <n v="3985.57"/>
  </r>
  <r>
    <d v="2006-02-20T00:00:00"/>
    <s v="West"/>
    <s v="Jeri"/>
    <s v="Whole Foods"/>
    <x v="324"/>
    <n v="1279.0194999999999"/>
    <n v="2325.4899999999998"/>
  </r>
  <r>
    <d v="2006-02-20T00:00:00"/>
    <s v="NorthEast"/>
    <s v="Steven"/>
    <s v="Yahoo"/>
    <x v="325"/>
    <n v="1003.5073999999998"/>
    <n v="1700.86"/>
  </r>
  <r>
    <d v="2006-02-20T00:00:00"/>
    <s v="MidWest"/>
    <s v="Chin"/>
    <s v="ExcelIsVeryFun.com"/>
    <x v="326"/>
    <n v="1201.3275000000001"/>
    <n v="1601.77"/>
  </r>
  <r>
    <d v="2006-02-19T00:00:00"/>
    <s v="North"/>
    <s v="Troung"/>
    <s v="ExcelIsVeryFun.com"/>
    <x v="327"/>
    <n v="7657.5664000000006"/>
    <n v="8701.7800000000007"/>
  </r>
  <r>
    <d v="2006-02-19T00:00:00"/>
    <s v="West"/>
    <s v="Jon"/>
    <s v="Whole Foods"/>
    <x v="328"/>
    <n v="1530.2003999999999"/>
    <n v="2593.56"/>
  </r>
  <r>
    <d v="2006-02-19T00:00:00"/>
    <s v="MidWest"/>
    <s v="Troung"/>
    <s v="Office Depot"/>
    <x v="329"/>
    <n v="949.51800000000003"/>
    <n v="2110.04"/>
  </r>
  <r>
    <d v="2006-02-18T00:00:00"/>
    <s v="NorthEast"/>
    <s v="Sheliadawn"/>
    <s v="Sherman Williams"/>
    <x v="330"/>
    <n v="6112.9084499999999"/>
    <n v="6537.87"/>
  </r>
  <r>
    <d v="2005-12-09T00:00:00"/>
    <s v="SouthEast"/>
    <s v="Chin"/>
    <s v="Amazon.com"/>
    <x v="331"/>
    <n v="3923.2192"/>
    <n v="5769.44"/>
  </r>
  <r>
    <d v="2006-02-17T00:00:00"/>
    <s v="West"/>
    <s v="Steven"/>
    <s v="Peet's Coffee"/>
    <x v="332"/>
    <n v="2865.1244000000002"/>
    <n v="6663.08"/>
  </r>
  <r>
    <d v="2005-10-28T00:00:00"/>
    <s v="MidWest"/>
    <s v="Chin"/>
    <s v="Amazon.com"/>
    <x v="333"/>
    <n v="2714.0059000000001"/>
    <n v="4600.01"/>
  </r>
  <r>
    <d v="2006-02-16T00:00:00"/>
    <s v="MidWest"/>
    <s v="Jeri"/>
    <s v="Office Depot"/>
    <x v="334"/>
    <n v="83.82"/>
    <n v="95.25"/>
  </r>
  <r>
    <d v="2006-02-15T00:00:00"/>
    <s v="NorthEast"/>
    <s v="Chin"/>
    <s v="Costco"/>
    <x v="335"/>
    <n v="58.759700000000002"/>
    <n v="158.81"/>
  </r>
  <r>
    <d v="2006-02-14T00:00:00"/>
    <s v="NorthEast"/>
    <s v="Jon"/>
    <s v="The Economist"/>
    <x v="336"/>
    <n v="7539.5969000000005"/>
    <n v="8063.74"/>
  </r>
  <r>
    <d v="2006-02-14T00:00:00"/>
    <s v="NorthEast"/>
    <s v="Jon"/>
    <s v="Peet's Coffee"/>
    <x v="337"/>
    <n v="4800.8884000000007"/>
    <n v="7060.13"/>
  </r>
  <r>
    <d v="2006-02-13T00:00:00"/>
    <s v="NorthEast"/>
    <s v="Luke"/>
    <s v="Yahoo"/>
    <x v="338"/>
    <n v="4096.3993"/>
    <n v="9526.51"/>
  </r>
  <r>
    <d v="2006-02-13T00:00:00"/>
    <s v="SouthEast"/>
    <s v="Jeri"/>
    <s v="Sherman Williams"/>
    <x v="339"/>
    <n v="6647.9774999999991"/>
    <n v="8863.9699999999993"/>
  </r>
  <r>
    <d v="2006-02-13T00:00:00"/>
    <s v="NorthEast"/>
    <s v="Chin"/>
    <s v="Whole Foods"/>
    <x v="340"/>
    <n v="5856.6904000000013"/>
    <n v="8612.7800000000007"/>
  </r>
  <r>
    <d v="2006-02-12T00:00:00"/>
    <s v="NorthEast"/>
    <s v="Steven"/>
    <s v="McLendon's Hardware"/>
    <x v="341"/>
    <n v="5925.915"/>
    <n v="7901.22"/>
  </r>
  <r>
    <d v="2006-02-12T00:00:00"/>
    <s v="NorthEast"/>
    <s v="Luke"/>
    <s v="Yahoo"/>
    <x v="342"/>
    <n v="236.19035000000002"/>
    <n v="252.61"/>
  </r>
  <r>
    <d v="2006-02-11T00:00:00"/>
    <s v="North"/>
    <s v="Sheliadawn"/>
    <s v="Peet's Coffee"/>
    <x v="343"/>
    <n v="4972.22"/>
    <n v="9040.4"/>
  </r>
  <r>
    <d v="2006-02-11T00:00:00"/>
    <s v="North"/>
    <s v="Luke"/>
    <s v="Office Depot"/>
    <x v="344"/>
    <n v="2623.2334000000001"/>
    <n v="7089.82"/>
  </r>
  <r>
    <d v="2006-02-11T00:00:00"/>
    <s v="SouthEast"/>
    <s v="Rhonda"/>
    <s v="Amazon.com"/>
    <x v="345"/>
    <n v="2570.7332000000001"/>
    <n v="3780.49"/>
  </r>
  <r>
    <d v="2006-02-10T00:00:00"/>
    <s v="MidWest"/>
    <s v="Chin"/>
    <s v="McLendon's Hardware"/>
    <x v="346"/>
    <n v="3235.2345"/>
    <n v="7189.41"/>
  </r>
  <r>
    <d v="2006-02-10T00:00:00"/>
    <s v="North"/>
    <s v="Steven"/>
    <s v="Whole Foods"/>
    <x v="347"/>
    <n v="2542.4395"/>
    <n v="5912.65"/>
  </r>
  <r>
    <d v="2006-02-10T00:00:00"/>
    <s v="MidWest"/>
    <s v="Rhonda"/>
    <s v="Home Depot"/>
    <x v="348"/>
    <n v="1088.6912"/>
    <n v="2531.84"/>
  </r>
  <r>
    <d v="2006-02-10T00:00:00"/>
    <s v="SouthEast"/>
    <s v="Sheliadawn"/>
    <s v="Solar and Wind Inc."/>
    <x v="349"/>
    <n v="1022.85"/>
    <n v="2273"/>
  </r>
  <r>
    <d v="2006-02-10T00:00:00"/>
    <s v="NorthEast"/>
    <s v="Troung"/>
    <s v="Solar and Wind Inc."/>
    <x v="350"/>
    <n v="521.67279999999994"/>
    <n v="592.80999999999995"/>
  </r>
  <r>
    <d v="2006-02-10T00:00:00"/>
    <s v="West"/>
    <s v="Jeri"/>
    <s v="Google"/>
    <x v="72"/>
    <n v="178.7475"/>
    <n v="238.33"/>
  </r>
  <r>
    <d v="2006-02-09T00:00:00"/>
    <s v="SouthEast"/>
    <s v="Sheliadawn"/>
    <s v="Sherman Williams"/>
    <x v="351"/>
    <n v="2711.1329999999998"/>
    <n v="6024.74"/>
  </r>
  <r>
    <d v="2006-02-09T00:00:00"/>
    <s v="West"/>
    <s v="Luke"/>
    <s v="McLendon's Hardware"/>
    <x v="352"/>
    <n v="1140.2730000000001"/>
    <n v="2533.94"/>
  </r>
  <r>
    <d v="2006-02-08T00:00:00"/>
    <s v="NorthEast"/>
    <s v="Jeri"/>
    <s v="Nature Company"/>
    <x v="353"/>
    <n v="2764.6918000000001"/>
    <n v="7472.14"/>
  </r>
  <r>
    <d v="2006-02-07T00:00:00"/>
    <s v="NorthEast"/>
    <s v="Sheliadawn"/>
    <s v="Yahoo"/>
    <x v="354"/>
    <n v="4087.6949999999997"/>
    <n v="7047.75"/>
  </r>
  <r>
    <d v="2005-10-11T00:00:00"/>
    <s v="West"/>
    <s v="Chin"/>
    <s v="Amazon.com"/>
    <x v="355"/>
    <n v="396.12650000000002"/>
    <n v="720.23"/>
  </r>
  <r>
    <d v="2006-02-07T00:00:00"/>
    <s v="MidWest"/>
    <s v="Jon"/>
    <s v="Home Depot"/>
    <x v="356"/>
    <n v="2895.18075"/>
    <n v="3096.45"/>
  </r>
  <r>
    <d v="2006-02-07T00:00:00"/>
    <s v="MidWest"/>
    <s v="Luke"/>
    <s v="Office Depot"/>
    <x v="357"/>
    <n v="297.93509999999998"/>
    <n v="805.23"/>
  </r>
  <r>
    <d v="2006-02-06T00:00:00"/>
    <s v="MidWest"/>
    <s v="Sheliadawn"/>
    <s v="Sherman Williams"/>
    <x v="358"/>
    <n v="4349.0474999999997"/>
    <n v="9664.5499999999993"/>
  </r>
  <r>
    <d v="2006-02-06T00:00:00"/>
    <s v="NorthEast"/>
    <s v="Sheliadawn"/>
    <s v="Peet's Coffee"/>
    <x v="359"/>
    <n v="3446.4241999999999"/>
    <n v="8014.94"/>
  </r>
  <r>
    <d v="2006-02-06T00:00:00"/>
    <s v="MidWest"/>
    <s v="Rhonda"/>
    <s v="McLendon's Hardware"/>
    <x v="360"/>
    <n v="7334.8599500000009"/>
    <n v="7844.77"/>
  </r>
  <r>
    <d v="2006-02-06T00:00:00"/>
    <s v="West"/>
    <s v="Rhonda"/>
    <s v="Yahoo"/>
    <x v="361"/>
    <n v="3138.5097999999998"/>
    <n v="7298.86"/>
  </r>
  <r>
    <d v="2006-02-06T00:00:00"/>
    <s v="NorthEast"/>
    <s v="Jeri"/>
    <s v="Google"/>
    <x v="362"/>
    <n v="1549.9743999999998"/>
    <n v="4189.12"/>
  </r>
  <r>
    <d v="2006-02-06T00:00:00"/>
    <s v="North"/>
    <s v="Rhonda"/>
    <s v="Home Depot"/>
    <x v="363"/>
    <n v="1297.0133999999998"/>
    <n v="2236.23"/>
  </r>
  <r>
    <d v="2006-02-05T00:00:00"/>
    <s v="MidWest"/>
    <s v="Chin"/>
    <s v="ExcelIsVeryFun.com"/>
    <x v="364"/>
    <n v="486.17090000000002"/>
    <n v="1130.6300000000001"/>
  </r>
  <r>
    <d v="2006-02-05T00:00:00"/>
    <s v="SouthEast"/>
    <s v="Chin"/>
    <s v="Office Depot"/>
    <x v="365"/>
    <n v="375.84969999999998"/>
    <n v="1015.81"/>
  </r>
  <r>
    <d v="2006-02-04T00:00:00"/>
    <s v="MidWest"/>
    <s v="Jon"/>
    <s v="Nature Company"/>
    <x v="366"/>
    <n v="4114.4076999999997"/>
    <n v="9568.39"/>
  </r>
  <r>
    <d v="2006-02-04T00:00:00"/>
    <s v="NorthEast"/>
    <s v="Jeri"/>
    <s v="The Economist"/>
    <x v="367"/>
    <n v="3381.4929000000002"/>
    <n v="9139.17"/>
  </r>
  <r>
    <d v="2006-02-04T00:00:00"/>
    <s v="North"/>
    <s v="Chin"/>
    <s v="Yahoo"/>
    <x v="368"/>
    <n v="1142.9829999999999"/>
    <n v="2658.1"/>
  </r>
  <r>
    <d v="2006-02-04T00:00:00"/>
    <s v="MidWest"/>
    <s v="Chin"/>
    <s v="Costco"/>
    <x v="369"/>
    <n v="1465.0916"/>
    <n v="2526.02"/>
  </r>
  <r>
    <d v="2006-02-04T00:00:00"/>
    <s v="West"/>
    <s v="Jeri"/>
    <s v="Google"/>
    <x v="370"/>
    <n v="217.49035000000003"/>
    <n v="232.61"/>
  </r>
  <r>
    <d v="2006-02-02T00:00:00"/>
    <s v="NorthEast"/>
    <s v="Chin"/>
    <s v="The Economist"/>
    <x v="371"/>
    <n v="3025.7628500000001"/>
    <n v="3236.11"/>
  </r>
  <r>
    <d v="2006-02-02T00:00:00"/>
    <s v="NorthEast"/>
    <s v="Troung"/>
    <s v="ExcelIsVeryFun.com"/>
    <x v="372"/>
    <n v="7.4104000000000001"/>
    <n v="12.56"/>
  </r>
  <r>
    <d v="2006-02-01T00:00:00"/>
    <s v="SouthEast"/>
    <s v="Chin"/>
    <s v="ExcelIsVeryFun.com"/>
    <x v="373"/>
    <n v="3031.5374999999999"/>
    <n v="6736.75"/>
  </r>
  <r>
    <d v="2006-02-01T00:00:00"/>
    <s v="MidWest"/>
    <s v="Jeri"/>
    <s v="Peet's Coffee"/>
    <x v="374"/>
    <n v="4422.4548000000004"/>
    <n v="6503.61"/>
  </r>
  <r>
    <d v="2006-02-01T00:00:00"/>
    <s v="NorthEast"/>
    <s v="Jeri"/>
    <s v="Office Depot"/>
    <x v="375"/>
    <n v="2812.1368000000002"/>
    <n v="3195.61"/>
  </r>
  <r>
    <d v="2006-02-01T00:00:00"/>
    <s v="NorthEast"/>
    <s v="Sheliadawn"/>
    <s v="Google"/>
    <x v="376"/>
    <n v="141.7664"/>
    <n v="208.48"/>
  </r>
  <r>
    <d v="2006-01-31T00:00:00"/>
    <s v="NorthEast"/>
    <s v="Luke"/>
    <s v="Yahoo"/>
    <x v="377"/>
    <n v="3047.44"/>
    <n v="5540.8"/>
  </r>
  <r>
    <d v="2006-01-31T00:00:00"/>
    <s v="West"/>
    <s v="Jeri"/>
    <s v="Google"/>
    <x v="378"/>
    <n v="568.52760000000012"/>
    <n v="836.07"/>
  </r>
  <r>
    <d v="2006-01-30T00:00:00"/>
    <s v="SouthEast"/>
    <s v="Steven"/>
    <s v="Sherman Williams"/>
    <x v="379"/>
    <n v="1418.9641999999997"/>
    <n v="2446.4899999999998"/>
  </r>
  <r>
    <d v="2006-01-29T00:00:00"/>
    <s v="NorthEast"/>
    <s v="Troung"/>
    <s v="ExcelIsVeryFun.com"/>
    <x v="380"/>
    <n v="2809.7498000000001"/>
    <n v="3005.08"/>
  </r>
  <r>
    <d v="2006-01-29T00:00:00"/>
    <s v="North"/>
    <s v="Rhonda"/>
    <s v="Yahoo"/>
    <x v="381"/>
    <n v="429.60445000000004"/>
    <n v="459.47"/>
  </r>
  <r>
    <d v="2006-01-28T00:00:00"/>
    <s v="West"/>
    <s v="Jeri"/>
    <s v="Nature Company"/>
    <x v="382"/>
    <n v="6513.69"/>
    <n v="8684.92"/>
  </r>
  <r>
    <d v="2006-01-28T00:00:00"/>
    <s v="SouthEast"/>
    <s v="Steven"/>
    <s v="McLendon's Hardware"/>
    <x v="383"/>
    <n v="3479.96"/>
    <n v="3954.5"/>
  </r>
  <r>
    <d v="2006-01-28T00:00:00"/>
    <s v="SouthEast"/>
    <s v="Jeri"/>
    <s v="ExcelIsVeryFun.com"/>
    <x v="384"/>
    <n v="3277.4461500000002"/>
    <n v="3505.29"/>
  </r>
  <r>
    <d v="2006-01-27T00:00:00"/>
    <s v="MidWest"/>
    <s v="Chin"/>
    <s v="Sherman Williams"/>
    <x v="385"/>
    <n v="6011.984550000001"/>
    <n v="6429.93"/>
  </r>
  <r>
    <d v="2006-01-27T00:00:00"/>
    <s v="MidWest"/>
    <s v="Rhonda"/>
    <s v="The Economist"/>
    <x v="386"/>
    <n v="4128.8250000000007"/>
    <n v="5505.1"/>
  </r>
  <r>
    <d v="2006-01-26T00:00:00"/>
    <s v="NorthEast"/>
    <s v="Chin"/>
    <s v="Home Depot"/>
    <x v="387"/>
    <n v="6225.6312000000007"/>
    <n v="9155.34"/>
  </r>
  <r>
    <d v="2006-01-26T00:00:00"/>
    <s v="North"/>
    <s v="Troung"/>
    <s v="McLendon's Hardware"/>
    <x v="388"/>
    <n v="6053.5950000000003"/>
    <n v="8071.46"/>
  </r>
  <r>
    <d v="2006-01-26T00:00:00"/>
    <s v="SouthEast"/>
    <s v="Jon"/>
    <s v="The Economist"/>
    <x v="389"/>
    <n v="3501.0956000000001"/>
    <n v="5148.67"/>
  </r>
  <r>
    <d v="2006-01-26T00:00:00"/>
    <s v="North"/>
    <s v="Troung"/>
    <s v="Whole Foods"/>
    <x v="390"/>
    <n v="1404.8010000000002"/>
    <n v="3121.78"/>
  </r>
  <r>
    <d v="2006-01-25T00:00:00"/>
    <s v="SouthEast"/>
    <s v="Jeri"/>
    <s v="Solar and Wind Inc."/>
    <x v="391"/>
    <n v="1457.8520000000001"/>
    <n v="2143.9"/>
  </r>
  <r>
    <d v="2006-01-25T00:00:00"/>
    <s v="SouthEast"/>
    <s v="Sheliadawn"/>
    <s v="Home Depot"/>
    <x v="392"/>
    <n v="517.7645"/>
    <n v="941.39"/>
  </r>
  <r>
    <d v="2006-01-24T00:00:00"/>
    <s v="West"/>
    <s v="Jon"/>
    <s v="ExcelIsVeryFun.com"/>
    <x v="111"/>
    <n v="4083.1811000000002"/>
    <n v="9495.77"/>
  </r>
  <r>
    <d v="2006-01-24T00:00:00"/>
    <s v="NorthEast"/>
    <s v="Sheliadawn"/>
    <s v="Google"/>
    <x v="393"/>
    <n v="8339.5488000000005"/>
    <n v="9476.76"/>
  </r>
  <r>
    <d v="2006-01-24T00:00:00"/>
    <s v="NorthEast"/>
    <s v="Steven"/>
    <s v="Google"/>
    <x v="394"/>
    <n v="7774.0481500000005"/>
    <n v="8314.49"/>
  </r>
  <r>
    <d v="2006-01-24T00:00:00"/>
    <s v="MidWest"/>
    <s v="Troung"/>
    <s v="Solar and Wind Inc."/>
    <x v="395"/>
    <n v="1149.0890000000002"/>
    <n v="2672.3"/>
  </r>
  <r>
    <d v="2006-01-23T00:00:00"/>
    <s v="North"/>
    <s v="Jon"/>
    <s v="Office Depot"/>
    <x v="396"/>
    <n v="6394.5092000000004"/>
    <n v="9403.69"/>
  </r>
  <r>
    <d v="2006-01-22T00:00:00"/>
    <s v="SouthEast"/>
    <s v="Troung"/>
    <s v="Amazon.com"/>
    <x v="397"/>
    <n v="4517.7975999999999"/>
    <n v="6643.82"/>
  </r>
  <r>
    <d v="2006-01-22T00:00:00"/>
    <s v="NorthEast"/>
    <s v="Jeri"/>
    <s v="Solar and Wind Inc."/>
    <x v="398"/>
    <n v="1334.4362000000001"/>
    <n v="3103.34"/>
  </r>
  <r>
    <d v="2006-01-22T00:00:00"/>
    <s v="NorthEast"/>
    <s v="Jeri"/>
    <s v="McLendon's Hardware"/>
    <x v="399"/>
    <n v="1385.8965000000001"/>
    <n v="3079.77"/>
  </r>
  <r>
    <d v="2006-01-21T00:00:00"/>
    <s v="North"/>
    <s v="Steven"/>
    <s v="The Economist"/>
    <x v="400"/>
    <n v="7438.0680000000002"/>
    <n v="8452.35"/>
  </r>
  <r>
    <d v="2006-01-21T00:00:00"/>
    <s v="NorthEast"/>
    <s v="Sheliadawn"/>
    <s v="Home Depot"/>
    <x v="401"/>
    <n v="1438.4040000000002"/>
    <n v="2615.2800000000002"/>
  </r>
  <r>
    <d v="2005-10-09T00:00:00"/>
    <s v="MidWest"/>
    <s v="Chin"/>
    <s v="Amazon.com"/>
    <x v="402"/>
    <n v="373.66500000000002"/>
    <n v="498.22"/>
  </r>
  <r>
    <d v="2006-01-20T00:00:00"/>
    <s v="North"/>
    <s v="Jon"/>
    <s v="Sherman Williams"/>
    <x v="403"/>
    <n v="5095.41"/>
    <n v="6793.88"/>
  </r>
  <r>
    <d v="2006-01-20T00:00:00"/>
    <s v="NorthEast"/>
    <s v="Jeri"/>
    <s v="Nature Company"/>
    <x v="404"/>
    <n v="2790.6525999999999"/>
    <n v="4811.47"/>
  </r>
  <r>
    <d v="2006-01-20T00:00:00"/>
    <s v="NorthEast"/>
    <s v="Troung"/>
    <s v="The Economist"/>
    <x v="405"/>
    <n v="2705.4448000000002"/>
    <n v="4664.5600000000004"/>
  </r>
  <r>
    <d v="2006-01-20T00:00:00"/>
    <s v="NorthEast"/>
    <s v="Chin"/>
    <s v="Peet's Coffee"/>
    <x v="406"/>
    <n v="871.21759999999995"/>
    <n v="990.02"/>
  </r>
  <r>
    <d v="2006-01-20T00:00:00"/>
    <s v="NorthEast"/>
    <s v="Jon"/>
    <s v="ExcelIsVeryFun.com"/>
    <x v="407"/>
    <n v="669.45"/>
    <n v="892.6"/>
  </r>
  <r>
    <d v="2005-09-16T00:00:00"/>
    <s v="West"/>
    <s v="Chin"/>
    <s v="Amazon.com"/>
    <x v="337"/>
    <n v="266.30239999999998"/>
    <n v="451.36"/>
  </r>
  <r>
    <d v="2006-01-19T00:00:00"/>
    <s v="SouthEast"/>
    <s v="Rhonda"/>
    <s v="Solar and Wind Inc."/>
    <x v="408"/>
    <n v="3345.5524000000005"/>
    <n v="4919.93"/>
  </r>
  <r>
    <d v="2006-01-19T00:00:00"/>
    <s v="MidWest"/>
    <s v="Steven"/>
    <s v="Peet's Coffee"/>
    <x v="409"/>
    <n v="1247.7436"/>
    <n v="3372.28"/>
  </r>
  <r>
    <d v="2006-01-19T00:00:00"/>
    <s v="North"/>
    <s v="Chin"/>
    <s v="The Economist"/>
    <x v="410"/>
    <n v="913.61879999999996"/>
    <n v="2469.2399999999998"/>
  </r>
  <r>
    <d v="2006-01-18T00:00:00"/>
    <s v="MidWest"/>
    <s v="Chin"/>
    <s v="Nature Company"/>
    <x v="411"/>
    <n v="3651.7105000000001"/>
    <n v="8492.35"/>
  </r>
  <r>
    <d v="2006-01-17T00:00:00"/>
    <s v="MidWest"/>
    <s v="Sheliadawn"/>
    <s v="Yahoo"/>
    <x v="412"/>
    <n v="746.97149999999999"/>
    <n v="798.9"/>
  </r>
  <r>
    <d v="2006-01-17T00:00:00"/>
    <s v="NorthEast"/>
    <s v="Troung"/>
    <s v="The Economist"/>
    <x v="413"/>
    <n v="345.51579999999996"/>
    <n v="585.62"/>
  </r>
  <r>
    <d v="2006-01-17T00:00:00"/>
    <s v="North"/>
    <s v="Luke"/>
    <s v="Office Depot"/>
    <x v="414"/>
    <n v="259.29750000000001"/>
    <n v="471.45"/>
  </r>
  <r>
    <d v="2006-01-16T00:00:00"/>
    <s v="MidWest"/>
    <s v="Jeri"/>
    <s v="ExcelIsVeryFun.com"/>
    <x v="415"/>
    <n v="3206.4777999999997"/>
    <n v="5528.41"/>
  </r>
  <r>
    <d v="2006-01-15T00:00:00"/>
    <s v="West"/>
    <s v="Sheliadawn"/>
    <s v="ExcelIsVeryFun.com"/>
    <x v="416"/>
    <n v="5056.9152000000004"/>
    <n v="7436.64"/>
  </r>
  <r>
    <d v="2006-01-15T00:00:00"/>
    <s v="SouthEast"/>
    <s v="Steven"/>
    <s v="Whole Foods"/>
    <x v="417"/>
    <n v="78.909300000000002"/>
    <n v="183.51"/>
  </r>
  <r>
    <d v="2006-01-13T00:00:00"/>
    <s v="NorthEast"/>
    <s v="Sheliadawn"/>
    <s v="Sherman Williams"/>
    <x v="418"/>
    <n v="5389.2784000000001"/>
    <n v="6124.18"/>
  </r>
  <r>
    <d v="2006-01-12T00:00:00"/>
    <s v="West"/>
    <s v="Jon"/>
    <s v="Whole Foods"/>
    <x v="419"/>
    <n v="2809.5705000000003"/>
    <n v="5108.3100000000004"/>
  </r>
  <r>
    <d v="2006-01-11T00:00:00"/>
    <s v="North"/>
    <s v="Jon"/>
    <s v="Costco"/>
    <x v="420"/>
    <n v="3163.7775000000001"/>
    <n v="4218.37"/>
  </r>
  <r>
    <d v="2006-01-11T00:00:00"/>
    <s v="North"/>
    <s v="Jeri"/>
    <s v="Amazon.com"/>
    <x v="421"/>
    <n v="3249.5644499999999"/>
    <n v="3475.47"/>
  </r>
  <r>
    <d v="2006-01-10T00:00:00"/>
    <s v="West"/>
    <s v="Luke"/>
    <s v="Home Depot"/>
    <x v="422"/>
    <n v="5931.3544000000002"/>
    <n v="8722.58"/>
  </r>
  <r>
    <d v="2006-01-10T00:00:00"/>
    <s v="West"/>
    <s v="Luke"/>
    <s v="Home Depot"/>
    <x v="423"/>
    <n v="4785.2089999999998"/>
    <n v="8700.3799999999992"/>
  </r>
  <r>
    <d v="2006-01-10T00:00:00"/>
    <s v="North"/>
    <s v="Jon"/>
    <s v="McLendon's Hardware"/>
    <x v="424"/>
    <n v="7176.7327500000001"/>
    <n v="7675.65"/>
  </r>
  <r>
    <d v="2006-01-09T00:00:00"/>
    <s v="West"/>
    <s v="Sheliadawn"/>
    <s v="Sherman Williams"/>
    <x v="425"/>
    <n v="8206.4202000000005"/>
    <n v="8776.92"/>
  </r>
  <r>
    <d v="2006-01-09T00:00:00"/>
    <s v="MidWest"/>
    <s v="Troung"/>
    <s v="Nature Company"/>
    <x v="426"/>
    <n v="7340.2923000000001"/>
    <n v="7850.58"/>
  </r>
  <r>
    <d v="2006-01-09T00:00:00"/>
    <s v="MidWest"/>
    <s v="Jeri"/>
    <s v="Google"/>
    <x v="427"/>
    <n v="2070.5570000000002"/>
    <n v="5596.1"/>
  </r>
  <r>
    <d v="2006-01-09T00:00:00"/>
    <s v="SouthEast"/>
    <s v="Troung"/>
    <s v="Office Depot"/>
    <x v="428"/>
    <n v="1222.6199999999999"/>
    <n v="1630.16"/>
  </r>
  <r>
    <d v="2006-01-09T00:00:00"/>
    <s v="NorthEast"/>
    <s v="Rhonda"/>
    <s v="Solar and Wind Inc."/>
    <x v="429"/>
    <n v="725.55250000000001"/>
    <n v="1229.75"/>
  </r>
  <r>
    <d v="2006-01-08T00:00:00"/>
    <s v="North"/>
    <s v="Luke"/>
    <s v="Whole Foods"/>
    <x v="430"/>
    <n v="4349.1008000000002"/>
    <n v="4942.16"/>
  </r>
  <r>
    <d v="2006-01-08T00:00:00"/>
    <s v="North"/>
    <s v="Rhonda"/>
    <s v="Solar and Wind Inc."/>
    <x v="431"/>
    <n v="2173.2177999999999"/>
    <n v="3683.42"/>
  </r>
  <r>
    <d v="2006-01-08T00:00:00"/>
    <s v="MidWest"/>
    <s v="Jeri"/>
    <s v="McLendon's Hardware"/>
    <x v="432"/>
    <n v="1201.9445999999998"/>
    <n v="2795.22"/>
  </r>
  <r>
    <d v="2006-01-08T00:00:00"/>
    <s v="North"/>
    <s v="Steven"/>
    <s v="Home Depot"/>
    <x v="433"/>
    <n v="1194.3855000000001"/>
    <n v="2654.19"/>
  </r>
  <r>
    <d v="2006-01-06T00:00:00"/>
    <s v="MidWest"/>
    <s v="Rhonda"/>
    <s v="Amazon.com"/>
    <x v="434"/>
    <n v="8498.8227499999994"/>
    <n v="9089.65"/>
  </r>
  <r>
    <d v="2006-01-06T00:00:00"/>
    <s v="NorthEast"/>
    <s v="Rhonda"/>
    <s v="Sherman Williams"/>
    <x v="435"/>
    <n v="6567.72"/>
    <n v="8756.9599999999991"/>
  </r>
  <r>
    <d v="2006-01-06T00:00:00"/>
    <s v="West"/>
    <s v="Jeri"/>
    <s v="Google"/>
    <x v="436"/>
    <n v="8136.2671499999997"/>
    <n v="8701.89"/>
  </r>
  <r>
    <d v="2006-01-06T00:00:00"/>
    <s v="NorthEast"/>
    <s v="Luke"/>
    <s v="Office Depot"/>
    <x v="437"/>
    <n v="124.45950000000001"/>
    <n v="226.29"/>
  </r>
  <r>
    <d v="2006-01-05T00:00:00"/>
    <s v="West"/>
    <s v="Sheliadawn"/>
    <s v="McLendon's Hardware"/>
    <x v="438"/>
    <n v="9284.3816999999999"/>
    <n v="9929.82"/>
  </r>
  <r>
    <d v="2006-01-05T00:00:00"/>
    <s v="MidWest"/>
    <s v="Jeri"/>
    <s v="Sherman Williams"/>
    <x v="439"/>
    <n v="5672.0121999999992"/>
    <n v="9613.58"/>
  </r>
  <r>
    <d v="2006-01-05T00:00:00"/>
    <s v="North"/>
    <s v="Jon"/>
    <s v="Costco"/>
    <x v="440"/>
    <n v="3253.4849999999997"/>
    <n v="4337.9799999999996"/>
  </r>
  <r>
    <d v="2006-01-05T00:00:00"/>
    <s v="SouthEast"/>
    <s v="Jeri"/>
    <s v="Yahoo"/>
    <x v="126"/>
    <n v="1349.8265999999999"/>
    <n v="3648.18"/>
  </r>
  <r>
    <d v="2006-01-05T00:00:00"/>
    <s v="MidWest"/>
    <s v="Rhonda"/>
    <s v="Peet's Coffee"/>
    <x v="441"/>
    <n v="3128.8279000000002"/>
    <n v="3346.34"/>
  </r>
  <r>
    <d v="2005-09-03T00:00:00"/>
    <s v="West"/>
    <s v="Chin"/>
    <s v="Amazon.com"/>
    <x v="442"/>
    <n v="2499.6289999999999"/>
    <n v="4544.78"/>
  </r>
  <r>
    <d v="2006-01-05T00:00:00"/>
    <s v="NorthEast"/>
    <s v="Luke"/>
    <s v="Yahoo"/>
    <x v="443"/>
    <n v="241.6575"/>
    <n v="322.20999999999998"/>
  </r>
  <r>
    <d v="2006-01-05T00:00:00"/>
    <s v="NorthEast"/>
    <s v="Luke"/>
    <s v="Costco"/>
    <x v="444"/>
    <n v="122.82160000000002"/>
    <n v="131.36000000000001"/>
  </r>
  <r>
    <d v="2006-01-04T00:00:00"/>
    <s v="North"/>
    <s v="Jeri"/>
    <s v="Sherman Williams"/>
    <x v="185"/>
    <n v="3082.1712000000002"/>
    <n v="7167.84"/>
  </r>
  <r>
    <d v="2006-01-04T00:00:00"/>
    <s v="NorthEast"/>
    <s v="Troung"/>
    <s v="Nature Company"/>
    <x v="445"/>
    <n v="3864.6443999999997"/>
    <n v="6663.18"/>
  </r>
  <r>
    <d v="2006-01-04T00:00:00"/>
    <s v="West"/>
    <s v="Jeri"/>
    <s v="Costco"/>
    <x v="446"/>
    <n v="2693.556"/>
    <n v="5985.68"/>
  </r>
  <r>
    <d v="2006-01-04T00:00:00"/>
    <s v="SouthEast"/>
    <s v="Luke"/>
    <s v="Solar and Wind Inc."/>
    <x v="447"/>
    <n v="4158.1724999999997"/>
    <n v="5544.23"/>
  </r>
  <r>
    <d v="2005-03-15T00:00:00"/>
    <s v="NorthEast"/>
    <s v="Chin"/>
    <s v="Amazon.com"/>
    <x v="448"/>
    <n v="3491.8708999999999"/>
    <n v="8120.63"/>
  </r>
  <r>
    <d v="2006-01-03T00:00:00"/>
    <s v="NorthEast"/>
    <s v="Chin"/>
    <s v="Solar and Wind Inc."/>
    <x v="449"/>
    <n v="3072.9336000000003"/>
    <n v="3286.56"/>
  </r>
  <r>
    <d v="2006-01-02T00:00:00"/>
    <s v="West"/>
    <s v="Jeri"/>
    <s v="Peet's Coffee"/>
    <x v="450"/>
    <n v="3217.3424999999997"/>
    <n v="7149.65"/>
  </r>
  <r>
    <d v="2006-01-01T00:00:00"/>
    <s v="West"/>
    <s v="Luke"/>
    <s v="Google"/>
    <x v="451"/>
    <n v="4341.1787000000004"/>
    <n v="7357.93"/>
  </r>
  <r>
    <d v="2005-11-05T00:00:00"/>
    <s v="MidWest"/>
    <s v="Chin"/>
    <s v="Google"/>
    <x v="452"/>
    <n v="7261.4696000000004"/>
    <n v="8251.67"/>
  </r>
  <r>
    <d v="2006-01-01T00:00:00"/>
    <s v="NorthEast"/>
    <s v="Troung"/>
    <s v="Whole Foods"/>
    <x v="453"/>
    <n v="1251.6849999999999"/>
    <n v="2121.5"/>
  </r>
  <r>
    <d v="2006-01-01T00:00:00"/>
    <s v="NorthEast"/>
    <s v="Rhonda"/>
    <s v="Nature Company"/>
    <x v="454"/>
    <n v="727.48259999999993"/>
    <n v="1691.82"/>
  </r>
  <r>
    <d v="2005-01-29T00:00:00"/>
    <s v="North"/>
    <s v="Chin"/>
    <s v="Amazon.com"/>
    <x v="455"/>
    <n v="185.38160000000002"/>
    <n v="272.62"/>
  </r>
  <r>
    <d v="2005-12-31T00:00:00"/>
    <s v="NorthEast"/>
    <s v="Steven"/>
    <s v="McLendon's Hardware"/>
    <x v="456"/>
    <n v="8192.4656000000014"/>
    <n v="9309.6200000000008"/>
  </r>
  <r>
    <d v="2005-12-31T00:00:00"/>
    <s v="North"/>
    <s v="Sheliadawn"/>
    <s v="Costco"/>
    <x v="457"/>
    <n v="4764.7050000000008"/>
    <n v="8663.1"/>
  </r>
  <r>
    <d v="2005-12-31T00:00:00"/>
    <s v="NorthEast"/>
    <s v="Troung"/>
    <s v="Google"/>
    <x v="458"/>
    <n v="6969.4713000000002"/>
    <n v="7453.98"/>
  </r>
  <r>
    <d v="2005-12-31T00:00:00"/>
    <s v="North"/>
    <s v="Troung"/>
    <s v="Costco"/>
    <x v="459"/>
    <n v="2963.6761999999999"/>
    <n v="5023.18"/>
  </r>
  <r>
    <d v="2005-12-30T00:00:00"/>
    <s v="SouthEast"/>
    <s v="Troung"/>
    <s v="Nature Company"/>
    <x v="460"/>
    <n v="5338.44"/>
    <n v="7117.92"/>
  </r>
  <r>
    <d v="2005-12-29T00:00:00"/>
    <s v="NorthEast"/>
    <s v="Sheliadawn"/>
    <s v="Nature Company"/>
    <x v="461"/>
    <n v="5622.9713999999994"/>
    <n v="9530.4599999999991"/>
  </r>
  <r>
    <d v="2005-12-29T00:00:00"/>
    <s v="NorthEast"/>
    <s v="Chin"/>
    <s v="Sherman Williams"/>
    <x v="462"/>
    <n v="3132.6833000000001"/>
    <n v="7285.31"/>
  </r>
  <r>
    <d v="2005-12-29T00:00:00"/>
    <s v="NorthEast"/>
    <s v="Chin"/>
    <s v="Home Depot"/>
    <x v="463"/>
    <n v="3964.5145999999995"/>
    <n v="6835.37"/>
  </r>
  <r>
    <d v="2005-12-29T00:00:00"/>
    <s v="West"/>
    <s v="Sheliadawn"/>
    <s v="Solar and Wind Inc."/>
    <x v="464"/>
    <n v="3249.6449999999995"/>
    <n v="4332.8599999999997"/>
  </r>
  <r>
    <d v="2005-12-29T00:00:00"/>
    <s v="MidWest"/>
    <s v="Luke"/>
    <s v="Peet's Coffee"/>
    <x v="465"/>
    <n v="822.26530000000002"/>
    <n v="1393.67"/>
  </r>
  <r>
    <d v="2005-12-29T00:00:00"/>
    <s v="SouthEast"/>
    <s v="Luke"/>
    <s v="Peet's Coffee"/>
    <x v="466"/>
    <n v="788.8771999999999"/>
    <n v="1337.08"/>
  </r>
  <r>
    <d v="2005-12-29T00:00:00"/>
    <s v="NorthEast"/>
    <s v="Troung"/>
    <s v="McLendon's Hardware"/>
    <x v="467"/>
    <n v="687.20850000000007"/>
    <n v="1249.47"/>
  </r>
  <r>
    <d v="2005-12-29T00:00:00"/>
    <s v="NorthEast"/>
    <s v="Steven"/>
    <s v="Whole Foods"/>
    <x v="101"/>
    <n v="359.26359999999994"/>
    <n v="619.41999999999996"/>
  </r>
  <r>
    <d v="2005-12-29T00:00:00"/>
    <s v="NorthEast"/>
    <s v="Steven"/>
    <s v="ExcelIsVeryFun.com"/>
    <x v="468"/>
    <n v="13.895999999999999"/>
    <n v="30.88"/>
  </r>
  <r>
    <d v="2005-12-28T00:00:00"/>
    <s v="NorthEast"/>
    <s v="Troung"/>
    <s v="ExcelIsVeryFun.com"/>
    <x v="469"/>
    <n v="6404.2725000000009"/>
    <n v="8539.0300000000007"/>
  </r>
  <r>
    <d v="2005-12-28T00:00:00"/>
    <s v="West"/>
    <s v="Rhonda"/>
    <s v="Google"/>
    <x v="470"/>
    <n v="5129.13"/>
    <n v="6838.84"/>
  </r>
  <r>
    <d v="2005-12-28T00:00:00"/>
    <s v="NorthEast"/>
    <s v="Jon"/>
    <s v="The Economist"/>
    <x v="471"/>
    <n v="3728.6642999999999"/>
    <n v="6319.77"/>
  </r>
  <r>
    <d v="2005-12-28T00:00:00"/>
    <s v="SouthEast"/>
    <s v="Steven"/>
    <s v="Sherman Williams"/>
    <x v="472"/>
    <n v="2215.5341000000003"/>
    <n v="5987.93"/>
  </r>
  <r>
    <d v="2005-12-28T00:00:00"/>
    <s v="MidWest"/>
    <s v="Chin"/>
    <s v="The Economist"/>
    <x v="473"/>
    <n v="1774.5371"/>
    <n v="3007.69"/>
  </r>
  <r>
    <d v="2005-12-27T00:00:00"/>
    <s v="North"/>
    <s v="Steven"/>
    <s v="Costco"/>
    <x v="474"/>
    <n v="6101.0960000000014"/>
    <n v="8972.2000000000007"/>
  </r>
  <r>
    <d v="2005-12-27T00:00:00"/>
    <s v="MidWest"/>
    <s v="Chin"/>
    <s v="Sherman Williams"/>
    <x v="475"/>
    <n v="2325.6495"/>
    <n v="5168.1099999999997"/>
  </r>
  <r>
    <d v="2005-12-27T00:00:00"/>
    <s v="SouthEast"/>
    <s v="Rhonda"/>
    <s v="Solar and Wind Inc."/>
    <x v="476"/>
    <n v="1270.9277999999999"/>
    <n v="3434.94"/>
  </r>
  <r>
    <d v="2005-12-27T00:00:00"/>
    <s v="West"/>
    <s v="Sheliadawn"/>
    <s v="Nature Company"/>
    <x v="477"/>
    <n v="1390.5881000000002"/>
    <n v="1487.26"/>
  </r>
  <r>
    <d v="2005-12-26T00:00:00"/>
    <s v="North"/>
    <s v="Sheliadawn"/>
    <s v="Google"/>
    <x v="478"/>
    <n v="8598.605950000001"/>
    <n v="9196.3700000000008"/>
  </r>
  <r>
    <d v="2005-12-26T00:00:00"/>
    <s v="NorthEast"/>
    <s v="Chin"/>
    <s v="Nature Company"/>
    <x v="479"/>
    <n v="5533.4048000000003"/>
    <n v="5918.08"/>
  </r>
  <r>
    <d v="2005-10-20T00:00:00"/>
    <s v="North"/>
    <s v="Chin"/>
    <s v="Google"/>
    <x v="480"/>
    <n v="5027.1035999999995"/>
    <n v="8667.42"/>
  </r>
  <r>
    <d v="2005-12-26T00:00:00"/>
    <s v="North"/>
    <s v="Troung"/>
    <s v="Costco"/>
    <x v="481"/>
    <n v="1063.7899"/>
    <n v="2473.9299999999998"/>
  </r>
  <r>
    <d v="2005-12-25T00:00:00"/>
    <s v="SouthEast"/>
    <s v="Jeri"/>
    <s v="Google"/>
    <x v="482"/>
    <n v="5914.3986000000004"/>
    <n v="6325.56"/>
  </r>
  <r>
    <d v="2005-12-25T00:00:00"/>
    <s v="MidWest"/>
    <s v="Steven"/>
    <s v="McLendon's Hardware"/>
    <x v="483"/>
    <n v="3106.86"/>
    <n v="4142.4799999999996"/>
  </r>
  <r>
    <d v="2005-12-25T00:00:00"/>
    <s v="NorthEast"/>
    <s v="Rhonda"/>
    <s v="Office Depot"/>
    <x v="484"/>
    <n v="1812.1424999999999"/>
    <n v="2416.19"/>
  </r>
  <r>
    <d v="2005-12-23T00:00:00"/>
    <s v="SouthEast"/>
    <s v="Steven"/>
    <s v="Sherman Williams"/>
    <x v="485"/>
    <n v="7134.1248000000005"/>
    <n v="8106.96"/>
  </r>
  <r>
    <d v="2005-12-23T00:00:00"/>
    <s v="MidWest"/>
    <s v="Chin"/>
    <s v="Solar and Wind Inc."/>
    <x v="486"/>
    <n v="4489.32"/>
    <n v="5985.76"/>
  </r>
  <r>
    <d v="2005-12-23T00:00:00"/>
    <s v="SouthEast"/>
    <s v="Jon"/>
    <s v="Peet's Coffee"/>
    <x v="487"/>
    <n v="1609.9559999999999"/>
    <n v="3577.68"/>
  </r>
  <r>
    <d v="2005-12-22T00:00:00"/>
    <s v="MidWest"/>
    <s v="Luke"/>
    <s v="McLendon's Hardware"/>
    <x v="488"/>
    <n v="4847.2629999999999"/>
    <n v="8215.7000000000007"/>
  </r>
  <r>
    <d v="2005-12-22T00:00:00"/>
    <s v="North"/>
    <s v="Jon"/>
    <s v="Costco"/>
    <x v="489"/>
    <n v="4382.9456"/>
    <n v="4980.62"/>
  </r>
  <r>
    <d v="2005-12-22T00:00:00"/>
    <s v="NorthEast"/>
    <s v="Jeri"/>
    <s v="Nature Company"/>
    <x v="490"/>
    <n v="2974.3004500000002"/>
    <n v="3181.07"/>
  </r>
  <r>
    <d v="2005-12-21T00:00:00"/>
    <s v="SouthEast"/>
    <s v="Steven"/>
    <s v="Home Depot"/>
    <x v="491"/>
    <n v="2032.7170999999998"/>
    <n v="5493.83"/>
  </r>
  <r>
    <d v="2005-12-21T00:00:00"/>
    <s v="MidWest"/>
    <s v="Jeri"/>
    <s v="Home Depot"/>
    <x v="492"/>
    <n v="189.27350000000001"/>
    <n v="511.55"/>
  </r>
  <r>
    <d v="2005-12-20T00:00:00"/>
    <s v="West"/>
    <s v="Jeri"/>
    <s v="Peet's Coffee"/>
    <x v="493"/>
    <n v="5489.8360000000002"/>
    <n v="6238.45"/>
  </r>
  <r>
    <d v="2005-12-20T00:00:00"/>
    <s v="West"/>
    <s v="Sheliadawn"/>
    <s v="Solar and Wind Inc."/>
    <x v="494"/>
    <n v="2696.922"/>
    <n v="5993.16"/>
  </r>
  <r>
    <d v="2005-12-20T00:00:00"/>
    <s v="NorthEast"/>
    <s v="Jon"/>
    <s v="Office Depot"/>
    <x v="495"/>
    <n v="2212.8230000000003"/>
    <n v="5146.1000000000004"/>
  </r>
  <r>
    <d v="2005-12-20T00:00:00"/>
    <s v="NorthEast"/>
    <s v="Chin"/>
    <s v="Yahoo"/>
    <x v="496"/>
    <n v="653.47150000000011"/>
    <n v="1188.1300000000001"/>
  </r>
  <r>
    <d v="2005-12-20T00:00:00"/>
    <s v="North"/>
    <s v="Chin"/>
    <s v="Sherman Williams"/>
    <x v="497"/>
    <n v="608.66359999999997"/>
    <n v="1049.42"/>
  </r>
  <r>
    <d v="2005-12-19T00:00:00"/>
    <s v="West"/>
    <s v="Jon"/>
    <s v="Office Depot"/>
    <x v="498"/>
    <n v="5848.9125000000004"/>
    <n v="7798.55"/>
  </r>
  <r>
    <d v="2005-12-19T00:00:00"/>
    <s v="MidWest"/>
    <s v="Steven"/>
    <s v="Home Depot"/>
    <x v="499"/>
    <n v="2986.3084000000003"/>
    <n v="4391.63"/>
  </r>
  <r>
    <d v="2005-12-19T00:00:00"/>
    <s v="West"/>
    <s v="Steven"/>
    <s v="Yahoo"/>
    <x v="500"/>
    <n v="1619.3485000000001"/>
    <n v="2944.27"/>
  </r>
  <r>
    <d v="2005-12-19T00:00:00"/>
    <s v="MidWest"/>
    <s v="Luke"/>
    <s v="Solar and Wind Inc."/>
    <x v="501"/>
    <n v="1081.3165000000001"/>
    <n v="1966.03"/>
  </r>
  <r>
    <d v="2005-12-18T00:00:00"/>
    <s v="North"/>
    <s v="Steven"/>
    <s v="Costco"/>
    <x v="502"/>
    <n v="3553.8092999999999"/>
    <n v="9604.89"/>
  </r>
  <r>
    <d v="2005-12-18T00:00:00"/>
    <s v="MidWest"/>
    <s v="Chin"/>
    <s v="Office Depot"/>
    <x v="503"/>
    <n v="4920.1225999999997"/>
    <n v="8482.9699999999993"/>
  </r>
  <r>
    <d v="2005-12-18T00:00:00"/>
    <s v="West"/>
    <s v="Rhonda"/>
    <s v="The Economist"/>
    <x v="504"/>
    <n v="829.79959999999994"/>
    <n v="1406.44"/>
  </r>
  <r>
    <d v="2005-12-17T00:00:00"/>
    <s v="North"/>
    <s v="Steven"/>
    <s v="Whole Foods"/>
    <x v="505"/>
    <n v="8077.5304500000002"/>
    <n v="8639.07"/>
  </r>
  <r>
    <d v="2005-12-17T00:00:00"/>
    <s v="NorthEast"/>
    <s v="Sheliadawn"/>
    <s v="Yahoo"/>
    <x v="506"/>
    <n v="3549.915"/>
    <n v="7888.7"/>
  </r>
  <r>
    <d v="2005-12-17T00:00:00"/>
    <s v="West"/>
    <s v="Troung"/>
    <s v="Peet's Coffee"/>
    <x v="507"/>
    <n v="3823.4241999999999"/>
    <n v="6480.38"/>
  </r>
  <r>
    <d v="2005-12-17T00:00:00"/>
    <s v="NorthEast"/>
    <s v="Rhonda"/>
    <s v="Yahoo"/>
    <x v="508"/>
    <n v="1693.7860000000001"/>
    <n v="4577.8"/>
  </r>
  <r>
    <d v="2005-12-17T00:00:00"/>
    <s v="NorthEast"/>
    <s v="Rhonda"/>
    <s v="Yahoo"/>
    <x v="509"/>
    <n v="1382.0285999999999"/>
    <n v="3214.02"/>
  </r>
  <r>
    <d v="2005-12-17T00:00:00"/>
    <s v="NorthEast"/>
    <s v="Sheliadawn"/>
    <s v="Costco"/>
    <x v="510"/>
    <n v="1528.835"/>
    <n v="2779.7"/>
  </r>
  <r>
    <d v="2005-12-17T00:00:00"/>
    <s v="NorthEast"/>
    <s v="Troung"/>
    <s v="Nature Company"/>
    <x v="511"/>
    <n v="1496.0616"/>
    <n v="1700.07"/>
  </r>
  <r>
    <d v="2005-12-16T00:00:00"/>
    <s v="MidWest"/>
    <s v="Luke"/>
    <s v="Costco"/>
    <x v="512"/>
    <n v="3978.1851999999994"/>
    <n v="6858.94"/>
  </r>
  <r>
    <d v="2005-12-15T00:00:00"/>
    <s v="SouthEast"/>
    <s v="Sheliadawn"/>
    <s v="McLendon's Hardware"/>
    <x v="513"/>
    <n v="5964"/>
    <n v="7952"/>
  </r>
  <r>
    <d v="2005-01-12T00:00:00"/>
    <s v="North"/>
    <s v="Chin"/>
    <s v="Amazon.com"/>
    <x v="514"/>
    <n v="3305.9025000000001"/>
    <n v="7346.45"/>
  </r>
  <r>
    <d v="2005-12-14T00:00:00"/>
    <s v="NorthEast"/>
    <s v="Steven"/>
    <s v="Amazon.com"/>
    <x v="515"/>
    <n v="2964.7575000000002"/>
    <n v="6588.35"/>
  </r>
  <r>
    <d v="2005-12-14T00:00:00"/>
    <s v="West"/>
    <s v="Jon"/>
    <s v="The Economist"/>
    <x v="516"/>
    <n v="2416.6485000000002"/>
    <n v="5370.33"/>
  </r>
  <r>
    <d v="2004-12-26T00:00:00"/>
    <s v="West"/>
    <s v="Chin"/>
    <s v="Amazon.com"/>
    <x v="517"/>
    <n v="4914.2984000000006"/>
    <n v="5584.43"/>
  </r>
  <r>
    <d v="2005-12-14T00:00:00"/>
    <s v="NorthEast"/>
    <s v="Troung"/>
    <s v="Costco"/>
    <x v="518"/>
    <n v="1066.2850000000001"/>
    <n v="1938.7"/>
  </r>
  <r>
    <d v="2005-12-13T00:00:00"/>
    <s v="West"/>
    <s v="Luke"/>
    <s v="Nature Company"/>
    <x v="519"/>
    <n v="3799.8368999999998"/>
    <n v="8836.83"/>
  </r>
  <r>
    <d v="2005-12-13T00:00:00"/>
    <s v="SouthEast"/>
    <s v="Jon"/>
    <s v="Nature Company"/>
    <x v="520"/>
    <n v="1191.2445999999998"/>
    <n v="2053.87"/>
  </r>
  <r>
    <d v="2005-12-12T00:00:00"/>
    <s v="SouthEast"/>
    <s v="Jon"/>
    <s v="Sherman Williams"/>
    <x v="521"/>
    <n v="2004.9227000000001"/>
    <n v="5418.71"/>
  </r>
  <r>
    <d v="2005-12-12T00:00:00"/>
    <s v="SouthEast"/>
    <s v="Jeri"/>
    <s v="Whole Foods"/>
    <x v="522"/>
    <n v="1853.2217999999998"/>
    <n v="3195.21"/>
  </r>
  <r>
    <d v="2005-12-12T00:00:00"/>
    <s v="NorthEast"/>
    <s v="Luke"/>
    <s v="Solar and Wind Inc."/>
    <x v="523"/>
    <n v="92.275999999999996"/>
    <n v="135.69999999999999"/>
  </r>
  <r>
    <d v="2005-12-11T00:00:00"/>
    <s v="NorthEast"/>
    <s v="Jeri"/>
    <s v="Home Depot"/>
    <x v="524"/>
    <n v="3140.5781999999999"/>
    <n v="5414.79"/>
  </r>
  <r>
    <d v="2005-12-09T00:00:00"/>
    <s v="MidWest"/>
    <s v="Rhonda"/>
    <s v="Costco"/>
    <x v="525"/>
    <n v="6619.0860000000011"/>
    <n v="9733.9500000000007"/>
  </r>
  <r>
    <d v="2005-12-09T00:00:00"/>
    <s v="West"/>
    <s v="Sheliadawn"/>
    <s v="Peet's Coffee"/>
    <x v="526"/>
    <n v="6544.0144"/>
    <n v="7436.38"/>
  </r>
  <r>
    <d v="2005-09-20T00:00:00"/>
    <s v="NorthEast"/>
    <s v="Chin"/>
    <s v="Google"/>
    <x v="527"/>
    <n v="4646.1769999999997"/>
    <n v="8010.65"/>
  </r>
  <r>
    <d v="2004-12-15T00:00:00"/>
    <s v="SouthEast"/>
    <s v="Chin"/>
    <s v="Amazon.com"/>
    <x v="528"/>
    <n v="1378.5929000000001"/>
    <n v="3206.03"/>
  </r>
  <r>
    <d v="2005-12-07T00:00:00"/>
    <s v="North"/>
    <s v="Chin"/>
    <s v="Yahoo"/>
    <x v="529"/>
    <n v="5858.1040999999996"/>
    <n v="9928.99"/>
  </r>
  <r>
    <d v="2005-12-07T00:00:00"/>
    <s v="SouthEast"/>
    <s v="Jeri"/>
    <s v="Solar and Wind Inc."/>
    <x v="530"/>
    <n v="4050.9999000000003"/>
    <n v="9420.93"/>
  </r>
  <r>
    <d v="2005-12-07T00:00:00"/>
    <s v="NorthEast"/>
    <s v="Sheliadawn"/>
    <s v="ExcelIsVeryFun.com"/>
    <x v="531"/>
    <n v="4257.4391999999998"/>
    <n v="6260.94"/>
  </r>
  <r>
    <d v="2005-12-07T00:00:00"/>
    <s v="SouthEast"/>
    <s v="Jeri"/>
    <s v="Office Depot"/>
    <x v="532"/>
    <n v="1857.4970000000001"/>
    <n v="3148.3"/>
  </r>
  <r>
    <d v="2005-12-06T00:00:00"/>
    <s v="North"/>
    <s v="Steven"/>
    <s v="Google"/>
    <x v="533"/>
    <n v="1518.2024999999999"/>
    <n v="2024.27"/>
  </r>
  <r>
    <d v="2005-12-05T00:00:00"/>
    <s v="NorthEast"/>
    <s v="Jon"/>
    <s v="Sherman Williams"/>
    <x v="534"/>
    <n v="851.62159999999994"/>
    <n v="2301.6799999999998"/>
  </r>
  <r>
    <d v="2005-12-05T00:00:00"/>
    <s v="NorthEast"/>
    <s v="Jeri"/>
    <s v="Sherman Williams"/>
    <x v="535"/>
    <n v="1323.1163000000001"/>
    <n v="2242.5700000000002"/>
  </r>
  <r>
    <d v="2005-12-04T00:00:00"/>
    <s v="MidWest"/>
    <s v="Steven"/>
    <s v="Home Depot"/>
    <x v="61"/>
    <n v="2741.0130000000004"/>
    <n v="6091.14"/>
  </r>
  <r>
    <d v="2005-12-04T00:00:00"/>
    <s v="NorthEast"/>
    <s v="Troung"/>
    <s v="Google"/>
    <x v="536"/>
    <n v="5219.7310000000007"/>
    <n v="5582.6"/>
  </r>
  <r>
    <d v="2005-12-04T00:00:00"/>
    <s v="NorthEast"/>
    <s v="Steven"/>
    <s v="Peet's Coffee"/>
    <x v="537"/>
    <n v="5053.6095500000001"/>
    <n v="5404.93"/>
  </r>
  <r>
    <d v="2005-12-04T00:00:00"/>
    <s v="NorthEast"/>
    <s v="Rhonda"/>
    <s v="Office Depot"/>
    <x v="538"/>
    <n v="3171.5980999999997"/>
    <n v="5375.59"/>
  </r>
  <r>
    <d v="2005-12-04T00:00:00"/>
    <s v="NorthEast"/>
    <s v="Sheliadawn"/>
    <s v="Solar and Wind Inc."/>
    <x v="539"/>
    <n v="2348.5953"/>
    <n v="3980.67"/>
  </r>
  <r>
    <d v="2005-12-03T00:00:00"/>
    <s v="North"/>
    <s v="Steven"/>
    <s v="Nature Company"/>
    <x v="540"/>
    <n v="2650.3393999999998"/>
    <n v="6163.58"/>
  </r>
  <r>
    <d v="2005-12-03T00:00:00"/>
    <s v="North"/>
    <s v="Troung"/>
    <s v="Google"/>
    <x v="541"/>
    <n v="2314.6083000000003"/>
    <n v="5382.81"/>
  </r>
  <r>
    <d v="2005-12-03T00:00:00"/>
    <s v="West"/>
    <s v="Jon"/>
    <s v="McLendon's Hardware"/>
    <x v="542"/>
    <n v="2044.5682999999999"/>
    <n v="3465.37"/>
  </r>
  <r>
    <d v="2005-12-03T00:00:00"/>
    <s v="NorthEast"/>
    <s v="Steven"/>
    <s v="Costco"/>
    <x v="543"/>
    <n v="1011.2484000000002"/>
    <n v="1487.13"/>
  </r>
  <r>
    <d v="2005-12-02T00:00:00"/>
    <s v="SouthEast"/>
    <s v="Jon"/>
    <s v="Yahoo"/>
    <x v="544"/>
    <n v="3290.2645999999995"/>
    <n v="5672.87"/>
  </r>
  <r>
    <d v="2005-12-02T00:00:00"/>
    <s v="NorthEast"/>
    <s v="Luke"/>
    <s v="Yahoo"/>
    <x v="545"/>
    <n v="2579.6320000000001"/>
    <n v="4690.24"/>
  </r>
  <r>
    <d v="2005-12-01T00:00:00"/>
    <s v="SouthEast"/>
    <s v="Steven"/>
    <s v="Yahoo"/>
    <x v="546"/>
    <n v="5728.7471999999998"/>
    <n v="6509.94"/>
  </r>
  <r>
    <d v="2005-12-01T00:00:00"/>
    <s v="NorthEast"/>
    <s v="Troung"/>
    <s v="McLendon's Hardware"/>
    <x v="547"/>
    <n v="3436.89"/>
    <n v="4582.5200000000004"/>
  </r>
  <r>
    <d v="2005-12-01T00:00:00"/>
    <s v="North"/>
    <s v="Chin"/>
    <s v="ExcelIsVeryFun.com"/>
    <x v="548"/>
    <n v="1459.52565"/>
    <n v="1560.99"/>
  </r>
  <r>
    <d v="2005-11-30T00:00:00"/>
    <s v="SouthEast"/>
    <s v="Luke"/>
    <s v="Sherman Williams"/>
    <x v="549"/>
    <n v="1279.4209000000001"/>
    <n v="2168.5100000000002"/>
  </r>
  <r>
    <d v="2005-11-30T00:00:00"/>
    <s v="NorthEast"/>
    <s v="Troung"/>
    <s v="Sherman Williams"/>
    <x v="550"/>
    <n v="218.4443"/>
    <n v="508.01"/>
  </r>
  <r>
    <d v="2005-11-29T00:00:00"/>
    <s v="North"/>
    <s v="Troung"/>
    <s v="Whole Foods"/>
    <x v="551"/>
    <n v="840.7795000000001"/>
    <n v="1528.69"/>
  </r>
  <r>
    <d v="2005-11-28T00:00:00"/>
    <s v="NorthEast"/>
    <s v="Luke"/>
    <s v="Solar and Wind Inc."/>
    <x v="552"/>
    <n v="150.73850000000002"/>
    <n v="274.07"/>
  </r>
  <r>
    <d v="2005-11-27T00:00:00"/>
    <s v="SouthEast"/>
    <s v="Rhonda"/>
    <s v="The Economist"/>
    <x v="553"/>
    <n v="1483.9257"/>
    <n v="4010.61"/>
  </r>
  <r>
    <d v="2005-11-27T00:00:00"/>
    <s v="SouthEast"/>
    <s v="Luke"/>
    <s v="The Economist"/>
    <x v="554"/>
    <n v="1173.8271999999999"/>
    <n v="2023.84"/>
  </r>
  <r>
    <d v="2005-11-26T00:00:00"/>
    <s v="North"/>
    <s v="Jon"/>
    <s v="McLendon's Hardware"/>
    <x v="555"/>
    <n v="3184.4638999999997"/>
    <n v="7405.73"/>
  </r>
  <r>
    <d v="2005-11-25T00:00:00"/>
    <s v="MidWest"/>
    <s v="Jeri"/>
    <s v="McLendon's Hardware"/>
    <x v="556"/>
    <n v="4280.7875999999997"/>
    <n v="9955.32"/>
  </r>
  <r>
    <d v="2005-11-25T00:00:00"/>
    <s v="North"/>
    <s v="Steven"/>
    <s v="Nature Company"/>
    <x v="557"/>
    <n v="3202.8527999999997"/>
    <n v="5522.16"/>
  </r>
  <r>
    <d v="2005-11-24T00:00:00"/>
    <s v="MidWest"/>
    <s v="Jon"/>
    <s v="Home Depot"/>
    <x v="558"/>
    <n v="8476.7232000000004"/>
    <n v="9632.64"/>
  </r>
  <r>
    <d v="2005-11-24T00:00:00"/>
    <s v="North"/>
    <s v="Steven"/>
    <s v="Yahoo"/>
    <x v="559"/>
    <n v="3269.8447000000001"/>
    <n v="7604.29"/>
  </r>
  <r>
    <d v="2005-11-24T00:00:00"/>
    <s v="NorthEast"/>
    <s v="Troung"/>
    <s v="Office Depot"/>
    <x v="560"/>
    <n v="2959.0962"/>
    <n v="5101.8900000000003"/>
  </r>
  <r>
    <d v="2005-11-24T00:00:00"/>
    <s v="MidWest"/>
    <s v="Chin"/>
    <s v="Office Depot"/>
    <x v="561"/>
    <n v="3276.3989500000002"/>
    <n v="3504.17"/>
  </r>
  <r>
    <d v="2005-11-24T00:00:00"/>
    <s v="SouthEast"/>
    <s v="Rhonda"/>
    <s v="McLendon's Hardware"/>
    <x v="562"/>
    <n v="744.48440000000005"/>
    <n v="1094.83"/>
  </r>
  <r>
    <d v="2005-11-23T00:00:00"/>
    <s v="NorthEast"/>
    <s v="Sheliadawn"/>
    <s v="ExcelIsVeryFun.com"/>
    <x v="563"/>
    <n v="3256.9667999999997"/>
    <n v="5615.46"/>
  </r>
  <r>
    <d v="2005-11-23T00:00:00"/>
    <s v="NorthEast"/>
    <s v="Luke"/>
    <s v="Amazon.com"/>
    <x v="564"/>
    <n v="3666.6375000000003"/>
    <n v="4888.8500000000004"/>
  </r>
  <r>
    <d v="2005-11-23T00:00:00"/>
    <s v="North"/>
    <s v="Rhonda"/>
    <s v="ExcelIsVeryFun.com"/>
    <x v="565"/>
    <n v="1103.6693"/>
    <n v="2982.89"/>
  </r>
  <r>
    <d v="2005-11-22T00:00:00"/>
    <s v="NorthEast"/>
    <s v="Jeri"/>
    <s v="Costco"/>
    <x v="566"/>
    <n v="5646.1288999999988"/>
    <n v="9569.7099999999991"/>
  </r>
  <r>
    <d v="2005-11-22T00:00:00"/>
    <s v="West"/>
    <s v="Jeri"/>
    <s v="Amazon.com"/>
    <x v="567"/>
    <n v="5273.7960000000003"/>
    <n v="5992.95"/>
  </r>
  <r>
    <d v="2005-11-22T00:00:00"/>
    <s v="MidWest"/>
    <s v="Sheliadawn"/>
    <s v="Office Depot"/>
    <x v="568"/>
    <n v="1014.3213999999999"/>
    <n v="1748.83"/>
  </r>
  <r>
    <d v="2005-11-21T00:00:00"/>
    <s v="NorthEast"/>
    <s v="Rhonda"/>
    <s v="Costco"/>
    <x v="569"/>
    <n v="3180.8159999999998"/>
    <n v="8596.7999999999993"/>
  </r>
  <r>
    <d v="2005-09-11T00:00:00"/>
    <s v="North"/>
    <s v="Chin"/>
    <s v="Google"/>
    <x v="570"/>
    <n v="2990.2622999999999"/>
    <n v="8081.79"/>
  </r>
  <r>
    <d v="2005-11-21T00:00:00"/>
    <s v="West"/>
    <s v="Troung"/>
    <s v="Office Depot"/>
    <x v="571"/>
    <n v="396.89530000000002"/>
    <n v="1072.69"/>
  </r>
  <r>
    <d v="2005-11-20T00:00:00"/>
    <s v="North"/>
    <s v="Troung"/>
    <s v="Amazon.com"/>
    <x v="572"/>
    <n v="6202.6778000000004"/>
    <n v="6633.88"/>
  </r>
  <r>
    <d v="2005-11-20T00:00:00"/>
    <s v="West"/>
    <s v="Jeri"/>
    <s v="Whole Foods"/>
    <x v="573"/>
    <n v="4490.4888000000001"/>
    <n v="6603.66"/>
  </r>
  <r>
    <d v="2005-11-20T00:00:00"/>
    <s v="NorthEast"/>
    <s v="Luke"/>
    <s v="The Economist"/>
    <x v="574"/>
    <n v="1950.3045000000002"/>
    <n v="4334.01"/>
  </r>
  <r>
    <d v="2005-11-20T00:00:00"/>
    <s v="North"/>
    <s v="Chin"/>
    <s v="Home Depot"/>
    <x v="575"/>
    <n v="1531.2128"/>
    <n v="3560.96"/>
  </r>
  <r>
    <d v="2005-11-19T00:00:00"/>
    <s v="North"/>
    <s v="Troung"/>
    <s v="Home Depot"/>
    <x v="576"/>
    <n v="5560.9779500000004"/>
    <n v="5947.57"/>
  </r>
  <r>
    <d v="2005-11-19T00:00:00"/>
    <s v="NorthEast"/>
    <s v="Jeri"/>
    <s v="Costco"/>
    <x v="577"/>
    <n v="1193.4675"/>
    <n v="1591.29"/>
  </r>
  <r>
    <d v="2005-11-19T00:00:00"/>
    <s v="North"/>
    <s v="Jon"/>
    <s v="Office Depot"/>
    <x v="578"/>
    <n v="399.95249999999999"/>
    <n v="533.27"/>
  </r>
  <r>
    <d v="2005-11-18T00:00:00"/>
    <s v="NorthEast"/>
    <s v="Sheliadawn"/>
    <s v="Whole Foods"/>
    <x v="579"/>
    <n v="1059.2836"/>
    <n v="1557.77"/>
  </r>
  <r>
    <d v="2005-11-17T00:00:00"/>
    <s v="NorthEast"/>
    <s v="Steven"/>
    <s v="Costco"/>
    <x v="580"/>
    <n v="4276.9175999999998"/>
    <n v="9946.32"/>
  </r>
  <r>
    <d v="2005-11-17T00:00:00"/>
    <s v="NorthEast"/>
    <s v="Chin"/>
    <s v="Solar and Wind Inc."/>
    <x v="581"/>
    <n v="4996.3206"/>
    <n v="8468.34"/>
  </r>
  <r>
    <d v="2005-11-16T00:00:00"/>
    <s v="NorthEast"/>
    <s v="Sheliadawn"/>
    <s v="Amazon.com"/>
    <x v="582"/>
    <n v="3606.3604"/>
    <n v="9746.92"/>
  </r>
  <r>
    <d v="2005-11-16T00:00:00"/>
    <s v="North"/>
    <s v="Steven"/>
    <s v="Office Depot"/>
    <x v="583"/>
    <n v="4919.2220000000007"/>
    <n v="8944.0400000000009"/>
  </r>
  <r>
    <d v="2005-11-16T00:00:00"/>
    <s v="MidWest"/>
    <s v="Rhonda"/>
    <s v="Google"/>
    <x v="584"/>
    <n v="5142.9207500000002"/>
    <n v="5500.45"/>
  </r>
  <r>
    <d v="2005-11-16T00:00:00"/>
    <s v="NorthEast"/>
    <s v="Steven"/>
    <s v="McLendon's Hardware"/>
    <x v="585"/>
    <n v="816.17020000000002"/>
    <n v="1407.19"/>
  </r>
  <r>
    <d v="2005-11-15T00:00:00"/>
    <s v="North"/>
    <s v="Jeri"/>
    <s v="Nature Company"/>
    <x v="586"/>
    <n v="4854.3364000000001"/>
    <n v="7138.73"/>
  </r>
  <r>
    <d v="2005-11-15T00:00:00"/>
    <s v="North"/>
    <s v="Steven"/>
    <s v="McLendon's Hardware"/>
    <x v="587"/>
    <n v="2345.6158"/>
    <n v="2508.6799999999998"/>
  </r>
  <r>
    <d v="2005-11-14T00:00:00"/>
    <s v="West"/>
    <s v="Steven"/>
    <s v="Peet's Coffee"/>
    <x v="588"/>
    <n v="4520.3884000000007"/>
    <n v="6647.63"/>
  </r>
  <r>
    <d v="2005-11-14T00:00:00"/>
    <s v="SouthEast"/>
    <s v="Chin"/>
    <s v="ExcelIsVeryFun.com"/>
    <x v="589"/>
    <n v="4295.3100000000004"/>
    <n v="5727.08"/>
  </r>
  <r>
    <d v="2005-11-13T00:00:00"/>
    <s v="North"/>
    <s v="Steven"/>
    <s v="Nature Company"/>
    <x v="442"/>
    <n v="3653.6353000000004"/>
    <n v="9874.69"/>
  </r>
  <r>
    <d v="2005-11-13T00:00:00"/>
    <s v="NorthEast"/>
    <s v="Sheliadawn"/>
    <s v="Whole Foods"/>
    <x v="590"/>
    <n v="4231.4634999999998"/>
    <n v="7693.57"/>
  </r>
  <r>
    <d v="2005-11-13T00:00:00"/>
    <s v="NorthEast"/>
    <s v="Chin"/>
    <s v="Costco"/>
    <x v="591"/>
    <n v="833.04759999999999"/>
    <n v="1937.32"/>
  </r>
  <r>
    <d v="2005-11-13T00:00:00"/>
    <s v="MidWest"/>
    <s v="Sheliadawn"/>
    <s v="Solar and Wind Inc."/>
    <x v="592"/>
    <n v="176.18659999999997"/>
    <n v="303.77"/>
  </r>
  <r>
    <d v="2005-11-11T00:00:00"/>
    <s v="NorthEast"/>
    <s v="Sheliadawn"/>
    <s v="McLendon's Hardware"/>
    <x v="593"/>
    <n v="1803.8388"/>
    <n v="4875.24"/>
  </r>
  <r>
    <d v="2005-11-10T00:00:00"/>
    <s v="NorthEast"/>
    <s v="Jon"/>
    <s v="Whole Foods"/>
    <x v="594"/>
    <n v="8311.6"/>
    <n v="9445"/>
  </r>
  <r>
    <d v="2005-11-10T00:00:00"/>
    <s v="SouthEast"/>
    <s v="Steven"/>
    <s v="Nature Company"/>
    <x v="595"/>
    <n v="4551.2830000000004"/>
    <n v="8275.06"/>
  </r>
  <r>
    <d v="2005-11-09T00:00:00"/>
    <s v="SouthEast"/>
    <s v="Chin"/>
    <s v="Peet's Coffee"/>
    <x v="596"/>
    <n v="3090.3966"/>
    <n v="5328.27"/>
  </r>
  <r>
    <d v="2005-11-09T00:00:00"/>
    <s v="NorthEast"/>
    <s v="Jeri"/>
    <s v="Nature Company"/>
    <x v="597"/>
    <n v="2245.1492000000003"/>
    <n v="3301.69"/>
  </r>
  <r>
    <d v="2005-11-09T00:00:00"/>
    <s v="NorthEast"/>
    <s v="Luke"/>
    <s v="Google"/>
    <x v="598"/>
    <n v="203.685"/>
    <n v="271.58"/>
  </r>
  <r>
    <d v="2005-11-09T00:00:00"/>
    <s v="MidWest"/>
    <s v="Sheliadawn"/>
    <s v="ExcelIsVeryFun.com"/>
    <x v="599"/>
    <n v="126.852"/>
    <n v="144.15"/>
  </r>
  <r>
    <d v="2005-11-08T00:00:00"/>
    <s v="NorthEast"/>
    <s v="Rhonda"/>
    <s v="ExcelIsVeryFun.com"/>
    <x v="600"/>
    <n v="7205.11"/>
    <n v="7706"/>
  </r>
  <r>
    <d v="2005-11-08T00:00:00"/>
    <s v="North"/>
    <s v="Steven"/>
    <s v="The Economist"/>
    <x v="601"/>
    <n v="3336.1549999999997"/>
    <n v="5654.5"/>
  </r>
  <r>
    <d v="2005-11-07T00:00:00"/>
    <s v="North"/>
    <s v="Jon"/>
    <s v="Home Depot"/>
    <x v="602"/>
    <n v="5885.6925000000001"/>
    <n v="9975.75"/>
  </r>
  <r>
    <d v="2005-11-07T00:00:00"/>
    <s v="West"/>
    <s v="Chin"/>
    <s v="Sherman Williams"/>
    <x v="603"/>
    <n v="5664.7255500000001"/>
    <n v="6058.53"/>
  </r>
  <r>
    <d v="2005-11-06T00:00:00"/>
    <s v="North"/>
    <s v="Jon"/>
    <s v="Nature Company"/>
    <x v="604"/>
    <n v="2922.2858999999999"/>
    <n v="7898.07"/>
  </r>
  <r>
    <d v="2005-11-06T00:00:00"/>
    <s v="SouthEast"/>
    <s v="Rhonda"/>
    <s v="Solar and Wind Inc."/>
    <x v="605"/>
    <n v="3919.1460000000002"/>
    <n v="5763.45"/>
  </r>
  <r>
    <d v="2005-11-06T00:00:00"/>
    <s v="MidWest"/>
    <s v="Luke"/>
    <s v="Amazon.com"/>
    <x v="606"/>
    <n v="3078.6660000000002"/>
    <n v="4527.45"/>
  </r>
  <r>
    <d v="2004-10-15T00:00:00"/>
    <s v="NorthEast"/>
    <s v="Chin"/>
    <s v="Amazon.com"/>
    <x v="607"/>
    <n v="2648.9624999999996"/>
    <n v="3531.95"/>
  </r>
  <r>
    <d v="2005-11-05T00:00:00"/>
    <s v="North"/>
    <s v="Steven"/>
    <s v="The Economist"/>
    <x v="608"/>
    <n v="2510.1938"/>
    <n v="5837.66"/>
  </r>
  <r>
    <d v="2005-11-04T00:00:00"/>
    <s v="West"/>
    <s v="Rhonda"/>
    <s v="McLendon's Hardware"/>
    <x v="609"/>
    <n v="6525.3"/>
    <n v="8700.4"/>
  </r>
  <r>
    <d v="2005-11-04T00:00:00"/>
    <s v="West"/>
    <s v="Troung"/>
    <s v="Google"/>
    <x v="118"/>
    <n v="2878.6815000000001"/>
    <n v="6397.07"/>
  </r>
  <r>
    <d v="2005-11-03T00:00:00"/>
    <s v="North"/>
    <s v="Jeri"/>
    <s v="The Economist"/>
    <x v="610"/>
    <n v="3516.6010000000001"/>
    <n v="6393.82"/>
  </r>
  <r>
    <d v="2005-11-03T00:00:00"/>
    <s v="SouthEast"/>
    <s v="Luke"/>
    <s v="Sherman Williams"/>
    <x v="611"/>
    <n v="3695.0520000000001"/>
    <n v="5433.9"/>
  </r>
  <r>
    <d v="2005-11-03T00:00:00"/>
    <s v="NorthEast"/>
    <s v="Jeri"/>
    <s v="Nature Company"/>
    <x v="612"/>
    <n v="1380.9066"/>
    <n v="3732.18"/>
  </r>
  <r>
    <d v="2005-11-03T00:00:00"/>
    <s v="North"/>
    <s v="Sheliadawn"/>
    <s v="Sherman Williams"/>
    <x v="613"/>
    <n v="785.95"/>
    <n v="1429"/>
  </r>
  <r>
    <d v="2005-11-02T00:00:00"/>
    <s v="NorthEast"/>
    <s v="Steven"/>
    <s v="Sherman Williams"/>
    <x v="614"/>
    <n v="8071.5090499999997"/>
    <n v="8632.6299999999992"/>
  </r>
  <r>
    <d v="2005-11-02T00:00:00"/>
    <s v="MidWest"/>
    <s v="Sheliadawn"/>
    <s v="McLendon's Hardware"/>
    <x v="615"/>
    <n v="5180.1380000000008"/>
    <n v="7617.85"/>
  </r>
  <r>
    <d v="2005-11-02T00:00:00"/>
    <s v="SouthEast"/>
    <s v="Jeri"/>
    <s v="Whole Foods"/>
    <x v="616"/>
    <n v="1336.6155000000001"/>
    <n v="2430.21"/>
  </r>
  <r>
    <d v="2005-11-01T00:00:00"/>
    <s v="MidWest"/>
    <s v="Troung"/>
    <s v="Office Depot"/>
    <x v="617"/>
    <n v="4805.8864000000003"/>
    <n v="7067.48"/>
  </r>
  <r>
    <d v="2005-11-01T00:00:00"/>
    <s v="North"/>
    <s v="Jon"/>
    <s v="McLendon's Hardware"/>
    <x v="618"/>
    <n v="42.479600000000005"/>
    <n v="62.47"/>
  </r>
  <r>
    <d v="2005-10-31T00:00:00"/>
    <s v="West"/>
    <s v="Chin"/>
    <s v="Office Depot"/>
    <x v="619"/>
    <n v="5670.6552000000001"/>
    <n v="9611.2800000000007"/>
  </r>
  <r>
    <d v="2005-10-31T00:00:00"/>
    <s v="West"/>
    <s v="Sheliadawn"/>
    <s v="ExcelIsVeryFun.com"/>
    <x v="620"/>
    <n v="3160.4580000000001"/>
    <n v="7023.24"/>
  </r>
  <r>
    <d v="2005-10-30T00:00:00"/>
    <s v="SouthEast"/>
    <s v="Sheliadawn"/>
    <s v="Peet's Coffee"/>
    <x v="621"/>
    <n v="4456.6039999999994"/>
    <n v="7683.8"/>
  </r>
  <r>
    <d v="2005-10-29T00:00:00"/>
    <s v="West"/>
    <s v="Steven"/>
    <s v="Office Depot"/>
    <x v="622"/>
    <n v="6204.5716000000011"/>
    <n v="9124.3700000000008"/>
  </r>
  <r>
    <d v="2004-10-12T00:00:00"/>
    <s v="NorthEast"/>
    <s v="Chin"/>
    <s v="Amazon.com"/>
    <x v="623"/>
    <n v="7133.7449999999999"/>
    <n v="9511.66"/>
  </r>
  <r>
    <d v="2005-10-29T00:00:00"/>
    <s v="SouthEast"/>
    <s v="Rhonda"/>
    <s v="Google"/>
    <x v="624"/>
    <n v="2657.6100999999999"/>
    <n v="7182.73"/>
  </r>
  <r>
    <d v="2005-10-29T00:00:00"/>
    <s v="NorthEast"/>
    <s v="Steven"/>
    <s v="Nature Company"/>
    <x v="625"/>
    <n v="1712.9651999999999"/>
    <n v="3983.64"/>
  </r>
  <r>
    <d v="2005-10-29T00:00:00"/>
    <s v="NorthEast"/>
    <s v="Rhonda"/>
    <s v="Office Depot"/>
    <x v="626"/>
    <n v="1879.0781999999999"/>
    <n v="3239.79"/>
  </r>
  <r>
    <d v="2005-10-29T00:00:00"/>
    <s v="SouthEast"/>
    <s v="Sheliadawn"/>
    <s v="Office Depot"/>
    <x v="627"/>
    <n v="2365.7919999999999"/>
    <n v="2688.4"/>
  </r>
  <r>
    <d v="2005-10-28T00:00:00"/>
    <s v="MidWest"/>
    <s v="Jon"/>
    <s v="Solar and Wind Inc."/>
    <x v="628"/>
    <n v="4705.0725000000002"/>
    <n v="6273.43"/>
  </r>
  <r>
    <d v="2005-07-27T00:00:00"/>
    <s v="North"/>
    <s v="Chin"/>
    <s v="Google"/>
    <x v="629"/>
    <n v="5568.6855000000005"/>
    <n v="9438.4500000000007"/>
  </r>
  <r>
    <d v="2005-10-28T00:00:00"/>
    <s v="MidWest"/>
    <s v="Steven"/>
    <s v="Google"/>
    <x v="630"/>
    <n v="2044.3494499999999"/>
    <n v="2186.4699999999998"/>
  </r>
  <r>
    <d v="2005-10-27T00:00:00"/>
    <s v="MidWest"/>
    <s v="Rhonda"/>
    <s v="The Economist"/>
    <x v="631"/>
    <n v="6349.5871999999999"/>
    <n v="7215.44"/>
  </r>
  <r>
    <d v="2005-10-26T00:00:00"/>
    <s v="MidWest"/>
    <s v="Steven"/>
    <s v="Sherman Williams"/>
    <x v="632"/>
    <n v="1691.9724999999999"/>
    <n v="2867.75"/>
  </r>
  <r>
    <d v="2005-10-25T00:00:00"/>
    <s v="NorthEast"/>
    <s v="Luke"/>
    <s v="Peet's Coffee"/>
    <x v="633"/>
    <n v="2033.5437999999999"/>
    <n v="3506.11"/>
  </r>
  <r>
    <d v="2005-10-24T00:00:00"/>
    <s v="NorthEast"/>
    <s v="Luke"/>
    <s v="Home Depot"/>
    <x v="634"/>
    <n v="5543.0019999999995"/>
    <n v="9556.9"/>
  </r>
  <r>
    <d v="2005-10-24T00:00:00"/>
    <s v="West"/>
    <s v="Sheliadawn"/>
    <s v="Solar and Wind Inc."/>
    <x v="635"/>
    <n v="7137.5550000000003"/>
    <n v="9516.74"/>
  </r>
  <r>
    <d v="2005-10-24T00:00:00"/>
    <s v="NorthEast"/>
    <s v="Jeri"/>
    <s v="Solar and Wind Inc."/>
    <x v="636"/>
    <n v="8350.1297000000013"/>
    <n v="8930.6200000000008"/>
  </r>
  <r>
    <d v="2005-10-24T00:00:00"/>
    <s v="West"/>
    <s v="Rhonda"/>
    <s v="Google"/>
    <x v="637"/>
    <n v="3074.7962000000002"/>
    <n v="8310.26"/>
  </r>
  <r>
    <d v="2005-10-24T00:00:00"/>
    <s v="SouthEast"/>
    <s v="Steven"/>
    <s v="Costco"/>
    <x v="638"/>
    <n v="1798.3416"/>
    <n v="2043.57"/>
  </r>
  <r>
    <d v="2005-10-23T00:00:00"/>
    <s v="NorthEast"/>
    <s v="Jon"/>
    <s v="The Economist"/>
    <x v="639"/>
    <n v="6467.956000000001"/>
    <n v="6917.6"/>
  </r>
  <r>
    <d v="2005-10-23T00:00:00"/>
    <s v="NorthEast"/>
    <s v="Luke"/>
    <s v="Sherman Williams"/>
    <x v="640"/>
    <n v="1978.9616000000001"/>
    <n v="2248.8200000000002"/>
  </r>
  <r>
    <d v="2005-10-22T00:00:00"/>
    <s v="NorthEast"/>
    <s v="Chin"/>
    <s v="Nature Company"/>
    <x v="641"/>
    <n v="819.23680000000002"/>
    <n v="1204.76"/>
  </r>
  <r>
    <d v="2005-10-22T00:00:00"/>
    <s v="SouthEast"/>
    <s v="Jeri"/>
    <s v="Amazon.com"/>
    <x v="642"/>
    <n v="113.6773"/>
    <n v="121.58"/>
  </r>
  <r>
    <d v="2005-10-21T00:00:00"/>
    <s v="North"/>
    <s v="Chin"/>
    <s v="Yahoo"/>
    <x v="643"/>
    <n v="8597.4559000000008"/>
    <n v="9195.14"/>
  </r>
  <r>
    <d v="2005-10-21T00:00:00"/>
    <s v="West"/>
    <s v="Rhonda"/>
    <s v="McLendon's Hardware"/>
    <x v="644"/>
    <n v="8114.0702499999998"/>
    <n v="8678.15"/>
  </r>
  <r>
    <d v="2005-10-21T00:00:00"/>
    <s v="SouthEast"/>
    <s v="Chin"/>
    <s v="Solar and Wind Inc."/>
    <x v="34"/>
    <n v="779.92750000000001"/>
    <n v="1418.05"/>
  </r>
  <r>
    <d v="2005-10-21T00:00:00"/>
    <s v="West"/>
    <s v="Rhonda"/>
    <s v="Nature Company"/>
    <x v="645"/>
    <n v="1139.5648000000001"/>
    <n v="1294.96"/>
  </r>
  <r>
    <d v="2005-07-26T00:00:00"/>
    <s v="NorthEast"/>
    <s v="Chin"/>
    <s v="Google"/>
    <x v="646"/>
    <n v="3562.1960000000004"/>
    <n v="6476.72"/>
  </r>
  <r>
    <d v="2005-10-20T00:00:00"/>
    <s v="NorthEast"/>
    <s v="Luke"/>
    <s v="ExcelIsVeryFun.com"/>
    <x v="647"/>
    <n v="1644.7018"/>
    <n v="4445.1400000000003"/>
  </r>
  <r>
    <d v="2005-10-20T00:00:00"/>
    <s v="SouthEast"/>
    <s v="Luke"/>
    <s v="Costco"/>
    <x v="648"/>
    <n v="612.12599999999998"/>
    <n v="1360.28"/>
  </r>
  <r>
    <d v="2005-10-19T00:00:00"/>
    <s v="NorthEast"/>
    <s v="Jeri"/>
    <s v="ExcelIsVeryFun.com"/>
    <x v="649"/>
    <n v="1097.8329999999999"/>
    <n v="2553.1"/>
  </r>
  <r>
    <d v="2005-05-16T00:00:00"/>
    <s v="NorthEast"/>
    <s v="Chin"/>
    <s v="Google"/>
    <x v="650"/>
    <n v="2887.7213999999999"/>
    <n v="4978.83"/>
  </r>
  <r>
    <d v="2005-10-17T00:00:00"/>
    <s v="North"/>
    <s v="Steven"/>
    <s v="Whole Foods"/>
    <x v="651"/>
    <n v="5729.6324999999997"/>
    <n v="7639.51"/>
  </r>
  <r>
    <d v="2005-10-17T00:00:00"/>
    <s v="West"/>
    <s v="Chin"/>
    <s v="Yahoo"/>
    <x v="652"/>
    <n v="4464.9375"/>
    <n v="5953.25"/>
  </r>
  <r>
    <d v="2005-10-17T00:00:00"/>
    <s v="NorthEast"/>
    <s v="Steven"/>
    <s v="ExcelIsVeryFun.com"/>
    <x v="653"/>
    <n v="1850.8362"/>
    <n v="5002.26"/>
  </r>
  <r>
    <d v="2005-10-17T00:00:00"/>
    <s v="NorthEast"/>
    <s v="Jon"/>
    <s v="Nature Company"/>
    <x v="654"/>
    <n v="2487.8293000000003"/>
    <n v="2660.78"/>
  </r>
  <r>
    <d v="2005-10-16T00:00:00"/>
    <s v="North"/>
    <s v="Troung"/>
    <s v="Amazon.com"/>
    <x v="655"/>
    <n v="3111.4742999999999"/>
    <n v="8409.39"/>
  </r>
  <r>
    <d v="2005-10-16T00:00:00"/>
    <s v="NorthEast"/>
    <s v="Rhonda"/>
    <s v="Sherman Williams"/>
    <x v="327"/>
    <n v="5137.5224000000007"/>
    <n v="7555.18"/>
  </r>
  <r>
    <d v="2005-10-15T00:00:00"/>
    <s v="SouthEast"/>
    <s v="Troung"/>
    <s v="Office Depot"/>
    <x v="656"/>
    <n v="3219.6067999999996"/>
    <n v="8701.64"/>
  </r>
  <r>
    <d v="2005-10-15T00:00:00"/>
    <s v="West"/>
    <s v="Jeri"/>
    <s v="Costco"/>
    <x v="657"/>
    <n v="2632.6793000000002"/>
    <n v="6122.51"/>
  </r>
  <r>
    <d v="2005-10-15T00:00:00"/>
    <s v="NorthEast"/>
    <s v="Steven"/>
    <s v="Home Depot"/>
    <x v="658"/>
    <n v="1509.8930000000003"/>
    <n v="2745.26"/>
  </r>
  <r>
    <d v="2005-10-15T00:00:00"/>
    <s v="North"/>
    <s v="Troung"/>
    <s v="Amazon.com"/>
    <x v="659"/>
    <n v="926.09100000000001"/>
    <n v="2057.98"/>
  </r>
  <r>
    <d v="2005-10-15T00:00:00"/>
    <s v="West"/>
    <s v="Chin"/>
    <s v="Sherman Williams"/>
    <x v="660"/>
    <n v="1227.1600000000001"/>
    <n v="1394.5"/>
  </r>
  <r>
    <d v="2005-10-15T00:00:00"/>
    <s v="MidWest"/>
    <s v="Troung"/>
    <s v="Costco"/>
    <x v="661"/>
    <n v="815.20889999999997"/>
    <n v="1381.71"/>
  </r>
  <r>
    <d v="2005-10-15T00:00:00"/>
    <s v="West"/>
    <s v="Troung"/>
    <s v="Whole Foods"/>
    <x v="662"/>
    <n v="321.40900000000005"/>
    <n v="584.38"/>
  </r>
  <r>
    <d v="2005-10-13T00:00:00"/>
    <s v="NorthEast"/>
    <s v="Jeri"/>
    <s v="The Economist"/>
    <x v="663"/>
    <n v="2735.8984"/>
    <n v="7394.32"/>
  </r>
  <r>
    <d v="2005-10-13T00:00:00"/>
    <s v="SouthEast"/>
    <s v="Rhonda"/>
    <s v="Office Depot"/>
    <x v="664"/>
    <n v="2395.2467999999999"/>
    <n v="6473.64"/>
  </r>
  <r>
    <d v="2005-10-13T00:00:00"/>
    <s v="SouthEast"/>
    <s v="Jeri"/>
    <s v="Sherman Williams"/>
    <x v="665"/>
    <n v="2704.5920000000001"/>
    <n v="3073.4"/>
  </r>
  <r>
    <d v="2005-10-13T00:00:00"/>
    <s v="West"/>
    <s v="Jon"/>
    <s v="Office Depot"/>
    <x v="666"/>
    <n v="18.072799999999997"/>
    <n v="31.16"/>
  </r>
  <r>
    <d v="2005-04-30T00:00:00"/>
    <s v="North"/>
    <s v="Chin"/>
    <s v="Google"/>
    <x v="667"/>
    <n v="2401.7329"/>
    <n v="6491.17"/>
  </r>
  <r>
    <d v="2005-10-12T00:00:00"/>
    <s v="North"/>
    <s v="Chin"/>
    <s v="Solar and Wind Inc."/>
    <x v="668"/>
    <n v="1077.8040000000001"/>
    <n v="2395.12"/>
  </r>
  <r>
    <d v="2005-10-12T00:00:00"/>
    <s v="SouthEast"/>
    <s v="Jon"/>
    <s v="ExcelIsVeryFun.com"/>
    <x v="669"/>
    <n v="303.97390000000001"/>
    <n v="515.21"/>
  </r>
  <r>
    <d v="2005-01-03T00:00:00"/>
    <s v="North"/>
    <s v="Chin"/>
    <s v="Google"/>
    <x v="670"/>
    <n v="1690.7605000000003"/>
    <n v="3074.11"/>
  </r>
  <r>
    <d v="2005-10-10T00:00:00"/>
    <s v="SouthEast"/>
    <s v="Sheliadawn"/>
    <s v="Sherman Williams"/>
    <x v="671"/>
    <n v="4141.4074000000001"/>
    <n v="9631.18"/>
  </r>
  <r>
    <d v="2005-10-10T00:00:00"/>
    <s v="West"/>
    <s v="Luke"/>
    <s v="Sherman Williams"/>
    <x v="672"/>
    <n v="3688.4848000000002"/>
    <n v="4191.46"/>
  </r>
  <r>
    <d v="2005-10-09T00:00:00"/>
    <s v="North"/>
    <s v="Jon"/>
    <s v="ExcelIsVeryFun.com"/>
    <x v="673"/>
    <n v="2718.9459000000002"/>
    <n v="6323.13"/>
  </r>
  <r>
    <d v="2005-10-09T00:00:00"/>
    <s v="North"/>
    <s v="Luke"/>
    <s v="Costco"/>
    <x v="674"/>
    <n v="2970.6633000000002"/>
    <n v="3177.18"/>
  </r>
  <r>
    <d v="2004-10-24T00:00:00"/>
    <s v="NorthEast"/>
    <s v="Chin"/>
    <s v="Google"/>
    <x v="675"/>
    <n v="1515.5573999999999"/>
    <n v="2613.0300000000002"/>
  </r>
  <r>
    <d v="2005-10-08T00:00:00"/>
    <s v="NorthEast"/>
    <s v="Troung"/>
    <s v="Whole Foods"/>
    <x v="676"/>
    <n v="6220.4428000000007"/>
    <n v="6652.88"/>
  </r>
  <r>
    <d v="2005-10-08T00:00:00"/>
    <s v="NorthEast"/>
    <s v="Chin"/>
    <s v="Sherman Williams"/>
    <x v="677"/>
    <n v="2840.8854000000001"/>
    <n v="4815.0600000000004"/>
  </r>
  <r>
    <d v="2005-10-08T00:00:00"/>
    <s v="SouthEast"/>
    <s v="Rhonda"/>
    <s v="Sherman Williams"/>
    <x v="678"/>
    <n v="1035.8505"/>
    <n v="2301.89"/>
  </r>
  <r>
    <d v="2005-10-07T00:00:00"/>
    <s v="West"/>
    <s v="Luke"/>
    <s v="Home Depot"/>
    <x v="679"/>
    <n v="5117.5139999999992"/>
    <n v="8823.2999999999993"/>
  </r>
  <r>
    <d v="2005-10-07T00:00:00"/>
    <s v="West"/>
    <s v="Luke"/>
    <s v="Peet's Coffee"/>
    <x v="680"/>
    <n v="3328.6858999999999"/>
    <n v="7741.13"/>
  </r>
  <r>
    <d v="2005-10-07T00:00:00"/>
    <s v="North"/>
    <s v="Chin"/>
    <s v="Sherman Williams"/>
    <x v="681"/>
    <n v="3464.6370000000002"/>
    <n v="6299.34"/>
  </r>
  <r>
    <d v="2005-10-07T00:00:00"/>
    <s v="SouthEast"/>
    <s v="Luke"/>
    <s v="Amazon.com"/>
    <x v="682"/>
    <n v="3641.6343999999999"/>
    <n v="6278.68"/>
  </r>
  <r>
    <d v="2005-10-06T00:00:00"/>
    <s v="SouthEast"/>
    <s v="Sheliadawn"/>
    <s v="Peet's Coffee"/>
    <x v="683"/>
    <n v="5754.3920500000004"/>
    <n v="6154.43"/>
  </r>
  <r>
    <d v="2005-10-06T00:00:00"/>
    <s v="NorthEast"/>
    <s v="Jeri"/>
    <s v="Yahoo"/>
    <x v="684"/>
    <n v="981.53969999999993"/>
    <n v="2652.81"/>
  </r>
  <r>
    <d v="2005-10-05T00:00:00"/>
    <s v="NorthEast"/>
    <s v="Sheliadawn"/>
    <s v="Costco"/>
    <x v="685"/>
    <n v="1365.32"/>
    <n v="1551.5"/>
  </r>
  <r>
    <d v="2005-10-04T00:00:00"/>
    <s v="North"/>
    <s v="Troung"/>
    <s v="Whole Foods"/>
    <x v="686"/>
    <n v="8748.7752"/>
    <n v="9941.7900000000009"/>
  </r>
  <r>
    <d v="2004-09-30T00:00:00"/>
    <s v="North"/>
    <s v="Chin"/>
    <s v="Google"/>
    <x v="687"/>
    <n v="2896.0212000000001"/>
    <n v="4993.1400000000003"/>
  </r>
  <r>
    <d v="2005-10-04T00:00:00"/>
    <s v="NorthEast"/>
    <s v="Chin"/>
    <s v="ExcelIsVeryFun.com"/>
    <x v="688"/>
    <n v="5254.0208000000002"/>
    <n v="8905.1200000000008"/>
  </r>
  <r>
    <d v="2005-10-04T00:00:00"/>
    <s v="West"/>
    <s v="Luke"/>
    <s v="The Economist"/>
    <x v="689"/>
    <n v="620.58029999999997"/>
    <n v="1443.21"/>
  </r>
  <r>
    <d v="2005-10-03T00:00:00"/>
    <s v="MidWest"/>
    <s v="Troung"/>
    <s v="McLendon's Hardware"/>
    <x v="690"/>
    <n v="9189.7783999999992"/>
    <n v="9828.64"/>
  </r>
  <r>
    <d v="2005-10-03T00:00:00"/>
    <s v="SouthEast"/>
    <s v="Rhonda"/>
    <s v="Google"/>
    <x v="691"/>
    <n v="4853.282400000001"/>
    <n v="7137.18"/>
  </r>
  <r>
    <d v="2005-10-03T00:00:00"/>
    <s v="NorthEast"/>
    <s v="Troung"/>
    <s v="Sherman Williams"/>
    <x v="692"/>
    <n v="3840.1176000000005"/>
    <n v="4363.7700000000004"/>
  </r>
  <r>
    <d v="2005-10-03T00:00:00"/>
    <s v="MidWest"/>
    <s v="Steven"/>
    <s v="Sherman Williams"/>
    <x v="693"/>
    <n v="1461.2336"/>
    <n v="3949.28"/>
  </r>
  <r>
    <d v="2005-10-02T00:00:00"/>
    <s v="NorthEast"/>
    <s v="Jeri"/>
    <s v="Solar and Wind Inc."/>
    <x v="694"/>
    <n v="7832.0792000000001"/>
    <n v="8900.09"/>
  </r>
  <r>
    <d v="2005-10-02T00:00:00"/>
    <s v="MidWest"/>
    <s v="Chin"/>
    <s v="Home Depot"/>
    <x v="695"/>
    <n v="4428.5120000000006"/>
    <n v="8051.84"/>
  </r>
  <r>
    <d v="2005-10-02T00:00:00"/>
    <s v="NorthEast"/>
    <s v="Steven"/>
    <s v="Office Depot"/>
    <x v="696"/>
    <n v="1844.1947000000002"/>
    <n v="4984.3100000000004"/>
  </r>
  <r>
    <d v="2005-10-02T00:00:00"/>
    <s v="MidWest"/>
    <s v="Jon"/>
    <s v="ExcelIsVeryFun.com"/>
    <x v="697"/>
    <n v="167.9623"/>
    <n v="390.61"/>
  </r>
  <r>
    <d v="2005-10-02T00:00:00"/>
    <s v="North"/>
    <s v="Troung"/>
    <s v="Yahoo"/>
    <x v="698"/>
    <n v="96.988399999999999"/>
    <n v="142.63"/>
  </r>
  <r>
    <d v="2005-09-30T00:00:00"/>
    <s v="MidWest"/>
    <s v="Luke"/>
    <s v="ExcelIsVeryFun.com"/>
    <x v="699"/>
    <n v="472.37850000000003"/>
    <n v="1049.73"/>
  </r>
  <r>
    <d v="2005-09-30T00:00:00"/>
    <s v="North"/>
    <s v="Chin"/>
    <s v="McLendon's Hardware"/>
    <x v="700"/>
    <n v="947.32330000000002"/>
    <n v="1013.18"/>
  </r>
  <r>
    <d v="2005-09-30T00:00:00"/>
    <s v="NorthEast"/>
    <s v="Jeri"/>
    <s v="Amazon.com"/>
    <x v="701"/>
    <n v="627.93920000000003"/>
    <n v="923.44"/>
  </r>
  <r>
    <d v="2005-09-30T00:00:00"/>
    <s v="North"/>
    <s v="Steven"/>
    <s v="Google"/>
    <x v="702"/>
    <n v="610.89840000000004"/>
    <n v="898.38"/>
  </r>
  <r>
    <d v="2005-09-29T00:00:00"/>
    <s v="NorthEast"/>
    <s v="Sheliadawn"/>
    <s v="Amazon.com"/>
    <x v="703"/>
    <n v="6424.8304000000007"/>
    <n v="9448.2800000000007"/>
  </r>
  <r>
    <d v="2005-09-29T00:00:00"/>
    <s v="SouthEast"/>
    <s v="Chin"/>
    <s v="Home Depot"/>
    <x v="704"/>
    <n v="3030.5173999999997"/>
    <n v="5225.03"/>
  </r>
  <r>
    <d v="2005-09-28T00:00:00"/>
    <s v="NorthEast"/>
    <s v="Troung"/>
    <s v="Sherman Williams"/>
    <x v="705"/>
    <n v="5666.4433999999992"/>
    <n v="9769.73"/>
  </r>
  <r>
    <d v="2005-09-28T00:00:00"/>
    <s v="MidWest"/>
    <s v="Jeri"/>
    <s v="Yahoo"/>
    <x v="706"/>
    <n v="1000.4775"/>
    <n v="1333.97"/>
  </r>
  <r>
    <d v="2005-09-28T00:00:00"/>
    <s v="MidWest"/>
    <s v="Rhonda"/>
    <s v="Sherman Williams"/>
    <x v="707"/>
    <n v="1013.1176"/>
    <n v="1151.27"/>
  </r>
  <r>
    <d v="2005-09-27T00:00:00"/>
    <s v="MidWest"/>
    <s v="Jeri"/>
    <s v="Peet's Coffee"/>
    <x v="333"/>
    <n v="2648.4232000000002"/>
    <n v="3894.74"/>
  </r>
  <r>
    <d v="2005-09-26T00:00:00"/>
    <s v="North"/>
    <s v="Troung"/>
    <s v="Solar and Wind Inc."/>
    <x v="708"/>
    <n v="5590.2749999999996"/>
    <n v="7453.7"/>
  </r>
  <r>
    <d v="2005-09-26T00:00:00"/>
    <s v="NorthEast"/>
    <s v="Luke"/>
    <s v="The Economist"/>
    <x v="709"/>
    <n v="1731.3522"/>
    <n v="2985.09"/>
  </r>
  <r>
    <d v="2005-09-26T00:00:00"/>
    <s v="MidWest"/>
    <s v="Jeri"/>
    <s v="ExcelIsVeryFun.com"/>
    <x v="710"/>
    <n v="403.83879999999999"/>
    <n v="939.16"/>
  </r>
  <r>
    <d v="2005-09-25T00:00:00"/>
    <s v="North"/>
    <s v="Jeri"/>
    <s v="Yahoo"/>
    <x v="711"/>
    <n v="4152.5415000000003"/>
    <n v="9227.8700000000008"/>
  </r>
  <r>
    <d v="2005-09-25T00:00:00"/>
    <s v="MidWest"/>
    <s v="Chin"/>
    <s v="Whole Foods"/>
    <x v="712"/>
    <n v="5781.8175000000001"/>
    <n v="7709.09"/>
  </r>
  <r>
    <d v="2005-09-25T00:00:00"/>
    <s v="North"/>
    <s v="Rhonda"/>
    <s v="Sherman Williams"/>
    <x v="713"/>
    <n v="3753.7632000000003"/>
    <n v="4265.6400000000003"/>
  </r>
  <r>
    <d v="2005-09-25T00:00:00"/>
    <s v="SouthEast"/>
    <s v="Jon"/>
    <s v="Costco"/>
    <x v="714"/>
    <n v="1503.7125000000001"/>
    <n v="2004.95"/>
  </r>
  <r>
    <d v="2005-09-24T00:00:00"/>
    <s v="NorthEast"/>
    <s v="Jeri"/>
    <s v="Amazon.com"/>
    <x v="715"/>
    <n v="2393.3880000000004"/>
    <n v="5318.64"/>
  </r>
  <r>
    <d v="2005-09-24T00:00:00"/>
    <s v="SouthEast"/>
    <s v="Sheliadawn"/>
    <s v="McLendon's Hardware"/>
    <x v="716"/>
    <n v="3337.1625000000004"/>
    <n v="4449.55"/>
  </r>
  <r>
    <d v="2005-09-24T00:00:00"/>
    <s v="North"/>
    <s v="Jon"/>
    <s v="The Economist"/>
    <x v="280"/>
    <n v="2727.3"/>
    <n v="3636.4"/>
  </r>
  <r>
    <d v="2005-09-23T00:00:00"/>
    <s v="MidWest"/>
    <s v="Sheliadawn"/>
    <s v="Google"/>
    <x v="717"/>
    <n v="4440.5185000000001"/>
    <n v="8073.67"/>
  </r>
  <r>
    <d v="2005-09-23T00:00:00"/>
    <s v="NorthEast"/>
    <s v="Jeri"/>
    <s v="Nature Company"/>
    <x v="718"/>
    <n v="2421.2420000000002"/>
    <n v="3560.65"/>
  </r>
  <r>
    <d v="2005-09-23T00:00:00"/>
    <s v="NorthEast"/>
    <s v="Steven"/>
    <s v="Amazon.com"/>
    <x v="719"/>
    <n v="2280.1692000000003"/>
    <n v="3353.19"/>
  </r>
  <r>
    <d v="2005-09-22T00:00:00"/>
    <s v="MidWest"/>
    <s v="Luke"/>
    <s v="Solar and Wind Inc."/>
    <x v="720"/>
    <n v="7160.4984000000004"/>
    <n v="8136.93"/>
  </r>
  <r>
    <d v="2005-09-21T00:00:00"/>
    <s v="North"/>
    <s v="Chin"/>
    <s v="McLendon's Hardware"/>
    <x v="721"/>
    <n v="4252.0940000000001"/>
    <n v="7731.08"/>
  </r>
  <r>
    <d v="2004-09-06T00:00:00"/>
    <s v="NorthEast"/>
    <s v="Chin"/>
    <s v="Google"/>
    <x v="722"/>
    <n v="4774.7205000000004"/>
    <n v="8681.31"/>
  </r>
  <r>
    <d v="2005-09-20T00:00:00"/>
    <s v="NorthEast"/>
    <s v="Sheliadawn"/>
    <s v="ExcelIsVeryFun.com"/>
    <x v="723"/>
    <n v="2832.6725999999999"/>
    <n v="4801.1400000000003"/>
  </r>
  <r>
    <d v="2005-09-20T00:00:00"/>
    <s v="North"/>
    <s v="Sheliadawn"/>
    <s v="Peet's Coffee"/>
    <x v="724"/>
    <n v="1458.1886"/>
    <n v="1559.56"/>
  </r>
  <r>
    <d v="2005-09-19T00:00:00"/>
    <s v="West"/>
    <s v="Luke"/>
    <s v="Office Depot"/>
    <x v="725"/>
    <n v="6886.3432000000003"/>
    <n v="7825.39"/>
  </r>
  <r>
    <d v="2005-09-19T00:00:00"/>
    <s v="West"/>
    <s v="Sheliadawn"/>
    <s v="The Economist"/>
    <x v="726"/>
    <n v="1622.2909"/>
    <n v="4384.57"/>
  </r>
  <r>
    <d v="2005-09-18T00:00:00"/>
    <s v="North"/>
    <s v="Luke"/>
    <s v="Nature Company"/>
    <x v="727"/>
    <n v="5347.43"/>
    <n v="9722.6"/>
  </r>
  <r>
    <d v="2005-09-18T00:00:00"/>
    <s v="NorthEast"/>
    <s v="Luke"/>
    <s v="Google"/>
    <x v="728"/>
    <n v="3338.9505000000004"/>
    <n v="7419.89"/>
  </r>
  <r>
    <d v="2005-09-18T00:00:00"/>
    <s v="SouthEast"/>
    <s v="Troung"/>
    <s v="Yahoo"/>
    <x v="729"/>
    <n v="3598.8477999999996"/>
    <n v="6204.91"/>
  </r>
  <r>
    <d v="2005-09-18T00:00:00"/>
    <s v="SouthEast"/>
    <s v="Jeri"/>
    <s v="The Economist"/>
    <x v="730"/>
    <n v="447.8888"/>
    <n v="658.66"/>
  </r>
  <r>
    <d v="2005-09-17T00:00:00"/>
    <s v="North"/>
    <s v="Luke"/>
    <s v="The Economist"/>
    <x v="731"/>
    <n v="4906.8450000000003"/>
    <n v="6542.46"/>
  </r>
  <r>
    <d v="2005-09-17T00:00:00"/>
    <s v="NorthEast"/>
    <s v="Troung"/>
    <s v="Office Depot"/>
    <x v="732"/>
    <n v="2918.6280000000002"/>
    <n v="6485.84"/>
  </r>
  <r>
    <d v="2005-09-17T00:00:00"/>
    <s v="NorthEast"/>
    <s v="Chin"/>
    <s v="McLendon's Hardware"/>
    <x v="733"/>
    <n v="1660.4822999999999"/>
    <n v="4487.79"/>
  </r>
  <r>
    <d v="2005-09-17T00:00:00"/>
    <s v="North"/>
    <s v="Jeri"/>
    <s v="Peet's Coffee"/>
    <x v="734"/>
    <n v="1575.6730000000002"/>
    <n v="2864.86"/>
  </r>
  <r>
    <d v="2005-09-16T00:00:00"/>
    <s v="SouthEast"/>
    <s v="Troung"/>
    <s v="McLendon's Hardware"/>
    <x v="735"/>
    <n v="4240.0967000000001"/>
    <n v="9860.69"/>
  </r>
  <r>
    <d v="2005-09-16T00:00:00"/>
    <s v="West"/>
    <s v="Jon"/>
    <s v="Nature Company"/>
    <x v="736"/>
    <n v="1805.7295000000001"/>
    <n v="4880.3500000000004"/>
  </r>
  <r>
    <d v="2006-06-15T00:00:00"/>
    <s v="NorthEast"/>
    <s v="Jon"/>
    <s v="Amazon.com"/>
    <x v="4"/>
    <n v="6971.4974999999995"/>
    <n v="9295.33"/>
  </r>
  <r>
    <d v="2005-09-15T00:00:00"/>
    <s v="NorthEast"/>
    <s v="Rhonda"/>
    <s v="Google"/>
    <x v="737"/>
    <n v="4150.4493999999995"/>
    <n v="7034.66"/>
  </r>
  <r>
    <d v="2005-09-15T00:00:00"/>
    <s v="SouthEast"/>
    <s v="Luke"/>
    <s v="Google"/>
    <x v="738"/>
    <n v="5016.6863999999996"/>
    <n v="5700.78"/>
  </r>
  <r>
    <d v="2005-09-15T00:00:00"/>
    <s v="NorthEast"/>
    <s v="Luke"/>
    <s v="Nature Company"/>
    <x v="739"/>
    <n v="3251.3624999999997"/>
    <n v="4335.1499999999996"/>
  </r>
  <r>
    <d v="2005-09-14T00:00:00"/>
    <s v="SouthEast"/>
    <s v="Chin"/>
    <s v="Office Depot"/>
    <x v="740"/>
    <n v="8115.0520000000015"/>
    <n v="8679.2000000000007"/>
  </r>
  <r>
    <d v="2005-09-14T00:00:00"/>
    <s v="North"/>
    <s v="Jeri"/>
    <s v="Nature Company"/>
    <x v="456"/>
    <n v="4949.8724999999995"/>
    <n v="6599.83"/>
  </r>
  <r>
    <d v="2005-09-14T00:00:00"/>
    <s v="North"/>
    <s v="Sheliadawn"/>
    <s v="McLendon's Hardware"/>
    <x v="741"/>
    <n v="3607.2410000000004"/>
    <n v="6558.62"/>
  </r>
  <r>
    <d v="2005-09-13T00:00:00"/>
    <s v="NorthEast"/>
    <s v="Steven"/>
    <s v="The Economist"/>
    <x v="742"/>
    <n v="4882.3182000000006"/>
    <n v="8417.7900000000009"/>
  </r>
  <r>
    <d v="2005-09-13T00:00:00"/>
    <s v="NorthEast"/>
    <s v="Sheliadawn"/>
    <s v="McLendon's Hardware"/>
    <x v="743"/>
    <n v="2306.5689000000002"/>
    <n v="6233.97"/>
  </r>
  <r>
    <d v="2005-09-13T00:00:00"/>
    <s v="SouthEast"/>
    <s v="Sheliadawn"/>
    <s v="Costco"/>
    <x v="744"/>
    <n v="2402.1142"/>
    <n v="4071.38"/>
  </r>
  <r>
    <d v="2005-09-13T00:00:00"/>
    <s v="SouthEast"/>
    <s v="Luke"/>
    <s v="Whole Foods"/>
    <x v="745"/>
    <n v="2244.3459499999999"/>
    <n v="2400.37"/>
  </r>
  <r>
    <d v="2005-09-12T00:00:00"/>
    <s v="SouthEast"/>
    <s v="Chin"/>
    <s v="The Economist"/>
    <x v="746"/>
    <n v="2381.2470000000003"/>
    <n v="4329.54"/>
  </r>
  <r>
    <d v="2005-09-12T00:00:00"/>
    <s v="NorthEast"/>
    <s v="Steven"/>
    <s v="McLendon's Hardware"/>
    <x v="747"/>
    <n v="974.26350000000014"/>
    <n v="2165.0300000000002"/>
  </r>
  <r>
    <d v="2005-09-11T00:00:00"/>
    <s v="North"/>
    <s v="Rhonda"/>
    <s v="Sherman Williams"/>
    <x v="748"/>
    <n v="5649.9024000000009"/>
    <n v="8308.68"/>
  </r>
  <r>
    <d v="2006-06-07T00:00:00"/>
    <s v="NorthEast"/>
    <s v="Jon"/>
    <s v="Amazon.com"/>
    <x v="749"/>
    <n v="391.89600000000002"/>
    <n v="870.88"/>
  </r>
  <r>
    <d v="2005-09-11T00:00:00"/>
    <s v="SouthEast"/>
    <s v="Jon"/>
    <s v="Sherman Williams"/>
    <x v="750"/>
    <n v="2715.5425999999998"/>
    <n v="4681.97"/>
  </r>
  <r>
    <d v="2005-09-11T00:00:00"/>
    <s v="NorthEast"/>
    <s v="Rhonda"/>
    <s v="Google"/>
    <x v="751"/>
    <n v="45.624699999999997"/>
    <n v="77.33"/>
  </r>
  <r>
    <d v="2005-09-10T00:00:00"/>
    <s v="NorthEast"/>
    <s v="Jon"/>
    <s v="The Economist"/>
    <x v="752"/>
    <n v="4252.9369999999999"/>
    <n v="7332.65"/>
  </r>
  <r>
    <d v="2005-09-10T00:00:00"/>
    <s v="SouthEast"/>
    <s v="Jeri"/>
    <s v="Amazon.com"/>
    <x v="753"/>
    <n v="5758.3751499999998"/>
    <n v="6158.69"/>
  </r>
  <r>
    <d v="2005-09-10T00:00:00"/>
    <s v="North"/>
    <s v="Luke"/>
    <s v="Costco"/>
    <x v="754"/>
    <n v="3060.2715000000003"/>
    <n v="5564.13"/>
  </r>
  <r>
    <d v="2005-09-10T00:00:00"/>
    <s v="West"/>
    <s v="Steven"/>
    <s v="Sherman Williams"/>
    <x v="755"/>
    <n v="1625.3027"/>
    <n v="4392.71"/>
  </r>
  <r>
    <d v="2005-09-09T00:00:00"/>
    <s v="North"/>
    <s v="Steven"/>
    <s v="Solar and Wind Inc."/>
    <x v="756"/>
    <n v="6992.6384000000007"/>
    <n v="7946.18"/>
  </r>
  <r>
    <d v="2005-09-09T00:00:00"/>
    <s v="SouthEast"/>
    <s v="Luke"/>
    <s v="Yahoo"/>
    <x v="757"/>
    <n v="4390.8628499999995"/>
    <n v="4696.1099999999997"/>
  </r>
  <r>
    <d v="2005-09-08T00:00:00"/>
    <s v="NorthEast"/>
    <s v="Chin"/>
    <s v="Solar and Wind Inc."/>
    <x v="758"/>
    <n v="4463.1965999999993"/>
    <n v="7564.74"/>
  </r>
  <r>
    <d v="2005-09-08T00:00:00"/>
    <s v="SouthEast"/>
    <s v="Sheliadawn"/>
    <s v="McLendon's Hardware"/>
    <x v="759"/>
    <n v="3285.9920499999998"/>
    <n v="3514.43"/>
  </r>
  <r>
    <d v="2005-09-08T00:00:00"/>
    <s v="West"/>
    <s v="Jon"/>
    <s v="The Economist"/>
    <x v="760"/>
    <n v="1850.45"/>
    <n v="2721.25"/>
  </r>
  <r>
    <d v="2005-09-08T00:00:00"/>
    <s v="West"/>
    <s v="Chin"/>
    <s v="ExcelIsVeryFun.com"/>
    <x v="761"/>
    <n v="890.87400000000002"/>
    <n v="2071.8000000000002"/>
  </r>
  <r>
    <d v="2005-09-07T00:00:00"/>
    <s v="North"/>
    <s v="Jon"/>
    <s v="Costco"/>
    <x v="762"/>
    <n v="1880.0402999999999"/>
    <n v="5081.1899999999996"/>
  </r>
  <r>
    <d v="2005-09-06T00:00:00"/>
    <s v="North"/>
    <s v="Chin"/>
    <s v="Office Depot"/>
    <x v="763"/>
    <n v="3619.6655999999998"/>
    <n v="9782.8799999999992"/>
  </r>
  <r>
    <d v="2005-09-06T00:00:00"/>
    <s v="MidWest"/>
    <s v="Luke"/>
    <s v="Peet's Coffee"/>
    <x v="764"/>
    <n v="4294.03"/>
    <n v="6314.75"/>
  </r>
  <r>
    <d v="2005-09-06T00:00:00"/>
    <s v="West"/>
    <s v="Jeri"/>
    <s v="The Economist"/>
    <x v="765"/>
    <n v="4592.5725000000002"/>
    <n v="6123.43"/>
  </r>
  <r>
    <d v="2005-09-06T00:00:00"/>
    <s v="MidWest"/>
    <s v="Sheliadawn"/>
    <s v="Nature Company"/>
    <x v="766"/>
    <n v="3853.0602000000003"/>
    <n v="4120.92"/>
  </r>
  <r>
    <d v="2005-09-06T00:00:00"/>
    <s v="NorthEast"/>
    <s v="Jon"/>
    <s v="Peet's Coffee"/>
    <x v="767"/>
    <n v="1421.2145"/>
    <n v="3305.15"/>
  </r>
  <r>
    <d v="2005-09-05T00:00:00"/>
    <s v="West"/>
    <s v="Troung"/>
    <s v="Costco"/>
    <x v="768"/>
    <n v="6648.6824999999999"/>
    <n v="8864.91"/>
  </r>
  <r>
    <d v="2005-09-05T00:00:00"/>
    <s v="NorthEast"/>
    <s v="Troung"/>
    <s v="Home Depot"/>
    <x v="769"/>
    <n v="3209.3816999999999"/>
    <n v="5439.63"/>
  </r>
  <r>
    <d v="2005-09-04T00:00:00"/>
    <s v="North"/>
    <s v="Chin"/>
    <s v="Home Depot"/>
    <x v="770"/>
    <n v="2886.3235999999997"/>
    <n v="4976.42"/>
  </r>
  <r>
    <d v="2005-09-03T00:00:00"/>
    <s v="West"/>
    <s v="Jon"/>
    <s v="Home Depot"/>
    <x v="771"/>
    <n v="5831.8903999999993"/>
    <n v="9884.56"/>
  </r>
  <r>
    <d v="2005-09-03T00:00:00"/>
    <s v="MidWest"/>
    <s v="Steven"/>
    <s v="Home Depot"/>
    <x v="772"/>
    <n v="3514.2808000000005"/>
    <n v="5168.0600000000004"/>
  </r>
  <r>
    <d v="2006-05-02T00:00:00"/>
    <s v="NorthEast"/>
    <s v="Jon"/>
    <s v="Amazon.com"/>
    <x v="773"/>
    <n v="5363.0444000000007"/>
    <n v="7886.83"/>
  </r>
  <r>
    <d v="2005-09-03T00:00:00"/>
    <s v="NorthEast"/>
    <s v="Chin"/>
    <s v="Office Depot"/>
    <x v="774"/>
    <n v="986.93099999999993"/>
    <n v="2193.1799999999998"/>
  </r>
  <r>
    <d v="2005-09-03T00:00:00"/>
    <s v="NorthEast"/>
    <s v="Steven"/>
    <s v="The Economist"/>
    <x v="775"/>
    <n v="610.13699999999994"/>
    <n v="1355.86"/>
  </r>
  <r>
    <d v="2005-09-02T00:00:00"/>
    <s v="North"/>
    <s v="Jeri"/>
    <s v="ExcelIsVeryFun.com"/>
    <x v="776"/>
    <n v="4413.1559999999999"/>
    <n v="8023.92"/>
  </r>
  <r>
    <d v="2005-09-02T00:00:00"/>
    <s v="NorthEast"/>
    <s v="Luke"/>
    <s v="Yahoo"/>
    <x v="777"/>
    <n v="4357.2449999999999"/>
    <n v="5809.66"/>
  </r>
  <r>
    <d v="2005-09-02T00:00:00"/>
    <s v="NorthEast"/>
    <s v="Rhonda"/>
    <s v="Peet's Coffee"/>
    <x v="778"/>
    <n v="2929.3275000000003"/>
    <n v="5326.05"/>
  </r>
  <r>
    <d v="2005-09-01T00:00:00"/>
    <s v="North"/>
    <s v="Troung"/>
    <s v="Google"/>
    <x v="779"/>
    <n v="7327.08"/>
    <n v="9769.44"/>
  </r>
  <r>
    <d v="2005-09-01T00:00:00"/>
    <s v="NorthEast"/>
    <s v="Rhonda"/>
    <s v="Solar and Wind Inc."/>
    <x v="434"/>
    <n v="2968.8807999999999"/>
    <n v="5118.76"/>
  </r>
  <r>
    <d v="2005-09-01T00:00:00"/>
    <s v="NorthEast"/>
    <s v="Luke"/>
    <s v="The Economist"/>
    <x v="780"/>
    <n v="1617.1848"/>
    <n v="1837.71"/>
  </r>
  <r>
    <d v="2005-09-01T00:00:00"/>
    <s v="West"/>
    <s v="Rhonda"/>
    <s v="Solar and Wind Inc."/>
    <x v="781"/>
    <n v="747.46510000000001"/>
    <n v="1266.8900000000001"/>
  </r>
  <r>
    <d v="2005-08-31T00:00:00"/>
    <s v="West"/>
    <s v="Jeri"/>
    <s v="Whole Foods"/>
    <x v="782"/>
    <n v="677.31239999999991"/>
    <n v="1167.78"/>
  </r>
  <r>
    <d v="2005-08-30T00:00:00"/>
    <s v="NorthEast"/>
    <s v="Jeri"/>
    <s v="Costco"/>
    <x v="783"/>
    <n v="8815.9186500000014"/>
    <n v="9428.7900000000009"/>
  </r>
  <r>
    <d v="2005-08-30T00:00:00"/>
    <s v="North"/>
    <s v="Troung"/>
    <s v="Yahoo"/>
    <x v="784"/>
    <n v="1506.7028"/>
    <n v="3503.96"/>
  </r>
  <r>
    <d v="2005-08-29T00:00:00"/>
    <s v="West"/>
    <s v="Jon"/>
    <s v="Costco"/>
    <x v="785"/>
    <n v="8149.0766500000009"/>
    <n v="8715.59"/>
  </r>
  <r>
    <d v="2005-08-29T00:00:00"/>
    <s v="NorthEast"/>
    <s v="Sheliadawn"/>
    <s v="Whole Foods"/>
    <x v="786"/>
    <n v="3739.0736000000002"/>
    <n v="8695.52"/>
  </r>
  <r>
    <d v="2005-08-29T00:00:00"/>
    <s v="NorthEast"/>
    <s v="Jon"/>
    <s v="Whole Foods"/>
    <x v="787"/>
    <n v="1420.6288"/>
    <n v="2089.16"/>
  </r>
  <r>
    <d v="2005-08-28T00:00:00"/>
    <s v="NorthEast"/>
    <s v="Sheliadawn"/>
    <s v="Amazon.com"/>
    <x v="788"/>
    <n v="5503.7975999999999"/>
    <n v="8093.82"/>
  </r>
  <r>
    <d v="2005-08-28T00:00:00"/>
    <s v="MidWest"/>
    <s v="Sheliadawn"/>
    <s v="The Economist"/>
    <x v="789"/>
    <n v="5349.4444000000003"/>
    <n v="7866.83"/>
  </r>
  <r>
    <d v="2005-08-28T00:00:00"/>
    <s v="SouthEast"/>
    <s v="Jeri"/>
    <s v="Yahoo"/>
    <x v="790"/>
    <n v="2067.9087"/>
    <n v="4809.09"/>
  </r>
  <r>
    <d v="2005-08-28T00:00:00"/>
    <s v="MidWest"/>
    <s v="Steven"/>
    <s v="Yahoo"/>
    <x v="167"/>
    <n v="489.07799999999997"/>
    <n v="1086.8399999999999"/>
  </r>
  <r>
    <d v="2005-08-27T00:00:00"/>
    <s v="NorthEast"/>
    <s v="Steven"/>
    <s v="The Economist"/>
    <x v="791"/>
    <n v="5843.4508000000005"/>
    <n v="6249.68"/>
  </r>
  <r>
    <d v="2005-08-27T00:00:00"/>
    <s v="NorthEast"/>
    <s v="Sheliadawn"/>
    <s v="Office Depot"/>
    <x v="792"/>
    <n v="3424.9160000000002"/>
    <n v="6227.12"/>
  </r>
  <r>
    <d v="2005-08-26T00:00:00"/>
    <s v="West"/>
    <s v="Troung"/>
    <s v="Costco"/>
    <x v="793"/>
    <n v="1041.6942999999999"/>
    <n v="2815.39"/>
  </r>
  <r>
    <d v="2005-08-26T00:00:00"/>
    <s v="SouthEast"/>
    <s v="Luke"/>
    <s v="The Economist"/>
    <x v="794"/>
    <n v="248.68800000000005"/>
    <n v="452.16"/>
  </r>
  <r>
    <d v="2005-08-25T00:00:00"/>
    <s v="SouthEast"/>
    <s v="Rhonda"/>
    <s v="Solar and Wind Inc."/>
    <x v="795"/>
    <n v="8240.2759999999998"/>
    <n v="9363.9500000000007"/>
  </r>
  <r>
    <d v="2005-08-25T00:00:00"/>
    <s v="West"/>
    <s v="Rhonda"/>
    <s v="Office Depot"/>
    <x v="796"/>
    <n v="4355.7929999999997"/>
    <n v="7382.7"/>
  </r>
  <r>
    <d v="2005-08-25T00:00:00"/>
    <s v="West"/>
    <s v="Steven"/>
    <s v="Amazon.com"/>
    <x v="797"/>
    <n v="6362.0567999999994"/>
    <n v="7229.61"/>
  </r>
  <r>
    <d v="2005-08-25T00:00:00"/>
    <s v="North"/>
    <s v="Troung"/>
    <s v="ExcelIsVeryFun.com"/>
    <x v="798"/>
    <n v="2596.2075000000004"/>
    <n v="5769.35"/>
  </r>
  <r>
    <d v="2005-08-25T00:00:00"/>
    <s v="West"/>
    <s v="Troung"/>
    <s v="Solar and Wind Inc."/>
    <x v="799"/>
    <n v="2050.4450000000002"/>
    <n v="3535.25"/>
  </r>
  <r>
    <d v="2005-08-25T00:00:00"/>
    <s v="SouthEast"/>
    <s v="Troung"/>
    <s v="Solar and Wind Inc."/>
    <x v="800"/>
    <n v="274.96800000000002"/>
    <n v="611.04"/>
  </r>
  <r>
    <d v="2005-08-24T00:00:00"/>
    <s v="NorthEast"/>
    <s v="Rhonda"/>
    <s v="Yahoo"/>
    <x v="801"/>
    <n v="4788.7173000000003"/>
    <n v="8116.47"/>
  </r>
  <r>
    <d v="2005-08-24T00:00:00"/>
    <s v="SouthEast"/>
    <s v="Chin"/>
    <s v="Peet's Coffee"/>
    <x v="802"/>
    <n v="4633.1444000000001"/>
    <n v="7988.18"/>
  </r>
  <r>
    <d v="2005-08-24T00:00:00"/>
    <s v="North"/>
    <s v="Luke"/>
    <s v="Costco"/>
    <x v="803"/>
    <n v="923.91200000000003"/>
    <n v="1049.9000000000001"/>
  </r>
  <r>
    <d v="2005-08-24T00:00:00"/>
    <s v="North"/>
    <s v="Rhonda"/>
    <s v="Whole Foods"/>
    <x v="804"/>
    <n v="531.6511999999999"/>
    <n v="916.64"/>
  </r>
  <r>
    <d v="2005-08-23T00:00:00"/>
    <s v="North"/>
    <s v="Steven"/>
    <s v="The Economist"/>
    <x v="805"/>
    <n v="5301.9169999999995"/>
    <n v="8986.2999999999993"/>
  </r>
  <r>
    <d v="2005-08-23T00:00:00"/>
    <s v="NorthEast"/>
    <s v="Troung"/>
    <s v="ExcelIsVeryFun.com"/>
    <x v="806"/>
    <n v="4906.6270000000004"/>
    <n v="8921.14"/>
  </r>
  <r>
    <d v="2005-08-23T00:00:00"/>
    <s v="NorthEast"/>
    <s v="Troung"/>
    <s v="McLendon's Hardware"/>
    <x v="807"/>
    <n v="3975.27"/>
    <n v="5300.36"/>
  </r>
  <r>
    <d v="2005-08-23T00:00:00"/>
    <s v="NorthEast"/>
    <s v="Steven"/>
    <s v="Nature Company"/>
    <x v="808"/>
    <n v="2798.0359999999996"/>
    <n v="4824.2"/>
  </r>
  <r>
    <d v="2005-08-23T00:00:00"/>
    <s v="West"/>
    <s v="Steven"/>
    <s v="The Economist"/>
    <x v="809"/>
    <n v="3775.9227000000001"/>
    <n v="4038.42"/>
  </r>
  <r>
    <d v="2005-08-23T00:00:00"/>
    <s v="West"/>
    <s v="Sheliadawn"/>
    <s v="ExcelIsVeryFun.com"/>
    <x v="810"/>
    <n v="1107.1949999999999"/>
    <n v="1476.26"/>
  </r>
  <r>
    <d v="2005-08-22T00:00:00"/>
    <s v="MidWest"/>
    <s v="Jeri"/>
    <s v="Home Depot"/>
    <x v="811"/>
    <n v="4442.3175000000001"/>
    <n v="5923.09"/>
  </r>
  <r>
    <d v="2005-08-22T00:00:00"/>
    <s v="SouthEast"/>
    <s v="Jeri"/>
    <s v="Costco"/>
    <x v="812"/>
    <n v="1670.3685"/>
    <n v="3711.93"/>
  </r>
  <r>
    <d v="2005-08-20T00:00:00"/>
    <s v="NorthEast"/>
    <s v="Jeri"/>
    <s v="Solar and Wind Inc."/>
    <x v="813"/>
    <n v="4020.2931999999996"/>
    <n v="6931.54"/>
  </r>
  <r>
    <d v="2005-08-20T00:00:00"/>
    <s v="MidWest"/>
    <s v="Steven"/>
    <s v="The Economist"/>
    <x v="814"/>
    <n v="2368.0572999999999"/>
    <n v="5507.11"/>
  </r>
  <r>
    <d v="2005-08-20T00:00:00"/>
    <s v="West"/>
    <s v="Chin"/>
    <s v="ExcelIsVeryFun.com"/>
    <x v="815"/>
    <n v="871.995"/>
    <n v="1162.6600000000001"/>
  </r>
  <r>
    <d v="2005-08-20T00:00:00"/>
    <s v="West"/>
    <s v="Steven"/>
    <s v="ExcelIsVeryFun.com"/>
    <x v="816"/>
    <n v="406.50050000000005"/>
    <n v="1098.6500000000001"/>
  </r>
  <r>
    <d v="2005-08-20T00:00:00"/>
    <s v="West"/>
    <s v="Troung"/>
    <s v="McLendon's Hardware"/>
    <x v="817"/>
    <n v="196.45839999999998"/>
    <n v="456.88"/>
  </r>
  <r>
    <d v="2005-08-19T00:00:00"/>
    <s v="NorthEast"/>
    <s v="Rhonda"/>
    <s v="Office Depot"/>
    <x v="818"/>
    <n v="4217.7151999999996"/>
    <n v="9808.64"/>
  </r>
  <r>
    <d v="2005-08-19T00:00:00"/>
    <s v="NorthEast"/>
    <s v="Troung"/>
    <s v="Nature Company"/>
    <x v="819"/>
    <n v="7772.2342499999995"/>
    <n v="8312.5499999999993"/>
  </r>
  <r>
    <d v="2005-08-18T00:00:00"/>
    <s v="NorthEast"/>
    <s v="Sheliadawn"/>
    <s v="Office Depot"/>
    <x v="820"/>
    <n v="5147.4361999999992"/>
    <n v="8874.89"/>
  </r>
  <r>
    <d v="2005-08-18T00:00:00"/>
    <s v="NorthEast"/>
    <s v="Jeri"/>
    <s v="McLendon's Hardware"/>
    <x v="821"/>
    <n v="4025.1111999999998"/>
    <n v="4573.99"/>
  </r>
  <r>
    <d v="2005-08-18T00:00:00"/>
    <s v="NorthEast"/>
    <s v="Jeri"/>
    <s v="Amazon.com"/>
    <x v="822"/>
    <n v="3170.5950000000003"/>
    <n v="4227.46"/>
  </r>
  <r>
    <d v="2005-08-17T00:00:00"/>
    <s v="West"/>
    <s v="Steven"/>
    <s v="Peet's Coffee"/>
    <x v="823"/>
    <n v="3738.9690000000001"/>
    <n v="8308.82"/>
  </r>
  <r>
    <d v="2006-04-14T00:00:00"/>
    <s v="MidWest"/>
    <s v="Jon"/>
    <s v="Amazon.com"/>
    <x v="824"/>
    <n v="6221.9201000000003"/>
    <n v="6654.46"/>
  </r>
  <r>
    <d v="2005-08-16T00:00:00"/>
    <s v="NorthEast"/>
    <s v="Chin"/>
    <s v="The Economist"/>
    <x v="825"/>
    <n v="4670.8316000000004"/>
    <n v="6868.87"/>
  </r>
  <r>
    <d v="2005-08-16T00:00:00"/>
    <s v="SouthEast"/>
    <s v="Rhonda"/>
    <s v="Home Depot"/>
    <x v="826"/>
    <n v="2190.5275000000001"/>
    <n v="5094.25"/>
  </r>
  <r>
    <d v="2005-08-16T00:00:00"/>
    <s v="MidWest"/>
    <s v="Jon"/>
    <s v="McLendon's Hardware"/>
    <x v="827"/>
    <n v="1983.9015999999999"/>
    <n v="3420.52"/>
  </r>
  <r>
    <d v="2005-08-16T00:00:00"/>
    <s v="NorthEast"/>
    <s v="Jeri"/>
    <s v="Amazon.com"/>
    <x v="828"/>
    <n v="1384.1959999999999"/>
    <n v="2516.7199999999998"/>
  </r>
  <r>
    <d v="2005-08-15T00:00:00"/>
    <s v="NorthEast"/>
    <s v="Steven"/>
    <s v="Google"/>
    <x v="829"/>
    <n v="3745.9923000000003"/>
    <n v="8711.61"/>
  </r>
  <r>
    <d v="2005-08-15T00:00:00"/>
    <s v="West"/>
    <s v="Rhonda"/>
    <s v="Yahoo"/>
    <x v="662"/>
    <n v="3647.28"/>
    <n v="4863.04"/>
  </r>
  <r>
    <d v="2005-08-14T00:00:00"/>
    <s v="SouthEast"/>
    <s v="Chin"/>
    <s v="Yahoo"/>
    <x v="830"/>
    <n v="4049.0132999999996"/>
    <n v="9416.31"/>
  </r>
  <r>
    <d v="2005-08-13T00:00:00"/>
    <s v="MidWest"/>
    <s v="Steven"/>
    <s v="Solar and Wind Inc."/>
    <x v="831"/>
    <n v="2645.0640000000003"/>
    <n v="5877.92"/>
  </r>
  <r>
    <d v="2005-08-12T00:00:00"/>
    <s v="NorthEast"/>
    <s v="Luke"/>
    <s v="Home Depot"/>
    <x v="832"/>
    <n v="6141.74"/>
    <n v="6979.25"/>
  </r>
  <r>
    <d v="2005-08-12T00:00:00"/>
    <s v="SouthEast"/>
    <s v="Troung"/>
    <s v="Solar and Wind Inc."/>
    <x v="833"/>
    <n v="661.54499999999996"/>
    <n v="882.06"/>
  </r>
  <r>
    <d v="2005-08-11T00:00:00"/>
    <s v="SouthEast"/>
    <s v="Rhonda"/>
    <s v="Costco"/>
    <x v="834"/>
    <n v="2583.5568000000003"/>
    <n v="2935.86"/>
  </r>
  <r>
    <d v="2005-08-10T00:00:00"/>
    <s v="West"/>
    <s v="Sheliadawn"/>
    <s v="The Economist"/>
    <x v="835"/>
    <n v="2140.5230000000001"/>
    <n v="3891.86"/>
  </r>
  <r>
    <d v="2005-08-10T00:00:00"/>
    <s v="SouthEast"/>
    <s v="Jon"/>
    <s v="Peet's Coffee"/>
    <x v="836"/>
    <n v="944.34360000000004"/>
    <n v="2552.2800000000002"/>
  </r>
  <r>
    <d v="2005-08-10T00:00:00"/>
    <s v="NorthEast"/>
    <s v="Jon"/>
    <s v="Costco"/>
    <x v="837"/>
    <n v="526.07939999999996"/>
    <n v="891.66"/>
  </r>
  <r>
    <d v="2006-03-27T00:00:00"/>
    <s v="North"/>
    <s v="Jon"/>
    <s v="Amazon.com"/>
    <x v="838"/>
    <n v="3377.2602999999999"/>
    <n v="5724.17"/>
  </r>
  <r>
    <d v="2005-08-09T00:00:00"/>
    <s v="MidWest"/>
    <s v="Sheliadawn"/>
    <s v="Peet's Coffee"/>
    <x v="839"/>
    <n v="4070.6401000000001"/>
    <n v="6899.39"/>
  </r>
  <r>
    <d v="2005-08-09T00:00:00"/>
    <s v="MidWest"/>
    <s v="Chin"/>
    <s v="Whole Foods"/>
    <x v="840"/>
    <n v="3580.6875"/>
    <n v="4774.25"/>
  </r>
  <r>
    <d v="2005-08-09T00:00:00"/>
    <s v="MidWest"/>
    <s v="Jeri"/>
    <s v="Solar and Wind Inc."/>
    <x v="841"/>
    <n v="1327.1233999999999"/>
    <n v="3586.82"/>
  </r>
  <r>
    <d v="2005-08-08T00:00:00"/>
    <s v="MidWest"/>
    <s v="Luke"/>
    <s v="ExcelIsVeryFun.com"/>
    <x v="842"/>
    <n v="5623.7619999999997"/>
    <n v="9531.7999999999993"/>
  </r>
  <r>
    <d v="2005-08-08T00:00:00"/>
    <s v="NorthEast"/>
    <s v="Sheliadawn"/>
    <s v="Yahoo"/>
    <x v="843"/>
    <n v="2237.4629"/>
    <n v="3792.31"/>
  </r>
  <r>
    <d v="2005-08-07T00:00:00"/>
    <s v="North"/>
    <s v="Steven"/>
    <s v="Google"/>
    <x v="844"/>
    <n v="4037.3688999999999"/>
    <n v="9389.23"/>
  </r>
  <r>
    <d v="2005-08-07T00:00:00"/>
    <s v="West"/>
    <s v="Chin"/>
    <s v="Peet's Coffee"/>
    <x v="845"/>
    <n v="8482.2452000000012"/>
    <n v="9071.92"/>
  </r>
  <r>
    <d v="2005-08-07T00:00:00"/>
    <s v="SouthEast"/>
    <s v="Troung"/>
    <s v="Sherman Williams"/>
    <x v="846"/>
    <n v="6549.8713500000003"/>
    <n v="7005.21"/>
  </r>
  <r>
    <d v="2005-08-06T00:00:00"/>
    <s v="NorthEast"/>
    <s v="Steven"/>
    <s v="Office Depot"/>
    <x v="847"/>
    <n v="4509.1616000000004"/>
    <n v="6631.12"/>
  </r>
  <r>
    <d v="2005-08-06T00:00:00"/>
    <s v="MidWest"/>
    <s v="Jeri"/>
    <s v="Google"/>
    <x v="848"/>
    <n v="769.61479999999995"/>
    <n v="2080.04"/>
  </r>
  <r>
    <d v="2005-08-06T00:00:00"/>
    <s v="NorthEast"/>
    <s v="Jon"/>
    <s v="Nature Company"/>
    <x v="849"/>
    <n v="607.64859999999999"/>
    <n v="1047.67"/>
  </r>
  <r>
    <d v="2005-08-06T00:00:00"/>
    <s v="NorthEast"/>
    <s v="Steven"/>
    <s v="Peet's Coffee"/>
    <x v="850"/>
    <n v="540.80939999999998"/>
    <n v="932.43"/>
  </r>
  <r>
    <d v="2005-08-05T00:00:00"/>
    <s v="West"/>
    <s v="Jeri"/>
    <s v="ExcelIsVeryFun.com"/>
    <x v="851"/>
    <n v="3234.7872000000002"/>
    <n v="4757.04"/>
  </r>
  <r>
    <d v="2005-08-05T00:00:00"/>
    <s v="SouthEast"/>
    <s v="Luke"/>
    <s v="Sherman Williams"/>
    <x v="852"/>
    <n v="1635.0224000000001"/>
    <n v="1857.98"/>
  </r>
  <r>
    <d v="2005-08-04T00:00:00"/>
    <s v="NorthEast"/>
    <s v="Steven"/>
    <s v="Whole Foods"/>
    <x v="853"/>
    <n v="2881.4256999999998"/>
    <n v="6700.99"/>
  </r>
  <r>
    <d v="2005-08-04T00:00:00"/>
    <s v="North"/>
    <s v="Steven"/>
    <s v="Office Depot"/>
    <x v="854"/>
    <n v="4911.2464500000006"/>
    <n v="5252.67"/>
  </r>
  <r>
    <d v="2005-08-04T00:00:00"/>
    <s v="West"/>
    <s v="Jon"/>
    <s v="Yahoo"/>
    <x v="855"/>
    <n v="872.39240000000007"/>
    <n v="1282.93"/>
  </r>
  <r>
    <d v="2005-08-03T00:00:00"/>
    <s v="West"/>
    <s v="Jeri"/>
    <s v="Office Depot"/>
    <x v="856"/>
    <n v="8814.5722500000011"/>
    <n v="9427.35"/>
  </r>
  <r>
    <d v="2005-08-03T00:00:00"/>
    <s v="North"/>
    <s v="Troung"/>
    <s v="Google"/>
    <x v="857"/>
    <n v="2838.2705999999998"/>
    <n v="4893.57"/>
  </r>
  <r>
    <d v="2005-08-02T00:00:00"/>
    <s v="West"/>
    <s v="Steven"/>
    <s v="Home Depot"/>
    <x v="858"/>
    <n v="3695.7671999999998"/>
    <n v="9988.56"/>
  </r>
  <r>
    <d v="2005-08-02T00:00:00"/>
    <s v="West"/>
    <s v="Luke"/>
    <s v="McLendon's Hardware"/>
    <x v="859"/>
    <n v="4364.4397500000005"/>
    <n v="4667.8500000000004"/>
  </r>
  <r>
    <d v="2005-08-01T00:00:00"/>
    <s v="NorthEast"/>
    <s v="Sheliadawn"/>
    <s v="McLendon's Hardware"/>
    <x v="860"/>
    <n v="7010.2725000000009"/>
    <n v="9347.0300000000007"/>
  </r>
  <r>
    <d v="2005-08-01T00:00:00"/>
    <s v="SouthEast"/>
    <s v="Troung"/>
    <s v="ExcelIsVeryFun.com"/>
    <x v="861"/>
    <n v="1375.0212000000001"/>
    <n v="2022.09"/>
  </r>
  <r>
    <d v="2005-08-01T00:00:00"/>
    <s v="West"/>
    <s v="Chin"/>
    <s v="Yahoo"/>
    <x v="862"/>
    <n v="295.24549999999999"/>
    <n v="536.80999999999995"/>
  </r>
  <r>
    <d v="2005-07-30T00:00:00"/>
    <s v="SouthEast"/>
    <s v="Luke"/>
    <s v="Google"/>
    <x v="863"/>
    <n v="5463.8778999999995"/>
    <n v="9260.81"/>
  </r>
  <r>
    <d v="2005-07-30T00:00:00"/>
    <s v="North"/>
    <s v="Luke"/>
    <s v="McLendon's Hardware"/>
    <x v="864"/>
    <n v="5237.0174999999999"/>
    <n v="6982.69"/>
  </r>
  <r>
    <d v="2005-07-30T00:00:00"/>
    <s v="NorthEast"/>
    <s v="Chin"/>
    <s v="Yahoo"/>
    <x v="865"/>
    <n v="1054.8079"/>
    <n v="1787.81"/>
  </r>
  <r>
    <d v="2005-07-29T00:00:00"/>
    <s v="NorthEast"/>
    <s v="Sheliadawn"/>
    <s v="Home Depot"/>
    <x v="866"/>
    <n v="3218.3250000000003"/>
    <n v="5851.5"/>
  </r>
  <r>
    <d v="2005-07-29T00:00:00"/>
    <s v="NorthEast"/>
    <s v="Steven"/>
    <s v="McLendon's Hardware"/>
    <x v="867"/>
    <n v="2259.4769999999999"/>
    <n v="3895.65"/>
  </r>
  <r>
    <d v="2005-07-29T00:00:00"/>
    <s v="North"/>
    <s v="Sheliadawn"/>
    <s v="Solar and Wind Inc."/>
    <x v="522"/>
    <n v="966.49300000000005"/>
    <n v="1757.26"/>
  </r>
  <r>
    <d v="2005-07-28T00:00:00"/>
    <s v="NorthEast"/>
    <s v="Luke"/>
    <s v="ExcelIsVeryFun.com"/>
    <x v="868"/>
    <n v="7014.8850000000002"/>
    <n v="9353.18"/>
  </r>
  <r>
    <d v="2005-07-28T00:00:00"/>
    <s v="North"/>
    <s v="Sheliadawn"/>
    <s v="Sherman Williams"/>
    <x v="869"/>
    <n v="2898.1956999999998"/>
    <n v="6739.99"/>
  </r>
  <r>
    <d v="2005-07-28T00:00:00"/>
    <s v="NorthEast"/>
    <s v="Steven"/>
    <s v="Nature Company"/>
    <x v="870"/>
    <n v="3967.77"/>
    <n v="5290.36"/>
  </r>
  <r>
    <d v="2005-07-28T00:00:00"/>
    <s v="North"/>
    <s v="Jeri"/>
    <s v="Whole Foods"/>
    <x v="871"/>
    <n v="2875.1250000000005"/>
    <n v="5227.5"/>
  </r>
  <r>
    <d v="2005-07-28T00:00:00"/>
    <s v="North"/>
    <s v="Luke"/>
    <s v="Yahoo"/>
    <x v="9"/>
    <n v="1115.2845"/>
    <n v="2027.79"/>
  </r>
  <r>
    <d v="2005-07-28T00:00:00"/>
    <s v="SouthEast"/>
    <s v="Chin"/>
    <s v="Peet's Coffee"/>
    <x v="872"/>
    <n v="500.21839999999997"/>
    <n v="568.42999999999995"/>
  </r>
  <r>
    <d v="2006-01-21T00:00:00"/>
    <s v="North"/>
    <s v="Jon"/>
    <s v="Amazon.com"/>
    <x v="873"/>
    <n v="600.01840000000004"/>
    <n v="882.38"/>
  </r>
  <r>
    <d v="2005-07-27T00:00:00"/>
    <s v="West"/>
    <s v="Jeri"/>
    <s v="Costco"/>
    <x v="874"/>
    <n v="3641.2515000000003"/>
    <n v="8091.67"/>
  </r>
  <r>
    <d v="2005-07-27T00:00:00"/>
    <s v="NorthEast"/>
    <s v="Troung"/>
    <s v="Whole Foods"/>
    <x v="875"/>
    <n v="2690.7028999999998"/>
    <n v="7272.17"/>
  </r>
  <r>
    <d v="2005-07-27T00:00:00"/>
    <s v="MidWest"/>
    <s v="Jeri"/>
    <s v="Solar and Wind Inc."/>
    <x v="876"/>
    <n v="5352.9696000000004"/>
    <n v="6082.92"/>
  </r>
  <r>
    <d v="2005-07-27T00:00:00"/>
    <s v="SouthEast"/>
    <s v="Luke"/>
    <s v="Costco"/>
    <x v="877"/>
    <n v="2807.3430000000003"/>
    <n v="5104.26"/>
  </r>
  <r>
    <d v="2005-07-27T00:00:00"/>
    <s v="MidWest"/>
    <s v="Jeri"/>
    <s v="McLendon's Hardware"/>
    <x v="878"/>
    <n v="1468.2327"/>
    <n v="2488.5300000000002"/>
  </r>
  <r>
    <d v="2005-07-26T00:00:00"/>
    <s v="SouthEast"/>
    <s v="Luke"/>
    <s v="Google"/>
    <x v="879"/>
    <n v="4286.4764999999998"/>
    <n v="9968.5499999999993"/>
  </r>
  <r>
    <d v="2005-07-26T00:00:00"/>
    <s v="NorthEast"/>
    <s v="Rhonda"/>
    <s v="McLendon's Hardware"/>
    <x v="880"/>
    <n v="6050.4088000000002"/>
    <n v="8897.66"/>
  </r>
  <r>
    <d v="2005-12-14T00:00:00"/>
    <s v="SouthEast"/>
    <s v="Jon"/>
    <s v="Amazon.com"/>
    <x v="881"/>
    <n v="3963.24"/>
    <n v="8807.2000000000007"/>
  </r>
  <r>
    <d v="2005-07-26T00:00:00"/>
    <s v="MidWest"/>
    <s v="Chin"/>
    <s v="Solar and Wind Inc."/>
    <x v="882"/>
    <n v="944.04719999999986"/>
    <n v="1600.08"/>
  </r>
  <r>
    <d v="2005-07-26T00:00:00"/>
    <s v="West"/>
    <s v="Jeri"/>
    <s v="Sherman Williams"/>
    <x v="883"/>
    <n v="749.505"/>
    <n v="1292.25"/>
  </r>
  <r>
    <d v="2005-07-25T00:00:00"/>
    <s v="SouthEast"/>
    <s v="Luke"/>
    <s v="Nature Company"/>
    <x v="884"/>
    <n v="6673.348"/>
    <n v="7583.35"/>
  </r>
  <r>
    <d v="2005-07-25T00:00:00"/>
    <s v="West"/>
    <s v="Luke"/>
    <s v="Nature Company"/>
    <x v="885"/>
    <n v="3287.614"/>
    <n v="5977.48"/>
  </r>
  <r>
    <d v="2005-07-25T00:00:00"/>
    <s v="NorthEast"/>
    <s v="Jeri"/>
    <s v="Nature Company"/>
    <x v="886"/>
    <n v="1394.7221999999999"/>
    <n v="3243.54"/>
  </r>
  <r>
    <d v="2005-07-25T00:00:00"/>
    <s v="NorthEast"/>
    <s v="Chin"/>
    <s v="Whole Foods"/>
    <x v="887"/>
    <n v="1872.4111999999998"/>
    <n v="2127.7399999999998"/>
  </r>
  <r>
    <d v="2005-07-24T00:00:00"/>
    <s v="SouthEast"/>
    <s v="Troung"/>
    <s v="Whole Foods"/>
    <x v="888"/>
    <n v="3234.2809999999995"/>
    <n v="8741.2999999999993"/>
  </r>
  <r>
    <d v="2005-07-23T00:00:00"/>
    <s v="NorthEast"/>
    <s v="Chin"/>
    <s v="Whole Foods"/>
    <x v="889"/>
    <n v="3913.0965000000001"/>
    <n v="8695.77"/>
  </r>
  <r>
    <d v="2005-07-23T00:00:00"/>
    <s v="MidWest"/>
    <s v="Jeri"/>
    <s v="Whole Foods"/>
    <x v="890"/>
    <n v="5299.4575999999997"/>
    <n v="7793.32"/>
  </r>
  <r>
    <d v="2005-07-22T00:00:00"/>
    <s v="MidWest"/>
    <s v="Jon"/>
    <s v="Sherman Williams"/>
    <x v="891"/>
    <n v="3982.4149000000002"/>
    <n v="9261.43"/>
  </r>
  <r>
    <d v="2005-07-21T00:00:00"/>
    <s v="MidWest"/>
    <s v="Luke"/>
    <s v="Peet's Coffee"/>
    <x v="892"/>
    <n v="7044.3375000000005"/>
    <n v="9392.4500000000007"/>
  </r>
  <r>
    <d v="2005-07-21T00:00:00"/>
    <s v="West"/>
    <s v="Jeri"/>
    <s v="Amazon.com"/>
    <x v="893"/>
    <n v="1625.0625"/>
    <n v="2166.75"/>
  </r>
  <r>
    <d v="2005-07-21T00:00:00"/>
    <s v="NorthEast"/>
    <s v="Sheliadawn"/>
    <s v="McLendon's Hardware"/>
    <x v="894"/>
    <n v="1641.6136000000001"/>
    <n v="1865.47"/>
  </r>
  <r>
    <d v="2005-07-20T00:00:00"/>
    <s v="North"/>
    <s v="Steven"/>
    <s v="Solar and Wind Inc."/>
    <x v="895"/>
    <n v="2051.0527000000002"/>
    <n v="4769.8900000000003"/>
  </r>
  <r>
    <d v="2005-07-20T00:00:00"/>
    <s v="West"/>
    <s v="Luke"/>
    <s v="Yahoo"/>
    <x v="896"/>
    <n v="3220.41"/>
    <n v="4293.88"/>
  </r>
  <r>
    <d v="2005-07-20T00:00:00"/>
    <s v="West"/>
    <s v="Troung"/>
    <s v="Nature Company"/>
    <x v="897"/>
    <n v="1118.2211"/>
    <n v="1895.29"/>
  </r>
  <r>
    <d v="2005-07-20T00:00:00"/>
    <s v="West"/>
    <s v="Jeri"/>
    <s v="Google"/>
    <x v="898"/>
    <n v="983.02499999999998"/>
    <n v="1310.7"/>
  </r>
  <r>
    <d v="2005-07-19T00:00:00"/>
    <s v="West"/>
    <s v="Chin"/>
    <s v="ExcelIsVeryFun.com"/>
    <x v="899"/>
    <n v="5046"/>
    <n v="8700"/>
  </r>
  <r>
    <d v="2005-07-19T00:00:00"/>
    <s v="NorthEast"/>
    <s v="Jeri"/>
    <s v="Amazon.com"/>
    <x v="900"/>
    <n v="5064.1163999999999"/>
    <n v="7447.23"/>
  </r>
  <r>
    <d v="2005-07-18T00:00:00"/>
    <s v="MidWest"/>
    <s v="Chin"/>
    <s v="Yahoo"/>
    <x v="901"/>
    <n v="4445.8333999999995"/>
    <n v="7665.23"/>
  </r>
  <r>
    <d v="2005-07-18T00:00:00"/>
    <s v="NorthEast"/>
    <s v="Chin"/>
    <s v="Home Depot"/>
    <x v="902"/>
    <n v="3885.4750000000004"/>
    <n v="7064.5"/>
  </r>
  <r>
    <d v="2005-07-18T00:00:00"/>
    <s v="West"/>
    <s v="Steven"/>
    <s v="Amazon.com"/>
    <x v="903"/>
    <n v="1068.597"/>
    <n v="2888.1"/>
  </r>
  <r>
    <d v="2005-07-17T00:00:00"/>
    <s v="MidWest"/>
    <s v="Jon"/>
    <s v="Office Depot"/>
    <x v="904"/>
    <n v="5375.1455999999998"/>
    <n v="6108.12"/>
  </r>
  <r>
    <d v="2005-12-09T00:00:00"/>
    <s v="NorthEast"/>
    <s v="Jon"/>
    <s v="Amazon.com"/>
    <x v="905"/>
    <n v="1479.2355"/>
    <n v="3287.19"/>
  </r>
  <r>
    <d v="2005-07-17T00:00:00"/>
    <s v="NorthEast"/>
    <s v="Jon"/>
    <s v="Office Depot"/>
    <x v="906"/>
    <n v="1869.8098"/>
    <n v="5053.54"/>
  </r>
  <r>
    <d v="2005-07-17T00:00:00"/>
    <s v="North"/>
    <s v="Rhonda"/>
    <s v="Amazon.com"/>
    <x v="907"/>
    <n v="2341.1550000000002"/>
    <n v="3121.54"/>
  </r>
  <r>
    <d v="2005-07-17T00:00:00"/>
    <s v="NorthEast"/>
    <s v="Jeri"/>
    <s v="Amazon.com"/>
    <x v="908"/>
    <n v="245.7825"/>
    <n v="327.71"/>
  </r>
  <r>
    <d v="2005-07-16T00:00:00"/>
    <s v="NorthEast"/>
    <s v="Rhonda"/>
    <s v="Amazon.com"/>
    <x v="909"/>
    <n v="6263.6175000000003"/>
    <n v="8351.49"/>
  </r>
  <r>
    <d v="2005-07-16T00:00:00"/>
    <s v="SouthEast"/>
    <s v="Steven"/>
    <s v="Whole Foods"/>
    <x v="910"/>
    <n v="2287.7325000000001"/>
    <n v="3050.31"/>
  </r>
  <r>
    <d v="2005-10-29T00:00:00"/>
    <s v="NorthEast"/>
    <s v="Jon"/>
    <s v="Amazon.com"/>
    <x v="911"/>
    <n v="2969.99"/>
    <n v="8027"/>
  </r>
  <r>
    <d v="2005-07-15T00:00:00"/>
    <s v="SouthEast"/>
    <s v="Troung"/>
    <s v="Solar and Wind Inc."/>
    <x v="912"/>
    <n v="2844.6792"/>
    <n v="3232.59"/>
  </r>
  <r>
    <d v="2005-07-15T00:00:00"/>
    <s v="North"/>
    <s v="Sheliadawn"/>
    <s v="Google"/>
    <x v="913"/>
    <n v="1908.5475000000001"/>
    <n v="2544.73"/>
  </r>
  <r>
    <d v="2005-07-15T00:00:00"/>
    <s v="NorthEast"/>
    <s v="Luke"/>
    <s v="ExcelIsVeryFun.com"/>
    <x v="914"/>
    <n v="989.75449999999989"/>
    <n v="1677.55"/>
  </r>
  <r>
    <d v="2005-07-14T00:00:00"/>
    <s v="NorthEast"/>
    <s v="Troung"/>
    <s v="Whole Foods"/>
    <x v="915"/>
    <n v="7702.4739000000009"/>
    <n v="8237.94"/>
  </r>
  <r>
    <d v="2005-07-14T00:00:00"/>
    <s v="North"/>
    <s v="Chin"/>
    <s v="Home Depot"/>
    <x v="916"/>
    <n v="4235.5335000000005"/>
    <n v="7700.97"/>
  </r>
  <r>
    <d v="2005-07-14T00:00:00"/>
    <s v="SouthEast"/>
    <s v="Rhonda"/>
    <s v="Office Depot"/>
    <x v="917"/>
    <n v="2178.7928000000002"/>
    <n v="5066.96"/>
  </r>
  <r>
    <d v="2005-07-14T00:00:00"/>
    <s v="SouthEast"/>
    <s v="Steven"/>
    <s v="The Economist"/>
    <x v="918"/>
    <n v="2148.5971"/>
    <n v="3641.69"/>
  </r>
  <r>
    <d v="2005-07-13T00:00:00"/>
    <s v="North"/>
    <s v="Luke"/>
    <s v="Google"/>
    <x v="919"/>
    <n v="5510.9539999999997"/>
    <n v="9340.6"/>
  </r>
  <r>
    <d v="2005-07-13T00:00:00"/>
    <s v="MidWest"/>
    <s v="Troung"/>
    <s v="Peet's Coffee"/>
    <x v="920"/>
    <n v="6877.98"/>
    <n v="9170.64"/>
  </r>
  <r>
    <d v="2005-07-13T00:00:00"/>
    <s v="SouthEast"/>
    <s v="Troung"/>
    <s v="Home Depot"/>
    <x v="921"/>
    <n v="1612.1085"/>
    <n v="4357.05"/>
  </r>
  <r>
    <d v="2005-07-12T00:00:00"/>
    <s v="MidWest"/>
    <s v="Troung"/>
    <s v="Yahoo"/>
    <x v="922"/>
    <n v="3653.8683999999998"/>
    <n v="9875.32"/>
  </r>
  <r>
    <d v="2005-07-12T00:00:00"/>
    <s v="NorthEast"/>
    <s v="Jon"/>
    <s v="Costco"/>
    <x v="923"/>
    <n v="2880.9"/>
    <n v="3273.75"/>
  </r>
  <r>
    <d v="2005-07-12T00:00:00"/>
    <s v="North"/>
    <s v="Jon"/>
    <s v="Office Depot"/>
    <x v="924"/>
    <n v="287.65440000000001"/>
    <n v="326.88"/>
  </r>
  <r>
    <d v="2005-07-11T00:00:00"/>
    <s v="NorthEast"/>
    <s v="Sheliadawn"/>
    <s v="Costco"/>
    <x v="925"/>
    <n v="5096.5380000000005"/>
    <n v="8638.2000000000007"/>
  </r>
  <r>
    <d v="2005-07-11T00:00:00"/>
    <s v="NorthEast"/>
    <s v="Steven"/>
    <s v="Costco"/>
    <x v="926"/>
    <n v="4211.1827999999996"/>
    <n v="7260.66"/>
  </r>
  <r>
    <d v="2005-07-11T00:00:00"/>
    <s v="West"/>
    <s v="Sheliadawn"/>
    <s v="McLendon's Hardware"/>
    <x v="927"/>
    <n v="3107.2788999999998"/>
    <n v="7226.23"/>
  </r>
  <r>
    <d v="2005-07-10T00:00:00"/>
    <s v="West"/>
    <s v="Sheliadawn"/>
    <s v="ExcelIsVeryFun.com"/>
    <x v="928"/>
    <n v="8429.3263999999999"/>
    <n v="9578.7800000000007"/>
  </r>
  <r>
    <d v="2005-07-10T00:00:00"/>
    <s v="MidWest"/>
    <s v="Rhonda"/>
    <s v="Office Depot"/>
    <x v="929"/>
    <n v="3381.0748000000003"/>
    <n v="9138.0400000000009"/>
  </r>
  <r>
    <d v="2005-07-10T00:00:00"/>
    <s v="North"/>
    <s v="Rhonda"/>
    <s v="McLendon's Hardware"/>
    <x v="930"/>
    <n v="4941.5079999999998"/>
    <n v="8984.56"/>
  </r>
  <r>
    <d v="2005-07-10T00:00:00"/>
    <s v="SouthEast"/>
    <s v="Chin"/>
    <s v="Home Depot"/>
    <x v="931"/>
    <n v="5686.064800000001"/>
    <n v="8361.86"/>
  </r>
  <r>
    <d v="2005-07-10T00:00:00"/>
    <s v="West"/>
    <s v="Luke"/>
    <s v="Sherman Williams"/>
    <x v="932"/>
    <n v="310.10989999999998"/>
    <n v="525.61"/>
  </r>
  <r>
    <d v="2005-07-09T00:00:00"/>
    <s v="North"/>
    <s v="Jon"/>
    <s v="Peet's Coffee"/>
    <x v="933"/>
    <n v="2437.0160999999998"/>
    <n v="6586.53"/>
  </r>
  <r>
    <d v="2005-07-09T00:00:00"/>
    <s v="MidWest"/>
    <s v="Steven"/>
    <s v="The Economist"/>
    <x v="934"/>
    <n v="3730.9585500000003"/>
    <n v="3990.33"/>
  </r>
  <r>
    <d v="2005-07-08T00:00:00"/>
    <s v="SouthEast"/>
    <s v="Steven"/>
    <s v="ExcelIsVeryFun.com"/>
    <x v="935"/>
    <n v="5691.5341999999991"/>
    <n v="9812.99"/>
  </r>
  <r>
    <d v="2005-07-08T00:00:00"/>
    <s v="NorthEast"/>
    <s v="Troung"/>
    <s v="Solar and Wind Inc."/>
    <x v="936"/>
    <n v="365.05700000000002"/>
    <n v="663.74"/>
  </r>
  <r>
    <d v="2005-07-08T00:00:00"/>
    <s v="MidWest"/>
    <s v="Jeri"/>
    <s v="Whole Foods"/>
    <x v="937"/>
    <n v="558.38200000000006"/>
    <n v="597.20000000000005"/>
  </r>
  <r>
    <d v="2005-07-07T00:00:00"/>
    <s v="SouthEast"/>
    <s v="Luke"/>
    <s v="Sherman Williams"/>
    <x v="938"/>
    <n v="3014.3905000000004"/>
    <n v="5480.71"/>
  </r>
  <r>
    <d v="2005-07-07T00:00:00"/>
    <s v="NorthEast"/>
    <s v="Rhonda"/>
    <s v="Whole Foods"/>
    <x v="939"/>
    <n v="1964.0377000000001"/>
    <n v="5308.21"/>
  </r>
  <r>
    <d v="2005-07-06T00:00:00"/>
    <s v="West"/>
    <s v="Sheliadawn"/>
    <s v="Solar and Wind Inc."/>
    <x v="940"/>
    <n v="8824.3991000000005"/>
    <n v="9437.86"/>
  </r>
  <r>
    <d v="2005-07-06T00:00:00"/>
    <s v="NorthEast"/>
    <s v="Jon"/>
    <s v="Solar and Wind Inc."/>
    <x v="941"/>
    <n v="8.9384999999999994"/>
    <n v="15.15"/>
  </r>
  <r>
    <d v="2005-07-05T00:00:00"/>
    <s v="MidWest"/>
    <s v="Troung"/>
    <s v="Home Depot"/>
    <x v="942"/>
    <n v="700.90404999999998"/>
    <n v="749.63"/>
  </r>
  <r>
    <d v="2005-07-04T00:00:00"/>
    <s v="NorthEast"/>
    <s v="Jon"/>
    <s v="Whole Foods"/>
    <x v="943"/>
    <n v="6603.42"/>
    <n v="8804.56"/>
  </r>
  <r>
    <d v="2005-07-04T00:00:00"/>
    <s v="NorthEast"/>
    <s v="Luke"/>
    <s v="Solar and Wind Inc."/>
    <x v="944"/>
    <n v="3442.4258"/>
    <n v="5834.62"/>
  </r>
  <r>
    <d v="2005-07-04T00:00:00"/>
    <s v="West"/>
    <s v="Jon"/>
    <s v="Peet's Coffee"/>
    <x v="945"/>
    <n v="2910.9562000000001"/>
    <n v="5018.8900000000003"/>
  </r>
  <r>
    <d v="2005-07-04T00:00:00"/>
    <s v="North"/>
    <s v="Rhonda"/>
    <s v="McLendon's Hardware"/>
    <x v="946"/>
    <n v="344.94020000000006"/>
    <n v="368.92"/>
  </r>
  <r>
    <d v="2005-07-03T00:00:00"/>
    <s v="MidWest"/>
    <s v="Steven"/>
    <s v="ExcelIsVeryFun.com"/>
    <x v="947"/>
    <n v="1598.1743000000001"/>
    <n v="4319.3900000000003"/>
  </r>
  <r>
    <d v="2005-07-03T00:00:00"/>
    <s v="North"/>
    <s v="Jon"/>
    <s v="Costco"/>
    <x v="948"/>
    <n v="1034.1458"/>
    <n v="1783.01"/>
  </r>
  <r>
    <d v="2005-07-02T00:00:00"/>
    <s v="West"/>
    <s v="Rhonda"/>
    <s v="Google"/>
    <x v="881"/>
    <n v="2727.48"/>
    <n v="3636.64"/>
  </r>
  <r>
    <d v="2005-07-02T00:00:00"/>
    <s v="NorthEast"/>
    <s v="Troung"/>
    <s v="Nature Company"/>
    <x v="949"/>
    <n v="2249.06"/>
    <n v="2555.75"/>
  </r>
  <r>
    <d v="2005-07-01T00:00:00"/>
    <s v="MidWest"/>
    <s v="Troung"/>
    <s v="Yahoo"/>
    <x v="950"/>
    <n v="7429.1272000000008"/>
    <n v="8442.19"/>
  </r>
  <r>
    <d v="2005-07-01T00:00:00"/>
    <s v="NorthEast"/>
    <s v="Troung"/>
    <s v="Office Depot"/>
    <x v="951"/>
    <n v="5412.7864"/>
    <n v="7959.98"/>
  </r>
  <r>
    <d v="2005-07-01T00:00:00"/>
    <s v="NorthEast"/>
    <s v="Sheliadawn"/>
    <s v="Peet's Coffee"/>
    <x v="952"/>
    <n v="2807.01"/>
    <n v="6237.8"/>
  </r>
  <r>
    <d v="2005-07-01T00:00:00"/>
    <s v="North"/>
    <s v="Troung"/>
    <s v="The Economist"/>
    <x v="953"/>
    <n v="2448.4097000000002"/>
    <n v="2618.62"/>
  </r>
  <r>
    <d v="2005-06-28T00:00:00"/>
    <s v="NorthEast"/>
    <s v="Rhonda"/>
    <s v="Whole Foods"/>
    <x v="954"/>
    <n v="3354.5776000000001"/>
    <n v="3812.02"/>
  </r>
  <r>
    <d v="2005-06-28T00:00:00"/>
    <s v="NorthEast"/>
    <s v="Chin"/>
    <s v="Sherman Williams"/>
    <x v="955"/>
    <n v="351.81819999999999"/>
    <n v="950.86"/>
  </r>
  <r>
    <d v="2005-06-27T00:00:00"/>
    <s v="MidWest"/>
    <s v="Sheliadawn"/>
    <s v="ExcelIsVeryFun.com"/>
    <x v="956"/>
    <n v="3976.5967999999998"/>
    <n v="4518.8599999999997"/>
  </r>
  <r>
    <d v="2005-06-27T00:00:00"/>
    <s v="West"/>
    <s v="Chin"/>
    <s v="McLendon's Hardware"/>
    <x v="957"/>
    <n v="2180.67"/>
    <n v="2907.56"/>
  </r>
  <r>
    <d v="2005-06-27T00:00:00"/>
    <s v="MidWest"/>
    <s v="Rhonda"/>
    <s v="Home Depot"/>
    <x v="958"/>
    <n v="1074.6909000000001"/>
    <n v="2904.57"/>
  </r>
  <r>
    <d v="2005-06-27T00:00:00"/>
    <s v="West"/>
    <s v="Luke"/>
    <s v="The Economist"/>
    <x v="959"/>
    <n v="1647.2456000000002"/>
    <n v="1761.76"/>
  </r>
  <r>
    <d v="2005-06-26T00:00:00"/>
    <s v="NorthEast"/>
    <s v="Steven"/>
    <s v="Sherman Williams"/>
    <x v="960"/>
    <n v="6849.3216000000002"/>
    <n v="7783.32"/>
  </r>
  <r>
    <d v="2005-06-26T00:00:00"/>
    <s v="NorthEast"/>
    <s v="Jeri"/>
    <s v="ExcelIsVeryFun.com"/>
    <x v="961"/>
    <n v="1522.3184999999999"/>
    <n v="3382.93"/>
  </r>
  <r>
    <d v="2005-06-25T00:00:00"/>
    <s v="NorthEast"/>
    <s v="Sheliadawn"/>
    <s v="Office Depot"/>
    <x v="962"/>
    <n v="3282.3225000000002"/>
    <n v="7294.05"/>
  </r>
  <r>
    <d v="2005-06-25T00:00:00"/>
    <s v="MidWest"/>
    <s v="Jeri"/>
    <s v="The Economist"/>
    <x v="963"/>
    <n v="3633.498"/>
    <n v="6606.36"/>
  </r>
  <r>
    <d v="2005-06-24T00:00:00"/>
    <s v="MidWest"/>
    <s v="Sheliadawn"/>
    <s v="ExcelIsVeryFun.com"/>
    <x v="964"/>
    <n v="3189.3504500000004"/>
    <n v="3411.07"/>
  </r>
  <r>
    <d v="2005-06-24T00:00:00"/>
    <s v="NorthEast"/>
    <s v="Jeri"/>
    <s v="Yahoo"/>
    <x v="965"/>
    <n v="1264.4820999999999"/>
    <n v="2143.19"/>
  </r>
  <r>
    <d v="2005-06-24T00:00:00"/>
    <s v="North"/>
    <s v="Sheliadawn"/>
    <s v="Costco"/>
    <x v="966"/>
    <n v="1402.9664"/>
    <n v="1594.28"/>
  </r>
  <r>
    <d v="2005-06-24T00:00:00"/>
    <s v="MidWest"/>
    <s v="Chin"/>
    <s v="The Economist"/>
    <x v="172"/>
    <n v="555.73869999999999"/>
    <n v="941.93"/>
  </r>
  <r>
    <d v="2005-06-23T00:00:00"/>
    <s v="NorthEast"/>
    <s v="Rhonda"/>
    <s v="McLendon's Hardware"/>
    <x v="967"/>
    <n v="4777.3332"/>
    <n v="7025.49"/>
  </r>
  <r>
    <d v="2005-06-22T00:00:00"/>
    <s v="SouthEast"/>
    <s v="Steven"/>
    <s v="Amazon.com"/>
    <x v="968"/>
    <n v="6892.1624999999995"/>
    <n v="9189.5499999999993"/>
  </r>
  <r>
    <d v="2005-06-22T00:00:00"/>
    <s v="North"/>
    <s v="Jeri"/>
    <s v="ExcelIsVeryFun.com"/>
    <x v="969"/>
    <n v="1658.9013"/>
    <n v="3857.91"/>
  </r>
  <r>
    <d v="2005-06-22T00:00:00"/>
    <s v="NorthEast"/>
    <s v="Luke"/>
    <s v="The Economist"/>
    <x v="970"/>
    <n v="656.57560000000001"/>
    <n v="1526.92"/>
  </r>
  <r>
    <d v="2005-06-21T00:00:00"/>
    <s v="SouthEast"/>
    <s v="Jon"/>
    <s v="Solar and Wind Inc."/>
    <x v="971"/>
    <n v="3237.6377000000002"/>
    <n v="7529.39"/>
  </r>
  <r>
    <d v="2005-06-21T00:00:00"/>
    <s v="NorthEast"/>
    <s v="Steven"/>
    <s v="Whole Foods"/>
    <x v="972"/>
    <n v="1874.0120000000002"/>
    <n v="2755.9"/>
  </r>
  <r>
    <d v="2005-06-19T00:00:00"/>
    <s v="NorthEast"/>
    <s v="Luke"/>
    <s v="Google"/>
    <x v="973"/>
    <n v="4611.6785000000009"/>
    <n v="8384.8700000000008"/>
  </r>
  <r>
    <d v="2005-06-19T00:00:00"/>
    <s v="NorthEast"/>
    <s v="Sheliadawn"/>
    <s v="Sherman Williams"/>
    <x v="974"/>
    <n v="3281.5376000000001"/>
    <n v="3729.02"/>
  </r>
  <r>
    <d v="2005-06-19T00:00:00"/>
    <s v="MidWest"/>
    <s v="Chin"/>
    <s v="ExcelIsVeryFun.com"/>
    <x v="975"/>
    <n v="1521.4518"/>
    <n v="3538.26"/>
  </r>
  <r>
    <d v="2005-06-19T00:00:00"/>
    <s v="NorthEast"/>
    <s v="Steven"/>
    <s v="Google"/>
    <x v="976"/>
    <n v="1255.9912999999999"/>
    <n v="2920.91"/>
  </r>
  <r>
    <d v="2005-06-18T00:00:00"/>
    <s v="MidWest"/>
    <s v="Sheliadawn"/>
    <s v="Yahoo"/>
    <x v="977"/>
    <n v="4302.009"/>
    <n v="9560.02"/>
  </r>
  <r>
    <d v="2005-06-18T00:00:00"/>
    <s v="NorthEast"/>
    <s v="Rhonda"/>
    <s v="The Economist"/>
    <x v="978"/>
    <n v="2042.1115"/>
    <n v="3712.93"/>
  </r>
  <r>
    <d v="2005-06-18T00:00:00"/>
    <s v="North"/>
    <s v="Luke"/>
    <s v="Home Depot"/>
    <x v="979"/>
    <n v="1527.2820000000002"/>
    <n v="3393.96"/>
  </r>
  <r>
    <d v="2005-06-18T00:00:00"/>
    <s v="NorthEast"/>
    <s v="Rhonda"/>
    <s v="Whole Foods"/>
    <x v="980"/>
    <n v="1911.5412000000003"/>
    <n v="2811.09"/>
  </r>
  <r>
    <d v="2005-06-18T00:00:00"/>
    <s v="MidWest"/>
    <s v="Jon"/>
    <s v="Peet's Coffee"/>
    <x v="981"/>
    <n v="175.79639999999998"/>
    <n v="297.95999999999998"/>
  </r>
  <r>
    <d v="2005-06-17T00:00:00"/>
    <s v="North"/>
    <s v="Jon"/>
    <s v="Peet's Coffee"/>
    <x v="982"/>
    <n v="6311.3180000000011"/>
    <n v="9281.35"/>
  </r>
  <r>
    <d v="2005-06-17T00:00:00"/>
    <s v="West"/>
    <s v="Troung"/>
    <s v="Office Depot"/>
    <x v="983"/>
    <n v="676.90699999999993"/>
    <n v="1147.3"/>
  </r>
  <r>
    <d v="2005-06-16T00:00:00"/>
    <s v="NorthEast"/>
    <s v="Troung"/>
    <s v="Office Depot"/>
    <x v="984"/>
    <n v="4949.5349999999999"/>
    <n v="6599.38"/>
  </r>
  <r>
    <d v="2005-10-18T00:00:00"/>
    <s v="MidWest"/>
    <s v="Jon"/>
    <s v="Amazon.com"/>
    <x v="985"/>
    <n v="3776.4321999999997"/>
    <n v="6511.09"/>
  </r>
  <r>
    <d v="2005-06-16T00:00:00"/>
    <s v="North"/>
    <s v="Sheliadawn"/>
    <s v="ExcelIsVeryFun.com"/>
    <x v="986"/>
    <n v="4235.8008"/>
    <n v="4813.41"/>
  </r>
  <r>
    <d v="2005-06-15T00:00:00"/>
    <s v="West"/>
    <s v="Sheliadawn"/>
    <s v="Google"/>
    <x v="987"/>
    <n v="3301.6350000000002"/>
    <n v="4402.18"/>
  </r>
  <r>
    <d v="2005-06-14T00:00:00"/>
    <s v="NorthEast"/>
    <s v="Jon"/>
    <s v="McLendon's Hardware"/>
    <x v="988"/>
    <n v="4333.6535000000003"/>
    <n v="7879.37"/>
  </r>
  <r>
    <d v="2005-06-14T00:00:00"/>
    <s v="North"/>
    <s v="Sheliadawn"/>
    <s v="Whole Foods"/>
    <x v="989"/>
    <n v="1378.2446"/>
    <n v="3205.22"/>
  </r>
  <r>
    <d v="2005-06-13T00:00:00"/>
    <s v="NorthEast"/>
    <s v="Sheliadawn"/>
    <s v="Peet's Coffee"/>
    <x v="990"/>
    <n v="5643.7452999999996"/>
    <n v="9565.67"/>
  </r>
  <r>
    <d v="2005-06-12T00:00:00"/>
    <s v="SouthEast"/>
    <s v="Luke"/>
    <s v="Peet's Coffee"/>
    <x v="991"/>
    <n v="3438.0891999999994"/>
    <n v="5927.74"/>
  </r>
  <r>
    <d v="2005-06-11T00:00:00"/>
    <s v="North"/>
    <s v="Troung"/>
    <s v="Nature Company"/>
    <x v="992"/>
    <n v="3079.0034999999998"/>
    <n v="6842.23"/>
  </r>
  <r>
    <d v="2005-06-11T00:00:00"/>
    <s v="NorthEast"/>
    <s v="Jeri"/>
    <s v="Yahoo"/>
    <x v="993"/>
    <n v="2204.4645"/>
    <n v="4898.8100000000004"/>
  </r>
  <r>
    <d v="2005-06-11T00:00:00"/>
    <s v="MidWest"/>
    <s v="Jon"/>
    <s v="McLendon's Hardware"/>
    <x v="994"/>
    <n v="2170.674"/>
    <n v="4823.72"/>
  </r>
  <r>
    <d v="2005-06-10T00:00:00"/>
    <s v="West"/>
    <s v="Chin"/>
    <s v="Peet's Coffee"/>
    <x v="995"/>
    <n v="3657.6316000000002"/>
    <n v="8506.1200000000008"/>
  </r>
  <r>
    <d v="2005-06-10T00:00:00"/>
    <s v="NorthEast"/>
    <s v="Rhonda"/>
    <s v="Costco"/>
    <x v="996"/>
    <n v="5331.8281500000003"/>
    <n v="5702.49"/>
  </r>
  <r>
    <d v="2005-06-10T00:00:00"/>
    <s v="MidWest"/>
    <s v="Jeri"/>
    <s v="The Economist"/>
    <x v="997"/>
    <n v="1411.174"/>
    <n v="3281.8"/>
  </r>
  <r>
    <d v="2005-06-10T00:00:00"/>
    <s v="NorthEast"/>
    <s v="Chin"/>
    <s v="Sherman Williams"/>
    <x v="998"/>
    <n v="1619.6174999999998"/>
    <n v="2159.4899999999998"/>
  </r>
  <r>
    <d v="2005-06-09T00:00:00"/>
    <s v="MidWest"/>
    <s v="Steven"/>
    <s v="Home Depot"/>
    <x v="999"/>
    <n v="5771"/>
    <n v="9950"/>
  </r>
  <r>
    <d v="2005-06-09T00:00:00"/>
    <s v="SouthEast"/>
    <s v="Luke"/>
    <s v="McLendon's Hardware"/>
    <x v="448"/>
    <n v="3481.2759999999998"/>
    <n v="6002.2"/>
  </r>
  <r>
    <d v="2005-06-09T00:00:00"/>
    <s v="NorthEast"/>
    <s v="Jeri"/>
    <s v="Office Depot"/>
    <x v="1000"/>
    <n v="1201.1828"/>
    <n v="3246.44"/>
  </r>
  <r>
    <d v="2005-06-08T00:00:00"/>
    <s v="NorthEast"/>
    <s v="Jon"/>
    <s v="Whole Foods"/>
    <x v="1001"/>
    <n v="2426.346"/>
    <n v="5391.88"/>
  </r>
  <r>
    <d v="2005-06-08T00:00:00"/>
    <s v="NorthEast"/>
    <s v="Jon"/>
    <s v="Whole Foods"/>
    <x v="1002"/>
    <n v="1030.26"/>
    <n v="1873.2"/>
  </r>
  <r>
    <d v="2005-06-07T00:00:00"/>
    <s v="NorthEast"/>
    <s v="Chin"/>
    <s v="Peet's Coffee"/>
    <x v="1003"/>
    <n v="5256.0640000000003"/>
    <n v="9556.48"/>
  </r>
  <r>
    <d v="2005-06-07T00:00:00"/>
    <s v="West"/>
    <s v="Troung"/>
    <s v="The Economist"/>
    <x v="1004"/>
    <n v="4687.9021999999995"/>
    <n v="8082.59"/>
  </r>
  <r>
    <d v="2005-06-07T00:00:00"/>
    <s v="NorthEast"/>
    <s v="Luke"/>
    <s v="Office Depot"/>
    <x v="1005"/>
    <n v="3387.0825000000004"/>
    <n v="7526.85"/>
  </r>
  <r>
    <d v="2005-10-12T00:00:00"/>
    <s v="SouthEast"/>
    <s v="Jon"/>
    <s v="Amazon.com"/>
    <x v="1006"/>
    <n v="5599.6191999999992"/>
    <n v="9490.8799999999992"/>
  </r>
  <r>
    <d v="2005-06-07T00:00:00"/>
    <s v="MidWest"/>
    <s v="Rhonda"/>
    <s v="Yahoo"/>
    <x v="1007"/>
    <n v="4825.2511999999997"/>
    <n v="5483.24"/>
  </r>
  <r>
    <d v="2005-06-07T00:00:00"/>
    <s v="MidWest"/>
    <s v="Troung"/>
    <s v="McLendon's Hardware"/>
    <x v="415"/>
    <n v="3612.1940000000004"/>
    <n v="5312.05"/>
  </r>
  <r>
    <d v="2005-06-06T00:00:00"/>
    <s v="MidWest"/>
    <s v="Troung"/>
    <s v="Whole Foods"/>
    <x v="1008"/>
    <n v="3305.3670000000002"/>
    <n v="7345.26"/>
  </r>
  <r>
    <d v="2005-06-06T00:00:00"/>
    <s v="North"/>
    <s v="Troung"/>
    <s v="Sherman Williams"/>
    <x v="1009"/>
    <n v="989.70189999999991"/>
    <n v="2674.87"/>
  </r>
  <r>
    <d v="2005-06-06T00:00:00"/>
    <s v="SouthEast"/>
    <s v="Troung"/>
    <s v="Nature Company"/>
    <x v="1010"/>
    <n v="1802.8735999999999"/>
    <n v="2048.7199999999998"/>
  </r>
  <r>
    <d v="2005-06-05T00:00:00"/>
    <s v="SouthEast"/>
    <s v="Steven"/>
    <s v="Google"/>
    <x v="1011"/>
    <n v="246.18359999999998"/>
    <n v="572.52"/>
  </r>
  <r>
    <d v="2005-06-04T00:00:00"/>
    <s v="NorthEast"/>
    <s v="Chin"/>
    <s v="Sherman Williams"/>
    <x v="1012"/>
    <n v="7251.8688000000002"/>
    <n v="8240.76"/>
  </r>
  <r>
    <d v="2005-06-04T00:00:00"/>
    <s v="West"/>
    <s v="Jeri"/>
    <s v="Google"/>
    <x v="1013"/>
    <n v="3178.3290000000002"/>
    <n v="5778.78"/>
  </r>
  <r>
    <d v="2005-06-04T00:00:00"/>
    <s v="North"/>
    <s v="Luke"/>
    <s v="Home Depot"/>
    <x v="1014"/>
    <n v="1895.9930000000002"/>
    <n v="3447.26"/>
  </r>
  <r>
    <d v="2005-06-03T00:00:00"/>
    <s v="MidWest"/>
    <s v="Steven"/>
    <s v="ExcelIsVeryFun.com"/>
    <x v="1015"/>
    <n v="4050.4580999999998"/>
    <n v="9419.67"/>
  </r>
  <r>
    <d v="2005-06-03T00:00:00"/>
    <s v="MidWest"/>
    <s v="Luke"/>
    <s v="Solar and Wind Inc."/>
    <x v="1016"/>
    <n v="6306.4724999999999"/>
    <n v="8408.6299999999992"/>
  </r>
  <r>
    <d v="2005-06-02T00:00:00"/>
    <s v="NorthEast"/>
    <s v="Sheliadawn"/>
    <s v="Solar and Wind Inc."/>
    <x v="1017"/>
    <n v="6662.5244000000002"/>
    <n v="9797.83"/>
  </r>
  <r>
    <d v="2005-06-02T00:00:00"/>
    <s v="NorthEast"/>
    <s v="Chin"/>
    <s v="The Economist"/>
    <x v="1018"/>
    <n v="6767.9475000000002"/>
    <n v="9023.93"/>
  </r>
  <r>
    <d v="2005-06-02T00:00:00"/>
    <s v="MidWest"/>
    <s v="Jon"/>
    <s v="Office Depot"/>
    <x v="1019"/>
    <n v="4484.9023999999999"/>
    <n v="5096.4799999999996"/>
  </r>
  <r>
    <d v="2005-06-01T00:00:00"/>
    <s v="North"/>
    <s v="Sheliadawn"/>
    <s v="Yahoo"/>
    <x v="1020"/>
    <n v="8346.0905000000002"/>
    <n v="8926.2999999999993"/>
  </r>
  <r>
    <d v="2005-06-01T00:00:00"/>
    <s v="SouthEast"/>
    <s v="Steven"/>
    <s v="The Economist"/>
    <x v="1021"/>
    <n v="4504.0275000000001"/>
    <n v="6005.37"/>
  </r>
  <r>
    <d v="2005-06-01T00:00:00"/>
    <s v="West"/>
    <s v="Luke"/>
    <s v="Solar and Wind Inc."/>
    <x v="485"/>
    <n v="1205.9256"/>
    <n v="1773.42"/>
  </r>
  <r>
    <d v="2005-05-30T00:00:00"/>
    <s v="MidWest"/>
    <s v="Troung"/>
    <s v="Amazon.com"/>
    <x v="1022"/>
    <n v="1004.5194"/>
    <n v="1731.93"/>
  </r>
  <r>
    <d v="2005-05-30T00:00:00"/>
    <s v="North"/>
    <s v="Steven"/>
    <s v="Costco"/>
    <x v="1023"/>
    <n v="222.678"/>
    <n v="494.84"/>
  </r>
  <r>
    <d v="2005-05-29T00:00:00"/>
    <s v="NorthEast"/>
    <s v="Troung"/>
    <s v="Whole Foods"/>
    <x v="1024"/>
    <n v="2669.8870000000002"/>
    <n v="4854.34"/>
  </r>
  <r>
    <d v="2005-05-29T00:00:00"/>
    <s v="MidWest"/>
    <s v="Jeri"/>
    <s v="Home Depot"/>
    <x v="1025"/>
    <n v="3938.09845"/>
    <n v="4211.87"/>
  </r>
  <r>
    <d v="2005-05-29T00:00:00"/>
    <s v="West"/>
    <s v="Luke"/>
    <s v="Peet's Coffee"/>
    <x v="1026"/>
    <n v="2052.7092000000002"/>
    <n v="3018.69"/>
  </r>
  <r>
    <d v="2005-05-28T00:00:00"/>
    <s v="North"/>
    <s v="Jeri"/>
    <s v="Costco"/>
    <x v="1027"/>
    <n v="4924.26"/>
    <n v="8953.2000000000007"/>
  </r>
  <r>
    <d v="2005-05-28T00:00:00"/>
    <s v="West"/>
    <s v="Luke"/>
    <s v="Sherman Williams"/>
    <x v="1028"/>
    <n v="6919.7480000000005"/>
    <n v="7863.35"/>
  </r>
  <r>
    <d v="2005-05-28T00:00:00"/>
    <s v="North"/>
    <s v="Jon"/>
    <s v="Home Depot"/>
    <x v="1029"/>
    <n v="2445.4150999999997"/>
    <n v="6609.23"/>
  </r>
  <r>
    <d v="2005-05-28T00:00:00"/>
    <s v="West"/>
    <s v="Jeri"/>
    <s v="Google"/>
    <x v="1030"/>
    <n v="3591.7915000000003"/>
    <n v="6530.53"/>
  </r>
  <r>
    <d v="2005-05-28T00:00:00"/>
    <s v="West"/>
    <s v="Jon"/>
    <s v="Costco"/>
    <x v="1031"/>
    <n v="1681.5464999999999"/>
    <n v="3736.77"/>
  </r>
  <r>
    <d v="2005-05-27T00:00:00"/>
    <s v="NorthEast"/>
    <s v="Steven"/>
    <s v="Home Depot"/>
    <x v="1032"/>
    <n v="3352.4146000000001"/>
    <n v="9060.58"/>
  </r>
  <r>
    <d v="2005-05-27T00:00:00"/>
    <s v="North"/>
    <s v="Steven"/>
    <s v="Nature Company"/>
    <x v="1033"/>
    <n v="2116.3997999999997"/>
    <n v="4921.8599999999997"/>
  </r>
  <r>
    <d v="2005-10-04T00:00:00"/>
    <s v="MidWest"/>
    <s v="Jon"/>
    <s v="Amazon.com"/>
    <x v="1034"/>
    <n v="3640.3153000000002"/>
    <n v="9838.69"/>
  </r>
  <r>
    <d v="2005-05-25T00:00:00"/>
    <s v="NorthEast"/>
    <s v="Rhonda"/>
    <s v="Peet's Coffee"/>
    <x v="1035"/>
    <n v="1310.3708000000001"/>
    <n v="2259.2600000000002"/>
  </r>
  <r>
    <d v="2005-05-25T00:00:00"/>
    <s v="SouthEast"/>
    <s v="Troung"/>
    <s v="Amazon.com"/>
    <x v="1036"/>
    <n v="454.23"/>
    <n v="1009.4"/>
  </r>
  <r>
    <d v="2005-05-24T00:00:00"/>
    <s v="SouthEast"/>
    <s v="Steven"/>
    <s v="Sherman Williams"/>
    <x v="1037"/>
    <n v="6515.34"/>
    <n v="8687.1200000000008"/>
  </r>
  <r>
    <d v="2005-05-24T00:00:00"/>
    <s v="NorthEast"/>
    <s v="Rhonda"/>
    <s v="Peet's Coffee"/>
    <x v="1038"/>
    <n v="3591.2772000000004"/>
    <n v="5281.29"/>
  </r>
  <r>
    <d v="2005-05-22T00:00:00"/>
    <s v="MidWest"/>
    <s v="Rhonda"/>
    <s v="Amazon.com"/>
    <x v="1039"/>
    <n v="6011.2204000000011"/>
    <n v="8840.0300000000007"/>
  </r>
  <r>
    <d v="2005-05-22T00:00:00"/>
    <s v="MidWest"/>
    <s v="Sheliadawn"/>
    <s v="Google"/>
    <x v="202"/>
    <n v="1444.0581999999999"/>
    <n v="3902.86"/>
  </r>
  <r>
    <d v="2005-05-21T00:00:00"/>
    <s v="MidWest"/>
    <s v="Rhonda"/>
    <s v="Amazon.com"/>
    <x v="1040"/>
    <n v="4149.348500000001"/>
    <n v="7544.27"/>
  </r>
  <r>
    <d v="2005-05-21T00:00:00"/>
    <s v="NorthEast"/>
    <s v="Jon"/>
    <s v="Office Depot"/>
    <x v="666"/>
    <n v="1886.9037999999998"/>
    <n v="5099.74"/>
  </r>
  <r>
    <d v="2005-05-21T00:00:00"/>
    <s v="NorthEast"/>
    <s v="Jeri"/>
    <s v="Costco"/>
    <x v="1041"/>
    <n v="2149.3636000000001"/>
    <n v="4998.5200000000004"/>
  </r>
  <r>
    <d v="2005-05-21T00:00:00"/>
    <s v="West"/>
    <s v="Jeri"/>
    <s v="Costco"/>
    <x v="1042"/>
    <n v="1242.0676000000001"/>
    <n v="1826.57"/>
  </r>
  <r>
    <d v="2005-05-21T00:00:00"/>
    <s v="SouthEast"/>
    <s v="Jon"/>
    <s v="Yahoo"/>
    <x v="1043"/>
    <n v="268.97250000000003"/>
    <n v="358.63"/>
  </r>
  <r>
    <d v="2005-05-20T00:00:00"/>
    <s v="NorthEast"/>
    <s v="Steven"/>
    <s v="McLendon's Hardware"/>
    <x v="1044"/>
    <n v="3633.7236000000003"/>
    <n v="8450.52"/>
  </r>
  <r>
    <d v="2005-05-20T00:00:00"/>
    <s v="North"/>
    <s v="Sheliadawn"/>
    <s v="Home Depot"/>
    <x v="498"/>
    <n v="3636.0837999999994"/>
    <n v="6269.11"/>
  </r>
  <r>
    <d v="2005-05-20T00:00:00"/>
    <s v="MidWest"/>
    <s v="Jeri"/>
    <s v="Amazon.com"/>
    <x v="1045"/>
    <n v="2929.712"/>
    <n v="4308.3999999999996"/>
  </r>
  <r>
    <d v="2005-05-20T00:00:00"/>
    <s v="West"/>
    <s v="Steven"/>
    <s v="Yahoo"/>
    <x v="1046"/>
    <n v="3266.3488000000002"/>
    <n v="3711.76"/>
  </r>
  <r>
    <d v="2005-05-19T00:00:00"/>
    <s v="SouthEast"/>
    <s v="Troung"/>
    <s v="Google"/>
    <x v="1047"/>
    <n v="4965.8156000000008"/>
    <n v="7302.67"/>
  </r>
  <r>
    <d v="2005-05-19T00:00:00"/>
    <s v="North"/>
    <s v="Chin"/>
    <s v="Costco"/>
    <x v="1048"/>
    <n v="5267.8741500000006"/>
    <n v="5634.09"/>
  </r>
  <r>
    <d v="2005-05-19T00:00:00"/>
    <s v="NorthEast"/>
    <s v="Jeri"/>
    <s v="Peet's Coffee"/>
    <x v="1049"/>
    <n v="1319.846"/>
    <n v="2399.7199999999998"/>
  </r>
  <r>
    <d v="2005-08-17T00:00:00"/>
    <s v="SouthEast"/>
    <s v="Jon"/>
    <s v="Amazon.com"/>
    <x v="1050"/>
    <n v="1738.6240000000003"/>
    <n v="2556.8000000000002"/>
  </r>
  <r>
    <d v="2005-05-19T00:00:00"/>
    <s v="North"/>
    <s v="Troung"/>
    <s v="Peet's Coffee"/>
    <x v="1051"/>
    <n v="348.73200000000003"/>
    <n v="774.96"/>
  </r>
  <r>
    <d v="2005-05-18T00:00:00"/>
    <s v="NorthEast"/>
    <s v="Troung"/>
    <s v="Office Depot"/>
    <x v="1052"/>
    <n v="3795.6056999999996"/>
    <n v="6433.23"/>
  </r>
  <r>
    <d v="2005-05-18T00:00:00"/>
    <s v="MidWest"/>
    <s v="Rhonda"/>
    <s v="Whole Foods"/>
    <x v="1053"/>
    <n v="567.88160000000005"/>
    <n v="607.36"/>
  </r>
  <r>
    <d v="2005-05-17T00:00:00"/>
    <s v="SouthEast"/>
    <s v="Luke"/>
    <s v="Sherman Williams"/>
    <x v="1054"/>
    <n v="2952.6008000000006"/>
    <n v="4342.0600000000004"/>
  </r>
  <r>
    <d v="2005-05-17T00:00:00"/>
    <s v="West"/>
    <s v="Troung"/>
    <s v="Costco"/>
    <x v="1055"/>
    <n v="1123.72975"/>
    <n v="1201.8499999999999"/>
  </r>
  <r>
    <d v="2005-07-17T00:00:00"/>
    <s v="NorthEast"/>
    <s v="Jon"/>
    <s v="Amazon.com"/>
    <x v="1056"/>
    <n v="4164.3374999999996"/>
    <n v="5552.45"/>
  </r>
  <r>
    <d v="2005-05-16T00:00:00"/>
    <s v="MidWest"/>
    <s v="Rhonda"/>
    <s v="Yahoo"/>
    <x v="1057"/>
    <n v="2000.2825999999998"/>
    <n v="4651.82"/>
  </r>
  <r>
    <d v="2005-05-16T00:00:00"/>
    <s v="West"/>
    <s v="Rhonda"/>
    <s v="Solar and Wind Inc."/>
    <x v="1058"/>
    <n v="3632.2319000000002"/>
    <n v="3884.74"/>
  </r>
  <r>
    <d v="2005-05-15T00:00:00"/>
    <s v="SouthEast"/>
    <s v="Jon"/>
    <s v="The Economist"/>
    <x v="686"/>
    <n v="5428.2831999999999"/>
    <n v="9200.48"/>
  </r>
  <r>
    <d v="2005-05-15T00:00:00"/>
    <s v="NorthEast"/>
    <s v="Chin"/>
    <s v="Sherman Williams"/>
    <x v="1059"/>
    <n v="2720.7565000000004"/>
    <n v="2909.9"/>
  </r>
  <r>
    <d v="2005-05-14T00:00:00"/>
    <s v="SouthEast"/>
    <s v="Chin"/>
    <s v="Peet's Coffee"/>
    <x v="1060"/>
    <n v="4811.7553999999991"/>
    <n v="8296.1299999999992"/>
  </r>
  <r>
    <d v="2005-05-14T00:00:00"/>
    <s v="MidWest"/>
    <s v="Jon"/>
    <s v="Yahoo"/>
    <x v="1061"/>
    <n v="4029.0627999999997"/>
    <n v="6828.92"/>
  </r>
  <r>
    <d v="2005-05-13T00:00:00"/>
    <s v="West"/>
    <s v="Jon"/>
    <s v="Sherman Williams"/>
    <x v="1062"/>
    <n v="5089.4166999999989"/>
    <n v="8626.1299999999992"/>
  </r>
  <r>
    <d v="2005-05-13T00:00:00"/>
    <s v="NorthEast"/>
    <s v="Steven"/>
    <s v="Peet's Coffee"/>
    <x v="1063"/>
    <n v="4431.1187999999993"/>
    <n v="7639.86"/>
  </r>
  <r>
    <d v="2005-05-13T00:00:00"/>
    <s v="SouthEast"/>
    <s v="Chin"/>
    <s v="Whole Foods"/>
    <x v="1064"/>
    <n v="1873.41"/>
    <n v="3406.2"/>
  </r>
  <r>
    <d v="2005-05-12T00:00:00"/>
    <s v="NorthEast"/>
    <s v="Steven"/>
    <s v="Solar and Wind Inc."/>
    <x v="1065"/>
    <n v="4937.5344000000005"/>
    <n v="7261.08"/>
  </r>
  <r>
    <d v="2005-05-12T00:00:00"/>
    <s v="NorthEast"/>
    <s v="Troung"/>
    <s v="Costco"/>
    <x v="1066"/>
    <n v="366.03380000000004"/>
    <n v="391.48"/>
  </r>
  <r>
    <d v="2005-05-11T00:00:00"/>
    <s v="NorthEast"/>
    <s v="Steven"/>
    <s v="Sherman Williams"/>
    <x v="1067"/>
    <n v="6236.3576000000003"/>
    <n v="7086.77"/>
  </r>
  <r>
    <d v="2005-05-10T00:00:00"/>
    <s v="SouthEast"/>
    <s v="Troung"/>
    <s v="Peet's Coffee"/>
    <x v="1068"/>
    <n v="2553.4272000000001"/>
    <n v="3755.04"/>
  </r>
  <r>
    <d v="2005-05-09T00:00:00"/>
    <s v="NorthEast"/>
    <s v="Jeri"/>
    <s v="McLendon's Hardware"/>
    <x v="653"/>
    <n v="2723.9467999999997"/>
    <n v="4696.46"/>
  </r>
  <r>
    <d v="2005-07-15T00:00:00"/>
    <s v="SouthEast"/>
    <s v="Jon"/>
    <s v="Amazon.com"/>
    <x v="1069"/>
    <n v="3145.57375"/>
    <n v="3364.25"/>
  </r>
  <r>
    <d v="2005-05-09T00:00:00"/>
    <s v="West"/>
    <s v="Chin"/>
    <s v="Sherman Williams"/>
    <x v="1070"/>
    <n v="1059.3137000000002"/>
    <n v="2863.01"/>
  </r>
  <r>
    <d v="2005-05-09T00:00:00"/>
    <s v="NorthEast"/>
    <s v="Jon"/>
    <s v="ExcelIsVeryFun.com"/>
    <x v="1071"/>
    <n v="810.82520000000011"/>
    <n v="1192.3900000000001"/>
  </r>
  <r>
    <d v="2005-05-08T00:00:00"/>
    <s v="NorthEast"/>
    <s v="Jon"/>
    <s v="Home Depot"/>
    <x v="1072"/>
    <n v="4109.1316000000006"/>
    <n v="9556.1200000000008"/>
  </r>
  <r>
    <d v="2006-06-16T00:00:00"/>
    <s v="NorthEast"/>
    <s v="Jon"/>
    <s v="Google"/>
    <x v="1073"/>
    <n v="1835.8971999999999"/>
    <n v="3165.34"/>
  </r>
  <r>
    <d v="2005-05-08T00:00:00"/>
    <s v="North"/>
    <s v="Rhonda"/>
    <s v="Office Depot"/>
    <x v="1074"/>
    <n v="814.51800000000003"/>
    <n v="1810.04"/>
  </r>
  <r>
    <d v="2005-05-07T00:00:00"/>
    <s v="MidWest"/>
    <s v="Steven"/>
    <s v="ExcelIsVeryFun.com"/>
    <x v="1075"/>
    <n v="3897.7180000000003"/>
    <n v="7086.76"/>
  </r>
  <r>
    <d v="2005-05-07T00:00:00"/>
    <s v="MidWest"/>
    <s v="Luke"/>
    <s v="Home Depot"/>
    <x v="1076"/>
    <n v="2608.9359999999997"/>
    <n v="2964.7"/>
  </r>
  <r>
    <d v="2005-05-06T00:00:00"/>
    <s v="NorthEast"/>
    <s v="Luke"/>
    <s v="Whole Foods"/>
    <x v="302"/>
    <n v="3437.8080000000004"/>
    <n v="3676.8"/>
  </r>
  <r>
    <d v="2005-05-05T00:00:00"/>
    <s v="North"/>
    <s v="Luke"/>
    <s v="Solar and Wind Inc."/>
    <x v="1077"/>
    <n v="5754.9366999999993"/>
    <n v="9754.1299999999992"/>
  </r>
  <r>
    <d v="2005-05-05T00:00:00"/>
    <s v="MidWest"/>
    <s v="Troung"/>
    <s v="Sherman Williams"/>
    <x v="1078"/>
    <n v="742.9754999999999"/>
    <n v="1727.85"/>
  </r>
  <r>
    <d v="2005-05-04T00:00:00"/>
    <s v="MidWest"/>
    <s v="Luke"/>
    <s v="Sherman Williams"/>
    <x v="270"/>
    <n v="6407.7148000000007"/>
    <n v="9423.11"/>
  </r>
  <r>
    <d v="2005-05-04T00:00:00"/>
    <s v="West"/>
    <s v="Luke"/>
    <s v="ExcelIsVeryFun.com"/>
    <x v="1079"/>
    <n v="3987.0540000000005"/>
    <n v="8860.1200000000008"/>
  </r>
  <r>
    <d v="2005-05-04T00:00:00"/>
    <s v="NorthEast"/>
    <s v="Luke"/>
    <s v="Office Depot"/>
    <x v="1080"/>
    <n v="2880.6572000000001"/>
    <n v="7785.56"/>
  </r>
  <r>
    <d v="2005-05-04T00:00:00"/>
    <s v="NorthEast"/>
    <s v="Jeri"/>
    <s v="Solar and Wind Inc."/>
    <x v="1081"/>
    <n v="2339.48"/>
    <n v="2658.5"/>
  </r>
  <r>
    <d v="2005-05-04T00:00:00"/>
    <s v="NorthEast"/>
    <s v="Jeri"/>
    <s v="Nature Company"/>
    <x v="1082"/>
    <n v="1018.3470000000001"/>
    <n v="1851.54"/>
  </r>
  <r>
    <d v="2005-05-04T00:00:00"/>
    <s v="NorthEast"/>
    <s v="Troung"/>
    <s v="Yahoo"/>
    <x v="1083"/>
    <n v="424.6825"/>
    <n v="772.15"/>
  </r>
  <r>
    <d v="2005-05-03T00:00:00"/>
    <s v="NorthEast"/>
    <s v="Steven"/>
    <s v="Google"/>
    <x v="1084"/>
    <n v="1675.5090000000002"/>
    <n v="3046.38"/>
  </r>
  <r>
    <d v="2005-05-03T00:00:00"/>
    <s v="NorthEast"/>
    <s v="Sheliadawn"/>
    <s v="Solar and Wind Inc."/>
    <x v="1085"/>
    <n v="531.59"/>
    <n v="781.75"/>
  </r>
  <r>
    <d v="2005-05-02T00:00:00"/>
    <s v="NorthEast"/>
    <s v="Rhonda"/>
    <s v="Home Depot"/>
    <x v="1086"/>
    <n v="4384.4174999999996"/>
    <n v="9743.15"/>
  </r>
  <r>
    <d v="2005-05-02T00:00:00"/>
    <s v="West"/>
    <s v="Steven"/>
    <s v="Google"/>
    <x v="1087"/>
    <n v="4067.1862000000001"/>
    <n v="7012.39"/>
  </r>
  <r>
    <d v="2005-05-02T00:00:00"/>
    <s v="West"/>
    <s v="Steven"/>
    <s v="Solar and Wind Inc."/>
    <x v="1088"/>
    <n v="1628.9804999999999"/>
    <n v="4402.6499999999996"/>
  </r>
  <r>
    <d v="2005-05-02T00:00:00"/>
    <s v="North"/>
    <s v="Sheliadawn"/>
    <s v="Yahoo"/>
    <x v="1089"/>
    <n v="1178.4981"/>
    <n v="3185.13"/>
  </r>
  <r>
    <d v="2005-05-01T00:00:00"/>
    <s v="SouthEast"/>
    <s v="Jon"/>
    <s v="Whole Foods"/>
    <x v="1090"/>
    <n v="6820.56"/>
    <n v="9094.08"/>
  </r>
  <r>
    <d v="2005-05-01T00:00:00"/>
    <s v="SouthEast"/>
    <s v="Jeri"/>
    <s v="Whole Foods"/>
    <x v="1091"/>
    <n v="3364.0920000000001"/>
    <n v="7475.76"/>
  </r>
  <r>
    <d v="2005-05-01T00:00:00"/>
    <s v="SouthEast"/>
    <s v="Luke"/>
    <s v="Whole Foods"/>
    <x v="1092"/>
    <n v="3877.4780000000005"/>
    <n v="7049.96"/>
  </r>
  <r>
    <d v="2005-05-01T00:00:00"/>
    <s v="North"/>
    <s v="Steven"/>
    <s v="Sherman Williams"/>
    <x v="1093"/>
    <n v="2952.3647999999998"/>
    <n v="3354.96"/>
  </r>
  <r>
    <d v="2005-06-07T00:00:00"/>
    <s v="MidWest"/>
    <s v="Jon"/>
    <s v="Amazon.com"/>
    <x v="1094"/>
    <n v="2763.3285000000001"/>
    <n v="6140.73"/>
  </r>
  <r>
    <d v="2005-04-30T00:00:00"/>
    <s v="NorthEast"/>
    <s v="Luke"/>
    <s v="Solar and Wind Inc."/>
    <x v="1095"/>
    <n v="5032.5627000000004"/>
    <n v="5382.42"/>
  </r>
  <r>
    <d v="2005-04-30T00:00:00"/>
    <s v="North"/>
    <s v="Troung"/>
    <s v="Sherman Williams"/>
    <x v="1096"/>
    <n v="2624.6504"/>
    <n v="4448.5600000000004"/>
  </r>
  <r>
    <d v="2005-04-29T00:00:00"/>
    <s v="NorthEast"/>
    <s v="Luke"/>
    <s v="Solar and Wind Inc."/>
    <x v="1097"/>
    <n v="2646.4608000000003"/>
    <n v="6154.56"/>
  </r>
  <r>
    <d v="2005-04-29T00:00:00"/>
    <s v="NorthEast"/>
    <s v="Chin"/>
    <s v="Home Depot"/>
    <x v="1098"/>
    <n v="2259.7885000000001"/>
    <n v="3830.15"/>
  </r>
  <r>
    <d v="2005-04-28T00:00:00"/>
    <s v="NorthEast"/>
    <s v="Sheliadawn"/>
    <s v="Office Depot"/>
    <x v="1099"/>
    <n v="3493.0533999999998"/>
    <n v="8123.38"/>
  </r>
  <r>
    <d v="2005-04-28T00:00:00"/>
    <s v="MidWest"/>
    <s v="Jeri"/>
    <s v="McLendon's Hardware"/>
    <x v="1100"/>
    <n v="6469.4333000000006"/>
    <n v="6919.18"/>
  </r>
  <r>
    <d v="2005-04-28T00:00:00"/>
    <s v="SouthEast"/>
    <s v="Luke"/>
    <s v="Yahoo"/>
    <x v="1101"/>
    <n v="3689.2464"/>
    <n v="6252.96"/>
  </r>
  <r>
    <d v="2005-04-28T00:00:00"/>
    <s v="West"/>
    <s v="Steven"/>
    <s v="Whole Foods"/>
    <x v="1102"/>
    <n v="2659.6845999999996"/>
    <n v="4507.9399999999996"/>
  </r>
  <r>
    <d v="2005-04-27T00:00:00"/>
    <s v="West"/>
    <s v="Jeri"/>
    <s v="Whole Foods"/>
    <x v="1103"/>
    <n v="8079.5033000000003"/>
    <n v="8641.18"/>
  </r>
  <r>
    <d v="2005-04-27T00:00:00"/>
    <s v="MidWest"/>
    <s v="Troung"/>
    <s v="Home Depot"/>
    <x v="1104"/>
    <n v="3027.87"/>
    <n v="4452.75"/>
  </r>
  <r>
    <d v="2005-04-27T00:00:00"/>
    <s v="SouthEast"/>
    <s v="Steven"/>
    <s v="ExcelIsVeryFun.com"/>
    <x v="1105"/>
    <n v="1942.1775000000002"/>
    <n v="2589.5700000000002"/>
  </r>
  <r>
    <d v="2005-04-27T00:00:00"/>
    <s v="North"/>
    <s v="Luke"/>
    <s v="Nature Company"/>
    <x v="1106"/>
    <n v="2387.4477000000002"/>
    <n v="2553.42"/>
  </r>
  <r>
    <d v="2005-04-27T00:00:00"/>
    <s v="MidWest"/>
    <s v="Rhonda"/>
    <s v="Google"/>
    <x v="1107"/>
    <n v="73.771500000000003"/>
    <n v="134.13"/>
  </r>
  <r>
    <d v="2005-04-26T00:00:00"/>
    <s v="West"/>
    <s v="Troung"/>
    <s v="The Economist"/>
    <x v="1108"/>
    <n v="1136.673"/>
    <n v="2525.94"/>
  </r>
  <r>
    <d v="2005-04-26T00:00:00"/>
    <s v="NorthEast"/>
    <s v="Chin"/>
    <s v="Solar and Wind Inc."/>
    <x v="690"/>
    <n v="1101.8475000000001"/>
    <n v="1469.13"/>
  </r>
  <r>
    <d v="2005-04-25T00:00:00"/>
    <s v="North"/>
    <s v="Rhonda"/>
    <s v="Nature Company"/>
    <x v="1109"/>
    <n v="8208.3407999999999"/>
    <n v="9327.66"/>
  </r>
  <r>
    <d v="2005-04-25T00:00:00"/>
    <s v="North"/>
    <s v="Luke"/>
    <s v="Whole Foods"/>
    <x v="1110"/>
    <n v="4662.3044"/>
    <n v="6856.33"/>
  </r>
  <r>
    <d v="2005-04-25T00:00:00"/>
    <s v="NorthEast"/>
    <s v="Troung"/>
    <s v="Peet's Coffee"/>
    <x v="1111"/>
    <n v="3392.0645000000004"/>
    <n v="6167.39"/>
  </r>
  <r>
    <d v="2005-04-25T00:00:00"/>
    <s v="SouthEast"/>
    <s v="Steven"/>
    <s v="Google"/>
    <x v="1112"/>
    <n v="3292.3628000000003"/>
    <n v="4841.71"/>
  </r>
  <r>
    <d v="2005-04-25T00:00:00"/>
    <s v="NorthEast"/>
    <s v="Rhonda"/>
    <s v="Home Depot"/>
    <x v="1072"/>
    <n v="2700.3072000000002"/>
    <n v="3971.04"/>
  </r>
  <r>
    <d v="2005-04-24T00:00:00"/>
    <s v="SouthEast"/>
    <s v="Luke"/>
    <s v="Sherman Williams"/>
    <x v="1113"/>
    <n v="2237.2563999999998"/>
    <n v="3791.96"/>
  </r>
  <r>
    <d v="2005-04-24T00:00:00"/>
    <s v="SouthEast"/>
    <s v="Troung"/>
    <s v="Sherman Williams"/>
    <x v="1114"/>
    <n v="2100.7988"/>
    <n v="3089.41"/>
  </r>
  <r>
    <d v="2005-04-23T00:00:00"/>
    <s v="NorthEast"/>
    <s v="Rhonda"/>
    <s v="Home Depot"/>
    <x v="1115"/>
    <n v="3671.8541"/>
    <n v="9923.93"/>
  </r>
  <r>
    <d v="2005-04-23T00:00:00"/>
    <s v="NorthEast"/>
    <s v="Luke"/>
    <s v="Amazon.com"/>
    <x v="1116"/>
    <n v="406.70850000000007"/>
    <n v="739.47"/>
  </r>
  <r>
    <d v="2005-04-23T00:00:00"/>
    <s v="North"/>
    <s v="Chin"/>
    <s v="Home Depot"/>
    <x v="1117"/>
    <n v="207.46800000000002"/>
    <n v="305.10000000000002"/>
  </r>
  <r>
    <d v="2005-04-22T00:00:00"/>
    <s v="NorthEast"/>
    <s v="Steven"/>
    <s v="Solar and Wind Inc."/>
    <x v="1118"/>
    <n v="3210.6594999999998"/>
    <n v="7466.65"/>
  </r>
  <r>
    <d v="2005-04-22T00:00:00"/>
    <s v="NorthEast"/>
    <s v="Sheliadawn"/>
    <s v="Peet's Coffee"/>
    <x v="1119"/>
    <n v="275.69920000000002"/>
    <n v="405.44"/>
  </r>
  <r>
    <d v="2005-04-21T00:00:00"/>
    <s v="North"/>
    <s v="Rhonda"/>
    <s v="Yahoo"/>
    <x v="1120"/>
    <n v="2494.6263999999996"/>
    <n v="4301.08"/>
  </r>
  <r>
    <d v="2005-04-21T00:00:00"/>
    <s v="MidWest"/>
    <s v="Chin"/>
    <s v="Nature Company"/>
    <x v="1121"/>
    <n v="731.8193"/>
    <n v="1977.89"/>
  </r>
  <r>
    <d v="2005-04-20T00:00:00"/>
    <s v="MidWest"/>
    <s v="Sheliadawn"/>
    <s v="Costco"/>
    <x v="1122"/>
    <n v="3970.2932000000001"/>
    <n v="9233.24"/>
  </r>
  <r>
    <d v="2005-04-20T00:00:00"/>
    <s v="SouthEast"/>
    <s v="Steven"/>
    <s v="Sherman Williams"/>
    <x v="335"/>
    <n v="5392.3649999999998"/>
    <n v="7189.82"/>
  </r>
  <r>
    <d v="2005-04-20T00:00:00"/>
    <s v="MidWest"/>
    <s v="Troung"/>
    <s v="Costco"/>
    <x v="1123"/>
    <n v="4501.7550000000001"/>
    <n v="6002.34"/>
  </r>
  <r>
    <d v="2005-04-20T00:00:00"/>
    <s v="NorthEast"/>
    <s v="Luke"/>
    <s v="ExcelIsVeryFun.com"/>
    <x v="1020"/>
    <n v="640.66329999999994"/>
    <n v="1085.8699999999999"/>
  </r>
  <r>
    <d v="2005-04-19T00:00:00"/>
    <s v="NorthEast"/>
    <s v="Jon"/>
    <s v="Peet's Coffee"/>
    <x v="808"/>
    <n v="231.82599999999996"/>
    <n v="399.7"/>
  </r>
  <r>
    <d v="2005-04-18T00:00:00"/>
    <s v="West"/>
    <s v="Rhonda"/>
    <s v="Whole Foods"/>
    <x v="1124"/>
    <n v="45.006500000000003"/>
    <n v="81.83"/>
  </r>
  <r>
    <d v="2005-04-17T00:00:00"/>
    <s v="NorthEast"/>
    <s v="Jeri"/>
    <s v="Google"/>
    <x v="1125"/>
    <n v="4714.6309999999994"/>
    <n v="7990.9"/>
  </r>
  <r>
    <d v="2005-04-17T00:00:00"/>
    <s v="West"/>
    <s v="Troung"/>
    <s v="Office Depot"/>
    <x v="1126"/>
    <n v="1486.2760000000001"/>
    <n v="1589.6"/>
  </r>
  <r>
    <d v="2006-05-02T00:00:00"/>
    <s v="North"/>
    <s v="Jon"/>
    <s v="Google"/>
    <x v="1127"/>
    <n v="2420.2440000000001"/>
    <n v="5378.32"/>
  </r>
  <r>
    <d v="2005-04-15T00:00:00"/>
    <s v="North"/>
    <s v="Troung"/>
    <s v="Costco"/>
    <x v="1128"/>
    <n v="4387.3697999999995"/>
    <n v="7436.22"/>
  </r>
  <r>
    <d v="2005-04-15T00:00:00"/>
    <s v="SouthEast"/>
    <s v="Jon"/>
    <s v="Sherman Williams"/>
    <x v="1036"/>
    <n v="1336.2525000000001"/>
    <n v="2969.45"/>
  </r>
  <r>
    <d v="2005-04-15T00:00:00"/>
    <s v="NorthEast"/>
    <s v="Troung"/>
    <s v="Nature Company"/>
    <x v="1129"/>
    <n v="2393.1864"/>
    <n v="2719.53"/>
  </r>
  <r>
    <d v="2005-04-14T00:00:00"/>
    <s v="NorthEast"/>
    <s v="Luke"/>
    <s v="Nature Company"/>
    <x v="1130"/>
    <n v="7994.1377999999995"/>
    <n v="8549.8799999999992"/>
  </r>
  <r>
    <d v="2005-04-14T00:00:00"/>
    <s v="North"/>
    <s v="Chin"/>
    <s v="ExcelIsVeryFun.com"/>
    <x v="1131"/>
    <n v="2823.1469999999999"/>
    <n v="6273.66"/>
  </r>
  <r>
    <d v="2005-04-14T00:00:00"/>
    <s v="North"/>
    <s v="Luke"/>
    <s v="Nature Company"/>
    <x v="1132"/>
    <n v="447.3485"/>
    <n v="1209.05"/>
  </r>
  <r>
    <d v="2005-04-12T00:00:00"/>
    <s v="SouthEast"/>
    <s v="Rhonda"/>
    <s v="ExcelIsVeryFun.com"/>
    <x v="1133"/>
    <n v="4392.8720000000003"/>
    <n v="7987.04"/>
  </r>
  <r>
    <d v="2005-04-12T00:00:00"/>
    <s v="West"/>
    <s v="Jeri"/>
    <s v="Office Depot"/>
    <x v="1134"/>
    <n v="7061.4285500000005"/>
    <n v="7552.33"/>
  </r>
  <r>
    <d v="2005-04-12T00:00:00"/>
    <s v="NorthEast"/>
    <s v="Jon"/>
    <s v="Home Depot"/>
    <x v="1135"/>
    <n v="4296.4137999999994"/>
    <n v="7407.61"/>
  </r>
  <r>
    <d v="2005-04-12T00:00:00"/>
    <s v="West"/>
    <s v="Jeri"/>
    <s v="Amazon.com"/>
    <x v="1136"/>
    <n v="3453.9695999999999"/>
    <n v="5955.12"/>
  </r>
  <r>
    <d v="2005-04-12T00:00:00"/>
    <s v="NorthEast"/>
    <s v="Jeri"/>
    <s v="Whole Foods"/>
    <x v="1137"/>
    <n v="2522.2896999999998"/>
    <n v="5865.79"/>
  </r>
  <r>
    <d v="2005-04-11T00:00:00"/>
    <s v="SouthEast"/>
    <s v="Luke"/>
    <s v="Costco"/>
    <x v="1138"/>
    <n v="3296.172"/>
    <n v="3745.65"/>
  </r>
  <r>
    <d v="2005-04-11T00:00:00"/>
    <s v="SouthEast"/>
    <s v="Troung"/>
    <s v="ExcelIsVeryFun.com"/>
    <x v="1139"/>
    <n v="139.9451"/>
    <n v="378.23"/>
  </r>
  <r>
    <d v="2005-04-10T00:00:00"/>
    <s v="West"/>
    <s v="Jeri"/>
    <s v="Peet's Coffee"/>
    <x v="1140"/>
    <n v="2771.3715000000002"/>
    <n v="6445.05"/>
  </r>
  <r>
    <d v="2005-04-10T00:00:00"/>
    <s v="MidWest"/>
    <s v="Jeri"/>
    <s v="Whole Foods"/>
    <x v="1141"/>
    <n v="2059.2946999999999"/>
    <n v="3490.33"/>
  </r>
  <r>
    <d v="2005-04-09T00:00:00"/>
    <s v="North"/>
    <s v="Jon"/>
    <s v="ExcelIsVeryFun.com"/>
    <x v="1142"/>
    <n v="4048.5840000000003"/>
    <n v="5953.8"/>
  </r>
  <r>
    <d v="2005-04-08T00:00:00"/>
    <s v="SouthEast"/>
    <s v="Jon"/>
    <s v="Solar and Wind Inc."/>
    <x v="906"/>
    <n v="3466.2780000000002"/>
    <n v="7702.84"/>
  </r>
  <r>
    <d v="2005-04-08T00:00:00"/>
    <s v="NorthEast"/>
    <s v="Jon"/>
    <s v="McLendon's Hardware"/>
    <x v="1143"/>
    <n v="311.57249999999999"/>
    <n v="415.43"/>
  </r>
  <r>
    <d v="2005-04-07T00:00:00"/>
    <s v="North"/>
    <s v="Jeri"/>
    <s v="Nature Company"/>
    <x v="1144"/>
    <n v="5761.5821999999998"/>
    <n v="6162.12"/>
  </r>
  <r>
    <d v="2005-04-07T00:00:00"/>
    <s v="North"/>
    <s v="Luke"/>
    <s v="Office Depot"/>
    <x v="1145"/>
    <n v="4155.9016000000001"/>
    <n v="6111.62"/>
  </r>
  <r>
    <d v="2005-04-07T00:00:00"/>
    <s v="North"/>
    <s v="Rhonda"/>
    <s v="Solar and Wind Inc."/>
    <x v="1146"/>
    <n v="865.99350000000004"/>
    <n v="1924.43"/>
  </r>
  <r>
    <d v="2005-04-06T00:00:00"/>
    <s v="NorthEast"/>
    <s v="Rhonda"/>
    <s v="McLendon's Hardware"/>
    <x v="1147"/>
    <n v="7375.1584499999999"/>
    <n v="7887.87"/>
  </r>
  <r>
    <d v="2005-04-06T00:00:00"/>
    <s v="West"/>
    <s v="Rhonda"/>
    <s v="Amazon.com"/>
    <x v="1148"/>
    <n v="2218.6424999999999"/>
    <n v="2958.19"/>
  </r>
  <r>
    <d v="2005-04-05T00:00:00"/>
    <s v="North"/>
    <s v="Jeri"/>
    <s v="Amazon.com"/>
    <x v="1149"/>
    <n v="4593.6924000000008"/>
    <n v="6755.43"/>
  </r>
  <r>
    <d v="2005-04-05T00:00:00"/>
    <s v="NorthEast"/>
    <s v="Chin"/>
    <s v="Nature Company"/>
    <x v="1150"/>
    <n v="4007.9863999999998"/>
    <n v="4554.53"/>
  </r>
  <r>
    <d v="2005-04-05T00:00:00"/>
    <s v="NorthEast"/>
    <s v="Steven"/>
    <s v="Peet's Coffee"/>
    <x v="1151"/>
    <n v="789.06959999999992"/>
    <n v="896.67"/>
  </r>
  <r>
    <d v="2005-04-04T00:00:00"/>
    <s v="MidWest"/>
    <s v="Rhonda"/>
    <s v="Google"/>
    <x v="1152"/>
    <n v="5896.5015999999996"/>
    <n v="6700.57"/>
  </r>
  <r>
    <d v="2005-04-04T00:00:00"/>
    <s v="MidWest"/>
    <s v="Rhonda"/>
    <s v="The Economist"/>
    <x v="1153"/>
    <n v="3918.3584000000001"/>
    <n v="4452.68"/>
  </r>
  <r>
    <d v="2005-04-04T00:00:00"/>
    <s v="MidWest"/>
    <s v="Luke"/>
    <s v="Office Depot"/>
    <x v="1154"/>
    <n v="1454.9974999999999"/>
    <n v="2645.45"/>
  </r>
  <r>
    <d v="2005-04-03T00:00:00"/>
    <s v="NorthEast"/>
    <s v="Rhonda"/>
    <s v="Whole Foods"/>
    <x v="1155"/>
    <n v="7959.1864000000005"/>
    <n v="9044.5300000000007"/>
  </r>
  <r>
    <d v="2005-04-03T00:00:00"/>
    <s v="West"/>
    <s v="Sheliadawn"/>
    <s v="Whole Foods"/>
    <x v="1156"/>
    <n v="1174.9770000000001"/>
    <n v="2611.06"/>
  </r>
  <r>
    <d v="2005-04-03T00:00:00"/>
    <s v="North"/>
    <s v="Steven"/>
    <s v="Costco"/>
    <x v="1157"/>
    <n v="732.1893"/>
    <n v="1978.89"/>
  </r>
  <r>
    <d v="2005-04-03T00:00:00"/>
    <s v="NorthEast"/>
    <s v="Sheliadawn"/>
    <s v="Amazon.com"/>
    <x v="701"/>
    <n v="219.08240000000001"/>
    <n v="322.18"/>
  </r>
  <r>
    <d v="2005-04-02T00:00:00"/>
    <s v="NorthEast"/>
    <s v="Chin"/>
    <s v="McLendon's Hardware"/>
    <x v="908"/>
    <n v="3064.0883999999996"/>
    <n v="8281.32"/>
  </r>
  <r>
    <d v="2005-04-01T00:00:00"/>
    <s v="MidWest"/>
    <s v="Rhonda"/>
    <s v="The Economist"/>
    <x v="1158"/>
    <n v="6032.3582000000006"/>
    <n v="6451.72"/>
  </r>
  <r>
    <d v="2006-01-05T00:00:00"/>
    <s v="NorthEast"/>
    <s v="Jon"/>
    <s v="Google"/>
    <x v="1159"/>
    <n v="849.06449999999995"/>
    <n v="1886.81"/>
  </r>
  <r>
    <d v="2005-03-31T00:00:00"/>
    <s v="West"/>
    <s v="Luke"/>
    <s v="Solar and Wind Inc."/>
    <x v="1160"/>
    <n v="2944.1"/>
    <n v="4990"/>
  </r>
  <r>
    <d v="2005-03-31T00:00:00"/>
    <s v="NorthEast"/>
    <s v="Troung"/>
    <s v="Amazon.com"/>
    <x v="1161"/>
    <n v="1762.2388999999998"/>
    <n v="4098.2299999999996"/>
  </r>
  <r>
    <d v="2005-03-31T00:00:00"/>
    <s v="West"/>
    <s v="Sheliadawn"/>
    <s v="Google"/>
    <x v="1162"/>
    <n v="2899.864"/>
    <n v="3295.3"/>
  </r>
  <r>
    <d v="2005-03-30T00:00:00"/>
    <s v="SouthEast"/>
    <s v="Jeri"/>
    <s v="Solar and Wind Inc."/>
    <x v="1163"/>
    <n v="3730.5019999999995"/>
    <n v="6431.9"/>
  </r>
  <r>
    <d v="2005-03-29T00:00:00"/>
    <s v="SouthEast"/>
    <s v="Jeri"/>
    <s v="Sherman Williams"/>
    <x v="1164"/>
    <n v="4345.0931999999993"/>
    <n v="7491.54"/>
  </r>
  <r>
    <d v="2005-03-29T00:00:00"/>
    <s v="MidWest"/>
    <s v="Steven"/>
    <s v="Google"/>
    <x v="1165"/>
    <n v="5290.05"/>
    <n v="7053.4"/>
  </r>
  <r>
    <d v="2005-03-28T00:00:00"/>
    <s v="MidWest"/>
    <s v="Jon"/>
    <s v="Home Depot"/>
    <x v="1090"/>
    <n v="5369.4795000000004"/>
    <n v="9762.69"/>
  </r>
  <r>
    <d v="2005-03-28T00:00:00"/>
    <s v="West"/>
    <s v="Steven"/>
    <s v="McLendon's Hardware"/>
    <x v="1166"/>
    <n v="4341.2245999999996"/>
    <n v="7484.87"/>
  </r>
  <r>
    <d v="2005-03-28T00:00:00"/>
    <s v="NorthEast"/>
    <s v="Luke"/>
    <s v="Amazon.com"/>
    <x v="1167"/>
    <n v="2294.3591000000001"/>
    <n v="2453.86"/>
  </r>
  <r>
    <d v="2005-03-28T00:00:00"/>
    <s v="North"/>
    <s v="Jon"/>
    <s v="Solar and Wind Inc."/>
    <x v="1168"/>
    <n v="374.39190000000002"/>
    <n v="1011.87"/>
  </r>
  <r>
    <d v="2005-03-28T00:00:00"/>
    <s v="West"/>
    <s v="Luke"/>
    <s v="McLendon's Hardware"/>
    <x v="1169"/>
    <n v="287.93600000000004"/>
    <n v="523.52"/>
  </r>
  <r>
    <d v="2005-03-27T00:00:00"/>
    <s v="NorthEast"/>
    <s v="Luke"/>
    <s v="ExcelIsVeryFun.com"/>
    <x v="1170"/>
    <n v="4901.7081999999991"/>
    <n v="8307.98"/>
  </r>
  <r>
    <d v="2005-03-26T00:00:00"/>
    <s v="SouthEast"/>
    <s v="Luke"/>
    <s v="The Economist"/>
    <x v="1171"/>
    <n v="7341.375"/>
    <n v="9788.5"/>
  </r>
  <r>
    <d v="2005-03-26T00:00:00"/>
    <s v="North"/>
    <s v="Luke"/>
    <s v="Yahoo"/>
    <x v="1172"/>
    <n v="4993.1915000000008"/>
    <n v="9078.5300000000007"/>
  </r>
  <r>
    <d v="2005-03-26T00:00:00"/>
    <s v="NorthEast"/>
    <s v="Chin"/>
    <s v="Nature Company"/>
    <x v="1173"/>
    <n v="6043.74"/>
    <n v="8058.32"/>
  </r>
  <r>
    <d v="2005-03-26T00:00:00"/>
    <s v="NorthEast"/>
    <s v="Jeri"/>
    <s v="The Economist"/>
    <x v="753"/>
    <n v="1857.3050000000001"/>
    <n v="3202.25"/>
  </r>
  <r>
    <d v="2005-03-26T00:00:00"/>
    <s v="MidWest"/>
    <s v="Jeri"/>
    <s v="Sherman Williams"/>
    <x v="1174"/>
    <n v="720.07799999999997"/>
    <n v="1674.6"/>
  </r>
  <r>
    <d v="2005-03-26T00:00:00"/>
    <s v="MidWest"/>
    <s v="Sheliadawn"/>
    <s v="McLendon's Hardware"/>
    <x v="1175"/>
    <n v="578.60709999999995"/>
    <n v="980.69"/>
  </r>
  <r>
    <d v="2005-03-25T00:00:00"/>
    <s v="NorthEast"/>
    <s v="Sheliadawn"/>
    <s v="Solar and Wind Inc."/>
    <x v="1176"/>
    <n v="3382.6940000000004"/>
    <n v="4974.55"/>
  </r>
  <r>
    <d v="2005-03-25T00:00:00"/>
    <s v="SouthEast"/>
    <s v="Jeri"/>
    <s v="Sherman Williams"/>
    <x v="1177"/>
    <n v="2360.19"/>
    <n v="3146.92"/>
  </r>
  <r>
    <d v="2005-03-25T00:00:00"/>
    <s v="SouthEast"/>
    <s v="Luke"/>
    <s v="Whole Foods"/>
    <x v="1178"/>
    <n v="1755.8224"/>
    <n v="3027.28"/>
  </r>
  <r>
    <d v="2005-03-24T00:00:00"/>
    <s v="North"/>
    <s v="Jeri"/>
    <s v="Costco"/>
    <x v="1179"/>
    <n v="3540.5865000000003"/>
    <n v="6437.43"/>
  </r>
  <r>
    <d v="2005-03-24T00:00:00"/>
    <s v="SouthEast"/>
    <s v="Jeri"/>
    <s v="Whole Foods"/>
    <x v="1180"/>
    <n v="1831.1892"/>
    <n v="4949.16"/>
  </r>
  <r>
    <d v="2005-03-23T00:00:00"/>
    <s v="NorthEast"/>
    <s v="Jeri"/>
    <s v="Costco"/>
    <x v="1181"/>
    <n v="7978.40175"/>
    <n v="8533.0499999999993"/>
  </r>
  <r>
    <d v="2005-03-23T00:00:00"/>
    <s v="MidWest"/>
    <s v="Rhonda"/>
    <s v="Costco"/>
    <x v="1182"/>
    <n v="944.41020000000003"/>
    <n v="2552.46"/>
  </r>
  <r>
    <d v="2005-03-23T00:00:00"/>
    <s v="MidWest"/>
    <s v="Steven"/>
    <s v="Sherman Williams"/>
    <x v="1183"/>
    <n v="1264.9718"/>
    <n v="2144.02"/>
  </r>
  <r>
    <d v="2005-03-23T00:00:00"/>
    <s v="NorthEast"/>
    <s v="Steven"/>
    <s v="ExcelIsVeryFun.com"/>
    <x v="1184"/>
    <n v="522.44995000000006"/>
    <n v="558.77"/>
  </r>
  <r>
    <d v="2005-03-22T00:00:00"/>
    <s v="NorthEast"/>
    <s v="Rhonda"/>
    <s v="Office Depot"/>
    <x v="1185"/>
    <n v="4231.2276000000002"/>
    <n v="7295.22"/>
  </r>
  <r>
    <d v="2005-03-22T00:00:00"/>
    <s v="NorthEast"/>
    <s v="Rhonda"/>
    <s v="Whole Foods"/>
    <x v="1186"/>
    <n v="1371.7086999999999"/>
    <n v="2324.9299999999998"/>
  </r>
  <r>
    <d v="2005-03-21T00:00:00"/>
    <s v="NorthEast"/>
    <s v="Sheliadawn"/>
    <s v="McLendon's Hardware"/>
    <x v="1187"/>
    <n v="4189.1417000000001"/>
    <n v="9742.19"/>
  </r>
  <r>
    <d v="2005-03-21T00:00:00"/>
    <s v="West"/>
    <s v="Troung"/>
    <s v="Nature Company"/>
    <x v="233"/>
    <n v="5079.6130000000003"/>
    <n v="9235.66"/>
  </r>
  <r>
    <d v="2005-03-21T00:00:00"/>
    <s v="SouthEast"/>
    <s v="Chin"/>
    <s v="Peet's Coffee"/>
    <x v="1061"/>
    <n v="2729.7637999999997"/>
    <n v="7377.74"/>
  </r>
  <r>
    <d v="2005-03-21T00:00:00"/>
    <s v="West"/>
    <s v="Sheliadawn"/>
    <s v="Costco"/>
    <x v="1188"/>
    <n v="3280.3055999999997"/>
    <n v="5559.84"/>
  </r>
  <r>
    <d v="2005-03-21T00:00:00"/>
    <s v="NorthEast"/>
    <s v="Luke"/>
    <s v="McLendon's Hardware"/>
    <x v="1189"/>
    <n v="260.964"/>
    <n v="579.91999999999996"/>
  </r>
  <r>
    <d v="2005-03-20T00:00:00"/>
    <s v="North"/>
    <s v="Jon"/>
    <s v="Yahoo"/>
    <x v="928"/>
    <n v="3705.6373999999996"/>
    <n v="6389.03"/>
  </r>
  <r>
    <d v="2005-03-20T00:00:00"/>
    <s v="SouthEast"/>
    <s v="Troung"/>
    <s v="Yahoo"/>
    <x v="1190"/>
    <n v="877.48650000000009"/>
    <n v="1595.43"/>
  </r>
  <r>
    <d v="2005-03-19T00:00:00"/>
    <s v="SouthEast"/>
    <s v="Sheliadawn"/>
    <s v="Whole Foods"/>
    <x v="404"/>
    <n v="4351.8045999999995"/>
    <n v="7375.94"/>
  </r>
  <r>
    <d v="2005-03-19T00:00:00"/>
    <s v="NorthEast"/>
    <s v="Rhonda"/>
    <s v="Google"/>
    <x v="1191"/>
    <n v="1911.2774999999999"/>
    <n v="2548.37"/>
  </r>
  <r>
    <d v="2006-01-03T00:00:00"/>
    <s v="North"/>
    <s v="Jon"/>
    <s v="Google"/>
    <x v="1192"/>
    <n v="4448.6904000000004"/>
    <n v="5055.33"/>
  </r>
  <r>
    <d v="2005-03-18T00:00:00"/>
    <s v="SouthEast"/>
    <s v="Sheliadawn"/>
    <s v="Google"/>
    <x v="1193"/>
    <n v="1759.8954000000001"/>
    <n v="4092.78"/>
  </r>
  <r>
    <d v="2005-03-18T00:00:00"/>
    <s v="NorthEast"/>
    <s v="Rhonda"/>
    <s v="Peet's Coffee"/>
    <x v="1194"/>
    <n v="2600.9643000000005"/>
    <n v="2781.78"/>
  </r>
  <r>
    <d v="2005-03-18T00:00:00"/>
    <s v="West"/>
    <s v="Jon"/>
    <s v="Solar and Wind Inc."/>
    <x v="1195"/>
    <n v="249.38320000000002"/>
    <n v="366.74"/>
  </r>
  <r>
    <d v="2005-03-17T00:00:00"/>
    <s v="MidWest"/>
    <s v="Luke"/>
    <s v="Yahoo"/>
    <x v="1196"/>
    <n v="1445.6381000000001"/>
    <n v="3907.13"/>
  </r>
  <r>
    <d v="2005-03-17T00:00:00"/>
    <s v="NorthEast"/>
    <s v="Chin"/>
    <s v="Costco"/>
    <x v="1197"/>
    <n v="558.24749999999995"/>
    <n v="1298.25"/>
  </r>
  <r>
    <d v="2005-03-16T00:00:00"/>
    <s v="West"/>
    <s v="Rhonda"/>
    <s v="Office Depot"/>
    <x v="1198"/>
    <n v="4363.1797999999999"/>
    <n v="7395.22"/>
  </r>
  <r>
    <d v="2005-03-16T00:00:00"/>
    <s v="NorthEast"/>
    <s v="Sheliadawn"/>
    <s v="The Economist"/>
    <x v="1199"/>
    <n v="4446.2055"/>
    <n v="4755.3"/>
  </r>
  <r>
    <d v="2005-03-16T00:00:00"/>
    <s v="SouthEast"/>
    <s v="Chin"/>
    <s v="Office Depot"/>
    <x v="1200"/>
    <n v="605.97350000000006"/>
    <n v="1101.77"/>
  </r>
  <r>
    <d v="2005-03-16T00:00:00"/>
    <s v="MidWest"/>
    <s v="Rhonda"/>
    <s v="Amazon.com"/>
    <x v="1201"/>
    <n v="335.06"/>
    <n v="609.20000000000005"/>
  </r>
  <r>
    <d v="2005-03-15T00:00:00"/>
    <s v="NorthEast"/>
    <s v="Troung"/>
    <s v="ExcelIsVeryFun.com"/>
    <x v="1202"/>
    <n v="3489.7179000000001"/>
    <n v="9431.67"/>
  </r>
  <r>
    <d v="2005-03-15T00:00:00"/>
    <s v="SouthEast"/>
    <s v="Jeri"/>
    <s v="The Economist"/>
    <x v="1203"/>
    <n v="6239.9520000000002"/>
    <n v="9176.4"/>
  </r>
  <r>
    <d v="2005-03-15T00:00:00"/>
    <s v="NorthEast"/>
    <s v="Luke"/>
    <s v="ExcelIsVeryFun.com"/>
    <x v="1204"/>
    <n v="5708.7088000000003"/>
    <n v="8395.16"/>
  </r>
  <r>
    <d v="2005-05-08T00:00:00"/>
    <s v="SouthEast"/>
    <s v="Jon"/>
    <s v="Amazon.com"/>
    <x v="1205"/>
    <n v="2864.6399000000001"/>
    <n v="7742.27"/>
  </r>
  <r>
    <d v="2005-03-15T00:00:00"/>
    <s v="SouthEast"/>
    <s v="Steven"/>
    <s v="ExcelIsVeryFun.com"/>
    <x v="1206"/>
    <n v="1377.0771"/>
    <n v="3721.83"/>
  </r>
  <r>
    <d v="2005-03-15T00:00:00"/>
    <s v="North"/>
    <s v="Chin"/>
    <s v="Sherman Williams"/>
    <x v="1207"/>
    <n v="1115.884"/>
    <n v="1268.05"/>
  </r>
  <r>
    <d v="2005-03-14T00:00:00"/>
    <s v="NorthEast"/>
    <s v="Steven"/>
    <s v="Nature Company"/>
    <x v="1208"/>
    <n v="5525.3873999999996"/>
    <n v="9526.5300000000007"/>
  </r>
  <r>
    <d v="2005-03-14T00:00:00"/>
    <s v="NorthEast"/>
    <s v="Chin"/>
    <s v="McLendon's Hardware"/>
    <x v="1209"/>
    <n v="3411.8150000000001"/>
    <n v="3649"/>
  </r>
  <r>
    <d v="2005-03-14T00:00:00"/>
    <s v="North"/>
    <s v="Steven"/>
    <s v="Whole Foods"/>
    <x v="1210"/>
    <n v="2282.1820000000002"/>
    <n v="3356.15"/>
  </r>
  <r>
    <d v="2005-03-14T00:00:00"/>
    <s v="SouthEast"/>
    <s v="Chin"/>
    <s v="McLendon's Hardware"/>
    <x v="1211"/>
    <n v="706.09690000000001"/>
    <n v="1908.37"/>
  </r>
  <r>
    <d v="2005-03-13T00:00:00"/>
    <s v="MidWest"/>
    <s v="Steven"/>
    <s v="Whole Foods"/>
    <x v="1212"/>
    <n v="3604.6560000000004"/>
    <n v="6553.92"/>
  </r>
  <r>
    <d v="2005-03-13T00:00:00"/>
    <s v="MidWest"/>
    <s v="Sheliadawn"/>
    <s v="Peet's Coffee"/>
    <x v="1213"/>
    <n v="1126.1528000000001"/>
    <n v="2618.96"/>
  </r>
  <r>
    <d v="2005-03-12T00:00:00"/>
    <s v="West"/>
    <s v="Luke"/>
    <s v="Sherman Williams"/>
    <x v="1214"/>
    <n v="4562.5635000000002"/>
    <n v="8295.57"/>
  </r>
  <r>
    <d v="2005-03-12T00:00:00"/>
    <s v="West"/>
    <s v="Steven"/>
    <s v="Nature Company"/>
    <x v="1215"/>
    <n v="2181.6050999999998"/>
    <n v="5896.23"/>
  </r>
  <r>
    <d v="2005-03-12T00:00:00"/>
    <s v="North"/>
    <s v="Luke"/>
    <s v="ExcelIsVeryFun.com"/>
    <x v="1216"/>
    <n v="1499.6312000000003"/>
    <n v="2205.34"/>
  </r>
  <r>
    <d v="2005-03-11T00:00:00"/>
    <s v="NorthEast"/>
    <s v="Rhonda"/>
    <s v="ExcelIsVeryFun.com"/>
    <x v="1217"/>
    <n v="6724.1503999999995"/>
    <n v="7641.08"/>
  </r>
  <r>
    <d v="2005-03-11T00:00:00"/>
    <s v="NorthEast"/>
    <s v="Troung"/>
    <s v="Amazon.com"/>
    <x v="1218"/>
    <n v="4467.8380000000006"/>
    <n v="6570.35"/>
  </r>
  <r>
    <d v="2005-03-11T00:00:00"/>
    <s v="North"/>
    <s v="Troung"/>
    <s v="Solar and Wind Inc."/>
    <x v="1219"/>
    <n v="2597.2689999999998"/>
    <n v="4478.05"/>
  </r>
  <r>
    <d v="2005-03-10T00:00:00"/>
    <s v="MidWest"/>
    <s v="Chin"/>
    <s v="Costco"/>
    <x v="1220"/>
    <n v="6587.55"/>
    <n v="8783.4"/>
  </r>
  <r>
    <d v="2005-03-10T00:00:00"/>
    <s v="West"/>
    <s v="Sheliadawn"/>
    <s v="Yahoo"/>
    <x v="1221"/>
    <n v="113.47499999999999"/>
    <n v="151.30000000000001"/>
  </r>
  <r>
    <d v="2005-03-09T00:00:00"/>
    <s v="West"/>
    <s v="Luke"/>
    <s v="Solar and Wind Inc."/>
    <x v="1222"/>
    <n v="7634.9014500000003"/>
    <n v="8165.67"/>
  </r>
  <r>
    <d v="2005-03-08T00:00:00"/>
    <s v="North"/>
    <s v="Sheliadawn"/>
    <s v="Home Depot"/>
    <x v="1223"/>
    <n v="62.325000000000003"/>
    <n v="83.1"/>
  </r>
  <r>
    <d v="2005-03-07T00:00:00"/>
    <s v="West"/>
    <s v="Jon"/>
    <s v="Solar and Wind Inc."/>
    <x v="1224"/>
    <n v="4769.9258"/>
    <n v="8224.01"/>
  </r>
  <r>
    <d v="2005-03-07T00:00:00"/>
    <s v="MidWest"/>
    <s v="Jon"/>
    <s v="Costco"/>
    <x v="1225"/>
    <n v="4069.8790000000004"/>
    <n v="7399.78"/>
  </r>
  <r>
    <d v="2005-03-07T00:00:00"/>
    <s v="West"/>
    <s v="Chin"/>
    <s v="ExcelIsVeryFun.com"/>
    <x v="1226"/>
    <n v="2921.1075000000001"/>
    <n v="3894.81"/>
  </r>
  <r>
    <d v="2005-03-06T00:00:00"/>
    <s v="NorthEast"/>
    <s v="Rhonda"/>
    <s v="Whole Foods"/>
    <x v="1227"/>
    <n v="2567.0924999999997"/>
    <n v="5704.65"/>
  </r>
  <r>
    <d v="2005-03-06T00:00:00"/>
    <s v="SouthEast"/>
    <s v="Rhonda"/>
    <s v="Nature Company"/>
    <x v="1228"/>
    <n v="3154.7064"/>
    <n v="5346.96"/>
  </r>
  <r>
    <d v="2005-03-05T00:00:00"/>
    <s v="MidWest"/>
    <s v="Sheliadawn"/>
    <s v="Costco"/>
    <x v="1229"/>
    <n v="3412.3835999999997"/>
    <n v="5883.42"/>
  </r>
  <r>
    <d v="2005-03-05T00:00:00"/>
    <s v="MidWest"/>
    <s v="Jeri"/>
    <s v="Office Depot"/>
    <x v="1230"/>
    <n v="796.02600000000007"/>
    <n v="1447.32"/>
  </r>
  <r>
    <d v="2005-03-04T00:00:00"/>
    <s v="MidWest"/>
    <s v="Luke"/>
    <s v="ExcelIsVeryFun.com"/>
    <x v="1231"/>
    <n v="5245.7053000000005"/>
    <n v="5610.38"/>
  </r>
  <r>
    <d v="2005-03-02T00:00:00"/>
    <s v="West"/>
    <s v="Troung"/>
    <s v="Sherman Williams"/>
    <x v="1232"/>
    <n v="4427.3895000000002"/>
    <n v="7504.05"/>
  </r>
  <r>
    <d v="2005-03-01T00:00:00"/>
    <s v="West"/>
    <s v="Troung"/>
    <s v="Costco"/>
    <x v="1233"/>
    <n v="5672.61"/>
    <n v="7563.48"/>
  </r>
  <r>
    <d v="2005-03-01T00:00:00"/>
    <s v="NorthEast"/>
    <s v="Chin"/>
    <s v="Home Depot"/>
    <x v="1234"/>
    <n v="2741.9580000000001"/>
    <n v="6093.24"/>
  </r>
  <r>
    <d v="2005-04-16T00:00:00"/>
    <s v="MidWest"/>
    <s v="Jon"/>
    <s v="Amazon.com"/>
    <x v="1235"/>
    <n v="5199.7574999999997"/>
    <n v="6933.01"/>
  </r>
  <r>
    <d v="2005-03-01T00:00:00"/>
    <s v="NorthEast"/>
    <s v="Steven"/>
    <s v="Nature Company"/>
    <x v="1236"/>
    <n v="1679.8924999999999"/>
    <n v="4540.25"/>
  </r>
  <r>
    <d v="2005-03-01T00:00:00"/>
    <s v="MidWest"/>
    <s v="Chin"/>
    <s v="Home Depot"/>
    <x v="1237"/>
    <n v="1363.1415999999999"/>
    <n v="2004.62"/>
  </r>
  <r>
    <d v="2005-02-28T00:00:00"/>
    <s v="West"/>
    <s v="Rhonda"/>
    <s v="Home Depot"/>
    <x v="1238"/>
    <n v="4939.5375000000004"/>
    <n v="6586.05"/>
  </r>
  <r>
    <d v="2005-02-28T00:00:00"/>
    <s v="North"/>
    <s v="Chin"/>
    <s v="Whole Foods"/>
    <x v="1239"/>
    <n v="854.76150000000007"/>
    <n v="1899.47"/>
  </r>
  <r>
    <d v="2005-02-27T00:00:00"/>
    <s v="North"/>
    <s v="Troung"/>
    <s v="Google"/>
    <x v="1240"/>
    <n v="5707.8207999999995"/>
    <n v="6486.16"/>
  </r>
  <r>
    <d v="2005-02-27T00:00:00"/>
    <s v="West"/>
    <s v="Rhonda"/>
    <s v="Costco"/>
    <x v="1241"/>
    <n v="2790.2655"/>
    <n v="6200.59"/>
  </r>
  <r>
    <d v="2005-02-27T00:00:00"/>
    <s v="NorthEast"/>
    <s v="Troung"/>
    <s v="Costco"/>
    <x v="1242"/>
    <n v="5257.4895999999999"/>
    <n v="5974.42"/>
  </r>
  <r>
    <d v="2005-02-27T00:00:00"/>
    <s v="NorthEast"/>
    <s v="Luke"/>
    <s v="Office Depot"/>
    <x v="1243"/>
    <n v="582.68439999999998"/>
    <n v="1355.08"/>
  </r>
  <r>
    <d v="2005-02-26T00:00:00"/>
    <s v="North"/>
    <s v="Chin"/>
    <s v="The Economist"/>
    <x v="1244"/>
    <n v="3176.73"/>
    <n v="4235.6400000000003"/>
  </r>
  <r>
    <d v="2005-02-26T00:00:00"/>
    <s v="North"/>
    <s v="Steven"/>
    <s v="Peet's Coffee"/>
    <x v="1245"/>
    <n v="1410.75605"/>
    <n v="1508.83"/>
  </r>
  <r>
    <d v="2005-02-25T00:00:00"/>
    <s v="SouthEast"/>
    <s v="Troung"/>
    <s v="McLendon's Hardware"/>
    <x v="1246"/>
    <n v="8385.2824000000001"/>
    <n v="9528.73"/>
  </r>
  <r>
    <d v="2005-02-25T00:00:00"/>
    <s v="NorthEast"/>
    <s v="Chin"/>
    <s v="Sherman Williams"/>
    <x v="1247"/>
    <n v="4688.1921999999995"/>
    <n v="8083.09"/>
  </r>
  <r>
    <d v="2005-02-25T00:00:00"/>
    <s v="North"/>
    <s v="Steven"/>
    <s v="Home Depot"/>
    <x v="566"/>
    <n v="3112.8674999999998"/>
    <n v="4150.49"/>
  </r>
  <r>
    <d v="2005-02-25T00:00:00"/>
    <s v="NorthEast"/>
    <s v="Rhonda"/>
    <s v="Home Depot"/>
    <x v="1248"/>
    <n v="1515.2425000000001"/>
    <n v="4095.25"/>
  </r>
  <r>
    <d v="2005-02-25T00:00:00"/>
    <s v="NorthEast"/>
    <s v="Sheliadawn"/>
    <s v="Office Depot"/>
    <x v="1249"/>
    <n v="2947.3537500000002"/>
    <n v="3152.25"/>
  </r>
  <r>
    <d v="2005-02-24T00:00:00"/>
    <s v="SouthEast"/>
    <s v="Jeri"/>
    <s v="Amazon.com"/>
    <x v="1250"/>
    <n v="4460.7915000000003"/>
    <n v="8110.53"/>
  </r>
  <r>
    <d v="2005-02-24T00:00:00"/>
    <s v="West"/>
    <s v="Jeri"/>
    <s v="Home Depot"/>
    <x v="1251"/>
    <n v="1636.9354999999998"/>
    <n v="4424.1499999999996"/>
  </r>
  <r>
    <d v="2005-02-24T00:00:00"/>
    <s v="NorthEast"/>
    <s v="Troung"/>
    <s v="Whole Foods"/>
    <x v="1252"/>
    <n v="1958.9674"/>
    <n v="3377.53"/>
  </r>
  <r>
    <d v="2005-02-24T00:00:00"/>
    <s v="MidWest"/>
    <s v="Luke"/>
    <s v="Amazon.com"/>
    <x v="1253"/>
    <n v="655.1875"/>
    <n v="1191.25"/>
  </r>
  <r>
    <d v="2005-02-23T00:00:00"/>
    <s v="NorthEast"/>
    <s v="Troung"/>
    <s v="The Economist"/>
    <x v="1254"/>
    <n v="5808.6212000000005"/>
    <n v="8542.09"/>
  </r>
  <r>
    <d v="2005-02-23T00:00:00"/>
    <s v="West"/>
    <s v="Luke"/>
    <s v="Costco"/>
    <x v="1255"/>
    <n v="3422.9535999999998"/>
    <n v="3889.72"/>
  </r>
  <r>
    <d v="2005-02-23T00:00:00"/>
    <s v="MidWest"/>
    <s v="Steven"/>
    <s v="Google"/>
    <x v="1256"/>
    <n v="924.27480000000003"/>
    <n v="2498.04"/>
  </r>
  <r>
    <d v="2005-02-22T00:00:00"/>
    <s v="SouthEast"/>
    <s v="Troung"/>
    <s v="The Economist"/>
    <x v="1257"/>
    <n v="5712.8607999999995"/>
    <n v="9849.76"/>
  </r>
  <r>
    <d v="2005-02-22T00:00:00"/>
    <s v="MidWest"/>
    <s v="Troung"/>
    <s v="Office Depot"/>
    <x v="1258"/>
    <n v="7872.3216000000002"/>
    <n v="8945.82"/>
  </r>
  <r>
    <d v="2005-02-21T00:00:00"/>
    <s v="West"/>
    <s v="Sheliadawn"/>
    <s v="Home Depot"/>
    <x v="1259"/>
    <n v="131.8767"/>
    <n v="306.69"/>
  </r>
  <r>
    <d v="2005-02-20T00:00:00"/>
    <s v="SouthEast"/>
    <s v="Jeri"/>
    <s v="Yahoo"/>
    <x v="1260"/>
    <n v="4808.4610000000002"/>
    <n v="8290.4500000000007"/>
  </r>
  <r>
    <d v="2005-02-20T00:00:00"/>
    <s v="West"/>
    <s v="Rhonda"/>
    <s v="Yahoo"/>
    <x v="1261"/>
    <n v="3261.6914000000002"/>
    <n v="3488.44"/>
  </r>
  <r>
    <d v="2005-02-19T00:00:00"/>
    <s v="NorthEast"/>
    <s v="Chin"/>
    <s v="Peet's Coffee"/>
    <x v="1262"/>
    <n v="3523.0104999999999"/>
    <n v="9521.65"/>
  </r>
  <r>
    <d v="2005-02-19T00:00:00"/>
    <s v="MidWest"/>
    <s v="Jon"/>
    <s v="Costco"/>
    <x v="1263"/>
    <n v="2891.0551999999998"/>
    <n v="3285.29"/>
  </r>
  <r>
    <d v="2005-02-19T00:00:00"/>
    <s v="SouthEast"/>
    <s v="Jon"/>
    <s v="Costco"/>
    <x v="819"/>
    <n v="116.9192"/>
    <n v="171.94"/>
  </r>
  <r>
    <d v="2005-02-18T00:00:00"/>
    <s v="North"/>
    <s v="Rhonda"/>
    <s v="The Economist"/>
    <x v="1264"/>
    <n v="3065.0762999999997"/>
    <n v="8283.99"/>
  </r>
  <r>
    <d v="2005-02-18T00:00:00"/>
    <s v="MidWest"/>
    <s v="Chin"/>
    <s v="Whole Foods"/>
    <x v="1265"/>
    <n v="2924.2365"/>
    <n v="6800.55"/>
  </r>
  <r>
    <d v="2005-02-18T00:00:00"/>
    <s v="NorthEast"/>
    <s v="Jon"/>
    <s v="Solar and Wind Inc."/>
    <x v="1266"/>
    <n v="2549.8845000000001"/>
    <n v="5666.41"/>
  </r>
  <r>
    <d v="2005-02-17T00:00:00"/>
    <s v="SouthEast"/>
    <s v="Steven"/>
    <s v="Home Depot"/>
    <x v="1267"/>
    <n v="2266.7966000000001"/>
    <n v="5271.62"/>
  </r>
  <r>
    <d v="2005-02-17T00:00:00"/>
    <s v="MidWest"/>
    <s v="Rhonda"/>
    <s v="Peet's Coffee"/>
    <x v="1268"/>
    <n v="3002.0096000000003"/>
    <n v="4414.72"/>
  </r>
  <r>
    <d v="2005-02-17T00:00:00"/>
    <s v="North"/>
    <s v="Sheliadawn"/>
    <s v="Whole Foods"/>
    <x v="1269"/>
    <n v="2036.9360000000001"/>
    <n v="3703.52"/>
  </r>
  <r>
    <d v="2005-02-17T00:00:00"/>
    <s v="NorthEast"/>
    <s v="Jon"/>
    <s v="Solar and Wind Inc."/>
    <x v="1270"/>
    <n v="2045.5122999999999"/>
    <n v="3466.97"/>
  </r>
  <r>
    <d v="2005-02-17T00:00:00"/>
    <s v="NorthEast"/>
    <s v="Jeri"/>
    <s v="Solar and Wind Inc."/>
    <x v="1271"/>
    <n v="729.13810000000001"/>
    <n v="1695.67"/>
  </r>
  <r>
    <d v="2005-02-16T00:00:00"/>
    <s v="NorthEast"/>
    <s v="Sheliadawn"/>
    <s v="Sherman Williams"/>
    <x v="1272"/>
    <n v="6575.61"/>
    <n v="8767.48"/>
  </r>
  <r>
    <d v="2005-02-16T00:00:00"/>
    <s v="NorthEast"/>
    <s v="Troung"/>
    <s v="Home Depot"/>
    <x v="1273"/>
    <n v="5085.1274000000003"/>
    <n v="8618.86"/>
  </r>
  <r>
    <d v="2005-02-16T00:00:00"/>
    <s v="SouthEast"/>
    <s v="Jon"/>
    <s v="The Economist"/>
    <x v="1274"/>
    <n v="4271.12"/>
    <n v="7364"/>
  </r>
  <r>
    <d v="2005-02-16T00:00:00"/>
    <s v="NorthEast"/>
    <s v="Chin"/>
    <s v="Solar and Wind Inc."/>
    <x v="122"/>
    <n v="2235.2264"/>
    <n v="2540.0300000000002"/>
  </r>
  <r>
    <d v="2005-02-16T00:00:00"/>
    <s v="MidWest"/>
    <s v="Troung"/>
    <s v="Solar and Wind Inc."/>
    <x v="297"/>
    <n v="1982.4816000000001"/>
    <n v="2252.8200000000002"/>
  </r>
  <r>
    <d v="2005-02-15T00:00:00"/>
    <s v="NorthEast"/>
    <s v="Chin"/>
    <s v="ExcelIsVeryFun.com"/>
    <x v="1275"/>
    <n v="5537.9405999999999"/>
    <n v="9386.34"/>
  </r>
  <r>
    <d v="2005-02-14T00:00:00"/>
    <s v="SouthEast"/>
    <s v="Steven"/>
    <s v="Yahoo"/>
    <x v="1276"/>
    <n v="8318.6202000000012"/>
    <n v="8896.92"/>
  </r>
  <r>
    <d v="2005-02-14T00:00:00"/>
    <s v="West"/>
    <s v="Troung"/>
    <s v="Home Depot"/>
    <x v="1277"/>
    <n v="5433.78"/>
    <n v="7245.04"/>
  </r>
  <r>
    <d v="2005-02-14T00:00:00"/>
    <s v="North"/>
    <s v="Luke"/>
    <s v="Amazon.com"/>
    <x v="1278"/>
    <n v="1698.6662999999999"/>
    <n v="4590.99"/>
  </r>
  <r>
    <d v="2005-02-14T00:00:00"/>
    <s v="SouthEast"/>
    <s v="Jeri"/>
    <s v="Amazon.com"/>
    <x v="1279"/>
    <n v="1401.4682999999998"/>
    <n v="2375.37"/>
  </r>
  <r>
    <d v="2005-02-12T00:00:00"/>
    <s v="SouthEast"/>
    <s v="Troung"/>
    <s v="Yahoo"/>
    <x v="1155"/>
    <n v="6955.6052499999996"/>
    <n v="7439.15"/>
  </r>
  <r>
    <d v="2005-02-12T00:00:00"/>
    <s v="SouthEast"/>
    <s v="Jeri"/>
    <s v="McLendon's Hardware"/>
    <x v="1280"/>
    <n v="1100.8875"/>
    <n v="1467.85"/>
  </r>
  <r>
    <d v="2005-02-11T00:00:00"/>
    <s v="MidWest"/>
    <s v="Troung"/>
    <s v="ExcelIsVeryFun.com"/>
    <x v="628"/>
    <n v="4673.3073999999997"/>
    <n v="7920.86"/>
  </r>
  <r>
    <d v="2005-02-11T00:00:00"/>
    <s v="MidWest"/>
    <s v="Jeri"/>
    <s v="Solar and Wind Inc."/>
    <x v="797"/>
    <n v="3639.0150000000003"/>
    <n v="4852.0200000000004"/>
  </r>
  <r>
    <d v="2005-02-10T00:00:00"/>
    <s v="West"/>
    <s v="Luke"/>
    <s v="The Economist"/>
    <x v="1281"/>
    <n v="4297.5231999999996"/>
    <n v="9994.24"/>
  </r>
  <r>
    <d v="2005-02-10T00:00:00"/>
    <s v="West"/>
    <s v="Rhonda"/>
    <s v="Costco"/>
    <x v="1282"/>
    <n v="3806.2051999999999"/>
    <n v="8851.64"/>
  </r>
  <r>
    <d v="2005-02-10T00:00:00"/>
    <s v="SouthEast"/>
    <s v="Troung"/>
    <s v="Home Depot"/>
    <x v="1283"/>
    <n v="5970.7384000000002"/>
    <n v="6784.93"/>
  </r>
  <r>
    <d v="2005-02-10T00:00:00"/>
    <s v="NorthEast"/>
    <s v="Sheliadawn"/>
    <s v="Costco"/>
    <x v="1284"/>
    <n v="2590.3503999999998"/>
    <n v="2943.58"/>
  </r>
  <r>
    <d v="2005-02-09T00:00:00"/>
    <s v="SouthEast"/>
    <s v="Jeri"/>
    <s v="Google"/>
    <x v="1285"/>
    <n v="7362.1875"/>
    <n v="9816.25"/>
  </r>
  <r>
    <d v="2005-02-09T00:00:00"/>
    <s v="West"/>
    <s v="Steven"/>
    <s v="The Economist"/>
    <x v="1286"/>
    <n v="3654.0524999999998"/>
    <n v="4872.07"/>
  </r>
  <r>
    <d v="2005-02-09T00:00:00"/>
    <s v="SouthEast"/>
    <s v="Sheliadawn"/>
    <s v="Google"/>
    <x v="1287"/>
    <n v="1835.6528000000001"/>
    <n v="4268.96"/>
  </r>
  <r>
    <d v="2005-02-09T00:00:00"/>
    <s v="SouthEast"/>
    <s v="Sheliadawn"/>
    <s v="Whole Foods"/>
    <x v="1288"/>
    <n v="2890.395"/>
    <n v="3853.86"/>
  </r>
  <r>
    <d v="2005-02-09T00:00:00"/>
    <s v="SouthEast"/>
    <s v="Sheliadawn"/>
    <s v="Amazon.com"/>
    <x v="1289"/>
    <n v="1523.7339999999999"/>
    <n v="2582.6"/>
  </r>
  <r>
    <d v="2005-02-08T00:00:00"/>
    <s v="NorthEast"/>
    <s v="Rhonda"/>
    <s v="ExcelIsVeryFun.com"/>
    <x v="1290"/>
    <n v="6764.5286500000002"/>
    <n v="7234.79"/>
  </r>
  <r>
    <d v="2005-02-08T00:00:00"/>
    <s v="North"/>
    <s v="Luke"/>
    <s v="Amazon.com"/>
    <x v="1291"/>
    <n v="3726.3071999999997"/>
    <n v="4234.4399999999996"/>
  </r>
  <r>
    <d v="2005-04-01T00:00:00"/>
    <s v="MidWest"/>
    <s v="Jon"/>
    <s v="Amazon.com"/>
    <x v="1292"/>
    <n v="1506.989"/>
    <n v="2739.98"/>
  </r>
  <r>
    <d v="2005-02-08T00:00:00"/>
    <s v="NorthEast"/>
    <s v="Steven"/>
    <s v="Costco"/>
    <x v="1293"/>
    <n v="2180.0416"/>
    <n v="2477.3200000000002"/>
  </r>
  <r>
    <d v="2005-02-07T00:00:00"/>
    <s v="North"/>
    <s v="Rhonda"/>
    <s v="The Economist"/>
    <x v="1294"/>
    <n v="2178.4634999999998"/>
    <n v="4841.03"/>
  </r>
  <r>
    <d v="2005-02-07T00:00:00"/>
    <s v="North"/>
    <s v="Luke"/>
    <s v="McLendon's Hardware"/>
    <x v="1295"/>
    <n v="3726.0311000000002"/>
    <n v="3985.06"/>
  </r>
  <r>
    <d v="2005-02-07T00:00:00"/>
    <s v="West"/>
    <s v="Sheliadawn"/>
    <s v="Yahoo"/>
    <x v="1296"/>
    <n v="1000.8943999999999"/>
    <n v="2705.12"/>
  </r>
  <r>
    <d v="2005-02-06T00:00:00"/>
    <s v="North"/>
    <s v="Jon"/>
    <s v="McLendon's Hardware"/>
    <x v="1297"/>
    <n v="5322.3736000000008"/>
    <n v="7827.02"/>
  </r>
  <r>
    <d v="2005-02-06T00:00:00"/>
    <s v="North"/>
    <s v="Jon"/>
    <s v="The Economist"/>
    <x v="1298"/>
    <n v="2084.6947"/>
    <n v="5634.31"/>
  </r>
  <r>
    <d v="2005-02-06T00:00:00"/>
    <s v="MidWest"/>
    <s v="Steven"/>
    <s v="McLendon's Hardware"/>
    <x v="1299"/>
    <n v="1615.6175000000001"/>
    <n v="3757.25"/>
  </r>
  <r>
    <d v="2005-02-04T00:00:00"/>
    <s v="West"/>
    <s v="Jeri"/>
    <s v="Amazon.com"/>
    <x v="1076"/>
    <n v="4457.7246999999998"/>
    <n v="4767.62"/>
  </r>
  <r>
    <d v="2005-02-04T00:00:00"/>
    <s v="NorthEast"/>
    <s v="Rhonda"/>
    <s v="Home Depot"/>
    <x v="1300"/>
    <n v="2044.8008000000002"/>
    <n v="3007.06"/>
  </r>
  <r>
    <d v="2005-02-03T00:00:00"/>
    <s v="West"/>
    <s v="Rhonda"/>
    <s v="Nature Company"/>
    <x v="1301"/>
    <n v="5162.8456000000006"/>
    <n v="5521.76"/>
  </r>
  <r>
    <d v="2005-02-03T00:00:00"/>
    <s v="SouthEast"/>
    <s v="Sheliadawn"/>
    <s v="Google"/>
    <x v="1302"/>
    <n v="862.85950000000003"/>
    <n v="2006.65"/>
  </r>
  <r>
    <d v="2005-02-01T00:00:00"/>
    <s v="SouthEast"/>
    <s v="Troung"/>
    <s v="Costco"/>
    <x v="1303"/>
    <n v="9318.9580000000005"/>
    <n v="9966.7999999999993"/>
  </r>
  <r>
    <d v="2005-02-01T00:00:00"/>
    <s v="NorthEast"/>
    <s v="Steven"/>
    <s v="The Economist"/>
    <x v="1304"/>
    <n v="5841.0096000000003"/>
    <n v="8589.7199999999993"/>
  </r>
  <r>
    <d v="2005-02-01T00:00:00"/>
    <s v="MidWest"/>
    <s v="Chin"/>
    <s v="The Economist"/>
    <x v="1305"/>
    <n v="1760.2029500000001"/>
    <n v="1882.57"/>
  </r>
  <r>
    <d v="2005-01-31T00:00:00"/>
    <s v="NorthEast"/>
    <s v="Rhonda"/>
    <s v="Nature Company"/>
    <x v="1306"/>
    <n v="3331.0480000000007"/>
    <n v="4898.6000000000004"/>
  </r>
  <r>
    <d v="2005-01-31T00:00:00"/>
    <s v="West"/>
    <s v="Jon"/>
    <s v="Peet's Coffee"/>
    <x v="1307"/>
    <n v="347.11599999999999"/>
    <n v="394.45"/>
  </r>
  <r>
    <d v="2005-01-30T00:00:00"/>
    <s v="NorthEast"/>
    <s v="Rhonda"/>
    <s v="Nature Company"/>
    <x v="1308"/>
    <n v="5989.4823999999999"/>
    <n v="6806.23"/>
  </r>
  <r>
    <d v="2005-01-30T00:00:00"/>
    <s v="SouthEast"/>
    <s v="Chin"/>
    <s v="Whole Foods"/>
    <x v="1118"/>
    <n v="1615.2584000000002"/>
    <n v="2375.38"/>
  </r>
  <r>
    <d v="2005-01-29T00:00:00"/>
    <s v="NorthEast"/>
    <s v="Troung"/>
    <s v="McLendon's Hardware"/>
    <x v="1309"/>
    <n v="5831.5186999999996"/>
    <n v="9883.93"/>
  </r>
  <r>
    <d v="2005-01-29T00:00:00"/>
    <s v="MidWest"/>
    <s v="Steven"/>
    <s v="Home Depot"/>
    <x v="1310"/>
    <n v="7371.4425000000001"/>
    <n v="9828.59"/>
  </r>
  <r>
    <d v="2005-01-29T00:00:00"/>
    <s v="SouthEast"/>
    <s v="Jon"/>
    <s v="The Economist"/>
    <x v="1311"/>
    <n v="5142.9075000000003"/>
    <n v="6857.21"/>
  </r>
  <r>
    <d v="2005-01-29T00:00:00"/>
    <s v="North"/>
    <s v="Rhonda"/>
    <s v="Solar and Wind Inc."/>
    <x v="1312"/>
    <n v="969.03510000000006"/>
    <n v="2253.5700000000002"/>
  </r>
  <r>
    <d v="2006-01-01T00:00:00"/>
    <s v="NorthEast"/>
    <s v="Jon"/>
    <s v="Google"/>
    <x v="1313"/>
    <n v="429.21749999999997"/>
    <n v="572.29"/>
  </r>
  <r>
    <d v="2005-01-28T00:00:00"/>
    <s v="NorthEast"/>
    <s v="Steven"/>
    <s v="Solar and Wind Inc."/>
    <x v="1314"/>
    <n v="4035.8835999999997"/>
    <n v="6958.42"/>
  </r>
  <r>
    <d v="2005-01-28T00:00:00"/>
    <s v="West"/>
    <s v="Troung"/>
    <s v="Costco"/>
    <x v="1315"/>
    <n v="1917.8987"/>
    <n v="5183.51"/>
  </r>
  <r>
    <d v="2005-01-28T00:00:00"/>
    <s v="North"/>
    <s v="Steven"/>
    <s v="Sherman Williams"/>
    <x v="1316"/>
    <n v="510.95249999999999"/>
    <n v="681.27"/>
  </r>
  <r>
    <d v="2005-01-27T00:00:00"/>
    <s v="NorthEast"/>
    <s v="Luke"/>
    <s v="Nature Company"/>
    <x v="1317"/>
    <n v="4695.7468000000008"/>
    <n v="6905.51"/>
  </r>
  <r>
    <d v="2005-01-27T00:00:00"/>
    <s v="NorthEast"/>
    <s v="Jon"/>
    <s v="McLendon's Hardware"/>
    <x v="1318"/>
    <n v="4856.2965000000004"/>
    <n v="5193.8999999999996"/>
  </r>
  <r>
    <d v="2005-01-27T00:00:00"/>
    <s v="North"/>
    <s v="Troung"/>
    <s v="ExcelIsVeryFun.com"/>
    <x v="1319"/>
    <n v="1915.5491999999999"/>
    <n v="5177.16"/>
  </r>
  <r>
    <d v="2005-01-27T00:00:00"/>
    <s v="MidWest"/>
    <s v="Chin"/>
    <s v="Costco"/>
    <x v="37"/>
    <n v="3576.3728000000001"/>
    <n v="4064.06"/>
  </r>
  <r>
    <d v="2005-01-27T00:00:00"/>
    <s v="North"/>
    <s v="Sheliadawn"/>
    <s v="Google"/>
    <x v="1320"/>
    <n v="2050.2460000000001"/>
    <n v="3727.72"/>
  </r>
  <r>
    <d v="2005-01-26T00:00:00"/>
    <s v="SouthEast"/>
    <s v="Jon"/>
    <s v="Whole Foods"/>
    <x v="1321"/>
    <n v="2611.6420000000003"/>
    <n v="3840.65"/>
  </r>
  <r>
    <d v="2005-01-26T00:00:00"/>
    <s v="North"/>
    <s v="Jeri"/>
    <s v="Nature Company"/>
    <x v="1322"/>
    <n v="916.59"/>
    <n v="1222.1199999999999"/>
  </r>
  <r>
    <d v="2005-01-25T00:00:00"/>
    <s v="West"/>
    <s v="Troung"/>
    <s v="Costco"/>
    <x v="1323"/>
    <n v="3998.8349999999996"/>
    <n v="8886.2999999999993"/>
  </r>
  <r>
    <d v="2005-01-25T00:00:00"/>
    <s v="North"/>
    <s v="Jon"/>
    <s v="The Economist"/>
    <x v="1324"/>
    <n v="5002.53"/>
    <n v="6670.04"/>
  </r>
  <r>
    <d v="2005-01-25T00:00:00"/>
    <s v="MidWest"/>
    <s v="Chin"/>
    <s v="Sherman Williams"/>
    <x v="1325"/>
    <n v="3148.5255999999999"/>
    <n v="3577.87"/>
  </r>
  <r>
    <d v="2005-01-24T00:00:00"/>
    <s v="SouthEast"/>
    <s v="Steven"/>
    <s v="Amazon.com"/>
    <x v="1326"/>
    <n v="4773.7608"/>
    <n v="8091.12"/>
  </r>
  <r>
    <d v="2005-01-24T00:00:00"/>
    <s v="MidWest"/>
    <s v="Rhonda"/>
    <s v="ExcelIsVeryFun.com"/>
    <x v="1327"/>
    <n v="2303.4252000000001"/>
    <n v="3387.39"/>
  </r>
  <r>
    <d v="2005-01-24T00:00:00"/>
    <s v="SouthEast"/>
    <s v="Steven"/>
    <s v="Office Depot"/>
    <x v="511"/>
    <n v="1091.1379000000002"/>
    <n v="2537.5300000000002"/>
  </r>
  <r>
    <d v="2005-01-24T00:00:00"/>
    <s v="NorthEast"/>
    <s v="Troung"/>
    <s v="Office Depot"/>
    <x v="1328"/>
    <n v="331.15370000000001"/>
    <n v="895.01"/>
  </r>
  <r>
    <d v="2005-01-24T00:00:00"/>
    <s v="MidWest"/>
    <s v="Chin"/>
    <s v="Costco"/>
    <x v="1329"/>
    <n v="114.02549999999999"/>
    <n v="253.39"/>
  </r>
  <r>
    <d v="2005-01-23T00:00:00"/>
    <s v="SouthEast"/>
    <s v="Chin"/>
    <s v="Home Depot"/>
    <x v="1330"/>
    <n v="3497.4841999999999"/>
    <n v="9452.66"/>
  </r>
  <r>
    <d v="2005-01-23T00:00:00"/>
    <s v="SouthEast"/>
    <s v="Sheliadawn"/>
    <s v="Solar and Wind Inc."/>
    <x v="1331"/>
    <n v="3702.8790000000004"/>
    <n v="8228.6200000000008"/>
  </r>
  <r>
    <d v="2005-01-23T00:00:00"/>
    <s v="SouthEast"/>
    <s v="Jeri"/>
    <s v="Peet's Coffee"/>
    <x v="1332"/>
    <n v="4448.4376000000002"/>
    <n v="6541.82"/>
  </r>
  <r>
    <d v="2005-01-23T00:00:00"/>
    <s v="NorthEast"/>
    <s v="Troung"/>
    <s v="Google"/>
    <x v="1333"/>
    <n v="1700.5384000000001"/>
    <n v="1932.43"/>
  </r>
  <r>
    <d v="2005-01-22T00:00:00"/>
    <s v="MidWest"/>
    <s v="Chin"/>
    <s v="Home Depot"/>
    <x v="1334"/>
    <n v="2673.2411999999999"/>
    <n v="6216.84"/>
  </r>
  <r>
    <d v="2005-01-22T00:00:00"/>
    <s v="NorthEast"/>
    <s v="Jeri"/>
    <s v="The Economist"/>
    <x v="1335"/>
    <n v="2033.1518000000001"/>
    <n v="4728.26"/>
  </r>
  <r>
    <d v="2005-01-22T00:00:00"/>
    <s v="MidWest"/>
    <s v="Rhonda"/>
    <s v="Solar and Wind Inc."/>
    <x v="1336"/>
    <n v="2132.9313500000003"/>
    <n v="2281.21"/>
  </r>
  <r>
    <d v="2005-01-22T00:00:00"/>
    <s v="West"/>
    <s v="Chin"/>
    <s v="Costco"/>
    <x v="1337"/>
    <n v="1735.7340000000002"/>
    <n v="1856.4"/>
  </r>
  <r>
    <d v="2005-01-22T00:00:00"/>
    <s v="North"/>
    <s v="Sheliadawn"/>
    <s v="Amazon.com"/>
    <x v="1338"/>
    <n v="521.24860000000001"/>
    <n v="1408.78"/>
  </r>
  <r>
    <d v="2005-01-21T00:00:00"/>
    <s v="MidWest"/>
    <s v="Luke"/>
    <s v="Whole Foods"/>
    <x v="1339"/>
    <n v="8615.6224000000002"/>
    <n v="9790.48"/>
  </r>
  <r>
    <d v="2005-01-21T00:00:00"/>
    <s v="MidWest"/>
    <s v="Chin"/>
    <s v="McLendon's Hardware"/>
    <x v="1340"/>
    <n v="1883.7476999999999"/>
    <n v="5091.21"/>
  </r>
  <r>
    <d v="2005-01-21T00:00:00"/>
    <s v="SouthEast"/>
    <s v="Troung"/>
    <s v="ExcelIsVeryFun.com"/>
    <x v="1341"/>
    <n v="3070.1549999999997"/>
    <n v="4093.54"/>
  </r>
  <r>
    <d v="2005-01-21T00:00:00"/>
    <s v="NorthEast"/>
    <s v="Rhonda"/>
    <s v="Office Depot"/>
    <x v="1342"/>
    <n v="1476.2889"/>
    <n v="3989.97"/>
  </r>
  <r>
    <d v="2005-01-20T00:00:00"/>
    <s v="MidWest"/>
    <s v="Sheliadawn"/>
    <s v="Peet's Coffee"/>
    <x v="1343"/>
    <n v="3166.7708000000002"/>
    <n v="8558.84"/>
  </r>
  <r>
    <d v="2005-01-20T00:00:00"/>
    <s v="North"/>
    <s v="Chin"/>
    <s v="Nature Company"/>
    <x v="1009"/>
    <n v="5085.3074999999999"/>
    <n v="6780.41"/>
  </r>
  <r>
    <d v="2005-01-20T00:00:00"/>
    <s v="North"/>
    <s v="Jon"/>
    <s v="Office Depot"/>
    <x v="1344"/>
    <n v="466.64890000000003"/>
    <n v="1085.23"/>
  </r>
  <r>
    <d v="2005-11-21T00:00:00"/>
    <s v="West"/>
    <s v="Jon"/>
    <s v="Google"/>
    <x v="1345"/>
    <n v="1768.9535999999998"/>
    <n v="3049.92"/>
  </r>
  <r>
    <d v="2005-01-18T00:00:00"/>
    <s v="NorthEast"/>
    <s v="Luke"/>
    <s v="Amazon.com"/>
    <x v="1346"/>
    <n v="3657.2834999999995"/>
    <n v="9884.5499999999993"/>
  </r>
  <r>
    <d v="2005-01-18T00:00:00"/>
    <s v="NorthEast"/>
    <s v="Troung"/>
    <s v="McLendon's Hardware"/>
    <x v="1313"/>
    <n v="404.30250000000001"/>
    <n v="539.07000000000005"/>
  </r>
  <r>
    <d v="2005-01-17T00:00:00"/>
    <s v="West"/>
    <s v="Chin"/>
    <s v="The Economist"/>
    <x v="1347"/>
    <n v="3119.0852000000004"/>
    <n v="3335.92"/>
  </r>
  <r>
    <d v="2005-01-16T00:00:00"/>
    <s v="North"/>
    <s v="Jon"/>
    <s v="Office Depot"/>
    <x v="1348"/>
    <n v="3468.3440000000001"/>
    <n v="6306.08"/>
  </r>
  <r>
    <d v="2005-01-16T00:00:00"/>
    <s v="MidWest"/>
    <s v="Jeri"/>
    <s v="Office Depot"/>
    <x v="1349"/>
    <n v="2476.3958000000002"/>
    <n v="5759.06"/>
  </r>
  <r>
    <d v="2005-01-16T00:00:00"/>
    <s v="West"/>
    <s v="Luke"/>
    <s v="Nature Company"/>
    <x v="1350"/>
    <n v="516.01400000000001"/>
    <n v="874.6"/>
  </r>
  <r>
    <d v="2005-01-15T00:00:00"/>
    <s v="West"/>
    <s v="Troung"/>
    <s v="Yahoo"/>
    <x v="1351"/>
    <n v="2585.06"/>
    <n v="4457"/>
  </r>
  <r>
    <d v="2005-01-15T00:00:00"/>
    <s v="North"/>
    <s v="Chin"/>
    <s v="Whole Foods"/>
    <x v="1352"/>
    <n v="2303.8200000000002"/>
    <n v="3071.76"/>
  </r>
  <r>
    <d v="2005-01-15T00:00:00"/>
    <s v="West"/>
    <s v="Luke"/>
    <s v="Office Depot"/>
    <x v="1353"/>
    <n v="1559.6140000000003"/>
    <n v="2293.5500000000002"/>
  </r>
  <r>
    <d v="2005-01-14T00:00:00"/>
    <s v="West"/>
    <s v="Troung"/>
    <s v="Yahoo"/>
    <x v="1354"/>
    <n v="7063.1880000000001"/>
    <n v="8026.35"/>
  </r>
  <r>
    <d v="2005-01-14T00:00:00"/>
    <s v="SouthEast"/>
    <s v="Jeri"/>
    <s v="The Economist"/>
    <x v="1355"/>
    <n v="6993.4821000000002"/>
    <n v="7479.66"/>
  </r>
  <r>
    <d v="2005-01-14T00:00:00"/>
    <s v="MidWest"/>
    <s v="Steven"/>
    <s v="McLendon's Hardware"/>
    <x v="1356"/>
    <n v="6385.7321000000002"/>
    <n v="6829.66"/>
  </r>
  <r>
    <d v="2005-01-14T00:00:00"/>
    <s v="NorthEast"/>
    <s v="Chin"/>
    <s v="Peet's Coffee"/>
    <x v="1357"/>
    <n v="2876.2097999999996"/>
    <n v="6688.86"/>
  </r>
  <r>
    <d v="2005-01-14T00:00:00"/>
    <s v="NorthEast"/>
    <s v="Luke"/>
    <s v="Amazon.com"/>
    <x v="1358"/>
    <n v="2206.5097999999998"/>
    <n v="5963.54"/>
  </r>
  <r>
    <d v="2005-01-14T00:00:00"/>
    <s v="MidWest"/>
    <s v="Chin"/>
    <s v="Costco"/>
    <x v="1359"/>
    <n v="2674.672"/>
    <n v="4863.04"/>
  </r>
  <r>
    <d v="2005-01-14T00:00:00"/>
    <s v="NorthEast"/>
    <s v="Troung"/>
    <s v="The Economist"/>
    <x v="1360"/>
    <n v="3241.4206000000004"/>
    <n v="3466.76"/>
  </r>
  <r>
    <d v="2005-01-13T00:00:00"/>
    <s v="MidWest"/>
    <s v="Troung"/>
    <s v="The Economist"/>
    <x v="1361"/>
    <n v="5046.5826999999999"/>
    <n v="8553.5300000000007"/>
  </r>
  <r>
    <d v="2005-01-13T00:00:00"/>
    <s v="NorthEast"/>
    <s v="Chin"/>
    <s v="Sherman Williams"/>
    <x v="1362"/>
    <n v="2235.21"/>
    <n v="2980.28"/>
  </r>
  <r>
    <d v="2005-01-13T00:00:00"/>
    <s v="West"/>
    <s v="Luke"/>
    <s v="Amazon.com"/>
    <x v="1363"/>
    <n v="1268.0025000000001"/>
    <n v="1690.67"/>
  </r>
  <r>
    <d v="2005-01-12T00:00:00"/>
    <s v="MidWest"/>
    <s v="Jon"/>
    <s v="Solar and Wind Inc."/>
    <x v="1364"/>
    <n v="6619.97"/>
    <n v="9735.25"/>
  </r>
  <r>
    <d v="2005-08-10T00:00:00"/>
    <s v="NorthEast"/>
    <s v="Jon"/>
    <s v="Google"/>
    <x v="1365"/>
    <n v="346.71840000000003"/>
    <n v="509.88"/>
  </r>
  <r>
    <d v="2005-01-12T00:00:00"/>
    <s v="SouthEast"/>
    <s v="Troung"/>
    <s v="ExcelIsVeryFun.com"/>
    <x v="1366"/>
    <n v="3836.5085000000004"/>
    <n v="6975.47"/>
  </r>
  <r>
    <d v="2005-01-12T00:00:00"/>
    <s v="NorthEast"/>
    <s v="Sheliadawn"/>
    <s v="Yahoo"/>
    <x v="1367"/>
    <n v="2647.8405000000002"/>
    <n v="5884.09"/>
  </r>
  <r>
    <d v="2005-01-12T00:00:00"/>
    <s v="MidWest"/>
    <s v="Troung"/>
    <s v="Yahoo"/>
    <x v="1368"/>
    <n v="2118.4757"/>
    <n v="5725.61"/>
  </r>
  <r>
    <d v="2005-01-12T00:00:00"/>
    <s v="SouthEast"/>
    <s v="Jon"/>
    <s v="ExcelIsVeryFun.com"/>
    <x v="1369"/>
    <n v="975.34960000000001"/>
    <n v="2636.08"/>
  </r>
  <r>
    <d v="2005-01-11T00:00:00"/>
    <s v="NorthEast"/>
    <s v="Chin"/>
    <s v="The Economist"/>
    <x v="1370"/>
    <n v="6171.4949999999999"/>
    <n v="8228.66"/>
  </r>
  <r>
    <d v="2005-01-11T00:00:00"/>
    <s v="NorthEast"/>
    <s v="Sheliadawn"/>
    <s v="Nature Company"/>
    <x v="1371"/>
    <n v="5217.1855999999998"/>
    <n v="5928.62"/>
  </r>
  <r>
    <d v="2005-01-11T00:00:00"/>
    <s v="SouthEast"/>
    <s v="Steven"/>
    <s v="Sherman Williams"/>
    <x v="1372"/>
    <n v="351.13100000000003"/>
    <n v="638.41999999999996"/>
  </r>
  <r>
    <d v="2005-01-10T00:00:00"/>
    <s v="NorthEast"/>
    <s v="Sheliadawn"/>
    <s v="Google"/>
    <x v="1373"/>
    <n v="4120.4360999999999"/>
    <n v="6983.79"/>
  </r>
  <r>
    <d v="2005-01-10T00:00:00"/>
    <s v="North"/>
    <s v="Troung"/>
    <s v="Amazon.com"/>
    <x v="1374"/>
    <n v="5815.1016"/>
    <n v="6608.07"/>
  </r>
  <r>
    <d v="2005-06-16T00:00:00"/>
    <s v="SouthEast"/>
    <s v="Jon"/>
    <s v="Google"/>
    <x v="1375"/>
    <n v="3398.3272000000002"/>
    <n v="4997.54"/>
  </r>
  <r>
    <d v="2005-01-09T00:00:00"/>
    <s v="North"/>
    <s v="Jon"/>
    <s v="Costco"/>
    <x v="1376"/>
    <n v="3330.0135"/>
    <n v="7400.03"/>
  </r>
  <r>
    <d v="2005-01-09T00:00:00"/>
    <s v="MidWest"/>
    <s v="Sheliadawn"/>
    <s v="Amazon.com"/>
    <x v="1377"/>
    <n v="5832.7015999999994"/>
    <n v="6628.07"/>
  </r>
  <r>
    <d v="2005-01-09T00:00:00"/>
    <s v="West"/>
    <s v="Chin"/>
    <s v="Home Depot"/>
    <x v="1378"/>
    <n v="1205.0756000000001"/>
    <n v="1772.17"/>
  </r>
  <r>
    <d v="2005-01-08T00:00:00"/>
    <s v="SouthEast"/>
    <s v="Jeri"/>
    <s v="Google"/>
    <x v="1379"/>
    <n v="1513.2655999999999"/>
    <n v="1719.62"/>
  </r>
  <r>
    <d v="2005-01-07T00:00:00"/>
    <s v="MidWest"/>
    <s v="Troung"/>
    <s v="Costco"/>
    <x v="1380"/>
    <n v="2486.4555"/>
    <n v="6720.15"/>
  </r>
  <r>
    <d v="2005-01-07T00:00:00"/>
    <s v="North"/>
    <s v="Luke"/>
    <s v="Solar and Wind Inc."/>
    <x v="1381"/>
    <n v="3894.4306999999994"/>
    <n v="6600.73"/>
  </r>
  <r>
    <d v="2005-01-07T00:00:00"/>
    <s v="NorthEast"/>
    <s v="Troung"/>
    <s v="Yahoo"/>
    <x v="1382"/>
    <n v="2851.1774999999998"/>
    <n v="6335.95"/>
  </r>
  <r>
    <d v="2005-01-07T00:00:00"/>
    <s v="SouthEast"/>
    <s v="Jeri"/>
    <s v="Peet's Coffee"/>
    <x v="1383"/>
    <n v="1406.34"/>
    <n v="3125.2"/>
  </r>
  <r>
    <d v="2005-01-06T00:00:00"/>
    <s v="NorthEast"/>
    <s v="Rhonda"/>
    <s v="Peet's Coffee"/>
    <x v="1384"/>
    <n v="3370.9940000000001"/>
    <n v="6129.08"/>
  </r>
  <r>
    <d v="2005-01-06T00:00:00"/>
    <s v="SouthEast"/>
    <s v="Jon"/>
    <s v="Nature Company"/>
    <x v="1385"/>
    <n v="2795.4612999999995"/>
    <n v="4738.07"/>
  </r>
  <r>
    <d v="2005-01-05T00:00:00"/>
    <s v="NorthEast"/>
    <s v="Troung"/>
    <s v="Costco"/>
    <x v="1386"/>
    <n v="568.01279999999997"/>
    <n v="1320.96"/>
  </r>
  <r>
    <d v="2005-01-05T00:00:00"/>
    <s v="West"/>
    <s v="Sheliadawn"/>
    <s v="McLendon's Hardware"/>
    <x v="1387"/>
    <n v="644.46879999999987"/>
    <n v="1092.32"/>
  </r>
  <r>
    <d v="2005-01-05T00:00:00"/>
    <s v="NorthEast"/>
    <s v="Rhonda"/>
    <s v="Home Depot"/>
    <x v="1388"/>
    <n v="219.00760000000002"/>
    <n v="322.07"/>
  </r>
  <r>
    <d v="2005-01-05T00:00:00"/>
    <s v="SouthEast"/>
    <s v="Jeri"/>
    <s v="Solar and Wind Inc."/>
    <x v="1389"/>
    <n v="135.31049999999999"/>
    <n v="300.69"/>
  </r>
  <r>
    <d v="2005-01-05T00:00:00"/>
    <s v="SouthEast"/>
    <s v="Sheliadawn"/>
    <s v="Yahoo"/>
    <x v="506"/>
    <n v="218.95830000000001"/>
    <n v="234.18"/>
  </r>
  <r>
    <d v="2005-01-04T00:00:00"/>
    <s v="NorthEast"/>
    <s v="Luke"/>
    <s v="Amazon.com"/>
    <x v="1390"/>
    <n v="3692.1176"/>
    <n v="8586.32"/>
  </r>
  <r>
    <d v="2005-01-04T00:00:00"/>
    <s v="MidWest"/>
    <s v="Jon"/>
    <s v="Home Depot"/>
    <x v="1391"/>
    <n v="3442.1714999999999"/>
    <n v="8005.05"/>
  </r>
  <r>
    <d v="2005-01-04T00:00:00"/>
    <s v="MidWest"/>
    <s v="Steven"/>
    <s v="McLendon's Hardware"/>
    <x v="1392"/>
    <n v="2681.8387999999995"/>
    <n v="4623.8599999999997"/>
  </r>
  <r>
    <d v="2005-05-25T00:00:00"/>
    <s v="NorthEast"/>
    <s v="Jon"/>
    <s v="Google"/>
    <x v="1393"/>
    <n v="4315.6025000000009"/>
    <n v="7846.55"/>
  </r>
  <r>
    <d v="2005-01-03T00:00:00"/>
    <s v="SouthEast"/>
    <s v="Chin"/>
    <s v="Whole Foods"/>
    <x v="1394"/>
    <n v="854.12649999999996"/>
    <n v="2308.4499999999998"/>
  </r>
  <r>
    <d v="2005-01-02T00:00:00"/>
    <s v="SouthEast"/>
    <s v="Steven"/>
    <s v="Sherman Williams"/>
    <x v="1395"/>
    <n v="5238.7339999999995"/>
    <n v="9032.2999999999993"/>
  </r>
  <r>
    <d v="2005-01-02T00:00:00"/>
    <s v="West"/>
    <s v="Troung"/>
    <s v="Home Depot"/>
    <x v="1396"/>
    <n v="2272.1071000000002"/>
    <n v="6140.83"/>
  </r>
  <r>
    <d v="2005-01-02T00:00:00"/>
    <s v="West"/>
    <s v="Sheliadawn"/>
    <s v="Amazon.com"/>
    <x v="1397"/>
    <n v="3591.4715999999999"/>
    <n v="6087.24"/>
  </r>
  <r>
    <d v="2005-01-02T00:00:00"/>
    <s v="North"/>
    <s v="Jon"/>
    <s v="Sherman Williams"/>
    <x v="1398"/>
    <n v="4158.1949999999997"/>
    <n v="5544.26"/>
  </r>
  <r>
    <d v="2005-01-02T00:00:00"/>
    <s v="SouthEast"/>
    <s v="Troung"/>
    <s v="Costco"/>
    <x v="1399"/>
    <n v="2423.7455000000004"/>
    <n v="4406.8100000000004"/>
  </r>
  <r>
    <d v="2005-05-19T00:00:00"/>
    <s v="NorthEast"/>
    <s v="Jon"/>
    <s v="Google"/>
    <x v="1400"/>
    <n v="589.88699999999994"/>
    <n v="1310.86"/>
  </r>
  <r>
    <d v="2005-01-02T00:00:00"/>
    <s v="NorthEast"/>
    <s v="Luke"/>
    <s v="Google"/>
    <x v="1401"/>
    <n v="1373.6816000000001"/>
    <n v="2020.12"/>
  </r>
  <r>
    <d v="2005-01-02T00:00:00"/>
    <s v="West"/>
    <s v="Steven"/>
    <s v="ExcelIsVeryFun.com"/>
    <x v="1402"/>
    <n v="1360.41"/>
    <n v="1813.88"/>
  </r>
  <r>
    <d v="2005-01-01T00:00:00"/>
    <s v="West"/>
    <s v="Jon"/>
    <s v="The Economist"/>
    <x v="1403"/>
    <n v="1449.1455000000001"/>
    <n v="2634.81"/>
  </r>
  <r>
    <d v="2004-12-31T00:00:00"/>
    <s v="North"/>
    <s v="Steven"/>
    <s v="ExcelIsVeryFun.com"/>
    <x v="1404"/>
    <n v="8667.1728000000003"/>
    <n v="9849.06"/>
  </r>
  <r>
    <d v="2004-12-31T00:00:00"/>
    <s v="NorthEast"/>
    <s v="Steven"/>
    <s v="Yahoo"/>
    <x v="1405"/>
    <n v="5394.1449999999995"/>
    <n v="9300.25"/>
  </r>
  <r>
    <d v="2004-12-30T00:00:00"/>
    <s v="NorthEast"/>
    <s v="Jeri"/>
    <s v="ExcelIsVeryFun.com"/>
    <x v="1406"/>
    <n v="4139.7565000000004"/>
    <n v="7526.83"/>
  </r>
  <r>
    <d v="2004-12-30T00:00:00"/>
    <s v="NorthEast"/>
    <s v="Jon"/>
    <s v="McLendon's Hardware"/>
    <x v="1407"/>
    <n v="2150.9674999999997"/>
    <n v="5002.25"/>
  </r>
  <r>
    <d v="2004-12-30T00:00:00"/>
    <s v="NorthEast"/>
    <s v="Sheliadawn"/>
    <s v="Sherman Williams"/>
    <x v="1408"/>
    <n v="1309.4024999999999"/>
    <n v="1745.87"/>
  </r>
  <r>
    <d v="2004-12-29T00:00:00"/>
    <s v="NorthEast"/>
    <s v="Sheliadawn"/>
    <s v="Google"/>
    <x v="1409"/>
    <n v="4204.4969999999994"/>
    <n v="9777.9"/>
  </r>
  <r>
    <d v="2004-12-29T00:00:00"/>
    <s v="NorthEast"/>
    <s v="Steven"/>
    <s v="Amazon.com"/>
    <x v="1410"/>
    <n v="3325.6755000000003"/>
    <n v="7390.39"/>
  </r>
  <r>
    <d v="2004-12-29T00:00:00"/>
    <s v="West"/>
    <s v="Jeri"/>
    <s v="Office Depot"/>
    <x v="1411"/>
    <n v="6379.4115000000002"/>
    <n v="6822.9"/>
  </r>
  <r>
    <d v="2004-12-29T00:00:00"/>
    <s v="SouthEast"/>
    <s v="Jon"/>
    <s v="The Economist"/>
    <x v="1412"/>
    <n v="1776.5587"/>
    <n v="4801.51"/>
  </r>
  <r>
    <d v="2004-12-29T00:00:00"/>
    <s v="MidWest"/>
    <s v="Jon"/>
    <s v="Peet's Coffee"/>
    <x v="1413"/>
    <n v="2767.9344000000001"/>
    <n v="3145.38"/>
  </r>
  <r>
    <d v="2004-12-28T00:00:00"/>
    <s v="NorthEast"/>
    <s v="Chin"/>
    <s v="Yahoo"/>
    <x v="1414"/>
    <n v="3621.7487000000001"/>
    <n v="9788.51"/>
  </r>
  <r>
    <d v="2004-12-27T00:00:00"/>
    <s v="MidWest"/>
    <s v="Luke"/>
    <s v="Solar and Wind Inc."/>
    <x v="1415"/>
    <n v="3396.2484999999997"/>
    <n v="9179.0499999999993"/>
  </r>
  <r>
    <d v="2004-12-27T00:00:00"/>
    <s v="North"/>
    <s v="Jeri"/>
    <s v="The Economist"/>
    <x v="1416"/>
    <n v="5832.4125000000004"/>
    <n v="7776.55"/>
  </r>
  <r>
    <d v="2004-12-27T00:00:00"/>
    <s v="NorthEast"/>
    <s v="Sheliadawn"/>
    <s v="Home Depot"/>
    <x v="525"/>
    <n v="4638.9192000000003"/>
    <n v="6821.94"/>
  </r>
  <r>
    <d v="2004-12-27T00:00:00"/>
    <s v="North"/>
    <s v="Jon"/>
    <s v="Peet's Coffee"/>
    <x v="1417"/>
    <n v="1918.9985999999999"/>
    <n v="3252.54"/>
  </r>
  <r>
    <d v="2004-12-26T00:00:00"/>
    <s v="West"/>
    <s v="Rhonda"/>
    <s v="Amazon.com"/>
    <x v="1418"/>
    <n v="6261.7874999999995"/>
    <n v="8349.0499999999993"/>
  </r>
  <r>
    <d v="2004-12-26T00:00:00"/>
    <s v="SouthEast"/>
    <s v="Jeri"/>
    <s v="Home Depot"/>
    <x v="1419"/>
    <n v="5923.0567000000001"/>
    <n v="6334.82"/>
  </r>
  <r>
    <d v="2005-05-09T00:00:00"/>
    <s v="NorthEast"/>
    <s v="Jon"/>
    <s v="Google"/>
    <x v="1420"/>
    <n v="1858.3438999999998"/>
    <n v="4321.7299999999996"/>
  </r>
  <r>
    <d v="2004-12-25T00:00:00"/>
    <s v="MidWest"/>
    <s v="Jon"/>
    <s v="Yahoo"/>
    <x v="1421"/>
    <n v="3664.6785"/>
    <n v="8143.73"/>
  </r>
  <r>
    <d v="2004-12-25T00:00:00"/>
    <s v="MidWest"/>
    <s v="Sheliadawn"/>
    <s v="Nature Company"/>
    <x v="1422"/>
    <n v="3343.9950000000003"/>
    <n v="7431.1"/>
  </r>
  <r>
    <d v="2004-12-25T00:00:00"/>
    <s v="NorthEast"/>
    <s v="Jeri"/>
    <s v="The Economist"/>
    <x v="641"/>
    <n v="2281.6308999999997"/>
    <n v="6166.57"/>
  </r>
  <r>
    <d v="2004-12-25T00:00:00"/>
    <s v="West"/>
    <s v="Jon"/>
    <s v="Home Depot"/>
    <x v="1423"/>
    <n v="2184.3060999999998"/>
    <n v="5903.53"/>
  </r>
  <r>
    <d v="2004-12-25T00:00:00"/>
    <s v="NorthEast"/>
    <s v="Steven"/>
    <s v="Yahoo"/>
    <x v="1424"/>
    <n v="2636.7345"/>
    <n v="5859.41"/>
  </r>
  <r>
    <d v="2004-12-24T00:00:00"/>
    <s v="NorthEast"/>
    <s v="Chin"/>
    <s v="The Economist"/>
    <x v="1425"/>
    <n v="435.40079999999995"/>
    <n v="1012.56"/>
  </r>
  <r>
    <d v="2004-12-24T00:00:00"/>
    <s v="NorthEast"/>
    <s v="Jon"/>
    <s v="Sherman Williams"/>
    <x v="1426"/>
    <n v="322.37560000000002"/>
    <n v="555.82000000000005"/>
  </r>
  <r>
    <d v="2004-12-23T00:00:00"/>
    <s v="NorthEast"/>
    <s v="Steven"/>
    <s v="Yahoo"/>
    <x v="1427"/>
    <n v="4064.72"/>
    <n v="7390.4"/>
  </r>
  <r>
    <d v="2004-12-22T00:00:00"/>
    <s v="SouthEast"/>
    <s v="Luke"/>
    <s v="Solar and Wind Inc."/>
    <x v="1428"/>
    <n v="3799.3032000000003"/>
    <n v="4317.3900000000003"/>
  </r>
  <r>
    <d v="2004-12-22T00:00:00"/>
    <s v="West"/>
    <s v="Steven"/>
    <s v="Office Depot"/>
    <x v="1429"/>
    <n v="3786.8863999999999"/>
    <n v="4303.28"/>
  </r>
  <r>
    <d v="2004-12-22T00:00:00"/>
    <s v="NorthEast"/>
    <s v="Chin"/>
    <s v="McLendon's Hardware"/>
    <x v="1430"/>
    <n v="3654.4376000000002"/>
    <n v="4152.7700000000004"/>
  </r>
  <r>
    <d v="2004-12-22T00:00:00"/>
    <s v="SouthEast"/>
    <s v="Jon"/>
    <s v="Peet's Coffee"/>
    <x v="1431"/>
    <n v="3727.4616500000002"/>
    <n v="3986.59"/>
  </r>
  <r>
    <d v="2004-12-21T00:00:00"/>
    <s v="MidWest"/>
    <s v="Steven"/>
    <s v="Whole Foods"/>
    <x v="1432"/>
    <n v="2432.7352000000001"/>
    <n v="6574.96"/>
  </r>
  <r>
    <d v="2004-12-21T00:00:00"/>
    <s v="NorthEast"/>
    <s v="Sheliadawn"/>
    <s v="Solar and Wind Inc."/>
    <x v="1433"/>
    <n v="1246.3055000000002"/>
    <n v="2266.0100000000002"/>
  </r>
  <r>
    <d v="2004-12-21T00:00:00"/>
    <s v="North"/>
    <s v="Luke"/>
    <s v="The Economist"/>
    <x v="1434"/>
    <n v="1749.0671000000002"/>
    <n v="1870.66"/>
  </r>
  <r>
    <d v="2004-12-20T00:00:00"/>
    <s v="SouthEast"/>
    <s v="Jon"/>
    <s v="Solar and Wind Inc."/>
    <x v="1435"/>
    <n v="5876.5946999999996"/>
    <n v="9960.33"/>
  </r>
  <r>
    <d v="2004-12-20T00:00:00"/>
    <s v="MidWest"/>
    <s v="Sheliadawn"/>
    <s v="Amazon.com"/>
    <x v="0"/>
    <n v="4999.8841999999995"/>
    <n v="8474.3799999999992"/>
  </r>
  <r>
    <d v="2005-01-10T00:00:00"/>
    <s v="West"/>
    <s v="Jon"/>
    <s v="Amazon.com"/>
    <x v="1436"/>
    <n v="988.23890000000006"/>
    <n v="1056.94"/>
  </r>
  <r>
    <d v="2004-12-19T00:00:00"/>
    <s v="NorthEast"/>
    <s v="Steven"/>
    <s v="McLendon's Hardware"/>
    <x v="1437"/>
    <n v="5867.6561999999994"/>
    <n v="9945.18"/>
  </r>
  <r>
    <d v="2004-12-19T00:00:00"/>
    <s v="NorthEast"/>
    <s v="Rhonda"/>
    <s v="Sherman Williams"/>
    <x v="1438"/>
    <n v="3906.0224999999996"/>
    <n v="8680.0499999999993"/>
  </r>
  <r>
    <d v="2004-12-19T00:00:00"/>
    <s v="NorthEast"/>
    <s v="Jon"/>
    <s v="Home Depot"/>
    <x v="1439"/>
    <n v="766.89919999999995"/>
    <n v="1322.24"/>
  </r>
  <r>
    <d v="2004-12-18T00:00:00"/>
    <s v="NorthEast"/>
    <s v="Jon"/>
    <s v="Home Depot"/>
    <x v="1440"/>
    <n v="2692.7083000000002"/>
    <n v="7277.59"/>
  </r>
  <r>
    <d v="2004-12-18T00:00:00"/>
    <s v="NorthEast"/>
    <s v="Jeri"/>
    <s v="Google"/>
    <x v="1441"/>
    <n v="1826.6171999999999"/>
    <n v="3149.34"/>
  </r>
  <r>
    <d v="2004-12-18T00:00:00"/>
    <s v="SouthEast"/>
    <s v="Troung"/>
    <s v="Whole Foods"/>
    <x v="1442"/>
    <n v="758.18889999999999"/>
    <n v="1763.23"/>
  </r>
  <r>
    <d v="2004-12-18T00:00:00"/>
    <s v="SouthEast"/>
    <s v="Jon"/>
    <s v="Office Depot"/>
    <x v="479"/>
    <n v="331.26139999999998"/>
    <n v="561.46"/>
  </r>
  <r>
    <d v="2004-12-18T00:00:00"/>
    <s v="West"/>
    <s v="Troung"/>
    <s v="Amazon.com"/>
    <x v="1443"/>
    <n v="114.453"/>
    <n v="254.34"/>
  </r>
  <r>
    <d v="2004-12-17T00:00:00"/>
    <s v="NorthEast"/>
    <s v="Jeri"/>
    <s v="Yahoo"/>
    <x v="1444"/>
    <n v="4085.4915000000005"/>
    <n v="9078.8700000000008"/>
  </r>
  <r>
    <d v="2004-12-17T00:00:00"/>
    <s v="MidWest"/>
    <s v="Steven"/>
    <s v="Yahoo"/>
    <x v="1445"/>
    <n v="3075.82"/>
    <n v="5592.4"/>
  </r>
  <r>
    <d v="2004-12-17T00:00:00"/>
    <s v="West"/>
    <s v="Jeri"/>
    <s v="Yahoo"/>
    <x v="1446"/>
    <n v="758.69640000000004"/>
    <n v="1115.73"/>
  </r>
  <r>
    <d v="2004-12-16T00:00:00"/>
    <s v="MidWest"/>
    <s v="Jeri"/>
    <s v="Amazon.com"/>
    <x v="1081"/>
    <n v="7221.7023999999992"/>
    <n v="8206.48"/>
  </r>
  <r>
    <d v="2004-12-16T00:00:00"/>
    <s v="MidWest"/>
    <s v="Rhonda"/>
    <s v="Yahoo"/>
    <x v="1447"/>
    <n v="4145.5819000000001"/>
    <n v="7026.41"/>
  </r>
  <r>
    <d v="2004-12-16T00:00:00"/>
    <s v="West"/>
    <s v="Jeri"/>
    <s v="The Economist"/>
    <x v="1448"/>
    <n v="2335.029"/>
    <n v="5430.3"/>
  </r>
  <r>
    <d v="2004-12-16T00:00:00"/>
    <s v="NorthEast"/>
    <s v="Chin"/>
    <s v="Solar and Wind Inc."/>
    <x v="1449"/>
    <n v="1232.2650000000001"/>
    <n v="1643.02"/>
  </r>
  <r>
    <d v="2004-12-15T00:00:00"/>
    <s v="SouthEast"/>
    <s v="Troung"/>
    <s v="Peet's Coffee"/>
    <x v="1450"/>
    <n v="6418.8778499999999"/>
    <n v="6865.11"/>
  </r>
  <r>
    <d v="2004-12-15T00:00:00"/>
    <s v="NorthEast"/>
    <s v="Sheliadawn"/>
    <s v="The Economist"/>
    <x v="1451"/>
    <n v="1838.2328"/>
    <n v="4274.96"/>
  </r>
  <r>
    <d v="2005-01-02T00:00:00"/>
    <s v="MidWest"/>
    <s v="Jon"/>
    <s v="Amazon.com"/>
    <x v="1452"/>
    <n v="2437.6640000000002"/>
    <n v="3584.8"/>
  </r>
  <r>
    <d v="2004-12-14T00:00:00"/>
    <s v="NorthEast"/>
    <s v="Jeri"/>
    <s v="Peet's Coffee"/>
    <x v="1453"/>
    <n v="6245.3716000000013"/>
    <n v="9184.3700000000008"/>
  </r>
  <r>
    <d v="2004-12-14T00:00:00"/>
    <s v="North"/>
    <s v="Chin"/>
    <s v="Office Depot"/>
    <x v="1454"/>
    <n v="4676.4413999999997"/>
    <n v="8062.83"/>
  </r>
  <r>
    <d v="2004-12-14T00:00:00"/>
    <s v="NorthEast"/>
    <s v="Jeri"/>
    <s v="Office Depot"/>
    <x v="1455"/>
    <n v="5300.6646000000001"/>
    <n v="5669.16"/>
  </r>
  <r>
    <d v="2004-12-14T00:00:00"/>
    <s v="SouthEast"/>
    <s v="Rhonda"/>
    <s v="Sherman Williams"/>
    <x v="1456"/>
    <n v="2230.9245000000001"/>
    <n v="4957.6099999999997"/>
  </r>
  <r>
    <d v="2004-12-14T00:00:00"/>
    <s v="MidWest"/>
    <s v="Luke"/>
    <s v="Nature Company"/>
    <x v="1457"/>
    <n v="2046.6315"/>
    <n v="4548.07"/>
  </r>
  <r>
    <d v="2004-12-14T00:00:00"/>
    <s v="North"/>
    <s v="Jon"/>
    <s v="Nature Company"/>
    <x v="1458"/>
    <n v="699.70040000000006"/>
    <n v="1206.3800000000001"/>
  </r>
  <r>
    <d v="2004-12-13T00:00:00"/>
    <s v="West"/>
    <s v="Jeri"/>
    <s v="Whole Foods"/>
    <x v="819"/>
    <n v="8046.4510500000006"/>
    <n v="8605.83"/>
  </r>
  <r>
    <d v="2004-12-13T00:00:00"/>
    <s v="NorthEast"/>
    <s v="Jeri"/>
    <s v="The Economist"/>
    <x v="1459"/>
    <n v="3371.7255"/>
    <n v="6130.41"/>
  </r>
  <r>
    <d v="2004-12-11T00:00:00"/>
    <s v="North"/>
    <s v="Luke"/>
    <s v="Home Depot"/>
    <x v="1460"/>
    <n v="3413.6274000000003"/>
    <n v="9226.02"/>
  </r>
  <r>
    <d v="2004-12-11T00:00:00"/>
    <s v="SouthEast"/>
    <s v="Luke"/>
    <s v="Nature Company"/>
    <x v="1461"/>
    <n v="6585.66"/>
    <n v="8780.8799999999992"/>
  </r>
  <r>
    <d v="2004-12-11T00:00:00"/>
    <s v="NorthEast"/>
    <s v="Rhonda"/>
    <s v="Whole Foods"/>
    <x v="1462"/>
    <n v="4424.6163500000002"/>
    <n v="4732.21"/>
  </r>
  <r>
    <d v="2004-12-10T00:00:00"/>
    <s v="West"/>
    <s v="Rhonda"/>
    <s v="Home Depot"/>
    <x v="1463"/>
    <n v="3043.75225"/>
    <n v="3255.35"/>
  </r>
  <r>
    <d v="2004-12-09T00:00:00"/>
    <s v="MidWest"/>
    <s v="Sheliadawn"/>
    <s v="McLendon's Hardware"/>
    <x v="1464"/>
    <n v="6029.9849999999997"/>
    <n v="8039.98"/>
  </r>
  <r>
    <d v="2004-12-09T00:00:00"/>
    <s v="MidWest"/>
    <s v="Jeri"/>
    <s v="Google"/>
    <x v="1465"/>
    <n v="2607.7049000000002"/>
    <n v="6064.43"/>
  </r>
  <r>
    <d v="2004-12-09T00:00:00"/>
    <s v="SouthEast"/>
    <s v="Luke"/>
    <s v="Home Depot"/>
    <x v="1466"/>
    <n v="2935.0364"/>
    <n v="4316.2299999999996"/>
  </r>
  <r>
    <d v="2004-12-09T00:00:00"/>
    <s v="NorthEast"/>
    <s v="Steven"/>
    <s v="McLendon's Hardware"/>
    <x v="1467"/>
    <n v="1918.1961999999999"/>
    <n v="3251.18"/>
  </r>
  <r>
    <d v="2004-12-09T00:00:00"/>
    <s v="West"/>
    <s v="Jeri"/>
    <s v="Costco"/>
    <x v="1468"/>
    <n v="627.28200000000004"/>
    <n v="1393.96"/>
  </r>
  <r>
    <d v="2004-12-08T00:00:00"/>
    <s v="North"/>
    <s v="Chin"/>
    <s v="ExcelIsVeryFun.com"/>
    <x v="1469"/>
    <n v="5488.9764999999998"/>
    <n v="9303.35"/>
  </r>
  <r>
    <d v="2004-12-08T00:00:00"/>
    <s v="West"/>
    <s v="Troung"/>
    <s v="Sherman Williams"/>
    <x v="1470"/>
    <n v="975.5483999999999"/>
    <n v="1681.98"/>
  </r>
  <r>
    <d v="2004-12-07T00:00:00"/>
    <s v="MidWest"/>
    <s v="Sheliadawn"/>
    <s v="The Economist"/>
    <x v="1471"/>
    <n v="3649.0770000000002"/>
    <n v="8109.06"/>
  </r>
  <r>
    <d v="2004-12-07T00:00:00"/>
    <s v="West"/>
    <s v="Jeri"/>
    <s v="ExcelIsVeryFun.com"/>
    <x v="1472"/>
    <n v="3845.5505000000003"/>
    <n v="6991.91"/>
  </r>
  <r>
    <d v="2004-12-07T00:00:00"/>
    <s v="NorthEast"/>
    <s v="Sheliadawn"/>
    <s v="Sherman Williams"/>
    <x v="1473"/>
    <n v="2845.9004"/>
    <n v="4823.5600000000004"/>
  </r>
  <r>
    <d v="2004-12-07T00:00:00"/>
    <s v="NorthEast"/>
    <s v="Chin"/>
    <s v="McLendon's Hardware"/>
    <x v="1474"/>
    <n v="4485.4381000000003"/>
    <n v="4797.26"/>
  </r>
  <r>
    <d v="2004-12-07T00:00:00"/>
    <s v="North"/>
    <s v="Rhonda"/>
    <s v="Google"/>
    <x v="453"/>
    <n v="2540.1992"/>
    <n v="2886.59"/>
  </r>
  <r>
    <d v="2004-12-06T00:00:00"/>
    <s v="West"/>
    <s v="Troung"/>
    <s v="ExcelIsVeryFun.com"/>
    <x v="1475"/>
    <n v="2226.9456"/>
    <n v="2530.62"/>
  </r>
  <r>
    <d v="2004-12-06T00:00:00"/>
    <s v="North"/>
    <s v="Jeri"/>
    <s v="Home Depot"/>
    <x v="1470"/>
    <n v="54.287500000000001"/>
    <n v="126.25"/>
  </r>
  <r>
    <d v="2004-12-06T00:00:00"/>
    <s v="NorthEast"/>
    <s v="Rhonda"/>
    <s v="Costco"/>
    <x v="1476"/>
    <n v="31.749200000000002"/>
    <n v="46.69"/>
  </r>
  <r>
    <d v="2004-12-05T00:00:00"/>
    <s v="West"/>
    <s v="Chin"/>
    <s v="Yahoo"/>
    <x v="1477"/>
    <n v="2640.1320000000001"/>
    <n v="4800.24"/>
  </r>
  <r>
    <d v="2004-12-05T00:00:00"/>
    <s v="NorthEast"/>
    <s v="Rhonda"/>
    <s v="ExcelIsVeryFun.com"/>
    <x v="1478"/>
    <n v="2498.9850000000001"/>
    <n v="3331.98"/>
  </r>
  <r>
    <d v="2004-12-05T00:00:00"/>
    <s v="MidWest"/>
    <s v="Steven"/>
    <s v="Nature Company"/>
    <x v="1479"/>
    <n v="505.125"/>
    <n v="673.5"/>
  </r>
  <r>
    <d v="2004-12-04T00:00:00"/>
    <s v="SouthEast"/>
    <s v="Jon"/>
    <s v="Nature Company"/>
    <x v="1480"/>
    <n v="3906.9855000000002"/>
    <n v="8682.19"/>
  </r>
  <r>
    <d v="2004-12-04T00:00:00"/>
    <s v="SouthEast"/>
    <s v="Rhonda"/>
    <s v="Yahoo"/>
    <x v="523"/>
    <n v="4262.5165000000006"/>
    <n v="7750.03"/>
  </r>
  <r>
    <d v="2004-12-04T00:00:00"/>
    <s v="North"/>
    <s v="Chin"/>
    <s v="Whole Foods"/>
    <x v="1481"/>
    <n v="2970.6956000000005"/>
    <n v="4368.67"/>
  </r>
  <r>
    <d v="2004-12-04T00:00:00"/>
    <s v="North"/>
    <s v="Steven"/>
    <s v="The Economist"/>
    <x v="246"/>
    <n v="1980.135"/>
    <n v="2640.18"/>
  </r>
  <r>
    <d v="2004-12-03T00:00:00"/>
    <s v="West"/>
    <s v="Troung"/>
    <s v="Costco"/>
    <x v="1482"/>
    <n v="1514.9516000000001"/>
    <n v="2227.87"/>
  </r>
  <r>
    <d v="2004-12-02T00:00:00"/>
    <s v="West"/>
    <s v="Jon"/>
    <s v="Peet's Coffee"/>
    <x v="1483"/>
    <n v="6835.9719999999998"/>
    <n v="7768.15"/>
  </r>
  <r>
    <d v="2004-12-02T00:00:00"/>
    <s v="MidWest"/>
    <s v="Troung"/>
    <s v="McLendon's Hardware"/>
    <x v="1484"/>
    <n v="2965.0391999999997"/>
    <n v="6895.44"/>
  </r>
  <r>
    <d v="2004-12-01T00:00:00"/>
    <s v="North"/>
    <s v="Jeri"/>
    <s v="Costco"/>
    <x v="1485"/>
    <n v="7115.3280000000004"/>
    <n v="8085.6"/>
  </r>
  <r>
    <d v="2004-12-01T00:00:00"/>
    <s v="North"/>
    <s v="Sheliadawn"/>
    <s v="Home Depot"/>
    <x v="1486"/>
    <n v="730.53800000000001"/>
    <n v="1238.2"/>
  </r>
  <r>
    <d v="2004-11-30T00:00:00"/>
    <s v="West"/>
    <s v="Troung"/>
    <s v="ExcelIsVeryFun.com"/>
    <x v="1487"/>
    <n v="4760.7907999999998"/>
    <n v="8208.26"/>
  </r>
  <r>
    <d v="2004-11-30T00:00:00"/>
    <s v="West"/>
    <s v="Jeri"/>
    <s v="ExcelIsVeryFun.com"/>
    <x v="1488"/>
    <n v="6286.9751999999999"/>
    <n v="7144.29"/>
  </r>
  <r>
    <d v="2004-11-30T00:00:00"/>
    <s v="NorthEast"/>
    <s v="Sheliadawn"/>
    <s v="Yahoo"/>
    <x v="1489"/>
    <n v="6499.4374500000004"/>
    <n v="6951.27"/>
  </r>
  <r>
    <d v="2004-11-29T00:00:00"/>
    <s v="North"/>
    <s v="Sheliadawn"/>
    <s v="Nature Company"/>
    <x v="1490"/>
    <n v="4756.4436000000005"/>
    <n v="6994.77"/>
  </r>
  <r>
    <d v="2004-11-29T00:00:00"/>
    <s v="MidWest"/>
    <s v="Jeri"/>
    <s v="Home Depot"/>
    <x v="809"/>
    <n v="2682.0261"/>
    <n v="6237.27"/>
  </r>
  <r>
    <d v="2004-11-29T00:00:00"/>
    <s v="MidWest"/>
    <s v="Jeri"/>
    <s v="Yahoo"/>
    <x v="1491"/>
    <n v="2669.4"/>
    <n v="5932"/>
  </r>
  <r>
    <d v="2004-11-29T00:00:00"/>
    <s v="NorthEast"/>
    <s v="Steven"/>
    <s v="Home Depot"/>
    <x v="1031"/>
    <n v="2962.6167999999998"/>
    <n v="5107.96"/>
  </r>
  <r>
    <d v="2004-11-29T00:00:00"/>
    <s v="West"/>
    <s v="Jon"/>
    <s v="The Economist"/>
    <x v="1492"/>
    <n v="2674.6056999999996"/>
    <n v="4533.2299999999996"/>
  </r>
  <r>
    <d v="2004-11-28T00:00:00"/>
    <s v="MidWest"/>
    <s v="Troung"/>
    <s v="Amazon.com"/>
    <x v="1384"/>
    <n v="2143.98"/>
    <n v="4764.3999999999996"/>
  </r>
  <r>
    <d v="2004-11-27T00:00:00"/>
    <s v="SouthEast"/>
    <s v="Sheliadawn"/>
    <s v="Whole Foods"/>
    <x v="1493"/>
    <n v="2003.94"/>
    <n v="4453.2"/>
  </r>
  <r>
    <d v="2004-11-27T00:00:00"/>
    <s v="NorthEast"/>
    <s v="Chin"/>
    <s v="Sherman Williams"/>
    <x v="1494"/>
    <n v="4085.2581000000005"/>
    <n v="4369.26"/>
  </r>
  <r>
    <d v="2004-11-27T00:00:00"/>
    <s v="SouthEast"/>
    <s v="Sheliadawn"/>
    <s v="Whole Foods"/>
    <x v="1495"/>
    <n v="2595.2701500000003"/>
    <n v="2775.69"/>
  </r>
  <r>
    <d v="2004-11-26T00:00:00"/>
    <s v="NorthEast"/>
    <s v="Sheliadawn"/>
    <s v="Office Depot"/>
    <x v="1496"/>
    <n v="3950.3463999999999"/>
    <n v="4489.03"/>
  </r>
  <r>
    <d v="2004-11-26T00:00:00"/>
    <s v="North"/>
    <s v="Chin"/>
    <s v="ExcelIsVeryFun.com"/>
    <x v="1156"/>
    <n v="3238.5688500000001"/>
    <n v="3463.71"/>
  </r>
  <r>
    <d v="2004-11-25T00:00:00"/>
    <s v="NorthEast"/>
    <s v="Jeri"/>
    <s v="Peet's Coffee"/>
    <x v="1497"/>
    <n v="3066.8078999999998"/>
    <n v="8288.67"/>
  </r>
  <r>
    <d v="2004-11-25T00:00:00"/>
    <s v="SouthEast"/>
    <s v="Chin"/>
    <s v="Sherman Williams"/>
    <x v="1498"/>
    <n v="1332.1132"/>
    <n v="1958.99"/>
  </r>
  <r>
    <d v="2004-11-24T00:00:00"/>
    <s v="NorthEast"/>
    <s v="Steven"/>
    <s v="Amazon.com"/>
    <x v="1499"/>
    <n v="3068.3971999999999"/>
    <n v="5290.34"/>
  </r>
  <r>
    <d v="2004-11-24T00:00:00"/>
    <s v="NorthEast"/>
    <s v="Steven"/>
    <s v="Peet's Coffee"/>
    <x v="1500"/>
    <n v="2266.0715000000005"/>
    <n v="4120.13"/>
  </r>
  <r>
    <d v="2004-11-24T00:00:00"/>
    <s v="NorthEast"/>
    <s v="Troung"/>
    <s v="Nature Company"/>
    <x v="1501"/>
    <n v="2308.6609999999996"/>
    <n v="3980.45"/>
  </r>
  <r>
    <d v="2004-11-23T00:00:00"/>
    <s v="North"/>
    <s v="Jeri"/>
    <s v="Sherman Williams"/>
    <x v="1502"/>
    <n v="4699.1120000000001"/>
    <n v="5339.9"/>
  </r>
  <r>
    <d v="2004-11-23T00:00:00"/>
    <s v="North"/>
    <s v="Troung"/>
    <s v="Amazon.com"/>
    <x v="1503"/>
    <n v="682.20900000000006"/>
    <n v="1240.3800000000001"/>
  </r>
  <r>
    <d v="2004-11-22T00:00:00"/>
    <s v="NorthEast"/>
    <s v="Rhonda"/>
    <s v="The Economist"/>
    <x v="1504"/>
    <n v="7012.7711500000005"/>
    <n v="7500.29"/>
  </r>
  <r>
    <d v="2004-11-22T00:00:00"/>
    <s v="West"/>
    <s v="Rhonda"/>
    <s v="The Economist"/>
    <x v="1505"/>
    <n v="4711.2295999999997"/>
    <n v="5353.67"/>
  </r>
  <r>
    <d v="2004-11-21T00:00:00"/>
    <s v="North"/>
    <s v="Rhonda"/>
    <s v="Nature Company"/>
    <x v="1506"/>
    <n v="5029.8975"/>
    <n v="8525.25"/>
  </r>
  <r>
    <d v="2004-11-21T00:00:00"/>
    <s v="SouthEast"/>
    <s v="Luke"/>
    <s v="Sherman Williams"/>
    <x v="418"/>
    <n v="7479.7888000000003"/>
    <n v="8499.76"/>
  </r>
  <r>
    <d v="2004-11-21T00:00:00"/>
    <s v="NorthEast"/>
    <s v="Sheliadawn"/>
    <s v="Whole Foods"/>
    <x v="1507"/>
    <n v="2500.83"/>
    <n v="6759"/>
  </r>
  <r>
    <d v="2004-11-21T00:00:00"/>
    <s v="NorthEast"/>
    <s v="Jeri"/>
    <s v="Nature Company"/>
    <x v="1508"/>
    <n v="3386.79"/>
    <n v="6157.8"/>
  </r>
  <r>
    <d v="2004-11-19T00:00:00"/>
    <s v="North"/>
    <s v="Jon"/>
    <s v="Home Depot"/>
    <x v="1009"/>
    <n v="4198.0210999999999"/>
    <n v="7115.29"/>
  </r>
  <r>
    <d v="2004-11-19T00:00:00"/>
    <s v="NorthEast"/>
    <s v="Luke"/>
    <s v="Solar and Wind Inc."/>
    <x v="1509"/>
    <n v="1795.5729999999999"/>
    <n v="4852.8999999999996"/>
  </r>
  <r>
    <d v="2004-11-19T00:00:00"/>
    <s v="SouthEast"/>
    <s v="Troung"/>
    <s v="Peet's Coffee"/>
    <x v="1510"/>
    <n v="4507.0646500000003"/>
    <n v="4820.3900000000003"/>
  </r>
  <r>
    <d v="2004-11-17T00:00:00"/>
    <s v="MidWest"/>
    <s v="Troung"/>
    <s v="Home Depot"/>
    <x v="1511"/>
    <n v="3404.2008000000001"/>
    <n v="3868.41"/>
  </r>
  <r>
    <d v="2004-11-16T00:00:00"/>
    <s v="SouthEast"/>
    <s v="Sheliadawn"/>
    <s v="The Economist"/>
    <x v="1512"/>
    <n v="5399.0169999999998"/>
    <n v="9308.65"/>
  </r>
  <r>
    <d v="2004-11-16T00:00:00"/>
    <s v="SouthEast"/>
    <s v="Jeri"/>
    <s v="ExcelIsVeryFun.com"/>
    <x v="1513"/>
    <n v="3608.3834999999999"/>
    <n v="8018.63"/>
  </r>
  <r>
    <d v="2004-11-16T00:00:00"/>
    <s v="West"/>
    <s v="Jeri"/>
    <s v="Solar and Wind Inc."/>
    <x v="1514"/>
    <n v="2953.2215999999999"/>
    <n v="7981.68"/>
  </r>
  <r>
    <d v="2004-11-14T00:00:00"/>
    <s v="NorthEast"/>
    <s v="Steven"/>
    <s v="Whole Foods"/>
    <x v="1515"/>
    <n v="28.538299999999996"/>
    <n v="48.37"/>
  </r>
  <r>
    <d v="2004-11-13T00:00:00"/>
    <s v="MidWest"/>
    <s v="Chin"/>
    <s v="ExcelIsVeryFun.com"/>
    <x v="1516"/>
    <n v="3755.3823999999995"/>
    <n v="4267.4799999999996"/>
  </r>
  <r>
    <d v="2004-11-12T00:00:00"/>
    <s v="NorthEast"/>
    <s v="Jeri"/>
    <s v="Amazon.com"/>
    <x v="1517"/>
    <n v="6395.6774999999998"/>
    <n v="8527.57"/>
  </r>
  <r>
    <d v="2004-11-12T00:00:00"/>
    <s v="MidWest"/>
    <s v="Chin"/>
    <s v="Solar and Wind Inc."/>
    <x v="1518"/>
    <n v="3504.6547999999998"/>
    <n v="8150.36"/>
  </r>
  <r>
    <d v="2004-11-11T00:00:00"/>
    <s v="West"/>
    <s v="Luke"/>
    <s v="ExcelIsVeryFun.com"/>
    <x v="974"/>
    <n v="3891.0923999999995"/>
    <n v="6708.78"/>
  </r>
  <r>
    <d v="2004-11-11T00:00:00"/>
    <s v="SouthEast"/>
    <s v="Chin"/>
    <s v="Office Depot"/>
    <x v="1519"/>
    <n v="1819.989"/>
    <n v="4044.42"/>
  </r>
  <r>
    <d v="2004-11-10T00:00:00"/>
    <s v="SouthEast"/>
    <s v="Sheliadawn"/>
    <s v="Google"/>
    <x v="1520"/>
    <n v="5467.0048999999999"/>
    <n v="9266.11"/>
  </r>
  <r>
    <d v="2004-11-10T00:00:00"/>
    <s v="SouthEast"/>
    <s v="Chin"/>
    <s v="Sherman Williams"/>
    <x v="1521"/>
    <n v="3426.7310000000002"/>
    <n v="6230.42"/>
  </r>
  <r>
    <d v="2004-11-10T00:00:00"/>
    <s v="SouthEast"/>
    <s v="Rhonda"/>
    <s v="Nature Company"/>
    <x v="1522"/>
    <n v="4171.4396000000006"/>
    <n v="6134.47"/>
  </r>
  <r>
    <d v="2004-11-10T00:00:00"/>
    <s v="NorthEast"/>
    <s v="Rhonda"/>
    <s v="Solar and Wind Inc."/>
    <x v="1523"/>
    <n v="335.88159999999999"/>
    <n v="781.12"/>
  </r>
  <r>
    <d v="2004-11-10T00:00:00"/>
    <s v="North"/>
    <s v="Steven"/>
    <s v="Whole Foods"/>
    <x v="1524"/>
    <n v="243.90300000000002"/>
    <n v="443.46"/>
  </r>
  <r>
    <d v="2004-11-09T00:00:00"/>
    <s v="SouthEast"/>
    <s v="Troung"/>
    <s v="Office Depot"/>
    <x v="1525"/>
    <n v="3374.2057"/>
    <n v="7846.99"/>
  </r>
  <r>
    <d v="2004-11-09T00:00:00"/>
    <s v="West"/>
    <s v="Chin"/>
    <s v="Solar and Wind Inc."/>
    <x v="1526"/>
    <n v="3704.6549999999997"/>
    <n v="4939.54"/>
  </r>
  <r>
    <d v="2004-11-07T00:00:00"/>
    <s v="NorthEast"/>
    <s v="Chin"/>
    <s v="Yahoo"/>
    <x v="1527"/>
    <n v="3407.4755"/>
    <n v="6195.41"/>
  </r>
  <r>
    <d v="2004-11-07T00:00:00"/>
    <s v="MidWest"/>
    <s v="Sheliadawn"/>
    <s v="Yahoo"/>
    <x v="1528"/>
    <n v="2972.2392"/>
    <n v="4370.9399999999996"/>
  </r>
  <r>
    <d v="2004-11-06T00:00:00"/>
    <s v="NorthEast"/>
    <s v="Luke"/>
    <s v="Nature Company"/>
    <x v="1529"/>
    <n v="563.5630000000001"/>
    <n v="1024.6600000000001"/>
  </r>
  <r>
    <d v="2004-11-04T00:00:00"/>
    <s v="North"/>
    <s v="Rhonda"/>
    <s v="Whole Foods"/>
    <x v="1530"/>
    <n v="5753.4897999999994"/>
    <n v="9919.81"/>
  </r>
  <r>
    <d v="2004-11-04T00:00:00"/>
    <s v="NorthEast"/>
    <s v="Chin"/>
    <s v="Costco"/>
    <x v="1531"/>
    <n v="8100.62"/>
    <n v="9205.25"/>
  </r>
  <r>
    <d v="2004-11-04T00:00:00"/>
    <s v="MidWest"/>
    <s v="Jeri"/>
    <s v="Whole Foods"/>
    <x v="1532"/>
    <n v="1445.4114999999999"/>
    <n v="2449.85"/>
  </r>
  <r>
    <d v="2004-11-03T00:00:00"/>
    <s v="NorthEast"/>
    <s v="Troung"/>
    <s v="Google"/>
    <x v="1533"/>
    <n v="1971.5475000000001"/>
    <n v="2628.73"/>
  </r>
  <r>
    <d v="2004-11-03T00:00:00"/>
    <s v="NorthEast"/>
    <s v="Jeri"/>
    <s v="Yahoo"/>
    <x v="1534"/>
    <n v="462.10079999999999"/>
    <n v="679.56"/>
  </r>
  <r>
    <d v="2004-11-02T00:00:00"/>
    <s v="SouthEast"/>
    <s v="Luke"/>
    <s v="Costco"/>
    <x v="1535"/>
    <n v="8311.7407999999996"/>
    <n v="9445.16"/>
  </r>
  <r>
    <d v="2004-11-02T00:00:00"/>
    <s v="SouthEast"/>
    <s v="Steven"/>
    <s v="ExcelIsVeryFun.com"/>
    <x v="1392"/>
    <n v="3549.6149999999998"/>
    <n v="4732.82"/>
  </r>
  <r>
    <d v="2004-11-01T00:00:00"/>
    <s v="NorthEast"/>
    <s v="Jeri"/>
    <s v="Amazon.com"/>
    <x v="1536"/>
    <n v="3679.8238999999999"/>
    <n v="9945.4699999999993"/>
  </r>
  <r>
    <d v="2004-11-01T00:00:00"/>
    <s v="NorthEast"/>
    <s v="Sheliadawn"/>
    <s v="Home Depot"/>
    <x v="1537"/>
    <n v="1283.5119"/>
    <n v="1372.74"/>
  </r>
  <r>
    <d v="2004-10-31T00:00:00"/>
    <s v="MidWest"/>
    <s v="Troung"/>
    <s v="Peet's Coffee"/>
    <x v="1065"/>
    <n v="7841.6447999999991"/>
    <n v="8910.9599999999991"/>
  </r>
  <r>
    <d v="2004-10-31T00:00:00"/>
    <s v="NorthEast"/>
    <s v="Steven"/>
    <s v="Whole Foods"/>
    <x v="1538"/>
    <n v="4549.0356999999995"/>
    <n v="7710.23"/>
  </r>
  <r>
    <d v="2004-10-31T00:00:00"/>
    <s v="NorthEast"/>
    <s v="Rhonda"/>
    <s v="Amazon.com"/>
    <x v="1539"/>
    <n v="3592.0060000000003"/>
    <n v="6530.92"/>
  </r>
  <r>
    <d v="2004-10-31T00:00:00"/>
    <s v="NorthEast"/>
    <s v="Jeri"/>
    <s v="Whole Foods"/>
    <x v="544"/>
    <n v="3871.0950000000003"/>
    <n v="5161.46"/>
  </r>
  <r>
    <d v="2004-10-30T00:00:00"/>
    <s v="NorthEast"/>
    <s v="Chin"/>
    <s v="Sherman Williams"/>
    <x v="1540"/>
    <n v="4481.1405000000004"/>
    <n v="9958.09"/>
  </r>
  <r>
    <d v="2004-10-30T00:00:00"/>
    <s v="NorthEast"/>
    <s v="Rhonda"/>
    <s v="Solar and Wind Inc."/>
    <x v="1541"/>
    <n v="5628.1751999999997"/>
    <n v="9539.2800000000007"/>
  </r>
  <r>
    <d v="2004-10-30T00:00:00"/>
    <s v="North"/>
    <s v="Sheliadawn"/>
    <s v="Whole Foods"/>
    <x v="1542"/>
    <n v="4304.0030000000006"/>
    <n v="7825.46"/>
  </r>
  <r>
    <d v="2004-10-30T00:00:00"/>
    <s v="NorthEast"/>
    <s v="Jeri"/>
    <s v="Office Depot"/>
    <x v="651"/>
    <n v="1438.4744000000001"/>
    <n v="1634.63"/>
  </r>
  <r>
    <d v="2004-10-29T00:00:00"/>
    <s v="West"/>
    <s v="Jon"/>
    <s v="Nature Company"/>
    <x v="1543"/>
    <n v="3180.6213999999995"/>
    <n v="5483.83"/>
  </r>
  <r>
    <d v="2004-10-29T00:00:00"/>
    <s v="West"/>
    <s v="Rhonda"/>
    <s v="Costco"/>
    <x v="1544"/>
    <n v="89.3673"/>
    <n v="151.47"/>
  </r>
  <r>
    <d v="2004-10-28T00:00:00"/>
    <s v="West"/>
    <s v="Luke"/>
    <s v="Costco"/>
    <x v="1545"/>
    <n v="5717.7188000000006"/>
    <n v="8408.41"/>
  </r>
  <r>
    <d v="2004-10-28T00:00:00"/>
    <s v="NorthEast"/>
    <s v="Chin"/>
    <s v="Peet's Coffee"/>
    <x v="1546"/>
    <n v="1701.0268000000001"/>
    <n v="1819.28"/>
  </r>
  <r>
    <d v="2004-10-28T00:00:00"/>
    <s v="SouthEast"/>
    <s v="Sheliadawn"/>
    <s v="Yahoo"/>
    <x v="1547"/>
    <n v="748.32300000000009"/>
    <n v="1662.94"/>
  </r>
  <r>
    <d v="2004-10-28T00:00:00"/>
    <s v="MidWest"/>
    <s v="Rhonda"/>
    <s v="Costco"/>
    <x v="496"/>
    <n v="499.13550000000004"/>
    <n v="1109.19"/>
  </r>
  <r>
    <d v="2004-10-26T00:00:00"/>
    <s v="West"/>
    <s v="Jeri"/>
    <s v="Costco"/>
    <x v="1548"/>
    <n v="3188.9187000000002"/>
    <n v="7416.09"/>
  </r>
  <r>
    <d v="2004-10-26T00:00:00"/>
    <s v="NorthEast"/>
    <s v="Rhonda"/>
    <s v="ExcelIsVeryFun.com"/>
    <x v="1549"/>
    <n v="5841.5896000000002"/>
    <n v="6638.17"/>
  </r>
  <r>
    <d v="2004-10-26T00:00:00"/>
    <s v="NorthEast"/>
    <s v="Rhonda"/>
    <s v="The Economist"/>
    <x v="571"/>
    <n v="2137.2927"/>
    <n v="3622.53"/>
  </r>
  <r>
    <d v="2004-10-24T00:00:00"/>
    <s v="NorthEast"/>
    <s v="Sheliadawn"/>
    <s v="Sherman Williams"/>
    <x v="1550"/>
    <n v="5011.1716000000006"/>
    <n v="7369.37"/>
  </r>
  <r>
    <d v="2005-03-18T00:00:00"/>
    <s v="NorthEast"/>
    <s v="Jon"/>
    <s v="Google"/>
    <x v="1551"/>
    <n v="6938.7659000000003"/>
    <n v="7421.14"/>
  </r>
  <r>
    <d v="2004-10-24T00:00:00"/>
    <s v="SouthEast"/>
    <s v="Jeri"/>
    <s v="McLendon's Hardware"/>
    <x v="1552"/>
    <n v="450.47089999999997"/>
    <n v="763.51"/>
  </r>
  <r>
    <d v="2004-10-23T00:00:00"/>
    <s v="SouthEast"/>
    <s v="Jeri"/>
    <s v="Home Depot"/>
    <x v="1553"/>
    <n v="4923.0425999999998"/>
    <n v="8344.14"/>
  </r>
  <r>
    <d v="2004-10-23T00:00:00"/>
    <s v="NorthEast"/>
    <s v="Sheliadawn"/>
    <s v="ExcelIsVeryFun.com"/>
    <x v="1554"/>
    <n v="1719.2168000000004"/>
    <n v="2528.2600000000002"/>
  </r>
  <r>
    <d v="2004-10-23T00:00:00"/>
    <s v="NorthEast"/>
    <s v="Steven"/>
    <s v="Whole Foods"/>
    <x v="1555"/>
    <n v="564.322"/>
    <n v="1026.04"/>
  </r>
  <r>
    <d v="2004-10-22T00:00:00"/>
    <s v="West"/>
    <s v="Jeri"/>
    <s v="Costco"/>
    <x v="1556"/>
    <n v="1721.5523000000001"/>
    <n v="4003.61"/>
  </r>
  <r>
    <d v="2004-10-21T00:00:00"/>
    <s v="SouthEast"/>
    <s v="Chin"/>
    <s v="McLendon's Hardware"/>
    <x v="1557"/>
    <n v="5842.7912000000006"/>
    <n v="8592.34"/>
  </r>
  <r>
    <d v="2004-10-20T00:00:00"/>
    <s v="North"/>
    <s v="Troung"/>
    <s v="Yahoo"/>
    <x v="1558"/>
    <n v="5499.7788"/>
    <n v="8087.91"/>
  </r>
  <r>
    <d v="2004-10-20T00:00:00"/>
    <s v="NorthEast"/>
    <s v="Troung"/>
    <s v="Office Depot"/>
    <x v="1559"/>
    <n v="6882.5680000000002"/>
    <n v="7821.1"/>
  </r>
  <r>
    <d v="2004-10-20T00:00:00"/>
    <s v="NorthEast"/>
    <s v="Chin"/>
    <s v="Costco"/>
    <x v="1560"/>
    <n v="3183.9780000000001"/>
    <n v="7404.6"/>
  </r>
  <r>
    <d v="2004-10-20T00:00:00"/>
    <s v="North"/>
    <s v="Chin"/>
    <s v="Costco"/>
    <x v="1561"/>
    <n v="6214.076"/>
    <n v="7061.45"/>
  </r>
  <r>
    <d v="2004-10-19T00:00:00"/>
    <s v="NorthEast"/>
    <s v="Troung"/>
    <s v="ExcelIsVeryFun.com"/>
    <x v="1562"/>
    <n v="3251.1050000000005"/>
    <n v="5911.1"/>
  </r>
  <r>
    <d v="2004-10-18T00:00:00"/>
    <s v="MidWest"/>
    <s v="Luke"/>
    <s v="The Economist"/>
    <x v="1563"/>
    <n v="8929.9045000000006"/>
    <n v="9550.7000000000007"/>
  </r>
  <r>
    <d v="2004-10-18T00:00:00"/>
    <s v="SouthEast"/>
    <s v="Luke"/>
    <s v="Costco"/>
    <x v="1564"/>
    <n v="427.90360000000004"/>
    <n v="629.27"/>
  </r>
  <r>
    <d v="2004-10-17T00:00:00"/>
    <s v="SouthEast"/>
    <s v="Rhonda"/>
    <s v="Home Depot"/>
    <x v="1565"/>
    <n v="4014.8121999999998"/>
    <n v="6922.09"/>
  </r>
  <r>
    <d v="2004-10-17T00:00:00"/>
    <s v="MidWest"/>
    <s v="Chin"/>
    <s v="Costco"/>
    <x v="1566"/>
    <n v="4316.7080000000005"/>
    <n v="4616.8"/>
  </r>
  <r>
    <d v="2004-10-17T00:00:00"/>
    <s v="NorthEast"/>
    <s v="Rhonda"/>
    <s v="Google"/>
    <x v="1179"/>
    <n v="3852.9106000000006"/>
    <n v="4120.76"/>
  </r>
  <r>
    <d v="2004-10-16T00:00:00"/>
    <s v="NorthEast"/>
    <s v="Luke"/>
    <s v="Home Depot"/>
    <x v="1567"/>
    <n v="3394.8045000000002"/>
    <n v="7544.01"/>
  </r>
  <r>
    <d v="2004-10-16T00:00:00"/>
    <s v="MidWest"/>
    <s v="Luke"/>
    <s v="Solar and Wind Inc."/>
    <x v="1568"/>
    <n v="4250.1646000000001"/>
    <n v="7327.87"/>
  </r>
  <r>
    <d v="2004-10-16T00:00:00"/>
    <s v="SouthEast"/>
    <s v="Jon"/>
    <s v="The Economist"/>
    <x v="1569"/>
    <n v="1135.3204000000001"/>
    <n v="2640.28"/>
  </r>
  <r>
    <d v="2004-10-15T00:00:00"/>
    <s v="SouthEast"/>
    <s v="Steven"/>
    <s v="Nature Company"/>
    <x v="1570"/>
    <n v="2989.3365000000003"/>
    <n v="6642.97"/>
  </r>
  <r>
    <d v="2004-12-20T00:00:00"/>
    <s v="MidWest"/>
    <s v="Jon"/>
    <s v="Amazon.com"/>
    <x v="1571"/>
    <n v="3589.2229000000002"/>
    <n v="8347.0300000000007"/>
  </r>
  <r>
    <d v="2005-03-01T00:00:00"/>
    <s v="NorthEast"/>
    <s v="Jon"/>
    <s v="Google"/>
    <x v="1572"/>
    <n v="2122.8411999999998"/>
    <n v="4936.84"/>
  </r>
  <r>
    <d v="2004-10-15T00:00:00"/>
    <s v="SouthEast"/>
    <s v="Rhonda"/>
    <s v="Yahoo"/>
    <x v="1573"/>
    <n v="56.572499999999998"/>
    <n v="75.430000000000007"/>
  </r>
  <r>
    <d v="2004-10-14T00:00:00"/>
    <s v="NorthEast"/>
    <s v="Troung"/>
    <s v="Nature Company"/>
    <x v="1574"/>
    <n v="4442.5744000000004"/>
    <n v="5048.38"/>
  </r>
  <r>
    <d v="2004-10-14T00:00:00"/>
    <s v="MidWest"/>
    <s v="Rhonda"/>
    <s v="Peet's Coffee"/>
    <x v="1575"/>
    <n v="2317.3040000000001"/>
    <n v="3407.8"/>
  </r>
  <r>
    <d v="2004-10-14T00:00:00"/>
    <s v="West"/>
    <s v="Sheliadawn"/>
    <s v="ExcelIsVeryFun.com"/>
    <x v="1576"/>
    <n v="185.87119999999999"/>
    <n v="273.33999999999997"/>
  </r>
  <r>
    <d v="2004-10-13T00:00:00"/>
    <s v="NorthEast"/>
    <s v="Sheliadawn"/>
    <s v="Sherman Williams"/>
    <x v="1577"/>
    <n v="1801.0616"/>
    <n v="2648.62"/>
  </r>
  <r>
    <d v="2004-10-13T00:00:00"/>
    <s v="MidWest"/>
    <s v="Rhonda"/>
    <s v="Whole Foods"/>
    <x v="1578"/>
    <n v="1108.8071500000001"/>
    <n v="1185.8900000000001"/>
  </r>
  <r>
    <d v="2005-02-08T00:00:00"/>
    <s v="MidWest"/>
    <s v="Jon"/>
    <s v="Google"/>
    <x v="1579"/>
    <n v="1936.7624999999998"/>
    <n v="2582.35"/>
  </r>
  <r>
    <d v="2004-10-12T00:00:00"/>
    <s v="North"/>
    <s v="Jeri"/>
    <s v="ExcelIsVeryFun.com"/>
    <x v="1580"/>
    <n v="3837.6513999999997"/>
    <n v="4104.4399999999996"/>
  </r>
  <r>
    <d v="2004-10-12T00:00:00"/>
    <s v="North"/>
    <s v="Jon"/>
    <s v="Costco"/>
    <x v="1581"/>
    <n v="2274.3017999999997"/>
    <n v="3921.21"/>
  </r>
  <r>
    <d v="2004-10-11T00:00:00"/>
    <s v="West"/>
    <s v="Steven"/>
    <s v="Whole Foods"/>
    <x v="1582"/>
    <n v="7307.2961500000001"/>
    <n v="7815.29"/>
  </r>
  <r>
    <d v="2004-10-11T00:00:00"/>
    <s v="NorthEast"/>
    <s v="Sheliadawn"/>
    <s v="Amazon.com"/>
    <x v="1583"/>
    <n v="1496.8125"/>
    <n v="3326.25"/>
  </r>
  <r>
    <d v="2004-10-11T00:00:00"/>
    <s v="SouthEast"/>
    <s v="Sheliadawn"/>
    <s v="Costco"/>
    <x v="1584"/>
    <n v="1094.3504"/>
    <n v="1243.58"/>
  </r>
  <r>
    <d v="2004-10-10T00:00:00"/>
    <s v="SouthEast"/>
    <s v="Steven"/>
    <s v="ExcelIsVeryFun.com"/>
    <x v="1585"/>
    <n v="6417.6632"/>
    <n v="9437.74"/>
  </r>
  <r>
    <d v="2004-10-10T00:00:00"/>
    <s v="NorthEast"/>
    <s v="Luke"/>
    <s v="Whole Foods"/>
    <x v="1586"/>
    <n v="6162.9149999999991"/>
    <n v="8217.2199999999993"/>
  </r>
  <r>
    <d v="2004-10-10T00:00:00"/>
    <s v="West"/>
    <s v="Steven"/>
    <s v="Sherman Williams"/>
    <x v="1587"/>
    <n v="434.61439999999999"/>
    <n v="493.88"/>
  </r>
  <r>
    <d v="2004-10-09T00:00:00"/>
    <s v="SouthEast"/>
    <s v="Rhonda"/>
    <s v="Nature Company"/>
    <x v="1448"/>
    <n v="5723.3220000000001"/>
    <n v="8416.65"/>
  </r>
  <r>
    <d v="2004-10-09T00:00:00"/>
    <s v="North"/>
    <s v="Jon"/>
    <s v="Sherman Williams"/>
    <x v="1588"/>
    <n v="3347.6670000000004"/>
    <n v="7439.26"/>
  </r>
  <r>
    <d v="2004-10-09T00:00:00"/>
    <s v="NorthEast"/>
    <s v="Steven"/>
    <s v="Yahoo"/>
    <x v="1589"/>
    <n v="5385.81"/>
    <n v="7181.08"/>
  </r>
  <r>
    <d v="2004-10-09T00:00:00"/>
    <s v="NorthEast"/>
    <s v="Steven"/>
    <s v="Peet's Coffee"/>
    <x v="1590"/>
    <n v="1935.6095"/>
    <n v="3519.29"/>
  </r>
  <r>
    <d v="2004-10-09T00:00:00"/>
    <s v="NorthEast"/>
    <s v="Steven"/>
    <s v="Google"/>
    <x v="1591"/>
    <n v="1742.925"/>
    <n v="2323.9"/>
  </r>
  <r>
    <d v="2004-10-08T00:00:00"/>
    <s v="West"/>
    <s v="Rhonda"/>
    <s v="Office Depot"/>
    <x v="1592"/>
    <n v="7750.4768000000004"/>
    <n v="8807.36"/>
  </r>
  <r>
    <d v="2004-10-07T00:00:00"/>
    <s v="NorthEast"/>
    <s v="Sheliadawn"/>
    <s v="Solar and Wind Inc."/>
    <x v="1593"/>
    <n v="5417.6813999999995"/>
    <n v="9340.83"/>
  </r>
  <r>
    <d v="2004-10-07T00:00:00"/>
    <s v="NorthEast"/>
    <s v="Rhonda"/>
    <s v="Home Depot"/>
    <x v="1594"/>
    <n v="3454.6788999999999"/>
    <n v="9336.9699999999993"/>
  </r>
  <r>
    <d v="2004-10-07T00:00:00"/>
    <s v="North"/>
    <s v="Troung"/>
    <s v="Yahoo"/>
    <x v="1595"/>
    <n v="4572.0065999999997"/>
    <n v="7882.77"/>
  </r>
  <r>
    <d v="2004-10-07T00:00:00"/>
    <s v="MidWest"/>
    <s v="Luke"/>
    <s v="Nature Company"/>
    <x v="1596"/>
    <n v="4574.7884000000004"/>
    <n v="6727.63"/>
  </r>
  <r>
    <d v="2004-10-07T00:00:00"/>
    <s v="NorthEast"/>
    <s v="Troung"/>
    <s v="Yahoo"/>
    <x v="1597"/>
    <n v="1155.0808"/>
    <n v="3121.84"/>
  </r>
  <r>
    <d v="2004-10-07T00:00:00"/>
    <s v="SouthEast"/>
    <s v="Chin"/>
    <s v="Solar and Wind Inc."/>
    <x v="1598"/>
    <n v="2251.4272000000001"/>
    <n v="2558.44"/>
  </r>
  <r>
    <d v="2004-10-06T00:00:00"/>
    <s v="NorthEast"/>
    <s v="Rhonda"/>
    <s v="Peet's Coffee"/>
    <x v="1599"/>
    <n v="3671.5798"/>
    <n v="6330.31"/>
  </r>
  <r>
    <d v="2004-10-06T00:00:00"/>
    <s v="West"/>
    <s v="Rhonda"/>
    <s v="Costco"/>
    <x v="1600"/>
    <n v="1547.1495"/>
    <n v="3438.11"/>
  </r>
  <r>
    <d v="2004-10-05T00:00:00"/>
    <s v="MidWest"/>
    <s v="Troung"/>
    <s v="The Economist"/>
    <x v="1601"/>
    <n v="2580.172"/>
    <n v="6000.4"/>
  </r>
  <r>
    <d v="2004-10-05T00:00:00"/>
    <s v="NorthEast"/>
    <s v="Chin"/>
    <s v="Home Depot"/>
    <x v="1602"/>
    <n v="851.52750000000003"/>
    <n v="1135.3699999999999"/>
  </r>
  <r>
    <d v="2004-10-04T00:00:00"/>
    <s v="North"/>
    <s v="Luke"/>
    <s v="Office Depot"/>
    <x v="1603"/>
    <n v="4398.0632000000005"/>
    <n v="6467.74"/>
  </r>
  <r>
    <d v="2004-10-04T00:00:00"/>
    <s v="NorthEast"/>
    <s v="Rhonda"/>
    <s v="Sherman Williams"/>
    <x v="1463"/>
    <n v="3946.7250000000004"/>
    <n v="5262.3"/>
  </r>
  <r>
    <d v="2004-10-03T00:00:00"/>
    <s v="SouthEast"/>
    <s v="Rhonda"/>
    <s v="Costco"/>
    <x v="1604"/>
    <n v="2774.7771000000002"/>
    <n v="6452.97"/>
  </r>
  <r>
    <d v="2004-10-03T00:00:00"/>
    <s v="SouthEast"/>
    <s v="Rhonda"/>
    <s v="Yahoo"/>
    <x v="1605"/>
    <n v="2067.7635"/>
    <n v="5588.55"/>
  </r>
  <r>
    <d v="2004-10-03T00:00:00"/>
    <s v="North"/>
    <s v="Steven"/>
    <s v="Home Depot"/>
    <x v="1606"/>
    <n v="975.03359999999998"/>
    <n v="2267.52"/>
  </r>
  <r>
    <d v="2004-10-03T00:00:00"/>
    <s v="SouthEast"/>
    <s v="Rhonda"/>
    <s v="Sherman Williams"/>
    <x v="1607"/>
    <n v="939.96280000000002"/>
    <n v="2185.96"/>
  </r>
  <r>
    <d v="2004-10-03T00:00:00"/>
    <s v="NorthEast"/>
    <s v="Sheliadawn"/>
    <s v="Peet's Coffee"/>
    <x v="1608"/>
    <n v="387.57099999999997"/>
    <n v="656.9"/>
  </r>
  <r>
    <d v="2004-10-02T00:00:00"/>
    <s v="MidWest"/>
    <s v="Sheliadawn"/>
    <s v="Peet's Coffee"/>
    <x v="1609"/>
    <n v="7266.9135000000006"/>
    <n v="7772.1"/>
  </r>
  <r>
    <d v="2004-10-02T00:00:00"/>
    <s v="MidWest"/>
    <s v="Jeri"/>
    <s v="Costco"/>
    <x v="1610"/>
    <n v="6662.8287000000009"/>
    <n v="7126.02"/>
  </r>
  <r>
    <d v="2004-10-02T00:00:00"/>
    <s v="West"/>
    <s v="Steven"/>
    <s v="Costco"/>
    <x v="1611"/>
    <n v="2578.5144"/>
    <n v="2930.13"/>
  </r>
  <r>
    <d v="2004-10-01T00:00:00"/>
    <s v="West"/>
    <s v="Jon"/>
    <s v="The Economist"/>
    <x v="1612"/>
    <n v="6615.39"/>
    <n v="8820.52"/>
  </r>
  <r>
    <d v="2004-10-01T00:00:00"/>
    <s v="West"/>
    <s v="Sheliadawn"/>
    <s v="Amazon.com"/>
    <x v="1613"/>
    <n v="4539.4910000000009"/>
    <n v="8253.6200000000008"/>
  </r>
  <r>
    <d v="2004-10-01T00:00:00"/>
    <s v="SouthEast"/>
    <s v="Sheliadawn"/>
    <s v="Whole Foods"/>
    <x v="1614"/>
    <n v="3017.9487999999997"/>
    <n v="5203.3599999999997"/>
  </r>
  <r>
    <d v="2004-09-30T00:00:00"/>
    <s v="North"/>
    <s v="Steven"/>
    <s v="Office Depot"/>
    <x v="1615"/>
    <n v="3523.6395000000002"/>
    <n v="9523.35"/>
  </r>
  <r>
    <d v="2004-09-30T00:00:00"/>
    <s v="North"/>
    <s v="Sheliadawn"/>
    <s v="Amazon.com"/>
    <x v="1616"/>
    <n v="5505.8645999999999"/>
    <n v="9492.8700000000008"/>
  </r>
  <r>
    <d v="2004-09-30T00:00:00"/>
    <s v="MidWest"/>
    <s v="Chin"/>
    <s v="Office Depot"/>
    <x v="1617"/>
    <n v="3236.7341000000001"/>
    <n v="8747.93"/>
  </r>
  <r>
    <d v="2004-09-30T00:00:00"/>
    <s v="West"/>
    <s v="Chin"/>
    <s v="Nature Company"/>
    <x v="1618"/>
    <n v="2844.6118000000001"/>
    <n v="7688.14"/>
  </r>
  <r>
    <d v="2004-09-30T00:00:00"/>
    <s v="MidWest"/>
    <s v="Jon"/>
    <s v="Office Depot"/>
    <x v="1619"/>
    <n v="6348.0889999999999"/>
    <n v="6789.4"/>
  </r>
  <r>
    <d v="2005-01-19T00:00:00"/>
    <s v="SouthEast"/>
    <s v="Jon"/>
    <s v="Google"/>
    <x v="1620"/>
    <n v="4427.9618"/>
    <n v="7505.02"/>
  </r>
  <r>
    <d v="2004-09-30T00:00:00"/>
    <s v="SouthEast"/>
    <s v="Troung"/>
    <s v="ExcelIsVeryFun.com"/>
    <x v="1621"/>
    <n v="2121.6734999999999"/>
    <n v="4714.83"/>
  </r>
  <r>
    <d v="2004-09-30T00:00:00"/>
    <s v="MidWest"/>
    <s v="Jon"/>
    <s v="Peet's Coffee"/>
    <x v="1622"/>
    <n v="500.88749999999999"/>
    <n v="1353.75"/>
  </r>
  <r>
    <d v="2004-09-30T00:00:00"/>
    <s v="MidWest"/>
    <s v="Jeri"/>
    <s v="Whole Foods"/>
    <x v="1623"/>
    <n v="444.07"/>
    <n v="807.4"/>
  </r>
  <r>
    <d v="2004-09-29T00:00:00"/>
    <s v="NorthEast"/>
    <s v="Steven"/>
    <s v="Peet's Coffee"/>
    <x v="1624"/>
    <n v="4854.4027999999998"/>
    <n v="8369.66"/>
  </r>
  <r>
    <d v="2004-10-15T00:00:00"/>
    <s v="NorthEast"/>
    <s v="Jon"/>
    <s v="Google"/>
    <x v="1047"/>
    <n v="353.83479999999997"/>
    <n v="599.72"/>
  </r>
  <r>
    <d v="2004-09-28T00:00:00"/>
    <s v="SouthEast"/>
    <s v="Jeri"/>
    <s v="Google"/>
    <x v="1625"/>
    <n v="3581.3564999999999"/>
    <n v="7958.57"/>
  </r>
  <r>
    <d v="2004-09-28T00:00:00"/>
    <s v="NorthEast"/>
    <s v="Rhonda"/>
    <s v="Costco"/>
    <x v="1626"/>
    <n v="1582.7476000000001"/>
    <n v="2327.5700000000002"/>
  </r>
  <r>
    <d v="2004-09-26T00:00:00"/>
    <s v="North"/>
    <s v="Jon"/>
    <s v="Solar and Wind Inc."/>
    <x v="1627"/>
    <n v="3621.1504000000004"/>
    <n v="8421.2800000000007"/>
  </r>
  <r>
    <d v="2004-09-26T00:00:00"/>
    <s v="MidWest"/>
    <s v="Jon"/>
    <s v="Whole Foods"/>
    <x v="1628"/>
    <n v="3590.7685000000001"/>
    <n v="6528.67"/>
  </r>
  <r>
    <d v="2004-09-26T00:00:00"/>
    <s v="SouthEast"/>
    <s v="Steven"/>
    <s v="ExcelIsVeryFun.com"/>
    <x v="1629"/>
    <n v="1593.8809999999999"/>
    <n v="3706.7"/>
  </r>
  <r>
    <d v="2004-09-25T00:00:00"/>
    <s v="North"/>
    <s v="Rhonda"/>
    <s v="Amazon.com"/>
    <x v="1630"/>
    <n v="2641.8960000000002"/>
    <n v="5870.88"/>
  </r>
  <r>
    <d v="2004-09-24T00:00:00"/>
    <s v="North"/>
    <s v="Luke"/>
    <s v="Sherman Williams"/>
    <x v="1631"/>
    <n v="6159.0388000000003"/>
    <n v="9057.41"/>
  </r>
  <r>
    <d v="2004-09-24T00:00:00"/>
    <s v="MidWest"/>
    <s v="Jon"/>
    <s v="Whole Foods"/>
    <x v="1632"/>
    <n v="2982.5345000000002"/>
    <n v="5422.79"/>
  </r>
  <r>
    <d v="2004-09-24T00:00:00"/>
    <s v="SouthEast"/>
    <s v="Jeri"/>
    <s v="Peet's Coffee"/>
    <x v="1633"/>
    <n v="2872.7174999999997"/>
    <n v="3830.29"/>
  </r>
  <r>
    <d v="2004-09-24T00:00:00"/>
    <s v="West"/>
    <s v="Luke"/>
    <s v="Yahoo"/>
    <x v="1634"/>
    <n v="1267.3980000000001"/>
    <n v="2304.36"/>
  </r>
  <r>
    <d v="2004-09-24T00:00:00"/>
    <s v="NorthEast"/>
    <s v="Rhonda"/>
    <s v="Solar and Wind Inc."/>
    <x v="1635"/>
    <n v="756.88800000000003"/>
    <n v="860.1"/>
  </r>
  <r>
    <d v="2004-09-24T00:00:00"/>
    <s v="North"/>
    <s v="Luke"/>
    <s v="Office Depot"/>
    <x v="1636"/>
    <n v="112.7984"/>
    <n v="128.18"/>
  </r>
  <r>
    <d v="2004-09-23T00:00:00"/>
    <s v="NorthEast"/>
    <s v="Sheliadawn"/>
    <s v="Costco"/>
    <x v="1637"/>
    <n v="4089.3860000000004"/>
    <n v="9510.2000000000007"/>
  </r>
  <r>
    <d v="2004-09-23T00:00:00"/>
    <s v="West"/>
    <s v="Luke"/>
    <s v="Costco"/>
    <x v="1638"/>
    <n v="4597.5074999999997"/>
    <n v="6130.01"/>
  </r>
  <r>
    <d v="2004-09-23T00:00:00"/>
    <s v="SouthEast"/>
    <s v="Sheliadawn"/>
    <s v="Peet's Coffee"/>
    <x v="1639"/>
    <n v="3280.3523999999998"/>
    <n v="5655.78"/>
  </r>
  <r>
    <d v="2004-09-23T00:00:00"/>
    <s v="NorthEast"/>
    <s v="Jeri"/>
    <s v="Yahoo"/>
    <x v="1640"/>
    <n v="1559.4981999999998"/>
    <n v="3626.74"/>
  </r>
  <r>
    <d v="2004-09-23T00:00:00"/>
    <s v="MidWest"/>
    <s v="Sheliadawn"/>
    <s v="Yahoo"/>
    <x v="1641"/>
    <n v="1657.1991999999998"/>
    <n v="2857.24"/>
  </r>
  <r>
    <d v="2004-09-21T00:00:00"/>
    <s v="West"/>
    <s v="Steven"/>
    <s v="Sherman Williams"/>
    <x v="1642"/>
    <n v="5774.1145999999999"/>
    <n v="9955.3700000000008"/>
  </r>
  <r>
    <d v="2004-09-21T00:00:00"/>
    <s v="NorthEast"/>
    <s v="Troung"/>
    <s v="McLendon's Hardware"/>
    <x v="1643"/>
    <n v="2177.0059999999999"/>
    <n v="5883.8"/>
  </r>
  <r>
    <d v="2004-09-21T00:00:00"/>
    <s v="North"/>
    <s v="Sheliadawn"/>
    <s v="ExcelIsVeryFun.com"/>
    <x v="1644"/>
    <n v="2008.8009999999997"/>
    <n v="3463.45"/>
  </r>
  <r>
    <d v="2004-09-21T00:00:00"/>
    <s v="SouthEast"/>
    <s v="Jeri"/>
    <s v="ExcelIsVeryFun.com"/>
    <x v="1645"/>
    <n v="1101.1422"/>
    <n v="2976.06"/>
  </r>
  <r>
    <d v="2004-09-20T00:00:00"/>
    <s v="NorthEast"/>
    <s v="Luke"/>
    <s v="Sherman Williams"/>
    <x v="1646"/>
    <n v="6055.1832000000004"/>
    <n v="6880.89"/>
  </r>
  <r>
    <d v="2004-09-20T00:00:00"/>
    <s v="NorthEast"/>
    <s v="Sheliadawn"/>
    <s v="Yahoo"/>
    <x v="1647"/>
    <n v="2081.2875000000004"/>
    <n v="2775.05"/>
  </r>
  <r>
    <d v="2004-09-20T00:00:00"/>
    <s v="North"/>
    <s v="Chin"/>
    <s v="Peet's Coffee"/>
    <x v="1648"/>
    <n v="939.33159999999998"/>
    <n v="1381.37"/>
  </r>
  <r>
    <d v="2004-09-19T00:00:00"/>
    <s v="SouthEast"/>
    <s v="Sheliadawn"/>
    <s v="Costco"/>
    <x v="1649"/>
    <n v="5342.1131500000001"/>
    <n v="5713.49"/>
  </r>
  <r>
    <d v="2004-09-19T00:00:00"/>
    <s v="NorthEast"/>
    <s v="Sheliadawn"/>
    <s v="Google"/>
    <x v="1650"/>
    <n v="2145.6071999999999"/>
    <n v="2438.19"/>
  </r>
  <r>
    <d v="2004-09-19T00:00:00"/>
    <s v="North"/>
    <s v="Luke"/>
    <s v="Office Depot"/>
    <x v="1651"/>
    <n v="115.3515"/>
    <n v="209.73"/>
  </r>
  <r>
    <d v="2004-09-18T00:00:00"/>
    <s v="West"/>
    <s v="Jeri"/>
    <s v="The Economist"/>
    <x v="1652"/>
    <n v="5773.1677"/>
    <n v="9785.0300000000007"/>
  </r>
  <r>
    <d v="2004-09-18T00:00:00"/>
    <s v="SouthEast"/>
    <s v="Jon"/>
    <s v="Yahoo"/>
    <x v="1653"/>
    <n v="4373.8031999999994"/>
    <n v="7541.04"/>
  </r>
  <r>
    <d v="2004-09-18T00:00:00"/>
    <s v="NorthEast"/>
    <s v="Jeri"/>
    <s v="The Economist"/>
    <x v="1654"/>
    <n v="50.728000000000002"/>
    <n v="74.599999999999994"/>
  </r>
  <r>
    <d v="2004-09-17T00:00:00"/>
    <s v="SouthEast"/>
    <s v="Steven"/>
    <s v="The Economist"/>
    <x v="322"/>
    <n v="2680.1504999999997"/>
    <n v="7243.65"/>
  </r>
  <r>
    <d v="2004-09-17T00:00:00"/>
    <s v="NorthEast"/>
    <s v="Jeri"/>
    <s v="Solar and Wind Inc."/>
    <x v="1655"/>
    <n v="2852.1680000000006"/>
    <n v="5185.76"/>
  </r>
  <r>
    <d v="2004-09-17T00:00:00"/>
    <s v="North"/>
    <s v="Luke"/>
    <s v="The Economist"/>
    <x v="1656"/>
    <n v="913.60770000000002"/>
    <n v="2469.21"/>
  </r>
  <r>
    <d v="2004-09-16T00:00:00"/>
    <s v="West"/>
    <s v="Jeri"/>
    <s v="Yahoo"/>
    <x v="1657"/>
    <n v="5286.0675000000001"/>
    <n v="7048.09"/>
  </r>
  <r>
    <d v="2004-09-16T00:00:00"/>
    <s v="NorthEast"/>
    <s v="Troung"/>
    <s v="Yahoo"/>
    <x v="1658"/>
    <n v="2182.1965"/>
    <n v="2333.9"/>
  </r>
  <r>
    <d v="2004-09-16T00:00:00"/>
    <s v="North"/>
    <s v="Jon"/>
    <s v="McLendon's Hardware"/>
    <x v="1659"/>
    <n v="828.59280000000001"/>
    <n v="2239.44"/>
  </r>
  <r>
    <d v="2004-09-15T00:00:00"/>
    <s v="NorthEast"/>
    <s v="Jon"/>
    <s v="ExcelIsVeryFun.com"/>
    <x v="1660"/>
    <n v="2600.4857999999999"/>
    <n v="7028.34"/>
  </r>
  <r>
    <d v="2004-09-14T00:00:00"/>
    <s v="NorthEast"/>
    <s v="Sheliadawn"/>
    <s v="Office Depot"/>
    <x v="1661"/>
    <n v="3229.116"/>
    <n v="3453.6"/>
  </r>
  <r>
    <d v="2004-09-13T00:00:00"/>
    <s v="West"/>
    <s v="Luke"/>
    <s v="Home Depot"/>
    <x v="1662"/>
    <n v="2811.7964999999999"/>
    <n v="7599.45"/>
  </r>
  <r>
    <d v="2004-09-12T00:00:00"/>
    <s v="MidWest"/>
    <s v="Jeri"/>
    <s v="Nature Company"/>
    <x v="1663"/>
    <n v="3673.2696000000001"/>
    <n v="4174.17"/>
  </r>
  <r>
    <d v="2004-09-12T00:00:00"/>
    <s v="West"/>
    <s v="Troung"/>
    <s v="Whole Foods"/>
    <x v="1664"/>
    <n v="1454.76"/>
    <n v="1939.68"/>
  </r>
  <r>
    <d v="2004-09-12T00:00:00"/>
    <s v="NorthEast"/>
    <s v="Steven"/>
    <s v="ExcelIsVeryFun.com"/>
    <x v="1665"/>
    <n v="1467.4357500000001"/>
    <n v="1569.45"/>
  </r>
  <r>
    <d v="2004-09-10T00:00:00"/>
    <s v="NorthEast"/>
    <s v="Steven"/>
    <s v="Peet's Coffee"/>
    <x v="1666"/>
    <n v="6481.875"/>
    <n v="8642.5"/>
  </r>
  <r>
    <d v="2004-09-10T00:00:00"/>
    <s v="North"/>
    <s v="Troung"/>
    <s v="Sherman Williams"/>
    <x v="1667"/>
    <n v="2852.3447999999999"/>
    <n v="7709.04"/>
  </r>
  <r>
    <d v="2004-09-10T00:00:00"/>
    <s v="NorthEast"/>
    <s v="Sheliadawn"/>
    <s v="Peet's Coffee"/>
    <x v="1668"/>
    <n v="2996.1374999999998"/>
    <n v="3994.85"/>
  </r>
  <r>
    <d v="2004-09-10T00:00:00"/>
    <s v="NorthEast"/>
    <s v="Rhonda"/>
    <s v="Solar and Wind Inc."/>
    <x v="1669"/>
    <n v="1017.9251500000001"/>
    <n v="1088.69"/>
  </r>
  <r>
    <d v="2004-09-09T00:00:00"/>
    <s v="NorthEast"/>
    <s v="Jon"/>
    <s v="Sherman Williams"/>
    <x v="1534"/>
    <n v="9317.9668999999994"/>
    <n v="9965.74"/>
  </r>
  <r>
    <d v="2004-09-09T00:00:00"/>
    <s v="West"/>
    <s v="Chin"/>
    <s v="Peet's Coffee"/>
    <x v="405"/>
    <n v="4665.4069"/>
    <n v="4989.74"/>
  </r>
  <r>
    <d v="2004-09-09T00:00:00"/>
    <s v="West"/>
    <s v="Rhonda"/>
    <s v="Peet's Coffee"/>
    <x v="1670"/>
    <n v="1724.0325999999998"/>
    <n v="2972.47"/>
  </r>
  <r>
    <d v="2004-09-08T00:00:00"/>
    <s v="NorthEast"/>
    <s v="Troung"/>
    <s v="ExcelIsVeryFun.com"/>
    <x v="1671"/>
    <n v="1907.5574000000001"/>
    <n v="4436.18"/>
  </r>
  <r>
    <d v="2004-09-08T00:00:00"/>
    <s v="North"/>
    <s v="Chin"/>
    <s v="ExcelIsVeryFun.com"/>
    <x v="1672"/>
    <n v="1160.2431999999999"/>
    <n v="2698.24"/>
  </r>
  <r>
    <d v="2004-09-08T00:00:00"/>
    <s v="SouthEast"/>
    <s v="Luke"/>
    <s v="Yahoo"/>
    <x v="1673"/>
    <n v="1054.1905999999999"/>
    <n v="1817.57"/>
  </r>
  <r>
    <d v="2004-09-08T00:00:00"/>
    <s v="NorthEast"/>
    <s v="Rhonda"/>
    <s v="Yahoo"/>
    <x v="1674"/>
    <n v="422.72450000000003"/>
    <n v="768.59"/>
  </r>
  <r>
    <d v="2004-09-07T00:00:00"/>
    <s v="MidWest"/>
    <s v="Chin"/>
    <s v="Office Depot"/>
    <x v="1675"/>
    <n v="7884.2659500000009"/>
    <n v="8432.3700000000008"/>
  </r>
  <r>
    <d v="2004-09-07T00:00:00"/>
    <s v="North"/>
    <s v="Jon"/>
    <s v="Yahoo"/>
    <x v="1676"/>
    <n v="3498.1875999999997"/>
    <n v="8135.32"/>
  </r>
  <r>
    <d v="2004-09-07T00:00:00"/>
    <s v="North"/>
    <s v="Sheliadawn"/>
    <s v="Nature Company"/>
    <x v="1677"/>
    <n v="5047.3450499999999"/>
    <n v="5398.23"/>
  </r>
  <r>
    <d v="2004-09-07T00:00:00"/>
    <s v="NorthEast"/>
    <s v="Jon"/>
    <s v="Home Depot"/>
    <x v="1678"/>
    <n v="1465.875"/>
    <n v="3257.5"/>
  </r>
  <r>
    <d v="2004-09-07T00:00:00"/>
    <s v="NorthEast"/>
    <s v="Steven"/>
    <s v="Nature Company"/>
    <x v="1679"/>
    <n v="1864.6688000000001"/>
    <n v="2742.16"/>
  </r>
  <r>
    <d v="2004-09-29T00:00:00"/>
    <s v="NorthEast"/>
    <s v="Jon"/>
    <s v="Amazon.com"/>
    <x v="1680"/>
    <n v="2626.7312000000002"/>
    <n v="3862.84"/>
  </r>
  <r>
    <d v="2004-09-06T00:00:00"/>
    <s v="North"/>
    <s v="Troung"/>
    <s v="Whole Foods"/>
    <x v="1681"/>
    <n v="3595.4837000000002"/>
    <n v="8361.59"/>
  </r>
  <r>
    <d v="2004-09-06T00:00:00"/>
    <s v="MidWest"/>
    <s v="Steven"/>
    <s v="Solar and Wind Inc."/>
    <x v="1682"/>
    <n v="5481.7663999999995"/>
    <n v="6229.28"/>
  </r>
  <r>
    <d v="2004-09-06T00:00:00"/>
    <s v="North"/>
    <s v="Sheliadawn"/>
    <s v="McLendon's Hardware"/>
    <x v="1683"/>
    <n v="2808.3587000000002"/>
    <n v="4759.93"/>
  </r>
  <r>
    <d v="2004-09-06T00:00:00"/>
    <s v="SouthEast"/>
    <s v="Jon"/>
    <s v="Solar and Wind Inc."/>
    <x v="1684"/>
    <n v="3980.1696000000002"/>
    <n v="4522.92"/>
  </r>
  <r>
    <d v="2004-09-06T00:00:00"/>
    <s v="NorthEast"/>
    <s v="Jon"/>
    <s v="Amazon.com"/>
    <x v="309"/>
    <n v="1823.277"/>
    <n v="3090.3"/>
  </r>
  <r>
    <d v="2004-09-06T00:00:00"/>
    <s v="West"/>
    <s v="Sheliadawn"/>
    <s v="Google"/>
    <x v="1685"/>
    <n v="826.56804999999997"/>
    <n v="884.03"/>
  </r>
  <r>
    <d v="2004-09-05T00:00:00"/>
    <s v="NorthEast"/>
    <s v="Steven"/>
    <s v="Amazon.com"/>
    <x v="1686"/>
    <n v="3313.2715000000003"/>
    <n v="6024.13"/>
  </r>
  <r>
    <d v="2004-09-05T00:00:00"/>
    <s v="West"/>
    <s v="Steven"/>
    <s v="Home Depot"/>
    <x v="1687"/>
    <n v="5486.8231000000005"/>
    <n v="5868.26"/>
  </r>
  <r>
    <d v="2004-09-05T00:00:00"/>
    <s v="SouthEast"/>
    <s v="Troung"/>
    <s v="Office Depot"/>
    <x v="1688"/>
    <n v="965.33280000000002"/>
    <n v="2244.96"/>
  </r>
  <r>
    <d v="2004-09-04T00:00:00"/>
    <s v="SouthEast"/>
    <s v="Troung"/>
    <s v="McLendon's Hardware"/>
    <x v="1689"/>
    <n v="5157.0475000000006"/>
    <n v="9376.4500000000007"/>
  </r>
  <r>
    <d v="2004-09-04T00:00:00"/>
    <s v="MidWest"/>
    <s v="Jon"/>
    <s v="Yahoo"/>
    <x v="1690"/>
    <n v="5988.93"/>
    <n v="7985.24"/>
  </r>
  <r>
    <d v="2004-09-04T00:00:00"/>
    <s v="NorthEast"/>
    <s v="Sheliadawn"/>
    <s v="Google"/>
    <x v="1691"/>
    <n v="5842.0823999999993"/>
    <n v="6638.73"/>
  </r>
  <r>
    <d v="2004-09-04T00:00:00"/>
    <s v="SouthEast"/>
    <s v="Chin"/>
    <s v="McLendon's Hardware"/>
    <x v="1692"/>
    <n v="2356.7912999999999"/>
    <n v="5480.91"/>
  </r>
  <r>
    <d v="2004-09-02T00:00:00"/>
    <s v="SouthEast"/>
    <s v="Jeri"/>
    <s v="Home Depot"/>
    <x v="626"/>
    <n v="3759.9414999999995"/>
    <n v="8744.0499999999993"/>
  </r>
  <r>
    <d v="2004-09-02T00:00:00"/>
    <s v="West"/>
    <s v="Chin"/>
    <s v="Sherman Williams"/>
    <x v="1693"/>
    <n v="3978.6256000000003"/>
    <n v="5850.92"/>
  </r>
  <r>
    <d v="2004-09-02T00:00:00"/>
    <s v="NorthEast"/>
    <s v="Steven"/>
    <s v="Amazon.com"/>
    <x v="1694"/>
    <n v="3719.6367999999998"/>
    <n v="4226.8599999999997"/>
  </r>
  <r>
    <d v="2004-09-02T00:00:00"/>
    <s v="West"/>
    <s v="Rhonda"/>
    <s v="Nature Company"/>
    <x v="1695"/>
    <n v="1514.0880999999999"/>
    <n v="4092.13"/>
  </r>
  <r>
    <d v="2004-09-01T00:00:00"/>
    <s v="NorthEast"/>
    <s v="Troung"/>
    <s v="Home Depot"/>
    <x v="1696"/>
    <n v="5018.3728000000001"/>
    <n v="7379.96"/>
  </r>
  <r>
    <d v="2004-09-01T00:00:00"/>
    <s v="NorthEast"/>
    <s v="Rhonda"/>
    <s v="Office Depot"/>
    <x v="1697"/>
    <n v="425.44370000000004"/>
    <n v="455.02"/>
  </r>
  <r>
    <d v="2004-08-31T00:00:00"/>
    <s v="SouthEast"/>
    <s v="Chin"/>
    <s v="Yahoo"/>
    <x v="1698"/>
    <n v="5802.5733"/>
    <n v="9834.8700000000008"/>
  </r>
  <r>
    <d v="2004-08-31T00:00:00"/>
    <s v="West"/>
    <s v="Chin"/>
    <s v="Peet's Coffee"/>
    <x v="1699"/>
    <n v="2393.5456000000004"/>
    <n v="3519.92"/>
  </r>
  <r>
    <d v="2004-08-30T00:00:00"/>
    <s v="NorthEast"/>
    <s v="Chin"/>
    <s v="Sherman Williams"/>
    <x v="1700"/>
    <n v="3131.6125999999999"/>
    <n v="7282.82"/>
  </r>
  <r>
    <d v="2004-08-30T00:00:00"/>
    <s v="MidWest"/>
    <s v="Rhonda"/>
    <s v="Peet's Coffee"/>
    <x v="1701"/>
    <n v="3931.9823999999994"/>
    <n v="6779.28"/>
  </r>
  <r>
    <d v="2004-08-30T00:00:00"/>
    <s v="SouthEast"/>
    <s v="Jon"/>
    <s v="Nature Company"/>
    <x v="1702"/>
    <n v="4482.7980000000007"/>
    <n v="6592.35"/>
  </r>
  <r>
    <d v="2004-08-30T00:00:00"/>
    <s v="NorthEast"/>
    <s v="Troung"/>
    <s v="Yahoo"/>
    <x v="1703"/>
    <n v="3366.8195000000001"/>
    <n v="6121.49"/>
  </r>
  <r>
    <d v="2004-08-30T00:00:00"/>
    <s v="SouthEast"/>
    <s v="Rhonda"/>
    <s v="Yahoo"/>
    <x v="1704"/>
    <n v="744.8433"/>
    <n v="2013.09"/>
  </r>
  <r>
    <d v="2004-08-30T00:00:00"/>
    <s v="West"/>
    <s v="Luke"/>
    <s v="ExcelIsVeryFun.com"/>
    <x v="1705"/>
    <n v="141.85600000000002"/>
    <n v="257.92"/>
  </r>
  <r>
    <d v="2004-08-29T00:00:00"/>
    <s v="West"/>
    <s v="Steven"/>
    <s v="The Economist"/>
    <x v="1125"/>
    <n v="3887.3220000000001"/>
    <n v="5716.65"/>
  </r>
  <r>
    <d v="2004-08-29T00:00:00"/>
    <s v="NorthEast"/>
    <s v="Steven"/>
    <s v="McLendon's Hardware"/>
    <x v="1706"/>
    <n v="3729.2025000000003"/>
    <n v="4972.2700000000004"/>
  </r>
  <r>
    <d v="2004-08-29T00:00:00"/>
    <s v="MidWest"/>
    <s v="Steven"/>
    <s v="Solar and Wind Inc."/>
    <x v="1707"/>
    <n v="1775.8355000000001"/>
    <n v="4129.8500000000004"/>
  </r>
  <r>
    <d v="2004-08-29T00:00:00"/>
    <s v="West"/>
    <s v="Sheliadawn"/>
    <s v="Whole Foods"/>
    <x v="1708"/>
    <n v="1451.1935000000001"/>
    <n v="2459.65"/>
  </r>
  <r>
    <d v="2004-08-28T00:00:00"/>
    <s v="NorthEast"/>
    <s v="Steven"/>
    <s v="Sherman Williams"/>
    <x v="1709"/>
    <n v="3543.2532000000001"/>
    <n v="9576.36"/>
  </r>
  <r>
    <d v="2004-08-28T00:00:00"/>
    <s v="NorthEast"/>
    <s v="Luke"/>
    <s v="Solar and Wind Inc."/>
    <x v="1710"/>
    <n v="7898.9152000000004"/>
    <n v="8976.0400000000009"/>
  </r>
  <r>
    <d v="2004-08-28T00:00:00"/>
    <s v="North"/>
    <s v="Jon"/>
    <s v="Home Depot"/>
    <x v="1711"/>
    <n v="5363.1532000000007"/>
    <n v="7886.99"/>
  </r>
  <r>
    <d v="2004-08-28T00:00:00"/>
    <s v="SouthEast"/>
    <s v="Rhonda"/>
    <s v="Solar and Wind Inc."/>
    <x v="1129"/>
    <n v="2021.7449999999999"/>
    <n v="2695.66"/>
  </r>
  <r>
    <d v="2004-08-28T00:00:00"/>
    <s v="MidWest"/>
    <s v="Jon"/>
    <s v="McLendon's Hardware"/>
    <x v="1712"/>
    <n v="1901.4449999999999"/>
    <n v="2535.2600000000002"/>
  </r>
  <r>
    <d v="2004-08-28T00:00:00"/>
    <s v="North"/>
    <s v="Steven"/>
    <s v="Peet's Coffee"/>
    <x v="1713"/>
    <n v="964.14480000000003"/>
    <n v="1417.86"/>
  </r>
  <r>
    <d v="2004-08-27T00:00:00"/>
    <s v="West"/>
    <s v="Rhonda"/>
    <s v="Sherman Williams"/>
    <x v="1714"/>
    <n v="4832.6850000000004"/>
    <n v="8786.7000000000007"/>
  </r>
  <r>
    <d v="2004-08-27T00:00:00"/>
    <s v="SouthEast"/>
    <s v="Troung"/>
    <s v="The Economist"/>
    <x v="1715"/>
    <n v="4356.9674999999997"/>
    <n v="5809.29"/>
  </r>
  <r>
    <d v="2004-08-27T00:00:00"/>
    <s v="NorthEast"/>
    <s v="Chin"/>
    <s v="The Economist"/>
    <x v="1530"/>
    <n v="1441.1398999999999"/>
    <n v="2442.61"/>
  </r>
  <r>
    <d v="2004-08-27T00:00:00"/>
    <s v="West"/>
    <s v="Jeri"/>
    <s v="Yahoo"/>
    <x v="1716"/>
    <n v="757.37750000000005"/>
    <n v="1377.05"/>
  </r>
  <r>
    <d v="2004-08-26T00:00:00"/>
    <s v="NorthEast"/>
    <s v="Jeri"/>
    <s v="Solar and Wind Inc."/>
    <x v="1717"/>
    <n v="3879.2588999999998"/>
    <n v="4148.9399999999996"/>
  </r>
  <r>
    <d v="2004-08-25T00:00:00"/>
    <s v="SouthEast"/>
    <s v="Troung"/>
    <s v="Google"/>
    <x v="1718"/>
    <n v="2637.41995"/>
    <n v="2820.77"/>
  </r>
  <r>
    <d v="2004-08-25T00:00:00"/>
    <s v="West"/>
    <s v="Chin"/>
    <s v="Sherman Williams"/>
    <x v="1719"/>
    <n v="666.74479999999994"/>
    <n v="1149.56"/>
  </r>
  <r>
    <d v="2004-08-23T00:00:00"/>
    <s v="SouthEast"/>
    <s v="Jeri"/>
    <s v="Nature Company"/>
    <x v="1675"/>
    <n v="8622.1492500000004"/>
    <n v="9221.5499999999993"/>
  </r>
  <r>
    <d v="2004-08-23T00:00:00"/>
    <s v="North"/>
    <s v="Luke"/>
    <s v="Yahoo"/>
    <x v="1720"/>
    <n v="3304.6064999999999"/>
    <n v="7343.57"/>
  </r>
  <r>
    <d v="2004-08-23T00:00:00"/>
    <s v="West"/>
    <s v="Troung"/>
    <s v="Yahoo"/>
    <x v="1382"/>
    <n v="3081.9657000000002"/>
    <n v="3296.22"/>
  </r>
  <r>
    <d v="2004-08-23T00:00:00"/>
    <s v="North"/>
    <s v="Chin"/>
    <s v="Yahoo"/>
    <x v="1721"/>
    <n v="969.23200000000008"/>
    <n v="1762.24"/>
  </r>
  <r>
    <d v="2004-08-23T00:00:00"/>
    <s v="West"/>
    <s v="Jeri"/>
    <s v="Solar and Wind Inc."/>
    <x v="1722"/>
    <n v="782.59050000000002"/>
    <n v="1739.09"/>
  </r>
  <r>
    <d v="2004-08-22T00:00:00"/>
    <s v="NorthEast"/>
    <s v="Troung"/>
    <s v="Office Depot"/>
    <x v="1723"/>
    <n v="3539.2165000000005"/>
    <n v="9565.4500000000007"/>
  </r>
  <r>
    <d v="2004-08-22T00:00:00"/>
    <s v="North"/>
    <s v="Luke"/>
    <s v="Home Depot"/>
    <x v="1724"/>
    <n v="3448.9587000000001"/>
    <n v="9321.51"/>
  </r>
  <r>
    <d v="2004-08-22T00:00:00"/>
    <s v="SouthEast"/>
    <s v="Chin"/>
    <s v="Sherman Williams"/>
    <x v="1725"/>
    <n v="3605.8734999999997"/>
    <n v="6111.65"/>
  </r>
  <r>
    <d v="2004-08-21T00:00:00"/>
    <s v="West"/>
    <s v="Jeri"/>
    <s v="McLendon's Hardware"/>
    <x v="1726"/>
    <n v="2606.7183999999997"/>
    <n v="2962.18"/>
  </r>
  <r>
    <d v="2004-08-21T00:00:00"/>
    <s v="SouthEast"/>
    <s v="Sheliadawn"/>
    <s v="Costco"/>
    <x v="1727"/>
    <n v="1381.9096000000002"/>
    <n v="2032.22"/>
  </r>
  <r>
    <d v="2004-08-20T00:00:00"/>
    <s v="NorthEast"/>
    <s v="Sheliadawn"/>
    <s v="Costco"/>
    <x v="1728"/>
    <n v="2734.8741999999997"/>
    <n v="4635.38"/>
  </r>
  <r>
    <d v="2004-08-19T00:00:00"/>
    <s v="West"/>
    <s v="Jon"/>
    <s v="The Economist"/>
    <x v="1729"/>
    <n v="1427.2638999999999"/>
    <n v="3857.47"/>
  </r>
  <r>
    <d v="2004-08-18T00:00:00"/>
    <s v="MidWest"/>
    <s v="Troung"/>
    <s v="Google"/>
    <x v="1730"/>
    <n v="4844.0752000000002"/>
    <n v="7123.64"/>
  </r>
  <r>
    <d v="2004-08-18T00:00:00"/>
    <s v="NorthEast"/>
    <s v="Steven"/>
    <s v="Whole Foods"/>
    <x v="1731"/>
    <n v="2420.9618"/>
    <n v="6543.14"/>
  </r>
  <r>
    <d v="2004-08-18T00:00:00"/>
    <s v="North"/>
    <s v="Chin"/>
    <s v="Home Depot"/>
    <x v="1732"/>
    <n v="2575.3365000000003"/>
    <n v="4682.43"/>
  </r>
  <r>
    <d v="2004-08-18T00:00:00"/>
    <s v="NorthEast"/>
    <s v="Rhonda"/>
    <s v="Costco"/>
    <x v="768"/>
    <n v="2991.7649999999999"/>
    <n v="3989.02"/>
  </r>
  <r>
    <d v="2004-08-17T00:00:00"/>
    <s v="West"/>
    <s v="Jeri"/>
    <s v="Amazon.com"/>
    <x v="1733"/>
    <n v="6390.6656000000003"/>
    <n v="7262.12"/>
  </r>
  <r>
    <d v="2004-08-17T00:00:00"/>
    <s v="MidWest"/>
    <s v="Luke"/>
    <s v="Home Depot"/>
    <x v="1734"/>
    <n v="3418.5360000000005"/>
    <n v="6215.52"/>
  </r>
  <r>
    <d v="2004-08-17T00:00:00"/>
    <s v="NorthEast"/>
    <s v="Jon"/>
    <s v="Yahoo"/>
    <x v="1735"/>
    <n v="3740.28"/>
    <n v="4987.04"/>
  </r>
  <r>
    <d v="2004-08-17T00:00:00"/>
    <s v="NorthEast"/>
    <s v="Troung"/>
    <s v="ExcelIsVeryFun.com"/>
    <x v="1736"/>
    <n v="301.33499999999998"/>
    <n v="401.78"/>
  </r>
  <r>
    <d v="2004-08-16T00:00:00"/>
    <s v="NorthEast"/>
    <s v="Steven"/>
    <s v="Google"/>
    <x v="1737"/>
    <n v="4345.5600000000004"/>
    <n v="5794.08"/>
  </r>
  <r>
    <d v="2004-08-16T00:00:00"/>
    <s v="NorthEast"/>
    <s v="Jeri"/>
    <s v="Peet's Coffee"/>
    <x v="1738"/>
    <n v="5014.3632000000007"/>
    <n v="5698.14"/>
  </r>
  <r>
    <d v="2004-08-16T00:00:00"/>
    <s v="West"/>
    <s v="Troung"/>
    <s v="Nature Company"/>
    <x v="1739"/>
    <n v="2095.9028000000003"/>
    <n v="3082.21"/>
  </r>
  <r>
    <d v="2004-08-16T00:00:00"/>
    <s v="North"/>
    <s v="Steven"/>
    <s v="Amazon.com"/>
    <x v="1740"/>
    <n v="2645.0589"/>
    <n v="2828.94"/>
  </r>
  <r>
    <d v="2004-08-15T00:00:00"/>
    <s v="SouthEast"/>
    <s v="Jon"/>
    <s v="Sherman Williams"/>
    <x v="1741"/>
    <n v="3778.8529000000003"/>
    <n v="8788.0300000000007"/>
  </r>
  <r>
    <d v="2004-08-13T00:00:00"/>
    <s v="North"/>
    <s v="Jeri"/>
    <s v="ExcelIsVeryFun.com"/>
    <x v="1742"/>
    <n v="8446.4599999999991"/>
    <n v="9598.25"/>
  </r>
  <r>
    <d v="2004-08-13T00:00:00"/>
    <s v="NorthEast"/>
    <s v="Troung"/>
    <s v="Yahoo"/>
    <x v="1743"/>
    <n v="2791.8868000000002"/>
    <n v="7545.64"/>
  </r>
  <r>
    <d v="2004-08-13T00:00:00"/>
    <s v="West"/>
    <s v="Steven"/>
    <s v="Amazon.com"/>
    <x v="1744"/>
    <n v="4570.1656000000003"/>
    <n v="5193.37"/>
  </r>
  <r>
    <d v="2004-08-13T00:00:00"/>
    <s v="MidWest"/>
    <s v="Steven"/>
    <s v="Solar and Wind Inc."/>
    <x v="1745"/>
    <n v="1054.7642000000001"/>
    <n v="2452.94"/>
  </r>
  <r>
    <d v="2004-08-13T00:00:00"/>
    <s v="SouthEast"/>
    <s v="Luke"/>
    <s v="Costco"/>
    <x v="1746"/>
    <n v="852.83199999999999"/>
    <n v="1470.4"/>
  </r>
  <r>
    <d v="2004-08-13T00:00:00"/>
    <s v="NorthEast"/>
    <s v="Jeri"/>
    <s v="The Economist"/>
    <x v="1747"/>
    <n v="425.30239999999998"/>
    <n v="733.28"/>
  </r>
  <r>
    <d v="2004-08-12T00:00:00"/>
    <s v="West"/>
    <s v="Chin"/>
    <s v="Yahoo"/>
    <x v="1748"/>
    <n v="6187.3336000000008"/>
    <n v="9099.02"/>
  </r>
  <r>
    <d v="2004-08-11T00:00:00"/>
    <s v="NorthEast"/>
    <s v="Steven"/>
    <s v="Office Depot"/>
    <x v="344"/>
    <n v="4044.8705000000004"/>
    <n v="7354.31"/>
  </r>
  <r>
    <d v="2004-08-11T00:00:00"/>
    <s v="West"/>
    <s v="Jeri"/>
    <s v="Home Depot"/>
    <x v="150"/>
    <n v="748.44079999999997"/>
    <n v="1740.56"/>
  </r>
  <r>
    <d v="2004-08-11T00:00:00"/>
    <s v="NorthEast"/>
    <s v="Sheliadawn"/>
    <s v="ExcelIsVeryFun.com"/>
    <x v="1749"/>
    <n v="326.77659999999997"/>
    <n v="883.18"/>
  </r>
  <r>
    <d v="2004-08-10T00:00:00"/>
    <s v="NorthEast"/>
    <s v="Jeri"/>
    <s v="Home Depot"/>
    <x v="1750"/>
    <n v="5710.9874"/>
    <n v="9846.5300000000007"/>
  </r>
  <r>
    <d v="2004-08-10T00:00:00"/>
    <s v="SouthEast"/>
    <s v="Luke"/>
    <s v="Costco"/>
    <x v="1751"/>
    <n v="5686.0357999999997"/>
    <n v="9803.51"/>
  </r>
  <r>
    <d v="2004-08-10T00:00:00"/>
    <s v="NorthEast"/>
    <s v="Sheliadawn"/>
    <s v="Peet's Coffee"/>
    <x v="1752"/>
    <n v="169.1525"/>
    <n v="307.55"/>
  </r>
  <r>
    <d v="2004-08-10T00:00:00"/>
    <s v="North"/>
    <s v="Troung"/>
    <s v="Costco"/>
    <x v="362"/>
    <n v="234.08879999999999"/>
    <n v="266.01"/>
  </r>
  <r>
    <d v="2004-08-09T00:00:00"/>
    <s v="West"/>
    <s v="Luke"/>
    <s v="Peet's Coffee"/>
    <x v="1753"/>
    <n v="1149.2865999999999"/>
    <n v="3106.18"/>
  </r>
  <r>
    <d v="2004-08-09T00:00:00"/>
    <s v="MidWest"/>
    <s v="Luke"/>
    <s v="Sherman Williams"/>
    <x v="1754"/>
    <n v="1370.5505000000001"/>
    <n v="2491.91"/>
  </r>
  <r>
    <d v="2004-08-09T00:00:00"/>
    <s v="North"/>
    <s v="Troung"/>
    <s v="Office Depot"/>
    <x v="1755"/>
    <n v="1950.7224000000001"/>
    <n v="2216.73"/>
  </r>
  <r>
    <d v="2004-08-08T00:00:00"/>
    <s v="MidWest"/>
    <s v="Troung"/>
    <s v="Costco"/>
    <x v="1756"/>
    <n v="7632.068400000001"/>
    <n v="8162.64"/>
  </r>
  <r>
    <d v="2004-08-07T00:00:00"/>
    <s v="SouthEast"/>
    <s v="Sheliadawn"/>
    <s v="Google"/>
    <x v="1757"/>
    <n v="799.45459999999991"/>
    <n v="1378.37"/>
  </r>
  <r>
    <d v="2004-08-06T00:00:00"/>
    <s v="West"/>
    <s v="Troung"/>
    <s v="McLendon's Hardware"/>
    <x v="1758"/>
    <n v="3617.0782999999997"/>
    <n v="8411.81"/>
  </r>
  <r>
    <d v="2004-08-06T00:00:00"/>
    <s v="MidWest"/>
    <s v="Rhonda"/>
    <s v="Costco"/>
    <x v="1759"/>
    <n v="1254.2889"/>
    <n v="3389.97"/>
  </r>
  <r>
    <d v="2004-08-06T00:00:00"/>
    <s v="West"/>
    <s v="Luke"/>
    <s v="Amazon.com"/>
    <x v="1760"/>
    <n v="1600.3240000000001"/>
    <n v="1818.55"/>
  </r>
  <r>
    <d v="2004-08-05T00:00:00"/>
    <s v="NorthEast"/>
    <s v="Sheliadawn"/>
    <s v="The Economist"/>
    <x v="1761"/>
    <n v="3793.5288"/>
    <n v="8822.16"/>
  </r>
  <r>
    <d v="2004-08-05T00:00:00"/>
    <s v="West"/>
    <s v="Jon"/>
    <s v="Whole Foods"/>
    <x v="1762"/>
    <n v="4561.1984000000002"/>
    <n v="5183.18"/>
  </r>
  <r>
    <d v="2004-08-04T00:00:00"/>
    <s v="NorthEast"/>
    <s v="Steven"/>
    <s v="Nature Company"/>
    <x v="1490"/>
    <n v="839.18700000000001"/>
    <n v="1864.86"/>
  </r>
  <r>
    <d v="2004-08-03T00:00:00"/>
    <s v="NorthEast"/>
    <s v="Sheliadawn"/>
    <s v="Solar and Wind Inc."/>
    <x v="1763"/>
    <n v="8930.0073499999999"/>
    <n v="9550.81"/>
  </r>
  <r>
    <d v="2004-08-03T00:00:00"/>
    <s v="North"/>
    <s v="Steven"/>
    <s v="Whole Foods"/>
    <x v="1764"/>
    <n v="3758.9611"/>
    <n v="8741.77"/>
  </r>
  <r>
    <d v="2004-08-03T00:00:00"/>
    <s v="SouthEast"/>
    <s v="Jon"/>
    <s v="The Economist"/>
    <x v="1765"/>
    <n v="3972.4256"/>
    <n v="4514.12"/>
  </r>
  <r>
    <d v="2004-08-03T00:00:00"/>
    <s v="North"/>
    <s v="Luke"/>
    <s v="ExcelIsVeryFun.com"/>
    <x v="1766"/>
    <n v="1281.1804999999999"/>
    <n v="3462.65"/>
  </r>
  <r>
    <d v="2004-08-03T00:00:00"/>
    <s v="SouthEast"/>
    <s v="Troung"/>
    <s v="Solar and Wind Inc."/>
    <x v="1767"/>
    <n v="1271.6324999999999"/>
    <n v="2825.85"/>
  </r>
  <r>
    <d v="2004-08-03T00:00:00"/>
    <s v="SouthEast"/>
    <s v="Jeri"/>
    <s v="Costco"/>
    <x v="1768"/>
    <n v="421.61680000000001"/>
    <n v="479.11"/>
  </r>
  <r>
    <d v="2004-08-01T00:00:00"/>
    <s v="NorthEast"/>
    <s v="Luke"/>
    <s v="Yahoo"/>
    <x v="1769"/>
    <n v="4595.2060000000001"/>
    <n v="8354.92"/>
  </r>
  <r>
    <d v="2004-08-01T00:00:00"/>
    <s v="NorthEast"/>
    <s v="Sheliadawn"/>
    <s v="ExcelIsVeryFun.com"/>
    <x v="1770"/>
    <n v="3565.9298000000003"/>
    <n v="8292.86"/>
  </r>
  <r>
    <d v="2004-08-01T00:00:00"/>
    <s v="NorthEast"/>
    <s v="Luke"/>
    <s v="ExcelIsVeryFun.com"/>
    <x v="1771"/>
    <n v="5948.0550000000003"/>
    <n v="7930.74"/>
  </r>
  <r>
    <d v="2004-08-01T00:00:00"/>
    <s v="North"/>
    <s v="Chin"/>
    <s v="Costco"/>
    <x v="1772"/>
    <n v="2934.8968"/>
    <n v="3335.11"/>
  </r>
  <r>
    <d v="2004-08-01T00:00:00"/>
    <s v="West"/>
    <s v="Luke"/>
    <s v="Nature Company"/>
    <x v="1773"/>
    <n v="2222.2552000000001"/>
    <n v="2525.29"/>
  </r>
  <r>
    <d v="2004-08-01T00:00:00"/>
    <s v="NorthEast"/>
    <s v="Jon"/>
    <s v="Google"/>
    <x v="1774"/>
    <n v="534.57539999999995"/>
    <n v="906.06"/>
  </r>
  <r>
    <d v="2004-07-31T00:00:00"/>
    <s v="SouthEast"/>
    <s v="Chin"/>
    <s v="ExcelIsVeryFun.com"/>
    <x v="1775"/>
    <n v="5937.0595999999996"/>
    <n v="8730.9699999999993"/>
  </r>
  <r>
    <d v="2004-07-31T00:00:00"/>
    <s v="NorthEast"/>
    <s v="Jon"/>
    <s v="Home Depot"/>
    <x v="1776"/>
    <n v="6526.0447999999997"/>
    <n v="7415.96"/>
  </r>
  <r>
    <d v="2004-07-31T00:00:00"/>
    <s v="NorthEast"/>
    <s v="Troung"/>
    <s v="Sherman Williams"/>
    <x v="1777"/>
    <n v="2830.6724999999997"/>
    <n v="4797.75"/>
  </r>
  <r>
    <d v="2004-07-31T00:00:00"/>
    <s v="West"/>
    <s v="Steven"/>
    <s v="The Economist"/>
    <x v="1778"/>
    <n v="798.1961"/>
    <n v="1856.27"/>
  </r>
  <r>
    <d v="2004-07-31T00:00:00"/>
    <s v="NorthEast"/>
    <s v="Steven"/>
    <s v="Nature Company"/>
    <x v="1779"/>
    <n v="962.9235000000001"/>
    <n v="1750.77"/>
  </r>
  <r>
    <d v="2004-07-30T00:00:00"/>
    <s v="MidWest"/>
    <s v="Rhonda"/>
    <s v="Nature Company"/>
    <x v="1780"/>
    <n v="6831.5120500000003"/>
    <n v="7306.43"/>
  </r>
  <r>
    <d v="2004-07-30T00:00:00"/>
    <s v="West"/>
    <s v="Troung"/>
    <s v="Whole Foods"/>
    <x v="1490"/>
    <n v="816.15215000000001"/>
    <n v="872.89"/>
  </r>
  <r>
    <d v="2004-07-29T00:00:00"/>
    <s v="West"/>
    <s v="Rhonda"/>
    <s v="Yahoo"/>
    <x v="1485"/>
    <n v="4675.335500000001"/>
    <n v="8500.61"/>
  </r>
  <r>
    <d v="2004-07-29T00:00:00"/>
    <s v="NorthEast"/>
    <s v="Sheliadawn"/>
    <s v="Nature Company"/>
    <x v="1781"/>
    <n v="3961.1655999999998"/>
    <n v="6713.84"/>
  </r>
  <r>
    <d v="2004-07-28T00:00:00"/>
    <s v="North"/>
    <s v="Luke"/>
    <s v="Sherman Williams"/>
    <x v="1782"/>
    <n v="3856.1411000000003"/>
    <n v="8967.77"/>
  </r>
  <r>
    <d v="2004-07-28T00:00:00"/>
    <s v="NorthEast"/>
    <s v="Jon"/>
    <s v="Solar and Wind Inc."/>
    <x v="1783"/>
    <n v="4020.66"/>
    <n v="8934.7999999999993"/>
  </r>
  <r>
    <d v="2004-07-28T00:00:00"/>
    <s v="North"/>
    <s v="Troung"/>
    <s v="Costco"/>
    <x v="133"/>
    <n v="4400.1055999999999"/>
    <n v="5000.12"/>
  </r>
  <r>
    <d v="2004-07-27T00:00:00"/>
    <s v="NorthEast"/>
    <s v="Troung"/>
    <s v="Google"/>
    <x v="1784"/>
    <n v="7078.8476000000001"/>
    <n v="7570.96"/>
  </r>
  <r>
    <d v="2004-07-27T00:00:00"/>
    <s v="NorthEast"/>
    <s v="Rhonda"/>
    <s v="Solar and Wind Inc."/>
    <x v="607"/>
    <n v="245.50239999999999"/>
    <n v="663.52"/>
  </r>
  <r>
    <d v="2004-07-26T00:00:00"/>
    <s v="MidWest"/>
    <s v="Troung"/>
    <s v="Amazon.com"/>
    <x v="1785"/>
    <n v="3913.9425000000001"/>
    <n v="5218.59"/>
  </r>
  <r>
    <d v="2004-07-25T00:00:00"/>
    <s v="NorthEast"/>
    <s v="Troung"/>
    <s v="Amazon.com"/>
    <x v="1786"/>
    <n v="4488.7139999999999"/>
    <n v="9974.92"/>
  </r>
  <r>
    <d v="2004-07-25T00:00:00"/>
    <s v="MidWest"/>
    <s v="Chin"/>
    <s v="Yahoo"/>
    <x v="1787"/>
    <n v="7400.6774999999998"/>
    <n v="9867.57"/>
  </r>
  <r>
    <d v="2004-07-25T00:00:00"/>
    <s v="West"/>
    <s v="Steven"/>
    <s v="Nature Company"/>
    <x v="1788"/>
    <n v="2898.5697999999998"/>
    <n v="6740.86"/>
  </r>
  <r>
    <d v="2004-07-25T00:00:00"/>
    <s v="North"/>
    <s v="Sheliadawn"/>
    <s v="Amazon.com"/>
    <x v="1789"/>
    <n v="307.44749999999999"/>
    <n v="409.93"/>
  </r>
  <r>
    <d v="2004-07-24T00:00:00"/>
    <s v="North"/>
    <s v="Luke"/>
    <s v="Google"/>
    <x v="1790"/>
    <n v="4232.2455"/>
    <n v="9404.99"/>
  </r>
  <r>
    <d v="2004-07-24T00:00:00"/>
    <s v="North"/>
    <s v="Jon"/>
    <s v="The Economist"/>
    <x v="1791"/>
    <n v="3807.9720000000002"/>
    <n v="8462.16"/>
  </r>
  <r>
    <d v="2004-07-24T00:00:00"/>
    <s v="SouthEast"/>
    <s v="Chin"/>
    <s v="Costco"/>
    <x v="1792"/>
    <n v="3410.2440000000001"/>
    <n v="7578.32"/>
  </r>
  <r>
    <d v="2004-07-24T00:00:00"/>
    <s v="NorthEast"/>
    <s v="Steven"/>
    <s v="Whole Foods"/>
    <x v="1793"/>
    <n v="660.75750000000005"/>
    <n v="881.01"/>
  </r>
  <r>
    <d v="2004-07-23T00:00:00"/>
    <s v="North"/>
    <s v="Luke"/>
    <s v="The Economist"/>
    <x v="1794"/>
    <n v="4591.3901999999998"/>
    <n v="7916.19"/>
  </r>
  <r>
    <d v="2004-07-23T00:00:00"/>
    <s v="SouthEast"/>
    <s v="Jeri"/>
    <s v="Nature Company"/>
    <x v="1795"/>
    <n v="1152.1688999999999"/>
    <n v="3113.97"/>
  </r>
  <r>
    <d v="2004-07-23T00:00:00"/>
    <s v="MidWest"/>
    <s v="Troung"/>
    <s v="Nature Company"/>
    <x v="1796"/>
    <n v="829.32959999999991"/>
    <n v="942.42"/>
  </r>
  <r>
    <d v="2004-07-22T00:00:00"/>
    <s v="NorthEast"/>
    <s v="Sheliadawn"/>
    <s v="The Economist"/>
    <x v="1797"/>
    <n v="3116.7431999999999"/>
    <n v="7248.24"/>
  </r>
  <r>
    <d v="2004-07-22T00:00:00"/>
    <s v="West"/>
    <s v="Sheliadawn"/>
    <s v="Amazon.com"/>
    <x v="1798"/>
    <n v="1476.1112999999998"/>
    <n v="3989.49"/>
  </r>
  <r>
    <d v="2004-07-22T00:00:00"/>
    <s v="SouthEast"/>
    <s v="Luke"/>
    <s v="Peet's Coffee"/>
    <x v="1799"/>
    <n v="1926.5388"/>
    <n v="3265.32"/>
  </r>
  <r>
    <d v="2004-07-22T00:00:00"/>
    <s v="MidWest"/>
    <s v="Jeri"/>
    <s v="Peet's Coffee"/>
    <x v="626"/>
    <n v="704.27079999999989"/>
    <n v="1214.26"/>
  </r>
  <r>
    <d v="2004-07-22T00:00:00"/>
    <s v="NorthEast"/>
    <s v="Jeri"/>
    <s v="The Economist"/>
    <x v="1800"/>
    <n v="649.5005000000001"/>
    <n v="1180.9100000000001"/>
  </r>
  <r>
    <d v="2004-07-21T00:00:00"/>
    <s v="NorthEast"/>
    <s v="Sheliadawn"/>
    <s v="Amazon.com"/>
    <x v="1801"/>
    <n v="6587.7"/>
    <n v="8783.6"/>
  </r>
  <r>
    <d v="2004-07-21T00:00:00"/>
    <s v="West"/>
    <s v="Chin"/>
    <s v="The Economist"/>
    <x v="1802"/>
    <n v="3119.5596999999998"/>
    <n v="7254.79"/>
  </r>
  <r>
    <d v="2004-07-20T00:00:00"/>
    <s v="North"/>
    <s v="Jeri"/>
    <s v="Solar and Wind Inc."/>
    <x v="1803"/>
    <n v="4411.0878000000002"/>
    <n v="7476.42"/>
  </r>
  <r>
    <d v="2004-07-19T00:00:00"/>
    <s v="SouthEast"/>
    <s v="Troung"/>
    <s v="Nature Company"/>
    <x v="1804"/>
    <n v="5542.5438000000004"/>
    <n v="9556.11"/>
  </r>
  <r>
    <d v="2004-07-19T00:00:00"/>
    <s v="North"/>
    <s v="Chin"/>
    <s v="Sherman Williams"/>
    <x v="1805"/>
    <n v="1832.0502999999999"/>
    <n v="3105.17"/>
  </r>
  <r>
    <d v="2004-07-19T00:00:00"/>
    <s v="SouthEast"/>
    <s v="Jon"/>
    <s v="Google"/>
    <x v="1806"/>
    <n v="1333.3050000000001"/>
    <n v="2962.9"/>
  </r>
  <r>
    <d v="2004-07-19T00:00:00"/>
    <s v="North"/>
    <s v="Troung"/>
    <s v="Peet's Coffee"/>
    <x v="1584"/>
    <n v="826.72700000000009"/>
    <n v="1503.14"/>
  </r>
  <r>
    <d v="2004-07-18T00:00:00"/>
    <s v="NorthEast"/>
    <s v="Luke"/>
    <s v="Office Depot"/>
    <x v="1807"/>
    <n v="5438.6365000000005"/>
    <n v="9888.43"/>
  </r>
  <r>
    <d v="2004-07-18T00:00:00"/>
    <s v="West"/>
    <s v="Luke"/>
    <s v="Google"/>
    <x v="1808"/>
    <n v="3413.9849999999997"/>
    <n v="4551.9799999999996"/>
  </r>
  <r>
    <d v="2004-07-17T00:00:00"/>
    <s v="NorthEast"/>
    <s v="Sheliadawn"/>
    <s v="The Economist"/>
    <x v="1809"/>
    <n v="5456.0013999999992"/>
    <n v="9247.4599999999991"/>
  </r>
  <r>
    <d v="2004-07-17T00:00:00"/>
    <s v="NorthEast"/>
    <s v="Jon"/>
    <s v="Office Depot"/>
    <x v="1701"/>
    <n v="1210.3425"/>
    <n v="1613.79"/>
  </r>
  <r>
    <d v="2004-07-17T00:00:00"/>
    <s v="NorthEast"/>
    <s v="Jon"/>
    <s v="Nature Company"/>
    <x v="1810"/>
    <n v="782.73249999999996"/>
    <n v="1423.15"/>
  </r>
  <r>
    <d v="2004-07-16T00:00:00"/>
    <s v="NorthEast"/>
    <s v="Rhonda"/>
    <s v="Nature Company"/>
    <x v="1811"/>
    <n v="5269.9459999999999"/>
    <n v="9581.7199999999993"/>
  </r>
  <r>
    <d v="2004-07-16T00:00:00"/>
    <s v="West"/>
    <s v="Chin"/>
    <s v="Home Depot"/>
    <x v="1812"/>
    <n v="858.46379999999988"/>
    <n v="1480.11"/>
  </r>
  <r>
    <d v="2004-07-15T00:00:00"/>
    <s v="NorthEast"/>
    <s v="Jon"/>
    <s v="Google"/>
    <x v="1813"/>
    <n v="5481.2945"/>
    <n v="9965.99"/>
  </r>
  <r>
    <d v="2004-07-15T00:00:00"/>
    <s v="MidWest"/>
    <s v="Rhonda"/>
    <s v="Yahoo"/>
    <x v="1814"/>
    <n v="4614.5072"/>
    <n v="6786.04"/>
  </r>
  <r>
    <d v="2004-07-15T00:00:00"/>
    <s v="North"/>
    <s v="Luke"/>
    <s v="Google"/>
    <x v="1815"/>
    <n v="1049.9698999999998"/>
    <n v="1779.61"/>
  </r>
  <r>
    <d v="2004-07-14T00:00:00"/>
    <s v="North"/>
    <s v="Steven"/>
    <s v="Office Depot"/>
    <x v="1816"/>
    <n v="4413.6810000000005"/>
    <n v="9808.18"/>
  </r>
  <r>
    <d v="2004-07-14T00:00:00"/>
    <s v="NorthEast"/>
    <s v="Jeri"/>
    <s v="Peet's Coffee"/>
    <x v="1817"/>
    <n v="1143.3481999999999"/>
    <n v="1971.29"/>
  </r>
  <r>
    <d v="2004-07-13T00:00:00"/>
    <s v="NorthEast"/>
    <s v="Steven"/>
    <s v="Home Depot"/>
    <x v="1818"/>
    <n v="690.33339999999998"/>
    <n v="1190.23"/>
  </r>
  <r>
    <d v="2004-07-11T00:00:00"/>
    <s v="SouthEast"/>
    <s v="Steven"/>
    <s v="Amazon.com"/>
    <x v="1819"/>
    <n v="4710.7251999999999"/>
    <n v="7984.28"/>
  </r>
  <r>
    <d v="2004-07-10T00:00:00"/>
    <s v="North"/>
    <s v="Rhonda"/>
    <s v="Home Depot"/>
    <x v="1820"/>
    <n v="4456.2780000000002"/>
    <n v="9902.84"/>
  </r>
  <r>
    <d v="2004-07-10T00:00:00"/>
    <s v="MidWest"/>
    <s v="Luke"/>
    <s v="McLendon's Hardware"/>
    <x v="948"/>
    <n v="5100.5515000000005"/>
    <n v="9273.73"/>
  </r>
  <r>
    <d v="2004-07-10T00:00:00"/>
    <s v="SouthEast"/>
    <s v="Luke"/>
    <s v="Amazon.com"/>
    <x v="1821"/>
    <n v="3181.5990000000002"/>
    <n v="7070.22"/>
  </r>
  <r>
    <d v="2004-07-10T00:00:00"/>
    <s v="North"/>
    <s v="Chin"/>
    <s v="Yahoo"/>
    <x v="1822"/>
    <n v="1904.6734000000001"/>
    <n v="3228.26"/>
  </r>
  <r>
    <d v="2004-07-09T00:00:00"/>
    <s v="NorthEast"/>
    <s v="Troung"/>
    <s v="Home Depot"/>
    <x v="1823"/>
    <n v="3034.3884999999996"/>
    <n v="8201.0499999999993"/>
  </r>
  <r>
    <d v="2004-07-09T00:00:00"/>
    <s v="North"/>
    <s v="Rhonda"/>
    <s v="Whole Foods"/>
    <x v="1824"/>
    <n v="5626.65"/>
    <n v="7502.2"/>
  </r>
  <r>
    <d v="2004-07-09T00:00:00"/>
    <s v="NorthEast"/>
    <s v="Sheliadawn"/>
    <s v="ExcelIsVeryFun.com"/>
    <x v="1825"/>
    <n v="3273.2655999999997"/>
    <n v="3719.62"/>
  </r>
  <r>
    <d v="2004-07-09T00:00:00"/>
    <s v="West"/>
    <s v="Luke"/>
    <s v="Peet's Coffee"/>
    <x v="1075"/>
    <n v="1236.6886"/>
    <n v="2876.02"/>
  </r>
  <r>
    <d v="2004-07-08T00:00:00"/>
    <s v="North"/>
    <s v="Steven"/>
    <s v="Solar and Wind Inc."/>
    <x v="1826"/>
    <n v="3734.64"/>
    <n v="4979.5200000000004"/>
  </r>
  <r>
    <d v="2004-07-08T00:00:00"/>
    <s v="MidWest"/>
    <s v="Jeri"/>
    <s v="Nature Company"/>
    <x v="1827"/>
    <n v="3708.54"/>
    <n v="4944.72"/>
  </r>
  <r>
    <d v="2004-07-08T00:00:00"/>
    <s v="SouthEast"/>
    <s v="Troung"/>
    <s v="Solar and Wind Inc."/>
    <x v="1828"/>
    <n v="3110.4750000000004"/>
    <n v="4147.3"/>
  </r>
  <r>
    <d v="2004-07-08T00:00:00"/>
    <s v="SouthEast"/>
    <s v="Jon"/>
    <s v="Nature Company"/>
    <x v="1829"/>
    <n v="2226.6651000000002"/>
    <n v="2381.46"/>
  </r>
  <r>
    <d v="2004-07-08T00:00:00"/>
    <s v="SouthEast"/>
    <s v="Jeri"/>
    <s v="Nature Company"/>
    <x v="1830"/>
    <n v="1829.652"/>
    <n v="2079.15"/>
  </r>
  <r>
    <d v="2004-07-08T00:00:00"/>
    <s v="MidWest"/>
    <s v="Chin"/>
    <s v="Sherman Williams"/>
    <x v="1831"/>
    <n v="1676.6288"/>
    <n v="1905.26"/>
  </r>
  <r>
    <d v="2004-07-05T00:00:00"/>
    <s v="NorthEast"/>
    <s v="Steven"/>
    <s v="Office Depot"/>
    <x v="1832"/>
    <n v="746.29499999999996"/>
    <n v="1356.9"/>
  </r>
  <r>
    <d v="2004-07-04T00:00:00"/>
    <s v="NorthEast"/>
    <s v="Steven"/>
    <s v="Solar and Wind Inc."/>
    <x v="1833"/>
    <n v="8787.6272000000008"/>
    <n v="9985.94"/>
  </r>
  <r>
    <d v="2004-07-03T00:00:00"/>
    <s v="NorthEast"/>
    <s v="Chin"/>
    <s v="ExcelIsVeryFun.com"/>
    <x v="1834"/>
    <n v="3140.9235000000003"/>
    <n v="5710.77"/>
  </r>
  <r>
    <d v="2004-07-03T00:00:00"/>
    <s v="SouthEast"/>
    <s v="Jon"/>
    <s v="The Economist"/>
    <x v="1835"/>
    <n v="1265.7510000000002"/>
    <n v="2812.78"/>
  </r>
  <r>
    <d v="2004-07-03T00:00:00"/>
    <s v="NorthEast"/>
    <s v="Sheliadawn"/>
    <s v="The Economist"/>
    <x v="1836"/>
    <n v="1160.9145000000001"/>
    <n v="2579.81"/>
  </r>
  <r>
    <d v="2004-07-02T00:00:00"/>
    <s v="North"/>
    <s v="Chin"/>
    <s v="Home Depot"/>
    <x v="1837"/>
    <n v="4467.4575000000004"/>
    <n v="8122.65"/>
  </r>
  <r>
    <d v="2004-07-02T00:00:00"/>
    <s v="SouthEast"/>
    <s v="Troung"/>
    <s v="Google"/>
    <x v="1838"/>
    <n v="899.59739999999988"/>
    <n v="1551.03"/>
  </r>
  <r>
    <d v="2004-07-02T00:00:00"/>
    <s v="NorthEast"/>
    <s v="Jon"/>
    <s v="Sherman Williams"/>
    <x v="1839"/>
    <n v="836.17600000000004"/>
    <n v="1520.32"/>
  </r>
  <r>
    <d v="2004-07-01T00:00:00"/>
    <s v="SouthEast"/>
    <s v="Jon"/>
    <s v="Costco"/>
    <x v="1173"/>
    <n v="3960.8305000000005"/>
    <n v="7201.51"/>
  </r>
  <r>
    <d v="2004-07-01T00:00:00"/>
    <s v="NorthEast"/>
    <s v="Luke"/>
    <s v="ExcelIsVeryFun.com"/>
    <x v="1840"/>
    <n v="2656.3393000000001"/>
    <n v="4502.2700000000004"/>
  </r>
  <r>
    <d v="2004-07-01T00:00:00"/>
    <s v="NorthEast"/>
    <s v="Troung"/>
    <s v="McLendon's Hardware"/>
    <x v="1841"/>
    <n v="105.4019"/>
    <n v="284.87"/>
  </r>
  <r>
    <d v="2004-06-30T00:00:00"/>
    <s v="West"/>
    <s v="Jeri"/>
    <s v="Peet's Coffee"/>
    <x v="1842"/>
    <n v="5122.0141500000009"/>
    <n v="5478.09"/>
  </r>
  <r>
    <d v="2004-06-30T00:00:00"/>
    <s v="NorthEast"/>
    <s v="Chin"/>
    <s v="The Economist"/>
    <x v="1843"/>
    <n v="2705.6095"/>
    <n v="4919.29"/>
  </r>
  <r>
    <d v="2004-06-30T00:00:00"/>
    <s v="NorthEast"/>
    <s v="Chin"/>
    <s v="Whole Foods"/>
    <x v="1844"/>
    <n v="1223.1178"/>
    <n v="2844.46"/>
  </r>
  <r>
    <d v="2004-06-29T00:00:00"/>
    <s v="North"/>
    <s v="Jeri"/>
    <s v="McLendon's Hardware"/>
    <x v="1845"/>
    <n v="1565.0745000000002"/>
    <n v="2845.59"/>
  </r>
  <r>
    <d v="2004-06-28T00:00:00"/>
    <s v="NorthEast"/>
    <s v="Troung"/>
    <s v="McLendon's Hardware"/>
    <x v="1846"/>
    <n v="2043.5578"/>
    <n v="4752.46"/>
  </r>
  <r>
    <d v="2004-06-28T00:00:00"/>
    <s v="MidWest"/>
    <s v="Sheliadawn"/>
    <s v="Yahoo"/>
    <x v="1847"/>
    <n v="844.62290000000007"/>
    <n v="903.34"/>
  </r>
  <r>
    <d v="2004-06-27T00:00:00"/>
    <s v="North"/>
    <s v="Troung"/>
    <s v="Solar and Wind Inc."/>
    <x v="1341"/>
    <n v="3785.4963999999995"/>
    <n v="8803.48"/>
  </r>
  <r>
    <d v="2004-06-27T00:00:00"/>
    <s v="MidWest"/>
    <s v="Sheliadawn"/>
    <s v="ExcelIsVeryFun.com"/>
    <x v="1848"/>
    <n v="1990.1633999999999"/>
    <n v="5378.82"/>
  </r>
  <r>
    <d v="2004-06-26T00:00:00"/>
    <s v="NorthEast"/>
    <s v="Jeri"/>
    <s v="Amazon.com"/>
    <x v="1849"/>
    <n v="5927.7240000000002"/>
    <n v="6736.05"/>
  </r>
  <r>
    <d v="2004-06-26T00:00:00"/>
    <s v="NorthEast"/>
    <s v="Troung"/>
    <s v="Yahoo"/>
    <x v="1850"/>
    <n v="3712.2150999999999"/>
    <n v="6291.89"/>
  </r>
  <r>
    <d v="2004-06-25T00:00:00"/>
    <s v="NorthEast"/>
    <s v="Chin"/>
    <s v="Peet's Coffee"/>
    <x v="1851"/>
    <n v="2357.4342000000001"/>
    <n v="2521.3200000000002"/>
  </r>
  <r>
    <d v="2004-06-24T00:00:00"/>
    <s v="NorthEast"/>
    <s v="Luke"/>
    <s v="McLendon's Hardware"/>
    <x v="1852"/>
    <n v="4968.8375000000005"/>
    <n v="9034.25"/>
  </r>
  <r>
    <d v="2004-06-24T00:00:00"/>
    <s v="NorthEast"/>
    <s v="Chin"/>
    <s v="Solar and Wind Inc."/>
    <x v="1853"/>
    <n v="2729.8489"/>
    <n v="7377.97"/>
  </r>
  <r>
    <d v="2004-06-24T00:00:00"/>
    <s v="MidWest"/>
    <s v="Troung"/>
    <s v="Home Depot"/>
    <x v="1854"/>
    <n v="6180.3780500000003"/>
    <n v="6610.03"/>
  </r>
  <r>
    <d v="2004-06-24T00:00:00"/>
    <s v="West"/>
    <s v="Sheliadawn"/>
    <s v="Peet's Coffee"/>
    <x v="964"/>
    <n v="2079.8685"/>
    <n v="4621.93"/>
  </r>
  <r>
    <d v="2004-06-24T00:00:00"/>
    <s v="NorthEast"/>
    <s v="Troung"/>
    <s v="Nature Company"/>
    <x v="1855"/>
    <n v="2019.5640999999998"/>
    <n v="3422.99"/>
  </r>
  <r>
    <d v="2004-06-24T00:00:00"/>
    <s v="NorthEast"/>
    <s v="Sheliadawn"/>
    <s v="Whole Foods"/>
    <x v="1856"/>
    <n v="1860.8276500000002"/>
    <n v="1990.19"/>
  </r>
  <r>
    <d v="2004-06-24T00:00:00"/>
    <s v="North"/>
    <s v="Steven"/>
    <s v="Home Depot"/>
    <x v="1857"/>
    <n v="1712.0752"/>
    <n v="1945.54"/>
  </r>
  <r>
    <d v="2004-06-24T00:00:00"/>
    <s v="NorthEast"/>
    <s v="Steven"/>
    <s v="Sherman Williams"/>
    <x v="1858"/>
    <n v="379.56600000000003"/>
    <n v="690.12"/>
  </r>
  <r>
    <d v="2004-06-23T00:00:00"/>
    <s v="SouthEast"/>
    <s v="Jon"/>
    <s v="Google"/>
    <x v="1859"/>
    <n v="1707.8126999999999"/>
    <n v="4615.71"/>
  </r>
  <r>
    <d v="2004-06-23T00:00:00"/>
    <s v="North"/>
    <s v="Troung"/>
    <s v="Costco"/>
    <x v="1860"/>
    <n v="776.83100000000013"/>
    <n v="1412.42"/>
  </r>
  <r>
    <d v="2004-06-23T00:00:00"/>
    <s v="North"/>
    <s v="Troung"/>
    <s v="Solar and Wind Inc."/>
    <x v="1861"/>
    <n v="1197.6321500000001"/>
    <n v="1280.8900000000001"/>
  </r>
  <r>
    <d v="2004-06-22T00:00:00"/>
    <s v="NorthEast"/>
    <s v="Chin"/>
    <s v="Office Depot"/>
    <x v="1862"/>
    <n v="2687.9694"/>
    <n v="4634.43"/>
  </r>
  <r>
    <d v="2004-06-22T00:00:00"/>
    <s v="SouthEast"/>
    <s v="Rhonda"/>
    <s v="Office Depot"/>
    <x v="1863"/>
    <n v="1007.748"/>
    <n v="2239.44"/>
  </r>
  <r>
    <d v="2004-06-21T00:00:00"/>
    <s v="SouthEast"/>
    <s v="Jon"/>
    <s v="Sherman Williams"/>
    <x v="1864"/>
    <n v="8555.8484000000008"/>
    <n v="9150.64"/>
  </r>
  <r>
    <d v="2004-06-21T00:00:00"/>
    <s v="SouthEast"/>
    <s v="Jon"/>
    <s v="Yahoo"/>
    <x v="1865"/>
    <n v="4843.5046999999995"/>
    <n v="8209.33"/>
  </r>
  <r>
    <d v="2004-06-21T00:00:00"/>
    <s v="SouthEast"/>
    <s v="Jeri"/>
    <s v="Office Depot"/>
    <x v="1866"/>
    <n v="285.07710000000003"/>
    <n v="662.97"/>
  </r>
  <r>
    <d v="2004-06-20T00:00:00"/>
    <s v="West"/>
    <s v="Steven"/>
    <s v="Whole Foods"/>
    <x v="1867"/>
    <n v="8722.3752000000004"/>
    <n v="9911.7900000000009"/>
  </r>
  <r>
    <d v="2004-06-20T00:00:00"/>
    <s v="NorthEast"/>
    <s v="Troung"/>
    <s v="Whole Foods"/>
    <x v="1868"/>
    <n v="4481.3685999999998"/>
    <n v="7595.54"/>
  </r>
  <r>
    <d v="2004-06-19T00:00:00"/>
    <s v="NorthEast"/>
    <s v="Luke"/>
    <s v="Amazon.com"/>
    <x v="1869"/>
    <n v="3623.9411"/>
    <n v="8427.77"/>
  </r>
  <r>
    <d v="2004-06-19T00:00:00"/>
    <s v="West"/>
    <s v="Steven"/>
    <s v="Google"/>
    <x v="1870"/>
    <n v="1517.2840000000003"/>
    <n v="2231.3000000000002"/>
  </r>
  <r>
    <d v="2004-06-19T00:00:00"/>
    <s v="NorthEast"/>
    <s v="Jeri"/>
    <s v="ExcelIsVeryFun.com"/>
    <x v="1871"/>
    <n v="581.01239999999996"/>
    <n v="854.43"/>
  </r>
  <r>
    <d v="2004-06-19T00:00:00"/>
    <s v="West"/>
    <s v="Luke"/>
    <s v="McLendon's Hardware"/>
    <x v="1872"/>
    <n v="121.977"/>
    <n v="271.06"/>
  </r>
  <r>
    <d v="2004-06-18T00:00:00"/>
    <s v="West"/>
    <s v="Steven"/>
    <s v="McLendon's Hardware"/>
    <x v="1873"/>
    <n v="3852.5264999999999"/>
    <n v="8561.17"/>
  </r>
  <r>
    <d v="2004-06-17T00:00:00"/>
    <s v="North"/>
    <s v="Chin"/>
    <s v="ExcelIsVeryFun.com"/>
    <x v="1874"/>
    <n v="8271.4896000000008"/>
    <n v="9399.42"/>
  </r>
  <r>
    <d v="2004-06-17T00:00:00"/>
    <s v="MidWest"/>
    <s v="Chin"/>
    <s v="ExcelIsVeryFun.com"/>
    <x v="1875"/>
    <n v="6305.0007999999998"/>
    <n v="9272.06"/>
  </r>
  <r>
    <d v="2004-06-17T00:00:00"/>
    <s v="NorthEast"/>
    <s v="Chin"/>
    <s v="Office Depot"/>
    <x v="1876"/>
    <n v="5773.2"/>
    <n v="8490"/>
  </r>
  <r>
    <d v="2004-06-17T00:00:00"/>
    <s v="SouthEast"/>
    <s v="Chin"/>
    <s v="Whole Foods"/>
    <x v="1877"/>
    <n v="5838.15"/>
    <n v="7784.2"/>
  </r>
  <r>
    <d v="2004-06-17T00:00:00"/>
    <s v="West"/>
    <s v="Jeri"/>
    <s v="Costco"/>
    <x v="1878"/>
    <n v="4577.7273999999998"/>
    <n v="7758.86"/>
  </r>
  <r>
    <d v="2004-06-17T00:00:00"/>
    <s v="West"/>
    <s v="Jon"/>
    <s v="Sherman Williams"/>
    <x v="1879"/>
    <n v="4919.6028000000006"/>
    <n v="7234.71"/>
  </r>
  <r>
    <d v="2004-06-17T00:00:00"/>
    <s v="NorthEast"/>
    <s v="Steven"/>
    <s v="Whole Foods"/>
    <x v="1880"/>
    <n v="2181.2399999999998"/>
    <n v="4847.2"/>
  </r>
  <r>
    <d v="2004-06-17T00:00:00"/>
    <s v="NorthEast"/>
    <s v="Luke"/>
    <s v="Solar and Wind Inc."/>
    <x v="1881"/>
    <n v="998.02629999999988"/>
    <n v="1691.57"/>
  </r>
  <r>
    <d v="2006-06-10T00:00:00"/>
    <s v="MidWest"/>
    <s v="Chin"/>
    <s v="Home Depot"/>
    <x v="14"/>
    <n v="2336.3963999999996"/>
    <n v="5433.48"/>
  </r>
  <r>
    <d v="2006-06-08T00:00:00"/>
    <s v="MidWest"/>
    <s v="Sheliadawn"/>
    <s v="Sherman Williams"/>
    <x v="23"/>
    <n v="4651.7015999999994"/>
    <n v="7884.24"/>
  </r>
  <r>
    <d v="2006-06-07T00:00:00"/>
    <s v="MidWest"/>
    <s v="Jon"/>
    <s v="Nature Company"/>
    <x v="26"/>
    <n v="5395.1260000000002"/>
    <n v="9809.32"/>
  </r>
  <r>
    <d v="2006-06-07T00:00:00"/>
    <s v="MidWest"/>
    <s v="Chin"/>
    <s v="Peet's Coffee"/>
    <x v="33"/>
    <n v="304.81"/>
    <n v="326"/>
  </r>
  <r>
    <d v="2006-06-06T00:00:00"/>
    <s v="MidWest"/>
    <s v="Chin"/>
    <s v="Yahoo"/>
    <x v="35"/>
    <n v="1701.5422999999998"/>
    <n v="2883.97"/>
  </r>
  <r>
    <d v="2006-05-30T00:00:00"/>
    <s v="MidWest"/>
    <s v="Rhonda"/>
    <s v="Sherman Williams"/>
    <x v="45"/>
    <n v="4190.1288000000004"/>
    <n v="4761.51"/>
  </r>
  <r>
    <d v="2006-05-30T00:00:00"/>
    <s v="MidWest"/>
    <s v="Rhonda"/>
    <s v="Sherman Williams"/>
    <x v="47"/>
    <n v="1138.0952"/>
    <n v="1293.29"/>
  </r>
  <r>
    <d v="2006-05-18T00:00:00"/>
    <s v="MidWest"/>
    <s v="Chin"/>
    <s v="The Economist"/>
    <x v="78"/>
    <n v="8649.2829500000007"/>
    <n v="9250.5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9">
  <r>
    <x v="0"/>
    <x v="0"/>
    <x v="0"/>
    <s v="Amazon.com"/>
    <x v="0"/>
    <n v="21"/>
    <n v="399"/>
    <n v="4943.6099999999997"/>
    <x v="0"/>
    <n v="3435.39"/>
  </r>
  <r>
    <x v="1"/>
    <x v="0"/>
    <x v="1"/>
    <s v="Google"/>
    <x v="1"/>
    <n v="15"/>
    <n v="115"/>
    <n v="1173"/>
    <x v="1"/>
    <n v="552"/>
  </r>
  <r>
    <x v="2"/>
    <x v="0"/>
    <x v="2"/>
    <s v="Nature Company"/>
    <x v="2"/>
    <n v="22"/>
    <n v="17"/>
    <n v="254.32"/>
    <x v="2"/>
    <n v="119.68"/>
  </r>
  <r>
    <x v="3"/>
    <x v="0"/>
    <x v="1"/>
    <s v="Office Depot"/>
    <x v="3"/>
    <n v="25"/>
    <n v="476"/>
    <n v="10472"/>
    <x v="3"/>
    <n v="1428"/>
  </r>
  <r>
    <x v="4"/>
    <x v="0"/>
    <x v="3"/>
    <s v="Peet's Coffee"/>
    <x v="4"/>
    <n v="16"/>
    <n v="429"/>
    <n v="3775.2"/>
    <x v="4"/>
    <n v="3088.8"/>
  </r>
  <r>
    <x v="5"/>
    <x v="0"/>
    <x v="4"/>
    <s v="Sherman Williams"/>
    <x v="5"/>
    <n v="21"/>
    <n v="407"/>
    <n v="3675.21"/>
    <x v="5"/>
    <n v="4871.79"/>
  </r>
  <r>
    <x v="6"/>
    <x v="0"/>
    <x v="1"/>
    <s v="Solar and Wind Inc."/>
    <x v="1"/>
    <n v="15"/>
    <n v="336"/>
    <n v="4712.3999999999996"/>
    <x v="6"/>
    <n v="327.59999999999945"/>
  </r>
  <r>
    <x v="7"/>
    <x v="0"/>
    <x v="0"/>
    <s v="Solar and Wind Inc."/>
    <x v="6"/>
    <n v="14"/>
    <n v="278"/>
    <n v="2296.2800000000002"/>
    <x v="7"/>
    <n v="1595.72"/>
  </r>
  <r>
    <x v="8"/>
    <x v="0"/>
    <x v="3"/>
    <s v="Solar and Wind Inc."/>
    <x v="7"/>
    <n v="19"/>
    <n v="184"/>
    <n v="1293.52"/>
    <x v="8"/>
    <n v="2202.48"/>
  </r>
  <r>
    <x v="9"/>
    <x v="0"/>
    <x v="5"/>
    <s v="Solar and Wind Inc."/>
    <x v="3"/>
    <n v="25"/>
    <n v="12"/>
    <n v="204"/>
    <x v="9"/>
    <n v="96"/>
  </r>
  <r>
    <x v="10"/>
    <x v="0"/>
    <x v="3"/>
    <s v="The Economist"/>
    <x v="3"/>
    <n v="25"/>
    <n v="484"/>
    <n v="10648"/>
    <x v="10"/>
    <n v="1452"/>
  </r>
  <r>
    <x v="11"/>
    <x v="0"/>
    <x v="2"/>
    <s v="The Economist"/>
    <x v="8"/>
    <n v="24"/>
    <n v="234"/>
    <n v="3313.44"/>
    <x v="11"/>
    <n v="2302.56"/>
  </r>
  <r>
    <x v="12"/>
    <x v="0"/>
    <x v="1"/>
    <s v="The Economist"/>
    <x v="7"/>
    <n v="19"/>
    <n v="32"/>
    <n v="273.60000000000002"/>
    <x v="12"/>
    <n v="334.4"/>
  </r>
  <r>
    <x v="13"/>
    <x v="0"/>
    <x v="6"/>
    <s v="Whole Foods"/>
    <x v="8"/>
    <n v="24"/>
    <n v="348"/>
    <n v="4593.6000000000004"/>
    <x v="13"/>
    <n v="3758.4"/>
  </r>
  <r>
    <x v="14"/>
    <x v="0"/>
    <x v="4"/>
    <s v="Whole Foods"/>
    <x v="2"/>
    <n v="22"/>
    <n v="283"/>
    <n v="2801.7"/>
    <x v="14"/>
    <n v="3424.3"/>
  </r>
  <r>
    <x v="15"/>
    <x v="0"/>
    <x v="4"/>
    <s v="Whole Foods"/>
    <x v="7"/>
    <n v="19"/>
    <n v="326"/>
    <n v="3406.7"/>
    <x v="15"/>
    <n v="2787.3"/>
  </r>
  <r>
    <x v="16"/>
    <x v="0"/>
    <x v="3"/>
    <s v="Whole Foods"/>
    <x v="4"/>
    <n v="16"/>
    <n v="214"/>
    <n v="1540.8"/>
    <x v="16"/>
    <n v="1883.2"/>
  </r>
  <r>
    <x v="17"/>
    <x v="0"/>
    <x v="0"/>
    <s v="Yahoo"/>
    <x v="7"/>
    <n v="19"/>
    <n v="161"/>
    <n v="1682.45"/>
    <x v="17"/>
    <n v="1376.55"/>
  </r>
  <r>
    <x v="18"/>
    <x v="0"/>
    <x v="6"/>
    <s v="Yahoo"/>
    <x v="3"/>
    <n v="25"/>
    <n v="115"/>
    <n v="2156.25"/>
    <x v="18"/>
    <n v="718.75"/>
  </r>
  <r>
    <x v="19"/>
    <x v="0"/>
    <x v="0"/>
    <s v="Yahoo"/>
    <x v="1"/>
    <n v="15"/>
    <n v="161"/>
    <n v="1038.45"/>
    <x v="19"/>
    <n v="1376.55"/>
  </r>
  <r>
    <x v="20"/>
    <x v="0"/>
    <x v="0"/>
    <s v="Yahoo"/>
    <x v="8"/>
    <n v="24"/>
    <n v="19"/>
    <n v="196.08"/>
    <x v="20"/>
    <n v="259.92"/>
  </r>
  <r>
    <x v="21"/>
    <x v="1"/>
    <x v="3"/>
    <s v="Amazon.com"/>
    <x v="2"/>
    <n v="22"/>
    <n v="238"/>
    <n v="3560.48"/>
    <x v="21"/>
    <n v="1675.52"/>
  </r>
  <r>
    <x v="22"/>
    <x v="1"/>
    <x v="2"/>
    <s v="Costco"/>
    <x v="6"/>
    <n v="14"/>
    <n v="407"/>
    <n v="3361.82"/>
    <x v="22"/>
    <n v="2336.1799999999998"/>
  </r>
  <r>
    <x v="23"/>
    <x v="1"/>
    <x v="2"/>
    <s v="Costco"/>
    <x v="8"/>
    <n v="24"/>
    <n v="157"/>
    <n v="1620.24"/>
    <x v="23"/>
    <n v="2147.7600000000002"/>
  </r>
  <r>
    <x v="24"/>
    <x v="1"/>
    <x v="3"/>
    <s v="Costco"/>
    <x v="0"/>
    <n v="21"/>
    <n v="52"/>
    <n v="404.04"/>
    <x v="24"/>
    <n v="687.96"/>
  </r>
  <r>
    <x v="25"/>
    <x v="1"/>
    <x v="6"/>
    <s v="ExcelIsVeryFun.com"/>
    <x v="1"/>
    <n v="15"/>
    <n v="327"/>
    <n v="2697.75"/>
    <x v="25"/>
    <n v="2207.25"/>
  </r>
  <r>
    <x v="26"/>
    <x v="1"/>
    <x v="0"/>
    <s v="ExcelIsVeryFun.com"/>
    <x v="6"/>
    <n v="14"/>
    <n v="149"/>
    <n v="1209.8800000000001"/>
    <x v="26"/>
    <n v="876.12"/>
  </r>
  <r>
    <x v="27"/>
    <x v="1"/>
    <x v="4"/>
    <s v="Google"/>
    <x v="5"/>
    <n v="21"/>
    <n v="379"/>
    <n v="4616.22"/>
    <x v="27"/>
    <n v="3342.78"/>
  </r>
  <r>
    <x v="28"/>
    <x v="1"/>
    <x v="6"/>
    <s v="Google"/>
    <x v="0"/>
    <n v="21"/>
    <n v="208"/>
    <n v="1965.6"/>
    <x v="28"/>
    <n v="2402.4"/>
  </r>
  <r>
    <x v="29"/>
    <x v="1"/>
    <x v="4"/>
    <s v="Google"/>
    <x v="7"/>
    <n v="19"/>
    <n v="189"/>
    <n v="2118.69"/>
    <x v="29"/>
    <n v="1472.31"/>
  </r>
  <r>
    <x v="30"/>
    <x v="1"/>
    <x v="5"/>
    <s v="Home Depot"/>
    <x v="3"/>
    <n v="25"/>
    <n v="67"/>
    <n v="1566.125"/>
    <x v="30"/>
    <n v="108.875"/>
  </r>
  <r>
    <x v="31"/>
    <x v="1"/>
    <x v="5"/>
    <s v="McLendon's Hardware"/>
    <x v="4"/>
    <n v="16"/>
    <n v="215"/>
    <n v="2580"/>
    <x v="31"/>
    <n v="860"/>
  </r>
  <r>
    <x v="32"/>
    <x v="1"/>
    <x v="1"/>
    <s v="Office Depot"/>
    <x v="3"/>
    <n v="25"/>
    <n v="18"/>
    <n v="247.5"/>
    <x v="32"/>
    <n v="202.5"/>
  </r>
  <r>
    <x v="33"/>
    <x v="1"/>
    <x v="0"/>
    <s v="Sherman Williams"/>
    <x v="2"/>
    <n v="22"/>
    <n v="260"/>
    <n v="4290"/>
    <x v="33"/>
    <n v="1430"/>
  </r>
  <r>
    <x v="34"/>
    <x v="1"/>
    <x v="6"/>
    <s v="Sherman Williams"/>
    <x v="9"/>
    <n v="20"/>
    <n v="273"/>
    <n v="3166.8"/>
    <x v="34"/>
    <n v="2293.1999999999998"/>
  </r>
  <r>
    <x v="35"/>
    <x v="1"/>
    <x v="3"/>
    <s v="Solar and Wind Inc."/>
    <x v="9"/>
    <n v="20"/>
    <n v="201"/>
    <n v="3758.7"/>
    <x v="35"/>
    <n v="261.3"/>
  </r>
  <r>
    <x v="36"/>
    <x v="1"/>
    <x v="4"/>
    <s v="Solar and Wind Inc."/>
    <x v="9"/>
    <n v="20"/>
    <n v="93"/>
    <n v="1739.1"/>
    <x v="36"/>
    <n v="120.9"/>
  </r>
  <r>
    <x v="37"/>
    <x v="1"/>
    <x v="2"/>
    <s v="Solar and Wind Inc."/>
    <x v="3"/>
    <n v="25"/>
    <n v="21"/>
    <n v="462"/>
    <x v="37"/>
    <n v="63"/>
  </r>
  <r>
    <x v="38"/>
    <x v="1"/>
    <x v="1"/>
    <s v="The Economist"/>
    <x v="6"/>
    <n v="14"/>
    <n v="331"/>
    <n v="2734.06"/>
    <x v="38"/>
    <n v="1899.94"/>
  </r>
  <r>
    <x v="39"/>
    <x v="1"/>
    <x v="3"/>
    <s v="The Economist"/>
    <x v="1"/>
    <n v="15"/>
    <n v="133"/>
    <n v="857.85"/>
    <x v="39"/>
    <n v="1137.1500000000001"/>
  </r>
  <r>
    <x v="40"/>
    <x v="1"/>
    <x v="2"/>
    <s v="Whole Foods"/>
    <x v="6"/>
    <n v="14"/>
    <n v="309"/>
    <n v="2552.34"/>
    <x v="40"/>
    <n v="1773.66"/>
  </r>
  <r>
    <x v="41"/>
    <x v="1"/>
    <x v="2"/>
    <s v="Whole Foods"/>
    <x v="6"/>
    <n v="14"/>
    <n v="133"/>
    <n v="1396.5"/>
    <x v="41"/>
    <n v="465.5"/>
  </r>
  <r>
    <x v="3"/>
    <x v="1"/>
    <x v="7"/>
    <s v="Whole Foods"/>
    <x v="1"/>
    <n v="15"/>
    <n v="55"/>
    <n v="305.25"/>
    <x v="42"/>
    <n v="519.75"/>
  </r>
  <r>
    <x v="42"/>
    <x v="1"/>
    <x v="1"/>
    <s v="Yahoo"/>
    <x v="5"/>
    <n v="21"/>
    <n v="467"/>
    <n v="3628.59"/>
    <x v="43"/>
    <n v="6178.41"/>
  </r>
  <r>
    <x v="43"/>
    <x v="1"/>
    <x v="5"/>
    <s v="Yahoo"/>
    <x v="9"/>
    <n v="20"/>
    <n v="345"/>
    <n v="4071"/>
    <x v="44"/>
    <n v="2829"/>
  </r>
  <r>
    <x v="44"/>
    <x v="1"/>
    <x v="2"/>
    <s v="Yahoo"/>
    <x v="4"/>
    <n v="16"/>
    <n v="405"/>
    <n v="4860"/>
    <x v="45"/>
    <n v="1620"/>
  </r>
  <r>
    <x v="45"/>
    <x v="1"/>
    <x v="7"/>
    <s v="Yahoo"/>
    <x v="2"/>
    <n v="22"/>
    <n v="287"/>
    <n v="4735.5"/>
    <x v="46"/>
    <n v="1578.5"/>
  </r>
  <r>
    <x v="46"/>
    <x v="1"/>
    <x v="6"/>
    <s v="Yahoo"/>
    <x v="5"/>
    <n v="21"/>
    <n v="269"/>
    <n v="4971.12"/>
    <x v="47"/>
    <n v="677.88"/>
  </r>
  <r>
    <x v="47"/>
    <x v="1"/>
    <x v="4"/>
    <s v="Yahoo"/>
    <x v="6"/>
    <n v="14"/>
    <n v="324"/>
    <n v="2676.24"/>
    <x v="48"/>
    <n v="1859.76"/>
  </r>
  <r>
    <x v="48"/>
    <x v="1"/>
    <x v="0"/>
    <s v="Yahoo"/>
    <x v="2"/>
    <n v="22"/>
    <n v="200"/>
    <n v="3872"/>
    <x v="49"/>
    <n v="528"/>
  </r>
  <r>
    <x v="49"/>
    <x v="1"/>
    <x v="7"/>
    <s v="Yahoo"/>
    <x v="8"/>
    <n v="24"/>
    <n v="103"/>
    <n v="1062.96"/>
    <x v="50"/>
    <n v="1409.04"/>
  </r>
  <r>
    <x v="50"/>
    <x v="1"/>
    <x v="3"/>
    <s v="Yahoo"/>
    <x v="4"/>
    <n v="16"/>
    <n v="121"/>
    <n v="716.32"/>
    <x v="51"/>
    <n v="1219.68"/>
  </r>
  <r>
    <x v="51"/>
    <x v="2"/>
    <x v="2"/>
    <s v="Amazon.com"/>
    <x v="2"/>
    <n v="22"/>
    <n v="329"/>
    <n v="3112.34"/>
    <x v="52"/>
    <n v="4125.66"/>
  </r>
  <r>
    <x v="52"/>
    <x v="2"/>
    <x v="5"/>
    <s v="Amazon.com"/>
    <x v="0"/>
    <n v="21"/>
    <n v="81"/>
    <n v="1003.59"/>
    <x v="53"/>
    <n v="697.41"/>
  </r>
  <r>
    <x v="53"/>
    <x v="2"/>
    <x v="2"/>
    <s v="Costco"/>
    <x v="4"/>
    <n v="16"/>
    <n v="84"/>
    <n v="1008"/>
    <x v="54"/>
    <n v="336"/>
  </r>
  <r>
    <x v="54"/>
    <x v="2"/>
    <x v="2"/>
    <s v="Costco"/>
    <x v="0"/>
    <n v="21"/>
    <n v="39"/>
    <n v="368.55"/>
    <x v="55"/>
    <n v="450.45"/>
  </r>
  <r>
    <x v="55"/>
    <x v="2"/>
    <x v="1"/>
    <s v="ExcelIsVeryFun.com"/>
    <x v="8"/>
    <n v="24"/>
    <n v="348"/>
    <n v="5679.36"/>
    <x v="13"/>
    <n v="2672.64"/>
  </r>
  <r>
    <x v="56"/>
    <x v="2"/>
    <x v="5"/>
    <s v="ExcelIsVeryFun.com"/>
    <x v="9"/>
    <n v="20"/>
    <n v="373"/>
    <n v="5595"/>
    <x v="56"/>
    <n v="1865"/>
  </r>
  <r>
    <x v="57"/>
    <x v="2"/>
    <x v="2"/>
    <s v="ExcelIsVeryFun.com"/>
    <x v="5"/>
    <n v="21"/>
    <n v="227"/>
    <n v="3241.56"/>
    <x v="57"/>
    <n v="1525.44"/>
  </r>
  <r>
    <x v="58"/>
    <x v="2"/>
    <x v="4"/>
    <s v="ExcelIsVeryFun.com"/>
    <x v="7"/>
    <n v="19"/>
    <n v="217"/>
    <n v="2391.34"/>
    <x v="58"/>
    <n v="1731.66"/>
  </r>
  <r>
    <x v="59"/>
    <x v="2"/>
    <x v="0"/>
    <s v="ExcelIsVeryFun.com"/>
    <x v="8"/>
    <n v="24"/>
    <n v="159"/>
    <n v="2098.8000000000002"/>
    <x v="59"/>
    <n v="1717.2"/>
  </r>
  <r>
    <x v="60"/>
    <x v="2"/>
    <x v="1"/>
    <s v="ExcelIsVeryFun.com"/>
    <x v="1"/>
    <n v="15"/>
    <n v="160"/>
    <n v="1416"/>
    <x v="60"/>
    <n v="984"/>
  </r>
  <r>
    <x v="61"/>
    <x v="2"/>
    <x v="0"/>
    <s v="ExcelIsVeryFun.com"/>
    <x v="9"/>
    <n v="20"/>
    <n v="80"/>
    <n v="720"/>
    <x v="61"/>
    <n v="880"/>
  </r>
  <r>
    <x v="62"/>
    <x v="2"/>
    <x v="6"/>
    <s v="ExcelIsVeryFun.com"/>
    <x v="9"/>
    <n v="20"/>
    <n v="62"/>
    <n v="682"/>
    <x v="62"/>
    <n v="558"/>
  </r>
  <r>
    <x v="63"/>
    <x v="2"/>
    <x v="0"/>
    <s v="Google"/>
    <x v="5"/>
    <n v="21"/>
    <n v="333"/>
    <n v="3146.85"/>
    <x v="63"/>
    <n v="3846.15"/>
  </r>
  <r>
    <x v="64"/>
    <x v="2"/>
    <x v="0"/>
    <s v="Google"/>
    <x v="5"/>
    <n v="21"/>
    <n v="305"/>
    <n v="3778.95"/>
    <x v="64"/>
    <n v="2626.05"/>
  </r>
  <r>
    <x v="33"/>
    <x v="2"/>
    <x v="4"/>
    <s v="Google"/>
    <x v="4"/>
    <n v="16"/>
    <n v="324"/>
    <n v="3888"/>
    <x v="65"/>
    <n v="1296"/>
  </r>
  <r>
    <x v="65"/>
    <x v="2"/>
    <x v="4"/>
    <s v="Google"/>
    <x v="0"/>
    <n v="21"/>
    <n v="213"/>
    <n v="2012.85"/>
    <x v="66"/>
    <n v="2460.15"/>
  </r>
  <r>
    <x v="66"/>
    <x v="2"/>
    <x v="2"/>
    <s v="Google"/>
    <x v="2"/>
    <n v="22"/>
    <n v="44"/>
    <n v="658.24"/>
    <x v="67"/>
    <n v="309.76"/>
  </r>
  <r>
    <x v="58"/>
    <x v="2"/>
    <x v="1"/>
    <s v="Home Depot"/>
    <x v="5"/>
    <n v="21"/>
    <n v="290"/>
    <n v="5359.2"/>
    <x v="68"/>
    <n v="730.8"/>
  </r>
  <r>
    <x v="67"/>
    <x v="2"/>
    <x v="1"/>
    <s v="Home Depot"/>
    <x v="4"/>
    <n v="16"/>
    <n v="322"/>
    <n v="3864"/>
    <x v="69"/>
    <n v="1288"/>
  </r>
  <r>
    <x v="68"/>
    <x v="2"/>
    <x v="1"/>
    <s v="Home Depot"/>
    <x v="2"/>
    <n v="22"/>
    <n v="74"/>
    <n v="1522.18"/>
    <x v="70"/>
    <n v="105.82"/>
  </r>
  <r>
    <x v="69"/>
    <x v="2"/>
    <x v="7"/>
    <s v="Home Depot"/>
    <x v="6"/>
    <n v="14"/>
    <n v="94"/>
    <n v="565.88"/>
    <x v="71"/>
    <n v="750.12"/>
  </r>
  <r>
    <x v="70"/>
    <x v="2"/>
    <x v="4"/>
    <s v="Home Depot"/>
    <x v="5"/>
    <n v="21"/>
    <n v="2"/>
    <n v="18.059999999999999"/>
    <x v="72"/>
    <n v="23.94"/>
  </r>
  <r>
    <x v="71"/>
    <x v="2"/>
    <x v="7"/>
    <s v="McLendon's Hardware"/>
    <x v="2"/>
    <n v="22"/>
    <n v="385"/>
    <n v="3642.1"/>
    <x v="73"/>
    <n v="4827.8999999999996"/>
  </r>
  <r>
    <x v="72"/>
    <x v="2"/>
    <x v="5"/>
    <s v="McLendon's Hardware"/>
    <x v="4"/>
    <n v="16"/>
    <n v="371"/>
    <n v="3264.8"/>
    <x v="74"/>
    <n v="2671.2"/>
  </r>
  <r>
    <x v="73"/>
    <x v="2"/>
    <x v="6"/>
    <s v="McLendon's Hardware"/>
    <x v="4"/>
    <n v="16"/>
    <n v="359"/>
    <n v="5054.72"/>
    <x v="75"/>
    <n v="689.28"/>
  </r>
  <r>
    <x v="74"/>
    <x v="2"/>
    <x v="1"/>
    <s v="McLendon's Hardware"/>
    <x v="9"/>
    <n v="20"/>
    <n v="229"/>
    <n v="1969.4"/>
    <x v="76"/>
    <n v="2610.6"/>
  </r>
  <r>
    <x v="75"/>
    <x v="2"/>
    <x v="2"/>
    <s v="McLendon's Hardware"/>
    <x v="7"/>
    <n v="19"/>
    <n v="121"/>
    <n v="1333.42"/>
    <x v="77"/>
    <n v="965.58"/>
  </r>
  <r>
    <x v="76"/>
    <x v="2"/>
    <x v="0"/>
    <s v="McLendon's Hardware"/>
    <x v="8"/>
    <n v="24"/>
    <n v="82"/>
    <n v="885.6"/>
    <x v="78"/>
    <n v="1082.4000000000001"/>
  </r>
  <r>
    <x v="77"/>
    <x v="2"/>
    <x v="3"/>
    <s v="McLendon's Hardware"/>
    <x v="8"/>
    <n v="24"/>
    <n v="16"/>
    <n v="142.08000000000001"/>
    <x v="79"/>
    <n v="241.92"/>
  </r>
  <r>
    <x v="78"/>
    <x v="2"/>
    <x v="1"/>
    <s v="McLendon's Hardware"/>
    <x v="5"/>
    <n v="21"/>
    <n v="2"/>
    <n v="23.1"/>
    <x v="72"/>
    <n v="18.899999999999999"/>
  </r>
  <r>
    <x v="79"/>
    <x v="2"/>
    <x v="5"/>
    <s v="Nature Company"/>
    <x v="4"/>
    <n v="16"/>
    <n v="419"/>
    <n v="3955.36"/>
    <x v="80"/>
    <n v="2748.64"/>
  </r>
  <r>
    <x v="80"/>
    <x v="2"/>
    <x v="7"/>
    <s v="Nature Company"/>
    <x v="7"/>
    <n v="19"/>
    <n v="249"/>
    <n v="2034.33"/>
    <x v="81"/>
    <n v="2696.67"/>
  </r>
  <r>
    <x v="81"/>
    <x v="2"/>
    <x v="2"/>
    <s v="Nature Company"/>
    <x v="9"/>
    <n v="20"/>
    <n v="90"/>
    <n v="1350"/>
    <x v="82"/>
    <n v="450"/>
  </r>
  <r>
    <x v="82"/>
    <x v="2"/>
    <x v="7"/>
    <s v="Office Depot"/>
    <x v="3"/>
    <n v="25"/>
    <n v="376"/>
    <n v="6392"/>
    <x v="83"/>
    <n v="3008"/>
  </r>
  <r>
    <x v="83"/>
    <x v="2"/>
    <x v="2"/>
    <s v="Office Depot"/>
    <x v="4"/>
    <n v="16"/>
    <n v="184"/>
    <n v="1619.2"/>
    <x v="84"/>
    <n v="1324.8"/>
  </r>
  <r>
    <x v="84"/>
    <x v="2"/>
    <x v="6"/>
    <s v="Peet's Coffee"/>
    <x v="2"/>
    <n v="22"/>
    <n v="425"/>
    <n v="8742.25"/>
    <x v="85"/>
    <n v="607.75"/>
  </r>
  <r>
    <x v="85"/>
    <x v="2"/>
    <x v="3"/>
    <s v="Peet's Coffee"/>
    <x v="0"/>
    <n v="21"/>
    <n v="253"/>
    <n v="2284.59"/>
    <x v="86"/>
    <n v="3028.41"/>
  </r>
  <r>
    <x v="14"/>
    <x v="2"/>
    <x v="1"/>
    <s v="Peet's Coffee"/>
    <x v="2"/>
    <n v="22"/>
    <n v="233"/>
    <n v="3844.5"/>
    <x v="87"/>
    <n v="1281.5"/>
  </r>
  <r>
    <x v="86"/>
    <x v="2"/>
    <x v="0"/>
    <s v="Peet's Coffee"/>
    <x v="6"/>
    <n v="14"/>
    <n v="143"/>
    <n v="1101.0999999999999"/>
    <x v="88"/>
    <n v="900.9"/>
  </r>
  <r>
    <x v="87"/>
    <x v="2"/>
    <x v="1"/>
    <s v="Sherman Williams"/>
    <x v="0"/>
    <n v="21"/>
    <n v="466"/>
    <n v="5675.88"/>
    <x v="89"/>
    <n v="4110.12"/>
  </r>
  <r>
    <x v="88"/>
    <x v="2"/>
    <x v="4"/>
    <s v="Sherman Williams"/>
    <x v="7"/>
    <n v="19"/>
    <n v="244"/>
    <n v="2735.24"/>
    <x v="90"/>
    <n v="1900.76"/>
  </r>
  <r>
    <x v="89"/>
    <x v="2"/>
    <x v="3"/>
    <s v="Sherman Williams"/>
    <x v="1"/>
    <n v="15"/>
    <n v="214"/>
    <n v="3001.35"/>
    <x v="91"/>
    <n v="208.65"/>
  </r>
  <r>
    <x v="90"/>
    <x v="2"/>
    <x v="2"/>
    <s v="Sherman Williams"/>
    <x v="3"/>
    <n v="25"/>
    <n v="46"/>
    <n v="494.5"/>
    <x v="92"/>
    <n v="655.5"/>
  </r>
  <r>
    <x v="91"/>
    <x v="2"/>
    <x v="1"/>
    <s v="Solar and Wind Inc."/>
    <x v="5"/>
    <n v="21"/>
    <n v="114"/>
    <n v="1412.46"/>
    <x v="93"/>
    <n v="981.54"/>
  </r>
  <r>
    <x v="92"/>
    <x v="2"/>
    <x v="1"/>
    <s v="Solar and Wind Inc."/>
    <x v="9"/>
    <n v="20"/>
    <n v="113"/>
    <n v="1695"/>
    <x v="94"/>
    <n v="565"/>
  </r>
  <r>
    <x v="93"/>
    <x v="2"/>
    <x v="4"/>
    <s v="Solar and Wind Inc."/>
    <x v="6"/>
    <n v="14"/>
    <n v="15"/>
    <n v="121.8"/>
    <x v="95"/>
    <n v="88.2"/>
  </r>
  <r>
    <x v="94"/>
    <x v="2"/>
    <x v="6"/>
    <s v="The Economist"/>
    <x v="4"/>
    <n v="16"/>
    <n v="191"/>
    <n v="2689.28"/>
    <x v="96"/>
    <n v="366.72"/>
  </r>
  <r>
    <x v="95"/>
    <x v="2"/>
    <x v="4"/>
    <s v="The Economist"/>
    <x v="2"/>
    <n v="22"/>
    <n v="49"/>
    <n v="1007.93"/>
    <x v="97"/>
    <n v="70.069999999999936"/>
  </r>
  <r>
    <x v="96"/>
    <x v="2"/>
    <x v="4"/>
    <s v="Whole Foods"/>
    <x v="7"/>
    <n v="19"/>
    <n v="385"/>
    <n v="4023.25"/>
    <x v="98"/>
    <n v="3291.75"/>
  </r>
  <r>
    <x v="97"/>
    <x v="2"/>
    <x v="3"/>
    <s v="Whole Foods"/>
    <x v="8"/>
    <n v="24"/>
    <n v="256"/>
    <n v="3379.2"/>
    <x v="99"/>
    <n v="2764.8"/>
  </r>
  <r>
    <x v="98"/>
    <x v="2"/>
    <x v="1"/>
    <s v="Whole Foods"/>
    <x v="5"/>
    <n v="21"/>
    <n v="178"/>
    <n v="3495.03"/>
    <x v="100"/>
    <n v="242.97"/>
  </r>
  <r>
    <x v="99"/>
    <x v="2"/>
    <x v="3"/>
    <s v="Yahoo"/>
    <x v="5"/>
    <n v="21"/>
    <n v="426"/>
    <n v="3310.02"/>
    <x v="101"/>
    <n v="5635.98"/>
  </r>
  <r>
    <x v="100"/>
    <x v="2"/>
    <x v="7"/>
    <s v="Yahoo"/>
    <x v="7"/>
    <n v="19"/>
    <n v="413"/>
    <n v="2903.39"/>
    <x v="102"/>
    <n v="4943.6099999999997"/>
  </r>
  <r>
    <x v="35"/>
    <x v="2"/>
    <x v="0"/>
    <s v="Yahoo"/>
    <x v="5"/>
    <n v="21"/>
    <n v="272"/>
    <n v="5026.5600000000004"/>
    <x v="103"/>
    <n v="685.44"/>
  </r>
  <r>
    <x v="101"/>
    <x v="3"/>
    <x v="5"/>
    <s v="Amazon.com"/>
    <x v="0"/>
    <n v="21"/>
    <n v="331"/>
    <n v="5213.25"/>
    <x v="104"/>
    <n v="1737.75"/>
  </r>
  <r>
    <x v="6"/>
    <x v="3"/>
    <x v="3"/>
    <s v="Amazon.com"/>
    <x v="5"/>
    <n v="21"/>
    <n v="270"/>
    <n v="3118.5"/>
    <x v="105"/>
    <n v="2551.5"/>
  </r>
  <r>
    <x v="96"/>
    <x v="3"/>
    <x v="5"/>
    <s v="Costco"/>
    <x v="8"/>
    <n v="24"/>
    <n v="308"/>
    <n v="6504.96"/>
    <x v="106"/>
    <n v="887.04"/>
  </r>
  <r>
    <x v="102"/>
    <x v="3"/>
    <x v="5"/>
    <s v="ExcelIsVeryFun.com"/>
    <x v="4"/>
    <n v="16"/>
    <n v="432"/>
    <n v="3110.4"/>
    <x v="107"/>
    <n v="3801.6"/>
  </r>
  <r>
    <x v="103"/>
    <x v="3"/>
    <x v="3"/>
    <s v="ExcelIsVeryFun.com"/>
    <x v="9"/>
    <n v="20"/>
    <n v="219"/>
    <n v="3285"/>
    <x v="108"/>
    <n v="1095"/>
  </r>
  <r>
    <x v="104"/>
    <x v="3"/>
    <x v="1"/>
    <s v="ExcelIsVeryFun.com"/>
    <x v="3"/>
    <n v="25"/>
    <n v="163"/>
    <n v="1507.75"/>
    <x v="109"/>
    <n v="2567.25"/>
  </r>
  <r>
    <x v="13"/>
    <x v="3"/>
    <x v="3"/>
    <s v="ExcelIsVeryFun.com"/>
    <x v="7"/>
    <n v="19"/>
    <n v="42"/>
    <n v="343.14"/>
    <x v="110"/>
    <n v="454.86"/>
  </r>
  <r>
    <x v="4"/>
    <x v="3"/>
    <x v="3"/>
    <s v="Google"/>
    <x v="7"/>
    <n v="19"/>
    <n v="413"/>
    <n v="4315.8500000000004"/>
    <x v="102"/>
    <n v="3531.15"/>
  </r>
  <r>
    <x v="92"/>
    <x v="3"/>
    <x v="6"/>
    <s v="Google"/>
    <x v="0"/>
    <n v="21"/>
    <n v="320"/>
    <n v="3696"/>
    <x v="111"/>
    <n v="3024"/>
  </r>
  <r>
    <x v="105"/>
    <x v="3"/>
    <x v="6"/>
    <s v="Google"/>
    <x v="8"/>
    <n v="24"/>
    <n v="96"/>
    <n v="852.48"/>
    <x v="112"/>
    <n v="1451.52"/>
  </r>
  <r>
    <x v="106"/>
    <x v="3"/>
    <x v="3"/>
    <s v="Home Depot"/>
    <x v="5"/>
    <n v="21"/>
    <n v="364"/>
    <n v="6726.72"/>
    <x v="113"/>
    <n v="917.28"/>
  </r>
  <r>
    <x v="107"/>
    <x v="3"/>
    <x v="3"/>
    <s v="Home Depot"/>
    <x v="5"/>
    <n v="21"/>
    <n v="150"/>
    <n v="1354.5"/>
    <x v="114"/>
    <n v="1795.5"/>
  </r>
  <r>
    <x v="108"/>
    <x v="3"/>
    <x v="2"/>
    <s v="Home Depot"/>
    <x v="0"/>
    <n v="21"/>
    <n v="33"/>
    <n v="311.85000000000002"/>
    <x v="115"/>
    <n v="381.15"/>
  </r>
  <r>
    <x v="109"/>
    <x v="3"/>
    <x v="6"/>
    <s v="McLendon's Hardware"/>
    <x v="7"/>
    <n v="19"/>
    <n v="333"/>
    <n v="5915.7449999999999"/>
    <x v="116"/>
    <n v="411.255"/>
  </r>
  <r>
    <x v="110"/>
    <x v="3"/>
    <x v="0"/>
    <s v="McLendon's Hardware"/>
    <x v="7"/>
    <n v="19"/>
    <n v="131"/>
    <n v="2190.3200000000002"/>
    <x v="117"/>
    <n v="298.68"/>
  </r>
  <r>
    <x v="62"/>
    <x v="3"/>
    <x v="4"/>
    <s v="McLendon's Hardware"/>
    <x v="5"/>
    <n v="21"/>
    <n v="85"/>
    <n v="1053.1500000000001"/>
    <x v="118"/>
    <n v="731.85"/>
  </r>
  <r>
    <x v="111"/>
    <x v="3"/>
    <x v="3"/>
    <s v="Nature Company"/>
    <x v="5"/>
    <n v="21"/>
    <n v="383"/>
    <n v="3619.35"/>
    <x v="119"/>
    <n v="4423.6499999999996"/>
  </r>
  <r>
    <x v="112"/>
    <x v="3"/>
    <x v="4"/>
    <s v="Nature Company"/>
    <x v="6"/>
    <n v="14"/>
    <n v="282"/>
    <n v="3474.24"/>
    <x v="120"/>
    <n v="473.76"/>
  </r>
  <r>
    <x v="113"/>
    <x v="3"/>
    <x v="7"/>
    <s v="Nature Company"/>
    <x v="7"/>
    <n v="19"/>
    <n v="183"/>
    <n v="2051.4299999999998"/>
    <x v="121"/>
    <n v="1425.57"/>
  </r>
  <r>
    <x v="114"/>
    <x v="3"/>
    <x v="6"/>
    <s v="Nature Company"/>
    <x v="0"/>
    <n v="21"/>
    <n v="15"/>
    <n v="173.25"/>
    <x v="122"/>
    <n v="141.75"/>
  </r>
  <r>
    <x v="115"/>
    <x v="3"/>
    <x v="6"/>
    <s v="Office Depot"/>
    <x v="2"/>
    <n v="22"/>
    <n v="381"/>
    <n v="7376.16"/>
    <x v="123"/>
    <n v="1005.84"/>
  </r>
  <r>
    <x v="116"/>
    <x v="3"/>
    <x v="6"/>
    <s v="Office Depot"/>
    <x v="9"/>
    <n v="20"/>
    <n v="341"/>
    <n v="3955.6"/>
    <x v="124"/>
    <n v="2864.4"/>
  </r>
  <r>
    <x v="117"/>
    <x v="3"/>
    <x v="2"/>
    <s v="Office Depot"/>
    <x v="5"/>
    <n v="21"/>
    <n v="225"/>
    <n v="2598.75"/>
    <x v="125"/>
    <n v="2126.25"/>
  </r>
  <r>
    <x v="118"/>
    <x v="3"/>
    <x v="3"/>
    <s v="Office Depot"/>
    <x v="3"/>
    <n v="25"/>
    <n v="91"/>
    <n v="1342.25"/>
    <x v="126"/>
    <n v="932.75"/>
  </r>
  <r>
    <x v="119"/>
    <x v="3"/>
    <x v="0"/>
    <s v="Peet's Coffee"/>
    <x v="1"/>
    <n v="15"/>
    <n v="458"/>
    <n v="2541.9"/>
    <x v="127"/>
    <n v="4328.1000000000004"/>
  </r>
  <r>
    <x v="120"/>
    <x v="3"/>
    <x v="7"/>
    <s v="Peet's Coffee"/>
    <x v="9"/>
    <n v="20"/>
    <n v="6000"/>
    <n v="2956.8"/>
    <x v="128"/>
    <n v="403.2"/>
  </r>
  <r>
    <x v="43"/>
    <x v="3"/>
    <x v="1"/>
    <s v="Peet's Coffee"/>
    <x v="2"/>
    <n v="22"/>
    <n v="193"/>
    <n v="2505.14"/>
    <x v="129"/>
    <n v="1740.86"/>
  </r>
  <r>
    <x v="23"/>
    <x v="3"/>
    <x v="4"/>
    <s v="Sherman Williams"/>
    <x v="2"/>
    <n v="22"/>
    <n v="347"/>
    <n v="2824.58"/>
    <x v="130"/>
    <n v="4809.42"/>
  </r>
  <r>
    <x v="121"/>
    <x v="3"/>
    <x v="2"/>
    <s v="Sherman Williams"/>
    <x v="4"/>
    <n v="16"/>
    <n v="461"/>
    <n v="3319.2"/>
    <x v="131"/>
    <n v="4056.8"/>
  </r>
  <r>
    <x v="122"/>
    <x v="3"/>
    <x v="2"/>
    <s v="Sherman Williams"/>
    <x v="1"/>
    <n v="15"/>
    <n v="451"/>
    <n v="5073.75"/>
    <x v="132"/>
    <n v="1691.25"/>
  </r>
  <r>
    <x v="123"/>
    <x v="3"/>
    <x v="4"/>
    <s v="Sherman Williams"/>
    <x v="6"/>
    <n v="14"/>
    <n v="5"/>
    <n v="40.6"/>
    <x v="133"/>
    <n v="29.4"/>
  </r>
  <r>
    <x v="61"/>
    <x v="3"/>
    <x v="2"/>
    <s v="Solar and Wind Inc."/>
    <x v="3"/>
    <n v="25"/>
    <n v="457"/>
    <n v="10682.375"/>
    <x v="134"/>
    <n v="742.625"/>
  </r>
  <r>
    <x v="124"/>
    <x v="3"/>
    <x v="2"/>
    <s v="Solar and Wind Inc."/>
    <x v="2"/>
    <n v="22"/>
    <n v="365"/>
    <n v="4737.7"/>
    <x v="135"/>
    <n v="3292.3"/>
  </r>
  <r>
    <x v="125"/>
    <x v="3"/>
    <x v="2"/>
    <s v="Solar and Wind Inc."/>
    <x v="0"/>
    <n v="21"/>
    <n v="363"/>
    <n v="4192.6499999999996"/>
    <x v="136"/>
    <n v="3430.35"/>
  </r>
  <r>
    <x v="126"/>
    <x v="3"/>
    <x v="4"/>
    <s v="Solar and Wind Inc."/>
    <x v="0"/>
    <n v="21"/>
    <n v="149"/>
    <n v="1846.11"/>
    <x v="137"/>
    <n v="1282.8900000000001"/>
  </r>
  <r>
    <x v="127"/>
    <x v="3"/>
    <x v="3"/>
    <s v="The Economist"/>
    <x v="3"/>
    <n v="25"/>
    <n v="305"/>
    <n v="5185"/>
    <x v="138"/>
    <n v="2440"/>
  </r>
  <r>
    <x v="128"/>
    <x v="3"/>
    <x v="5"/>
    <s v="The Economist"/>
    <x v="9"/>
    <n v="20"/>
    <n v="289"/>
    <n v="5404.3"/>
    <x v="139"/>
    <n v="375.7"/>
  </r>
  <r>
    <x v="129"/>
    <x v="3"/>
    <x v="3"/>
    <s v="The Economist"/>
    <x v="4"/>
    <n v="16"/>
    <n v="192"/>
    <n v="2088.96"/>
    <x v="140"/>
    <n v="983.04"/>
  </r>
  <r>
    <x v="130"/>
    <x v="3"/>
    <x v="3"/>
    <s v="The Economist"/>
    <x v="3"/>
    <n v="25"/>
    <n v="118"/>
    <n v="2212.5"/>
    <x v="141"/>
    <n v="737.5"/>
  </r>
  <r>
    <x v="131"/>
    <x v="3"/>
    <x v="6"/>
    <s v="Whole Foods"/>
    <x v="4"/>
    <n v="16"/>
    <n v="301"/>
    <n v="1781.92"/>
    <x v="142"/>
    <n v="3034.08"/>
  </r>
  <r>
    <x v="132"/>
    <x v="3"/>
    <x v="5"/>
    <s v="Whole Foods"/>
    <x v="9"/>
    <n v="20"/>
    <n v="93"/>
    <n v="1264.8"/>
    <x v="36"/>
    <n v="595.20000000000005"/>
  </r>
  <r>
    <x v="117"/>
    <x v="3"/>
    <x v="2"/>
    <s v="Whole Foods"/>
    <x v="4"/>
    <n v="16"/>
    <n v="43"/>
    <n v="295.83999999999997"/>
    <x v="143"/>
    <n v="392.16"/>
  </r>
  <r>
    <x v="133"/>
    <x v="3"/>
    <x v="1"/>
    <s v="Yahoo"/>
    <x v="0"/>
    <n v="21"/>
    <n v="454"/>
    <n v="4099.62"/>
    <x v="144"/>
    <n v="5434.38"/>
  </r>
  <r>
    <x v="134"/>
    <x v="3"/>
    <x v="3"/>
    <s v="Yahoo"/>
    <x v="9"/>
    <n v="20"/>
    <n v="417"/>
    <n v="3586.2"/>
    <x v="145"/>
    <n v="4753.8"/>
  </r>
  <r>
    <x v="53"/>
    <x v="3"/>
    <x v="0"/>
    <s v="Yahoo"/>
    <x v="4"/>
    <n v="16"/>
    <n v="369"/>
    <n v="4428"/>
    <x v="146"/>
    <n v="1476"/>
  </r>
  <r>
    <x v="103"/>
    <x v="3"/>
    <x v="6"/>
    <s v="Yahoo"/>
    <x v="9"/>
    <n v="20"/>
    <n v="157"/>
    <n v="1852.6"/>
    <x v="147"/>
    <n v="1287.4000000000001"/>
  </r>
  <r>
    <x v="135"/>
    <x v="4"/>
    <x v="1"/>
    <s v="Amazon.com"/>
    <x v="4"/>
    <n v="16"/>
    <n v="271"/>
    <n v="2558.2399999999998"/>
    <x v="148"/>
    <n v="1777.76"/>
  </r>
  <r>
    <x v="136"/>
    <x v="4"/>
    <x v="2"/>
    <s v="Costco"/>
    <x v="0"/>
    <n v="21"/>
    <n v="422"/>
    <n v="4874.1000000000004"/>
    <x v="149"/>
    <n v="3987.9"/>
  </r>
  <r>
    <x v="137"/>
    <x v="4"/>
    <x v="4"/>
    <s v="Costco"/>
    <x v="7"/>
    <n v="19"/>
    <n v="98"/>
    <n v="1396.5"/>
    <x v="41"/>
    <n v="465.5"/>
  </r>
  <r>
    <x v="138"/>
    <x v="4"/>
    <x v="4"/>
    <s v="ExcelIsVeryFun.com"/>
    <x v="3"/>
    <n v="25"/>
    <n v="345"/>
    <n v="5088.75"/>
    <x v="150"/>
    <n v="3536.25"/>
  </r>
  <r>
    <x v="139"/>
    <x v="4"/>
    <x v="5"/>
    <s v="ExcelIsVeryFun.com"/>
    <x v="7"/>
    <n v="19"/>
    <n v="410"/>
    <n v="6855.2"/>
    <x v="151"/>
    <n v="934.8"/>
  </r>
  <r>
    <x v="140"/>
    <x v="4"/>
    <x v="7"/>
    <s v="ExcelIsVeryFun.com"/>
    <x v="6"/>
    <n v="14"/>
    <n v="399"/>
    <n v="3239.88"/>
    <x v="152"/>
    <n v="2346.12"/>
  </r>
  <r>
    <x v="141"/>
    <x v="4"/>
    <x v="0"/>
    <s v="ExcelIsVeryFun.com"/>
    <x v="0"/>
    <n v="21"/>
    <n v="93"/>
    <n v="1718.64"/>
    <x v="153"/>
    <n v="234.36"/>
  </r>
  <r>
    <x v="142"/>
    <x v="4"/>
    <x v="6"/>
    <s v="Google"/>
    <x v="8"/>
    <n v="24"/>
    <n v="462"/>
    <n v="6098.4"/>
    <x v="154"/>
    <n v="4989.6000000000004"/>
  </r>
  <r>
    <x v="143"/>
    <x v="4"/>
    <x v="4"/>
    <s v="Google"/>
    <x v="9"/>
    <n v="20"/>
    <n v="416"/>
    <n v="5657.6"/>
    <x v="155"/>
    <n v="2662.4"/>
  </r>
  <r>
    <x v="144"/>
    <x v="4"/>
    <x v="6"/>
    <s v="Google"/>
    <x v="8"/>
    <n v="24"/>
    <n v="259"/>
    <n v="2797.2"/>
    <x v="156"/>
    <n v="3418.8"/>
  </r>
  <r>
    <x v="145"/>
    <x v="4"/>
    <x v="0"/>
    <s v="Google"/>
    <x v="1"/>
    <n v="15"/>
    <n v="118"/>
    <n v="1026.5999999999999"/>
    <x v="157"/>
    <n v="743.4"/>
  </r>
  <r>
    <x v="146"/>
    <x v="4"/>
    <x v="3"/>
    <s v="Google"/>
    <x v="1"/>
    <n v="15"/>
    <n v="109"/>
    <n v="735.75"/>
    <x v="158"/>
    <n v="899.25"/>
  </r>
  <r>
    <x v="147"/>
    <x v="4"/>
    <x v="4"/>
    <s v="Home Depot"/>
    <x v="4"/>
    <n v="16"/>
    <n v="440"/>
    <n v="6195.2"/>
    <x v="159"/>
    <n v="844.8"/>
  </r>
  <r>
    <x v="148"/>
    <x v="4"/>
    <x v="0"/>
    <s v="Home Depot"/>
    <x v="5"/>
    <n v="21"/>
    <n v="323"/>
    <n v="3052.35"/>
    <x v="160"/>
    <n v="3730.65"/>
  </r>
  <r>
    <x v="104"/>
    <x v="4"/>
    <x v="7"/>
    <s v="Home Depot"/>
    <x v="0"/>
    <n v="21"/>
    <n v="309"/>
    <n v="2790.27"/>
    <x v="161"/>
    <n v="3698.73"/>
  </r>
  <r>
    <x v="149"/>
    <x v="4"/>
    <x v="5"/>
    <s v="McLendon's Hardware"/>
    <x v="7"/>
    <n v="19"/>
    <n v="249"/>
    <n v="4423.4850000000006"/>
    <x v="81"/>
    <n v="307.51499999999942"/>
  </r>
  <r>
    <x v="150"/>
    <x v="4"/>
    <x v="6"/>
    <s v="McLendon's Hardware"/>
    <x v="8"/>
    <n v="24"/>
    <n v="157"/>
    <n v="1695.6"/>
    <x v="23"/>
    <n v="2072.4"/>
  </r>
  <r>
    <x v="151"/>
    <x v="4"/>
    <x v="6"/>
    <s v="Nature Company"/>
    <x v="2"/>
    <n v="22"/>
    <n v="406"/>
    <n v="4912.6000000000004"/>
    <x v="162"/>
    <n v="4019.4"/>
  </r>
  <r>
    <x v="152"/>
    <x v="4"/>
    <x v="4"/>
    <s v="Office Depot"/>
    <x v="1"/>
    <n v="15"/>
    <n v="250"/>
    <n v="2062.5"/>
    <x v="163"/>
    <n v="1687.5"/>
  </r>
  <r>
    <x v="153"/>
    <x v="4"/>
    <x v="0"/>
    <s v="Peet's Coffee"/>
    <x v="8"/>
    <n v="24"/>
    <n v="107"/>
    <n v="1155.5999999999999"/>
    <x v="164"/>
    <n v="1412.4"/>
  </r>
  <r>
    <x v="132"/>
    <x v="4"/>
    <x v="2"/>
    <s v="Peet's Coffee"/>
    <x v="3"/>
    <n v="25"/>
    <n v="15"/>
    <n v="221.25"/>
    <x v="165"/>
    <n v="153.75"/>
  </r>
  <r>
    <x v="154"/>
    <x v="4"/>
    <x v="3"/>
    <s v="Sherman Williams"/>
    <x v="9"/>
    <n v="20"/>
    <n v="273"/>
    <n v="3166.8"/>
    <x v="34"/>
    <n v="2293.1999999999998"/>
  </r>
  <r>
    <x v="155"/>
    <x v="4"/>
    <x v="2"/>
    <s v="Solar and Wind Inc."/>
    <x v="3"/>
    <n v="25"/>
    <n v="343"/>
    <n v="6431.25"/>
    <x v="166"/>
    <n v="2143.75"/>
  </r>
  <r>
    <x v="156"/>
    <x v="4"/>
    <x v="3"/>
    <s v="Solar and Wind Inc."/>
    <x v="3"/>
    <n v="25"/>
    <n v="255"/>
    <n v="3761.25"/>
    <x v="167"/>
    <n v="2613.75"/>
  </r>
  <r>
    <x v="157"/>
    <x v="4"/>
    <x v="1"/>
    <s v="Solar and Wind Inc."/>
    <x v="2"/>
    <n v="22"/>
    <n v="270"/>
    <n v="5227.2"/>
    <x v="168"/>
    <n v="712.8"/>
  </r>
  <r>
    <x v="10"/>
    <x v="4"/>
    <x v="3"/>
    <s v="Solar and Wind Inc."/>
    <x v="5"/>
    <n v="21"/>
    <n v="280"/>
    <n v="3234"/>
    <x v="169"/>
    <n v="2646"/>
  </r>
  <r>
    <x v="158"/>
    <x v="4"/>
    <x v="1"/>
    <s v="Solar and Wind Inc."/>
    <x v="1"/>
    <n v="15"/>
    <n v="301"/>
    <n v="1670.55"/>
    <x v="170"/>
    <n v="2844.45"/>
  </r>
  <r>
    <x v="159"/>
    <x v="4"/>
    <x v="5"/>
    <s v="Solar and Wind Inc."/>
    <x v="6"/>
    <n v="14"/>
    <n v="317"/>
    <n v="2618.42"/>
    <x v="171"/>
    <n v="1819.58"/>
  </r>
  <r>
    <x v="86"/>
    <x v="4"/>
    <x v="3"/>
    <s v="Solar and Wind Inc."/>
    <x v="0"/>
    <n v="21"/>
    <n v="102"/>
    <n v="2002.77"/>
    <x v="172"/>
    <n v="139.22999999999999"/>
  </r>
  <r>
    <x v="160"/>
    <x v="4"/>
    <x v="4"/>
    <s v="Solar and Wind Inc."/>
    <x v="7"/>
    <n v="19"/>
    <n v="22"/>
    <n v="246.62"/>
    <x v="173"/>
    <n v="171.38"/>
  </r>
  <r>
    <x v="161"/>
    <x v="4"/>
    <x v="4"/>
    <s v="The Economist"/>
    <x v="5"/>
    <n v="21"/>
    <n v="485"/>
    <n v="4583.25"/>
    <x v="174"/>
    <n v="5601.75"/>
  </r>
  <r>
    <x v="66"/>
    <x v="4"/>
    <x v="7"/>
    <s v="Whole Foods"/>
    <x v="5"/>
    <n v="21"/>
    <n v="151"/>
    <n v="1744.05"/>
    <x v="175"/>
    <n v="1426.95"/>
  </r>
  <r>
    <x v="81"/>
    <x v="4"/>
    <x v="1"/>
    <s v="Whole Foods"/>
    <x v="9"/>
    <n v="20"/>
    <n v="117"/>
    <n v="1591.2"/>
    <x v="176"/>
    <n v="748.8"/>
  </r>
  <r>
    <x v="162"/>
    <x v="4"/>
    <x v="1"/>
    <s v="Yahoo"/>
    <x v="2"/>
    <n v="22"/>
    <n v="408"/>
    <n v="6103.68"/>
    <x v="177"/>
    <n v="2872.32"/>
  </r>
  <r>
    <x v="163"/>
    <x v="4"/>
    <x v="7"/>
    <s v="Yahoo"/>
    <x v="0"/>
    <n v="21"/>
    <n v="234"/>
    <n v="2702.7"/>
    <x v="178"/>
    <n v="2211.3000000000002"/>
  </r>
  <r>
    <x v="164"/>
    <x v="4"/>
    <x v="0"/>
    <s v="Yahoo"/>
    <x v="9"/>
    <n v="20"/>
    <n v="205"/>
    <n v="2788"/>
    <x v="179"/>
    <n v="1312"/>
  </r>
  <r>
    <x v="165"/>
    <x v="4"/>
    <x v="1"/>
    <s v="Yahoo"/>
    <x v="6"/>
    <n v="14"/>
    <n v="49"/>
    <n v="294.98"/>
    <x v="180"/>
    <n v="391.0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2">
  <r>
    <x v="0"/>
    <x v="0"/>
    <x v="0"/>
    <x v="0"/>
    <s v="New Accts"/>
    <x v="0"/>
    <x v="0"/>
  </r>
  <r>
    <x v="0"/>
    <x v="0"/>
    <x v="1"/>
    <x v="1"/>
    <s v="Teller"/>
    <x v="0"/>
    <x v="1"/>
  </r>
  <r>
    <x v="0"/>
    <x v="0"/>
    <x v="2"/>
    <x v="2"/>
    <s v="New Accts"/>
    <x v="0"/>
    <x v="0"/>
  </r>
  <r>
    <x v="0"/>
    <x v="0"/>
    <x v="3"/>
    <x v="1"/>
    <s v="New Accts"/>
    <x v="0"/>
    <x v="0"/>
  </r>
  <r>
    <x v="0"/>
    <x v="0"/>
    <x v="4"/>
    <x v="3"/>
    <s v="New Accts"/>
    <x v="1"/>
    <x v="0"/>
  </r>
  <r>
    <x v="0"/>
    <x v="0"/>
    <x v="5"/>
    <x v="3"/>
    <s v="New Accts"/>
    <x v="2"/>
    <x v="1"/>
  </r>
  <r>
    <x v="0"/>
    <x v="0"/>
    <x v="6"/>
    <x v="3"/>
    <s v="New Accts"/>
    <x v="1"/>
    <x v="0"/>
  </r>
  <r>
    <x v="0"/>
    <x v="0"/>
    <x v="0"/>
    <x v="3"/>
    <s v="New Accts"/>
    <x v="2"/>
    <x v="0"/>
  </r>
  <r>
    <x v="0"/>
    <x v="0"/>
    <x v="7"/>
    <x v="1"/>
    <s v="Teller"/>
    <x v="2"/>
    <x v="0"/>
  </r>
  <r>
    <x v="0"/>
    <x v="0"/>
    <x v="8"/>
    <x v="1"/>
    <s v="New Accts"/>
    <x v="2"/>
    <x v="0"/>
  </r>
  <r>
    <x v="0"/>
    <x v="0"/>
    <x v="9"/>
    <x v="3"/>
    <s v="Teller"/>
    <x v="1"/>
    <x v="0"/>
  </r>
  <r>
    <x v="0"/>
    <x v="0"/>
    <x v="10"/>
    <x v="3"/>
    <s v="New Accts"/>
    <x v="2"/>
    <x v="0"/>
  </r>
  <r>
    <x v="0"/>
    <x v="0"/>
    <x v="11"/>
    <x v="2"/>
    <s v="New Accts"/>
    <x v="2"/>
    <x v="0"/>
  </r>
  <r>
    <x v="0"/>
    <x v="0"/>
    <x v="12"/>
    <x v="3"/>
    <s v="New Accts"/>
    <x v="0"/>
    <x v="0"/>
  </r>
  <r>
    <x v="0"/>
    <x v="0"/>
    <x v="13"/>
    <x v="2"/>
    <s v="New Accts"/>
    <x v="1"/>
    <x v="1"/>
  </r>
  <r>
    <x v="0"/>
    <x v="0"/>
    <x v="14"/>
    <x v="2"/>
    <s v="New Accts"/>
    <x v="0"/>
    <x v="0"/>
  </r>
  <r>
    <x v="0"/>
    <x v="0"/>
    <x v="0"/>
    <x v="2"/>
    <s v="New Accts"/>
    <x v="1"/>
    <x v="0"/>
  </r>
  <r>
    <x v="0"/>
    <x v="0"/>
    <x v="15"/>
    <x v="3"/>
    <s v="New Accts"/>
    <x v="1"/>
    <x v="1"/>
  </r>
  <r>
    <x v="0"/>
    <x v="0"/>
    <x v="16"/>
    <x v="2"/>
    <s v="New Accts"/>
    <x v="0"/>
    <x v="0"/>
  </r>
  <r>
    <x v="0"/>
    <x v="0"/>
    <x v="17"/>
    <x v="1"/>
    <s v="New Accts"/>
    <x v="1"/>
    <x v="0"/>
  </r>
  <r>
    <x v="0"/>
    <x v="0"/>
    <x v="18"/>
    <x v="1"/>
    <s v="New Accts"/>
    <x v="0"/>
    <x v="1"/>
  </r>
  <r>
    <x v="0"/>
    <x v="0"/>
    <x v="19"/>
    <x v="2"/>
    <s v="New Accts"/>
    <x v="0"/>
    <x v="0"/>
  </r>
  <r>
    <x v="0"/>
    <x v="0"/>
    <x v="20"/>
    <x v="3"/>
    <s v="New Accts"/>
    <x v="0"/>
    <x v="0"/>
  </r>
  <r>
    <x v="0"/>
    <x v="0"/>
    <x v="21"/>
    <x v="1"/>
    <s v="Teller"/>
    <x v="1"/>
    <x v="0"/>
  </r>
  <r>
    <x v="0"/>
    <x v="0"/>
    <x v="22"/>
    <x v="2"/>
    <s v="New Accts"/>
    <x v="1"/>
    <x v="0"/>
  </r>
  <r>
    <x v="0"/>
    <x v="0"/>
    <x v="23"/>
    <x v="2"/>
    <s v="New Accts"/>
    <x v="1"/>
    <x v="1"/>
  </r>
  <r>
    <x v="0"/>
    <x v="0"/>
    <x v="24"/>
    <x v="2"/>
    <s v="Teller"/>
    <x v="0"/>
    <x v="0"/>
  </r>
  <r>
    <x v="0"/>
    <x v="0"/>
    <x v="2"/>
    <x v="2"/>
    <s v="New Accts"/>
    <x v="0"/>
    <x v="1"/>
  </r>
  <r>
    <x v="0"/>
    <x v="0"/>
    <x v="25"/>
    <x v="2"/>
    <s v="Teller"/>
    <x v="0"/>
    <x v="1"/>
  </r>
  <r>
    <x v="0"/>
    <x v="0"/>
    <x v="26"/>
    <x v="1"/>
    <s v="Teller"/>
    <x v="1"/>
    <x v="0"/>
  </r>
  <r>
    <x v="0"/>
    <x v="0"/>
    <x v="27"/>
    <x v="2"/>
    <s v="Teller"/>
    <x v="1"/>
    <x v="0"/>
  </r>
  <r>
    <x v="0"/>
    <x v="0"/>
    <x v="28"/>
    <x v="2"/>
    <s v="Teller"/>
    <x v="0"/>
    <x v="1"/>
  </r>
  <r>
    <x v="0"/>
    <x v="0"/>
    <x v="29"/>
    <x v="1"/>
    <s v="Teller"/>
    <x v="0"/>
    <x v="1"/>
  </r>
  <r>
    <x v="1"/>
    <x v="1"/>
    <x v="30"/>
    <x v="2"/>
    <s v="New Accts"/>
    <x v="0"/>
    <x v="1"/>
  </r>
  <r>
    <x v="1"/>
    <x v="1"/>
    <x v="31"/>
    <x v="3"/>
    <s v="New Accts"/>
    <x v="0"/>
    <x v="1"/>
  </r>
  <r>
    <x v="1"/>
    <x v="1"/>
    <x v="32"/>
    <x v="3"/>
    <s v="New Accts"/>
    <x v="0"/>
    <x v="1"/>
  </r>
  <r>
    <x v="1"/>
    <x v="1"/>
    <x v="2"/>
    <x v="2"/>
    <s v="Teller"/>
    <x v="0"/>
    <x v="1"/>
  </r>
  <r>
    <x v="1"/>
    <x v="1"/>
    <x v="33"/>
    <x v="2"/>
    <s v="New Accts"/>
    <x v="0"/>
    <x v="0"/>
  </r>
  <r>
    <x v="1"/>
    <x v="1"/>
    <x v="34"/>
    <x v="3"/>
    <s v="Teller"/>
    <x v="1"/>
    <x v="1"/>
  </r>
  <r>
    <x v="1"/>
    <x v="1"/>
    <x v="35"/>
    <x v="3"/>
    <s v="Teller"/>
    <x v="0"/>
    <x v="0"/>
  </r>
  <r>
    <x v="1"/>
    <x v="1"/>
    <x v="36"/>
    <x v="2"/>
    <s v="Teller"/>
    <x v="2"/>
    <x v="1"/>
  </r>
  <r>
    <x v="1"/>
    <x v="1"/>
    <x v="37"/>
    <x v="2"/>
    <s v="Teller"/>
    <x v="1"/>
    <x v="1"/>
  </r>
  <r>
    <x v="1"/>
    <x v="1"/>
    <x v="38"/>
    <x v="2"/>
    <s v="Teller"/>
    <x v="0"/>
    <x v="0"/>
  </r>
  <r>
    <x v="1"/>
    <x v="1"/>
    <x v="39"/>
    <x v="3"/>
    <s v="Teller"/>
    <x v="1"/>
    <x v="0"/>
  </r>
  <r>
    <x v="1"/>
    <x v="1"/>
    <x v="40"/>
    <x v="2"/>
    <s v="Teller"/>
    <x v="0"/>
    <x v="1"/>
  </r>
  <r>
    <x v="1"/>
    <x v="1"/>
    <x v="41"/>
    <x v="1"/>
    <s v="New Accts"/>
    <x v="1"/>
    <x v="1"/>
  </r>
  <r>
    <x v="2"/>
    <x v="2"/>
    <x v="42"/>
    <x v="2"/>
    <s v="Teller"/>
    <x v="1"/>
    <x v="0"/>
  </r>
  <r>
    <x v="2"/>
    <x v="2"/>
    <x v="43"/>
    <x v="1"/>
    <s v="New Accts"/>
    <x v="1"/>
    <x v="1"/>
  </r>
  <r>
    <x v="2"/>
    <x v="2"/>
    <x v="2"/>
    <x v="2"/>
    <s v="Teller"/>
    <x v="2"/>
    <x v="0"/>
  </r>
  <r>
    <x v="2"/>
    <x v="2"/>
    <x v="44"/>
    <x v="1"/>
    <s v="New Accts"/>
    <x v="2"/>
    <x v="1"/>
  </r>
  <r>
    <x v="2"/>
    <x v="2"/>
    <x v="45"/>
    <x v="3"/>
    <s v="New Accts"/>
    <x v="0"/>
    <x v="0"/>
  </r>
  <r>
    <x v="2"/>
    <x v="2"/>
    <x v="46"/>
    <x v="3"/>
    <s v="Teller"/>
    <x v="0"/>
    <x v="0"/>
  </r>
  <r>
    <x v="2"/>
    <x v="2"/>
    <x v="47"/>
    <x v="3"/>
    <s v="New Accts"/>
    <x v="1"/>
    <x v="0"/>
  </r>
  <r>
    <x v="2"/>
    <x v="2"/>
    <x v="48"/>
    <x v="3"/>
    <s v="Teller"/>
    <x v="0"/>
    <x v="0"/>
  </r>
  <r>
    <x v="2"/>
    <x v="2"/>
    <x v="49"/>
    <x v="3"/>
    <s v="Teller"/>
    <x v="1"/>
    <x v="0"/>
  </r>
  <r>
    <x v="2"/>
    <x v="2"/>
    <x v="50"/>
    <x v="1"/>
    <s v="New Accts"/>
    <x v="1"/>
    <x v="1"/>
  </r>
  <r>
    <x v="2"/>
    <x v="2"/>
    <x v="3"/>
    <x v="1"/>
    <s v="New Accts"/>
    <x v="2"/>
    <x v="1"/>
  </r>
  <r>
    <x v="2"/>
    <x v="2"/>
    <x v="51"/>
    <x v="1"/>
    <s v="New Accts"/>
    <x v="2"/>
    <x v="0"/>
  </r>
  <r>
    <x v="2"/>
    <x v="2"/>
    <x v="52"/>
    <x v="2"/>
    <s v="Teller"/>
    <x v="1"/>
    <x v="1"/>
  </r>
  <r>
    <x v="2"/>
    <x v="2"/>
    <x v="53"/>
    <x v="2"/>
    <s v="New Accts"/>
    <x v="0"/>
    <x v="0"/>
  </r>
  <r>
    <x v="2"/>
    <x v="2"/>
    <x v="54"/>
    <x v="0"/>
    <s v="Teller"/>
    <x v="0"/>
    <x v="0"/>
  </r>
  <r>
    <x v="2"/>
    <x v="2"/>
    <x v="55"/>
    <x v="2"/>
    <s v="New Accts"/>
    <x v="0"/>
    <x v="0"/>
  </r>
  <r>
    <x v="2"/>
    <x v="2"/>
    <x v="56"/>
    <x v="2"/>
    <s v="New Accts"/>
    <x v="2"/>
    <x v="0"/>
  </r>
  <r>
    <x v="2"/>
    <x v="2"/>
    <x v="57"/>
    <x v="3"/>
    <s v="Teller"/>
    <x v="0"/>
    <x v="0"/>
  </r>
  <r>
    <x v="2"/>
    <x v="2"/>
    <x v="8"/>
    <x v="1"/>
    <s v="New Accts"/>
    <x v="2"/>
    <x v="0"/>
  </r>
  <r>
    <x v="2"/>
    <x v="2"/>
    <x v="20"/>
    <x v="2"/>
    <s v="New Accts"/>
    <x v="0"/>
    <x v="0"/>
  </r>
  <r>
    <x v="2"/>
    <x v="2"/>
    <x v="20"/>
    <x v="2"/>
    <s v="New Accts"/>
    <x v="1"/>
    <x v="0"/>
  </r>
  <r>
    <x v="2"/>
    <x v="2"/>
    <x v="58"/>
    <x v="0"/>
    <s v="New Accts"/>
    <x v="2"/>
    <x v="0"/>
  </r>
  <r>
    <x v="2"/>
    <x v="2"/>
    <x v="59"/>
    <x v="1"/>
    <s v="New Accts"/>
    <x v="1"/>
    <x v="1"/>
  </r>
  <r>
    <x v="2"/>
    <x v="2"/>
    <x v="60"/>
    <x v="3"/>
    <s v="New Accts"/>
    <x v="2"/>
    <x v="0"/>
  </r>
  <r>
    <x v="2"/>
    <x v="2"/>
    <x v="61"/>
    <x v="3"/>
    <s v="Teller"/>
    <x v="1"/>
    <x v="0"/>
  </r>
  <r>
    <x v="2"/>
    <x v="2"/>
    <x v="0"/>
    <x v="2"/>
    <s v="New Accts"/>
    <x v="1"/>
    <x v="0"/>
  </r>
  <r>
    <x v="2"/>
    <x v="2"/>
    <x v="62"/>
    <x v="1"/>
    <s v="New Accts"/>
    <x v="1"/>
    <x v="0"/>
  </r>
  <r>
    <x v="2"/>
    <x v="2"/>
    <x v="63"/>
    <x v="3"/>
    <s v="New Accts"/>
    <x v="0"/>
    <x v="0"/>
  </r>
  <r>
    <x v="2"/>
    <x v="2"/>
    <x v="64"/>
    <x v="2"/>
    <s v="Teller"/>
    <x v="1"/>
    <x v="0"/>
  </r>
  <r>
    <x v="2"/>
    <x v="2"/>
    <x v="65"/>
    <x v="1"/>
    <s v="New Accts"/>
    <x v="0"/>
    <x v="0"/>
  </r>
  <r>
    <x v="2"/>
    <x v="2"/>
    <x v="50"/>
    <x v="1"/>
    <s v="New Accts"/>
    <x v="0"/>
    <x v="0"/>
  </r>
  <r>
    <x v="2"/>
    <x v="2"/>
    <x v="66"/>
    <x v="1"/>
    <s v="New Accts"/>
    <x v="0"/>
    <x v="0"/>
  </r>
  <r>
    <x v="2"/>
    <x v="2"/>
    <x v="2"/>
    <x v="2"/>
    <s v="Teller"/>
    <x v="0"/>
    <x v="0"/>
  </r>
  <r>
    <x v="2"/>
    <x v="2"/>
    <x v="67"/>
    <x v="1"/>
    <s v="New Accts"/>
    <x v="0"/>
    <x v="1"/>
  </r>
  <r>
    <x v="2"/>
    <x v="2"/>
    <x v="68"/>
    <x v="3"/>
    <s v="New Accts"/>
    <x v="1"/>
    <x v="0"/>
  </r>
  <r>
    <x v="2"/>
    <x v="2"/>
    <x v="69"/>
    <x v="1"/>
    <s v="Teller"/>
    <x v="0"/>
    <x v="0"/>
  </r>
  <r>
    <x v="2"/>
    <x v="2"/>
    <x v="55"/>
    <x v="2"/>
    <s v="New Accts"/>
    <x v="0"/>
    <x v="0"/>
  </r>
  <r>
    <x v="2"/>
    <x v="2"/>
    <x v="12"/>
    <x v="1"/>
    <s v="New Accts"/>
    <x v="1"/>
    <x v="1"/>
  </r>
  <r>
    <x v="2"/>
    <x v="2"/>
    <x v="70"/>
    <x v="1"/>
    <s v="New Accts"/>
    <x v="0"/>
    <x v="1"/>
  </r>
  <r>
    <x v="2"/>
    <x v="2"/>
    <x v="71"/>
    <x v="1"/>
    <s v="Teller"/>
    <x v="1"/>
    <x v="1"/>
  </r>
  <r>
    <x v="3"/>
    <x v="3"/>
    <x v="72"/>
    <x v="1"/>
    <s v="New Accts"/>
    <x v="2"/>
    <x v="1"/>
  </r>
  <r>
    <x v="3"/>
    <x v="3"/>
    <x v="73"/>
    <x v="1"/>
    <s v="New Accts"/>
    <x v="0"/>
    <x v="0"/>
  </r>
  <r>
    <x v="3"/>
    <x v="3"/>
    <x v="8"/>
    <x v="1"/>
    <s v="Teller"/>
    <x v="0"/>
    <x v="0"/>
  </r>
  <r>
    <x v="3"/>
    <x v="3"/>
    <x v="74"/>
    <x v="2"/>
    <s v="New Accts"/>
    <x v="0"/>
    <x v="0"/>
  </r>
  <r>
    <x v="3"/>
    <x v="3"/>
    <x v="75"/>
    <x v="2"/>
    <s v="Teller"/>
    <x v="0"/>
    <x v="0"/>
  </r>
  <r>
    <x v="3"/>
    <x v="3"/>
    <x v="53"/>
    <x v="2"/>
    <s v="New Accts"/>
    <x v="0"/>
    <x v="1"/>
  </r>
  <r>
    <x v="3"/>
    <x v="3"/>
    <x v="76"/>
    <x v="1"/>
    <s v="New Accts"/>
    <x v="1"/>
    <x v="0"/>
  </r>
  <r>
    <x v="3"/>
    <x v="3"/>
    <x v="77"/>
    <x v="1"/>
    <s v="Teller"/>
    <x v="0"/>
    <x v="0"/>
  </r>
  <r>
    <x v="3"/>
    <x v="3"/>
    <x v="78"/>
    <x v="1"/>
    <s v="New Accts"/>
    <x v="0"/>
    <x v="0"/>
  </r>
  <r>
    <x v="3"/>
    <x v="3"/>
    <x v="20"/>
    <x v="2"/>
    <s v="Teller"/>
    <x v="1"/>
    <x v="0"/>
  </r>
  <r>
    <x v="3"/>
    <x v="3"/>
    <x v="50"/>
    <x v="1"/>
    <s v="Teller"/>
    <x v="2"/>
    <x v="0"/>
  </r>
  <r>
    <x v="3"/>
    <x v="3"/>
    <x v="79"/>
    <x v="2"/>
    <s v="New Accts"/>
    <x v="1"/>
    <x v="0"/>
  </r>
  <r>
    <x v="3"/>
    <x v="3"/>
    <x v="80"/>
    <x v="3"/>
    <s v="New Accts"/>
    <x v="2"/>
    <x v="1"/>
  </r>
  <r>
    <x v="3"/>
    <x v="3"/>
    <x v="81"/>
    <x v="2"/>
    <s v="New Accts"/>
    <x v="0"/>
    <x v="0"/>
  </r>
  <r>
    <x v="3"/>
    <x v="3"/>
    <x v="82"/>
    <x v="2"/>
    <s v="Teller"/>
    <x v="0"/>
    <x v="1"/>
  </r>
  <r>
    <x v="3"/>
    <x v="3"/>
    <x v="79"/>
    <x v="2"/>
    <s v="New Accts"/>
    <x v="0"/>
    <x v="0"/>
  </r>
  <r>
    <x v="3"/>
    <x v="3"/>
    <x v="83"/>
    <x v="2"/>
    <s v="New Accts"/>
    <x v="0"/>
    <x v="0"/>
  </r>
  <r>
    <x v="3"/>
    <x v="3"/>
    <x v="84"/>
    <x v="3"/>
    <s v="Teller"/>
    <x v="0"/>
    <x v="1"/>
  </r>
  <r>
    <x v="3"/>
    <x v="3"/>
    <x v="85"/>
    <x v="3"/>
    <s v="Teller"/>
    <x v="0"/>
    <x v="0"/>
  </r>
  <r>
    <x v="3"/>
    <x v="3"/>
    <x v="0"/>
    <x v="2"/>
    <s v="New Accts"/>
    <x v="1"/>
    <x v="0"/>
  </r>
  <r>
    <x v="3"/>
    <x v="3"/>
    <x v="86"/>
    <x v="2"/>
    <s v="Teller"/>
    <x v="1"/>
    <x v="0"/>
  </r>
  <r>
    <x v="3"/>
    <x v="3"/>
    <x v="87"/>
    <x v="1"/>
    <s v="New Accts"/>
    <x v="0"/>
    <x v="1"/>
  </r>
  <r>
    <x v="3"/>
    <x v="3"/>
    <x v="26"/>
    <x v="1"/>
    <s v="New Accts"/>
    <x v="2"/>
    <x v="0"/>
  </r>
  <r>
    <x v="3"/>
    <x v="3"/>
    <x v="74"/>
    <x v="3"/>
    <s v="Teller"/>
    <x v="1"/>
    <x v="0"/>
  </r>
  <r>
    <x v="3"/>
    <x v="3"/>
    <x v="88"/>
    <x v="2"/>
    <s v="New Accts"/>
    <x v="2"/>
    <x v="0"/>
  </r>
  <r>
    <x v="3"/>
    <x v="3"/>
    <x v="53"/>
    <x v="2"/>
    <s v="New Accts"/>
    <x v="1"/>
    <x v="1"/>
  </r>
  <r>
    <x v="3"/>
    <x v="3"/>
    <x v="89"/>
    <x v="3"/>
    <s v="Teller"/>
    <x v="0"/>
    <x v="1"/>
  </r>
  <r>
    <x v="3"/>
    <x v="3"/>
    <x v="15"/>
    <x v="0"/>
    <s v="New Accts"/>
    <x v="1"/>
    <x v="0"/>
  </r>
  <r>
    <x v="3"/>
    <x v="3"/>
    <x v="90"/>
    <x v="1"/>
    <s v="New Accts"/>
    <x v="1"/>
    <x v="1"/>
  </r>
  <r>
    <x v="3"/>
    <x v="3"/>
    <x v="91"/>
    <x v="1"/>
    <s v="New Accts"/>
    <x v="2"/>
    <x v="0"/>
  </r>
  <r>
    <x v="3"/>
    <x v="3"/>
    <x v="92"/>
    <x v="1"/>
    <s v="Teller"/>
    <x v="0"/>
    <x v="0"/>
  </r>
  <r>
    <x v="3"/>
    <x v="3"/>
    <x v="93"/>
    <x v="3"/>
    <s v="New Accts"/>
    <x v="1"/>
    <x v="0"/>
  </r>
  <r>
    <x v="3"/>
    <x v="3"/>
    <x v="88"/>
    <x v="2"/>
    <s v="Teller"/>
    <x v="2"/>
    <x v="0"/>
  </r>
  <r>
    <x v="4"/>
    <x v="4"/>
    <x v="94"/>
    <x v="2"/>
    <s v="Teller"/>
    <x v="0"/>
    <x v="0"/>
  </r>
  <r>
    <x v="4"/>
    <x v="4"/>
    <x v="95"/>
    <x v="2"/>
    <s v="New Accts"/>
    <x v="2"/>
    <x v="1"/>
  </r>
  <r>
    <x v="4"/>
    <x v="4"/>
    <x v="96"/>
    <x v="3"/>
    <s v="New Accts"/>
    <x v="0"/>
    <x v="0"/>
  </r>
  <r>
    <x v="4"/>
    <x v="4"/>
    <x v="97"/>
    <x v="2"/>
    <s v="New Accts"/>
    <x v="2"/>
    <x v="0"/>
  </r>
  <r>
    <x v="4"/>
    <x v="4"/>
    <x v="2"/>
    <x v="3"/>
    <s v="New Accts"/>
    <x v="2"/>
    <x v="0"/>
  </r>
  <r>
    <x v="4"/>
    <x v="4"/>
    <x v="0"/>
    <x v="1"/>
    <s v="New Accts"/>
    <x v="1"/>
    <x v="0"/>
  </r>
  <r>
    <x v="4"/>
    <x v="4"/>
    <x v="98"/>
    <x v="1"/>
    <s v="New Accts"/>
    <x v="1"/>
    <x v="1"/>
  </r>
  <r>
    <x v="4"/>
    <x v="4"/>
    <x v="99"/>
    <x v="2"/>
    <s v="New Accts"/>
    <x v="0"/>
    <x v="0"/>
  </r>
  <r>
    <x v="4"/>
    <x v="4"/>
    <x v="100"/>
    <x v="1"/>
    <s v="New Accts"/>
    <x v="0"/>
    <x v="0"/>
  </r>
  <r>
    <x v="4"/>
    <x v="4"/>
    <x v="101"/>
    <x v="1"/>
    <s v="New Accts"/>
    <x v="0"/>
    <x v="1"/>
  </r>
  <r>
    <x v="4"/>
    <x v="4"/>
    <x v="102"/>
    <x v="1"/>
    <s v="New Accts"/>
    <x v="2"/>
    <x v="1"/>
  </r>
  <r>
    <x v="4"/>
    <x v="4"/>
    <x v="103"/>
    <x v="2"/>
    <s v="New Accts"/>
    <x v="1"/>
    <x v="0"/>
  </r>
  <r>
    <x v="4"/>
    <x v="4"/>
    <x v="79"/>
    <x v="2"/>
    <s v="New Accts"/>
    <x v="0"/>
    <x v="0"/>
  </r>
  <r>
    <x v="4"/>
    <x v="4"/>
    <x v="21"/>
    <x v="0"/>
    <s v="Teller"/>
    <x v="1"/>
    <x v="0"/>
  </r>
  <r>
    <x v="4"/>
    <x v="4"/>
    <x v="104"/>
    <x v="1"/>
    <s v="New Accts"/>
    <x v="0"/>
    <x v="0"/>
  </r>
  <r>
    <x v="4"/>
    <x v="4"/>
    <x v="105"/>
    <x v="2"/>
    <s v="Teller"/>
    <x v="2"/>
    <x v="0"/>
  </r>
  <r>
    <x v="4"/>
    <x v="4"/>
    <x v="106"/>
    <x v="3"/>
    <s v="New Accts"/>
    <x v="0"/>
    <x v="1"/>
  </r>
  <r>
    <x v="4"/>
    <x v="4"/>
    <x v="15"/>
    <x v="3"/>
    <s v="New Accts"/>
    <x v="1"/>
    <x v="1"/>
  </r>
  <r>
    <x v="4"/>
    <x v="4"/>
    <x v="107"/>
    <x v="3"/>
    <s v="Teller"/>
    <x v="0"/>
    <x v="1"/>
  </r>
  <r>
    <x v="4"/>
    <x v="4"/>
    <x v="108"/>
    <x v="0"/>
    <s v="Teller"/>
    <x v="1"/>
    <x v="0"/>
  </r>
  <r>
    <x v="4"/>
    <x v="4"/>
    <x v="109"/>
    <x v="1"/>
    <s v="Teller"/>
    <x v="0"/>
    <x v="1"/>
  </r>
  <r>
    <x v="4"/>
    <x v="4"/>
    <x v="88"/>
    <x v="3"/>
    <s v="Teller"/>
    <x v="0"/>
    <x v="0"/>
  </r>
  <r>
    <x v="4"/>
    <x v="4"/>
    <x v="110"/>
    <x v="2"/>
    <s v="Teller"/>
    <x v="0"/>
    <x v="1"/>
  </r>
  <r>
    <x v="4"/>
    <x v="4"/>
    <x v="8"/>
    <x v="1"/>
    <s v="New Accts"/>
    <x v="1"/>
    <x v="0"/>
  </r>
  <r>
    <x v="4"/>
    <x v="4"/>
    <x v="111"/>
    <x v="2"/>
    <s v="New Accts"/>
    <x v="2"/>
    <x v="0"/>
  </r>
  <r>
    <x v="4"/>
    <x v="4"/>
    <x v="112"/>
    <x v="1"/>
    <s v="Teller"/>
    <x v="1"/>
    <x v="0"/>
  </r>
  <r>
    <x v="4"/>
    <x v="4"/>
    <x v="113"/>
    <x v="2"/>
    <s v="Teller"/>
    <x v="1"/>
    <x v="1"/>
  </r>
  <r>
    <x v="4"/>
    <x v="4"/>
    <x v="114"/>
    <x v="2"/>
    <s v="New Accts"/>
    <x v="0"/>
    <x v="0"/>
  </r>
  <r>
    <x v="4"/>
    <x v="4"/>
    <x v="115"/>
    <x v="2"/>
    <s v="New Accts"/>
    <x v="2"/>
    <x v="0"/>
  </r>
  <r>
    <x v="4"/>
    <x v="4"/>
    <x v="0"/>
    <x v="3"/>
    <s v="New Accts"/>
    <x v="1"/>
    <x v="0"/>
  </r>
  <r>
    <x v="4"/>
    <x v="4"/>
    <x v="116"/>
    <x v="2"/>
    <s v="Teller"/>
    <x v="0"/>
    <x v="0"/>
  </r>
  <r>
    <x v="4"/>
    <x v="4"/>
    <x v="0"/>
    <x v="1"/>
    <s v="New Accts"/>
    <x v="0"/>
    <x v="1"/>
  </r>
  <r>
    <x v="5"/>
    <x v="5"/>
    <x v="117"/>
    <x v="1"/>
    <s v="Teller"/>
    <x v="2"/>
    <x v="0"/>
  </r>
  <r>
    <x v="5"/>
    <x v="5"/>
    <x v="70"/>
    <x v="1"/>
    <s v="New Accts"/>
    <x v="0"/>
    <x v="0"/>
  </r>
  <r>
    <x v="5"/>
    <x v="5"/>
    <x v="118"/>
    <x v="3"/>
    <s v="New Accts"/>
    <x v="2"/>
    <x v="0"/>
  </r>
  <r>
    <x v="5"/>
    <x v="5"/>
    <x v="119"/>
    <x v="1"/>
    <s v="New Accts"/>
    <x v="2"/>
    <x v="0"/>
  </r>
  <r>
    <x v="5"/>
    <x v="5"/>
    <x v="120"/>
    <x v="1"/>
    <s v="New Accts"/>
    <x v="2"/>
    <x v="0"/>
  </r>
  <r>
    <x v="5"/>
    <x v="5"/>
    <x v="52"/>
    <x v="3"/>
    <s v="New Accts"/>
    <x v="1"/>
    <x v="0"/>
  </r>
  <r>
    <x v="5"/>
    <x v="5"/>
    <x v="68"/>
    <x v="3"/>
    <s v="New Accts"/>
    <x v="1"/>
    <x v="0"/>
  </r>
  <r>
    <x v="5"/>
    <x v="5"/>
    <x v="121"/>
    <x v="2"/>
    <s v="New Accts"/>
    <x v="2"/>
    <x v="0"/>
  </r>
  <r>
    <x v="5"/>
    <x v="5"/>
    <x v="20"/>
    <x v="2"/>
    <s v="Teller"/>
    <x v="1"/>
    <x v="0"/>
  </r>
  <r>
    <x v="5"/>
    <x v="5"/>
    <x v="8"/>
    <x v="1"/>
    <s v="New Accts"/>
    <x v="1"/>
    <x v="0"/>
  </r>
  <r>
    <x v="5"/>
    <x v="5"/>
    <x v="122"/>
    <x v="0"/>
    <s v="New Accts"/>
    <x v="1"/>
    <x v="0"/>
  </r>
  <r>
    <x v="5"/>
    <x v="5"/>
    <x v="67"/>
    <x v="1"/>
    <s v="New Accts"/>
    <x v="0"/>
    <x v="1"/>
  </r>
  <r>
    <x v="5"/>
    <x v="5"/>
    <x v="20"/>
    <x v="2"/>
    <s v="New Accts"/>
    <x v="0"/>
    <x v="1"/>
  </r>
  <r>
    <x v="5"/>
    <x v="5"/>
    <x v="123"/>
    <x v="2"/>
    <s v="Teller"/>
    <x v="0"/>
    <x v="0"/>
  </r>
  <r>
    <x v="5"/>
    <x v="5"/>
    <x v="124"/>
    <x v="2"/>
    <s v="Teller"/>
    <x v="0"/>
    <x v="0"/>
  </r>
  <r>
    <x v="5"/>
    <x v="5"/>
    <x v="2"/>
    <x v="2"/>
    <s v="New Accts"/>
    <x v="1"/>
    <x v="0"/>
  </r>
  <r>
    <x v="5"/>
    <x v="5"/>
    <x v="125"/>
    <x v="3"/>
    <s v="New Accts"/>
    <x v="0"/>
    <x v="1"/>
  </r>
  <r>
    <x v="5"/>
    <x v="5"/>
    <x v="126"/>
    <x v="3"/>
    <s v="New Accts"/>
    <x v="2"/>
    <x v="1"/>
  </r>
  <r>
    <x v="5"/>
    <x v="5"/>
    <x v="2"/>
    <x v="2"/>
    <s v="New Accts"/>
    <x v="2"/>
    <x v="0"/>
  </r>
  <r>
    <x v="5"/>
    <x v="5"/>
    <x v="127"/>
    <x v="3"/>
    <s v="New Accts"/>
    <x v="0"/>
    <x v="0"/>
  </r>
  <r>
    <x v="5"/>
    <x v="5"/>
    <x v="128"/>
    <x v="1"/>
    <s v="New Accts"/>
    <x v="0"/>
    <x v="0"/>
  </r>
  <r>
    <x v="5"/>
    <x v="5"/>
    <x v="129"/>
    <x v="3"/>
    <s v="Teller"/>
    <x v="0"/>
    <x v="0"/>
  </r>
  <r>
    <x v="5"/>
    <x v="5"/>
    <x v="66"/>
    <x v="1"/>
    <s v="New Accts"/>
    <x v="0"/>
    <x v="0"/>
  </r>
  <r>
    <x v="5"/>
    <x v="5"/>
    <x v="130"/>
    <x v="1"/>
    <s v="New Accts"/>
    <x v="0"/>
    <x v="0"/>
  </r>
  <r>
    <x v="5"/>
    <x v="5"/>
    <x v="61"/>
    <x v="3"/>
    <s v="Teller"/>
    <x v="1"/>
    <x v="0"/>
  </r>
  <r>
    <x v="5"/>
    <x v="5"/>
    <x v="11"/>
    <x v="2"/>
    <s v="New Accts"/>
    <x v="2"/>
    <x v="0"/>
  </r>
  <r>
    <x v="5"/>
    <x v="5"/>
    <x v="131"/>
    <x v="3"/>
    <s v="Teller"/>
    <x v="0"/>
    <x v="0"/>
  </r>
  <r>
    <x v="5"/>
    <x v="5"/>
    <x v="132"/>
    <x v="2"/>
    <s v="Teller"/>
    <x v="0"/>
    <x v="1"/>
  </r>
  <r>
    <x v="5"/>
    <x v="5"/>
    <x v="133"/>
    <x v="2"/>
    <s v="New Accts"/>
    <x v="1"/>
    <x v="0"/>
  </r>
  <r>
    <x v="5"/>
    <x v="5"/>
    <x v="94"/>
    <x v="2"/>
    <s v="New Accts"/>
    <x v="0"/>
    <x v="0"/>
  </r>
  <r>
    <x v="5"/>
    <x v="5"/>
    <x v="134"/>
    <x v="1"/>
    <s v="Teller"/>
    <x v="0"/>
    <x v="1"/>
  </r>
  <r>
    <x v="5"/>
    <x v="5"/>
    <x v="65"/>
    <x v="1"/>
    <s v="New Accts"/>
    <x v="0"/>
    <x v="0"/>
  </r>
  <r>
    <x v="5"/>
    <x v="5"/>
    <x v="0"/>
    <x v="3"/>
    <s v="New Accts"/>
    <x v="0"/>
    <x v="1"/>
  </r>
  <r>
    <x v="5"/>
    <x v="5"/>
    <x v="2"/>
    <x v="2"/>
    <s v="New Accts"/>
    <x v="2"/>
    <x v="0"/>
  </r>
  <r>
    <x v="5"/>
    <x v="5"/>
    <x v="135"/>
    <x v="2"/>
    <s v="Teller"/>
    <x v="0"/>
    <x v="1"/>
  </r>
  <r>
    <x v="5"/>
    <x v="5"/>
    <x v="136"/>
    <x v="1"/>
    <s v="New Accts"/>
    <x v="1"/>
    <x v="0"/>
  </r>
  <r>
    <x v="5"/>
    <x v="5"/>
    <x v="2"/>
    <x v="2"/>
    <s v="New Accts"/>
    <x v="1"/>
    <x v="0"/>
  </r>
  <r>
    <x v="5"/>
    <x v="5"/>
    <x v="137"/>
    <x v="2"/>
    <s v="New Accts"/>
    <x v="1"/>
    <x v="1"/>
  </r>
  <r>
    <x v="5"/>
    <x v="5"/>
    <x v="55"/>
    <x v="2"/>
    <s v="New Accts"/>
    <x v="0"/>
    <x v="0"/>
  </r>
  <r>
    <x v="5"/>
    <x v="5"/>
    <x v="79"/>
    <x v="2"/>
    <s v="New Accts"/>
    <x v="0"/>
    <x v="0"/>
  </r>
  <r>
    <x v="5"/>
    <x v="5"/>
    <x v="50"/>
    <x v="1"/>
    <s v="New Accts"/>
    <x v="0"/>
    <x v="0"/>
  </r>
  <r>
    <x v="5"/>
    <x v="5"/>
    <x v="20"/>
    <x v="3"/>
    <s v="New Accts"/>
    <x v="0"/>
    <x v="0"/>
  </r>
  <r>
    <x v="5"/>
    <x v="5"/>
    <x v="91"/>
    <x v="1"/>
    <s v="Teller"/>
    <x v="0"/>
    <x v="0"/>
  </r>
  <r>
    <x v="5"/>
    <x v="5"/>
    <x v="138"/>
    <x v="1"/>
    <s v="New Accts"/>
    <x v="1"/>
    <x v="1"/>
  </r>
  <r>
    <x v="5"/>
    <x v="5"/>
    <x v="139"/>
    <x v="1"/>
    <s v="New Accts"/>
    <x v="0"/>
    <x v="0"/>
  </r>
  <r>
    <x v="5"/>
    <x v="5"/>
    <x v="58"/>
    <x v="0"/>
    <s v="New Accts"/>
    <x v="2"/>
    <x v="0"/>
  </r>
  <r>
    <x v="5"/>
    <x v="5"/>
    <x v="140"/>
    <x v="2"/>
    <s v="New Accts"/>
    <x v="0"/>
    <x v="1"/>
  </r>
  <r>
    <x v="5"/>
    <x v="5"/>
    <x v="53"/>
    <x v="2"/>
    <s v="New Accts"/>
    <x v="0"/>
    <x v="0"/>
  </r>
  <r>
    <x v="5"/>
    <x v="5"/>
    <x v="141"/>
    <x v="3"/>
    <s v="New Accts"/>
    <x v="0"/>
    <x v="1"/>
  </r>
  <r>
    <x v="5"/>
    <x v="5"/>
    <x v="142"/>
    <x v="3"/>
    <s v="New Accts"/>
    <x v="1"/>
    <x v="1"/>
  </r>
  <r>
    <x v="5"/>
    <x v="5"/>
    <x v="12"/>
    <x v="1"/>
    <s v="New Accts"/>
    <x v="1"/>
    <x v="0"/>
  </r>
  <r>
    <x v="5"/>
    <x v="5"/>
    <x v="143"/>
    <x v="2"/>
    <s v="New Accts"/>
    <x v="1"/>
    <x v="0"/>
  </r>
  <r>
    <x v="5"/>
    <x v="5"/>
    <x v="144"/>
    <x v="1"/>
    <s v="Teller"/>
    <x v="1"/>
    <x v="0"/>
  </r>
  <r>
    <x v="5"/>
    <x v="5"/>
    <x v="18"/>
    <x v="1"/>
    <s v="New Accts"/>
    <x v="0"/>
    <x v="1"/>
  </r>
  <r>
    <x v="5"/>
    <x v="5"/>
    <x v="20"/>
    <x v="2"/>
    <s v="New Accts"/>
    <x v="2"/>
    <x v="1"/>
  </r>
  <r>
    <x v="6"/>
    <x v="0"/>
    <x v="69"/>
    <x v="0"/>
    <s v="New Accts"/>
    <x v="0"/>
    <x v="0"/>
  </r>
  <r>
    <x v="6"/>
    <x v="0"/>
    <x v="20"/>
    <x v="2"/>
    <s v="New Accts"/>
    <x v="1"/>
    <x v="0"/>
  </r>
  <r>
    <x v="6"/>
    <x v="0"/>
    <x v="145"/>
    <x v="1"/>
    <s v="Teller"/>
    <x v="2"/>
    <x v="1"/>
  </r>
  <r>
    <x v="6"/>
    <x v="0"/>
    <x v="146"/>
    <x v="3"/>
    <s v="New Accts"/>
    <x v="0"/>
    <x v="1"/>
  </r>
  <r>
    <x v="6"/>
    <x v="0"/>
    <x v="63"/>
    <x v="2"/>
    <s v="Teller"/>
    <x v="2"/>
    <x v="0"/>
  </r>
  <r>
    <x v="6"/>
    <x v="0"/>
    <x v="147"/>
    <x v="3"/>
    <s v="New Accts"/>
    <x v="0"/>
    <x v="0"/>
  </r>
  <r>
    <x v="6"/>
    <x v="0"/>
    <x v="148"/>
    <x v="2"/>
    <s v="New Accts"/>
    <x v="0"/>
    <x v="0"/>
  </r>
  <r>
    <x v="6"/>
    <x v="0"/>
    <x v="20"/>
    <x v="2"/>
    <s v="New Accts"/>
    <x v="0"/>
    <x v="0"/>
  </r>
  <r>
    <x v="6"/>
    <x v="0"/>
    <x v="2"/>
    <x v="3"/>
    <s v="New Accts"/>
    <x v="2"/>
    <x v="0"/>
  </r>
  <r>
    <x v="6"/>
    <x v="0"/>
    <x v="149"/>
    <x v="2"/>
    <s v="New Accts"/>
    <x v="1"/>
    <x v="1"/>
  </r>
  <r>
    <x v="6"/>
    <x v="0"/>
    <x v="150"/>
    <x v="3"/>
    <s v="Teller"/>
    <x v="2"/>
    <x v="0"/>
  </r>
  <r>
    <x v="6"/>
    <x v="0"/>
    <x v="151"/>
    <x v="3"/>
    <s v="Teller"/>
    <x v="0"/>
    <x v="0"/>
  </r>
  <r>
    <x v="6"/>
    <x v="0"/>
    <x v="152"/>
    <x v="1"/>
    <s v="New Accts"/>
    <x v="2"/>
    <x v="1"/>
  </r>
  <r>
    <x v="6"/>
    <x v="0"/>
    <x v="74"/>
    <x v="2"/>
    <s v="New Accts"/>
    <x v="0"/>
    <x v="1"/>
  </r>
  <r>
    <x v="6"/>
    <x v="0"/>
    <x v="153"/>
    <x v="2"/>
    <s v="New Accts"/>
    <x v="1"/>
    <x v="1"/>
  </r>
  <r>
    <x v="6"/>
    <x v="0"/>
    <x v="2"/>
    <x v="2"/>
    <s v="Teller"/>
    <x v="2"/>
    <x v="1"/>
  </r>
  <r>
    <x v="6"/>
    <x v="0"/>
    <x v="63"/>
    <x v="3"/>
    <s v="New Accts"/>
    <x v="0"/>
    <x v="1"/>
  </r>
  <r>
    <x v="6"/>
    <x v="0"/>
    <x v="154"/>
    <x v="1"/>
    <s v="New Accts"/>
    <x v="2"/>
    <x v="1"/>
  </r>
  <r>
    <x v="6"/>
    <x v="0"/>
    <x v="155"/>
    <x v="1"/>
    <s v="Teller"/>
    <x v="2"/>
    <x v="1"/>
  </r>
  <r>
    <x v="6"/>
    <x v="0"/>
    <x v="156"/>
    <x v="2"/>
    <s v="New Accts"/>
    <x v="0"/>
    <x v="0"/>
  </r>
  <r>
    <x v="6"/>
    <x v="0"/>
    <x v="157"/>
    <x v="2"/>
    <s v="Teller"/>
    <x v="0"/>
    <x v="1"/>
  </r>
  <r>
    <x v="6"/>
    <x v="0"/>
    <x v="20"/>
    <x v="3"/>
    <s v="New Accts"/>
    <x v="1"/>
    <x v="0"/>
  </r>
  <r>
    <x v="6"/>
    <x v="0"/>
    <x v="79"/>
    <x v="2"/>
    <s v="New Accts"/>
    <x v="0"/>
    <x v="0"/>
  </r>
  <r>
    <x v="6"/>
    <x v="0"/>
    <x v="158"/>
    <x v="1"/>
    <s v="New Accts"/>
    <x v="0"/>
    <x v="0"/>
  </r>
  <r>
    <x v="6"/>
    <x v="0"/>
    <x v="159"/>
    <x v="3"/>
    <s v="Teller"/>
    <x v="0"/>
    <x v="0"/>
  </r>
  <r>
    <x v="6"/>
    <x v="0"/>
    <x v="160"/>
    <x v="2"/>
    <s v="New Accts"/>
    <x v="1"/>
    <x v="0"/>
  </r>
  <r>
    <x v="6"/>
    <x v="0"/>
    <x v="161"/>
    <x v="3"/>
    <s v="Teller"/>
    <x v="1"/>
    <x v="1"/>
  </r>
  <r>
    <x v="6"/>
    <x v="0"/>
    <x v="162"/>
    <x v="2"/>
    <s v="New Accts"/>
    <x v="1"/>
    <x v="1"/>
  </r>
  <r>
    <x v="6"/>
    <x v="0"/>
    <x v="163"/>
    <x v="1"/>
    <s v="Teller"/>
    <x v="1"/>
    <x v="1"/>
  </r>
  <r>
    <x v="6"/>
    <x v="0"/>
    <x v="164"/>
    <x v="1"/>
    <s v="New Accts"/>
    <x v="2"/>
    <x v="0"/>
  </r>
  <r>
    <x v="6"/>
    <x v="0"/>
    <x v="165"/>
    <x v="1"/>
    <s v="Teller"/>
    <x v="2"/>
    <x v="0"/>
  </r>
  <r>
    <x v="6"/>
    <x v="0"/>
    <x v="166"/>
    <x v="1"/>
    <s v="New Accts"/>
    <x v="1"/>
    <x v="0"/>
  </r>
  <r>
    <x v="6"/>
    <x v="0"/>
    <x v="167"/>
    <x v="1"/>
    <s v="Teller"/>
    <x v="2"/>
    <x v="1"/>
  </r>
  <r>
    <x v="6"/>
    <x v="0"/>
    <x v="168"/>
    <x v="1"/>
    <s v="Teller"/>
    <x v="2"/>
    <x v="1"/>
  </r>
  <r>
    <x v="6"/>
    <x v="0"/>
    <x v="169"/>
    <x v="1"/>
    <s v="New Accts"/>
    <x v="1"/>
    <x v="0"/>
  </r>
  <r>
    <x v="6"/>
    <x v="0"/>
    <x v="170"/>
    <x v="1"/>
    <s v="New Accts"/>
    <x v="2"/>
    <x v="1"/>
  </r>
  <r>
    <x v="6"/>
    <x v="0"/>
    <x v="171"/>
    <x v="2"/>
    <s v="New Accts"/>
    <x v="0"/>
    <x v="0"/>
  </r>
  <r>
    <x v="6"/>
    <x v="0"/>
    <x v="172"/>
    <x v="1"/>
    <s v="Teller"/>
    <x v="0"/>
    <x v="0"/>
  </r>
  <r>
    <x v="7"/>
    <x v="2"/>
    <x v="2"/>
    <x v="2"/>
    <s v="Teller"/>
    <x v="0"/>
    <x v="0"/>
  </r>
  <r>
    <x v="7"/>
    <x v="2"/>
    <x v="173"/>
    <x v="3"/>
    <s v="New Accts"/>
    <x v="0"/>
    <x v="0"/>
  </r>
  <r>
    <x v="7"/>
    <x v="2"/>
    <x v="174"/>
    <x v="2"/>
    <s v="Teller"/>
    <x v="0"/>
    <x v="1"/>
  </r>
  <r>
    <x v="7"/>
    <x v="2"/>
    <x v="175"/>
    <x v="3"/>
    <s v="Teller"/>
    <x v="0"/>
    <x v="1"/>
  </r>
  <r>
    <x v="7"/>
    <x v="2"/>
    <x v="176"/>
    <x v="2"/>
    <s v="Teller"/>
    <x v="0"/>
    <x v="1"/>
  </r>
  <r>
    <x v="7"/>
    <x v="2"/>
    <x v="177"/>
    <x v="1"/>
    <s v="Teller"/>
    <x v="1"/>
    <x v="1"/>
  </r>
  <r>
    <x v="7"/>
    <x v="2"/>
    <x v="178"/>
    <x v="2"/>
    <s v="Teller"/>
    <x v="0"/>
    <x v="0"/>
  </r>
  <r>
    <x v="7"/>
    <x v="2"/>
    <x v="179"/>
    <x v="1"/>
    <s v="Teller"/>
    <x v="0"/>
    <x v="1"/>
  </r>
  <r>
    <x v="7"/>
    <x v="2"/>
    <x v="180"/>
    <x v="3"/>
    <s v="Teller"/>
    <x v="0"/>
    <x v="1"/>
  </r>
  <r>
    <x v="7"/>
    <x v="2"/>
    <x v="181"/>
    <x v="3"/>
    <s v="New Accts"/>
    <x v="0"/>
    <x v="1"/>
  </r>
  <r>
    <x v="7"/>
    <x v="2"/>
    <x v="182"/>
    <x v="3"/>
    <s v="Teller"/>
    <x v="0"/>
    <x v="0"/>
  </r>
  <r>
    <x v="7"/>
    <x v="2"/>
    <x v="53"/>
    <x v="2"/>
    <s v="New Accts"/>
    <x v="0"/>
    <x v="0"/>
  </r>
  <r>
    <x v="7"/>
    <x v="2"/>
    <x v="183"/>
    <x v="2"/>
    <s v="Teller"/>
    <x v="1"/>
    <x v="1"/>
  </r>
  <r>
    <x v="7"/>
    <x v="2"/>
    <x v="2"/>
    <x v="2"/>
    <s v="New Accts"/>
    <x v="0"/>
    <x v="0"/>
  </r>
  <r>
    <x v="7"/>
    <x v="2"/>
    <x v="20"/>
    <x v="2"/>
    <s v="New Accts"/>
    <x v="0"/>
    <x v="0"/>
  </r>
  <r>
    <x v="7"/>
    <x v="2"/>
    <x v="184"/>
    <x v="3"/>
    <s v="Teller"/>
    <x v="2"/>
    <x v="0"/>
  </r>
  <r>
    <x v="7"/>
    <x v="2"/>
    <x v="185"/>
    <x v="1"/>
    <s v="Teller"/>
    <x v="0"/>
    <x v="0"/>
  </r>
  <r>
    <x v="7"/>
    <x v="2"/>
    <x v="2"/>
    <x v="2"/>
    <s v="New Accts"/>
    <x v="2"/>
    <x v="1"/>
  </r>
  <r>
    <x v="7"/>
    <x v="2"/>
    <x v="60"/>
    <x v="3"/>
    <s v="New Accts"/>
    <x v="2"/>
    <x v="0"/>
  </r>
  <r>
    <x v="7"/>
    <x v="2"/>
    <x v="186"/>
    <x v="1"/>
    <s v="New Accts"/>
    <x v="0"/>
    <x v="0"/>
  </r>
  <r>
    <x v="7"/>
    <x v="2"/>
    <x v="187"/>
    <x v="2"/>
    <s v="Teller"/>
    <x v="0"/>
    <x v="0"/>
  </r>
  <r>
    <x v="7"/>
    <x v="2"/>
    <x v="56"/>
    <x v="2"/>
    <s v="New Accts"/>
    <x v="2"/>
    <x v="0"/>
  </r>
  <r>
    <x v="7"/>
    <x v="2"/>
    <x v="50"/>
    <x v="1"/>
    <s v="New Accts"/>
    <x v="0"/>
    <x v="0"/>
  </r>
  <r>
    <x v="7"/>
    <x v="2"/>
    <x v="188"/>
    <x v="2"/>
    <s v="Teller"/>
    <x v="0"/>
    <x v="1"/>
  </r>
  <r>
    <x v="7"/>
    <x v="2"/>
    <x v="189"/>
    <x v="1"/>
    <s v="New Accts"/>
    <x v="0"/>
    <x v="1"/>
  </r>
  <r>
    <x v="7"/>
    <x v="2"/>
    <x v="63"/>
    <x v="3"/>
    <s v="New Accts"/>
    <x v="0"/>
    <x v="0"/>
  </r>
  <r>
    <x v="7"/>
    <x v="2"/>
    <x v="55"/>
    <x v="2"/>
    <s v="New Accts"/>
    <x v="0"/>
    <x v="0"/>
  </r>
  <r>
    <x v="7"/>
    <x v="2"/>
    <x v="190"/>
    <x v="2"/>
    <s v="New Accts"/>
    <x v="2"/>
    <x v="1"/>
  </r>
  <r>
    <x v="7"/>
    <x v="2"/>
    <x v="20"/>
    <x v="2"/>
    <s v="New Accts"/>
    <x v="1"/>
    <x v="0"/>
  </r>
  <r>
    <x v="7"/>
    <x v="2"/>
    <x v="191"/>
    <x v="3"/>
    <s v="Teller"/>
    <x v="0"/>
    <x v="1"/>
  </r>
  <r>
    <x v="7"/>
    <x v="2"/>
    <x v="68"/>
    <x v="3"/>
    <s v="New Accts"/>
    <x v="1"/>
    <x v="0"/>
  </r>
  <r>
    <x v="7"/>
    <x v="2"/>
    <x v="54"/>
    <x v="0"/>
    <s v="New Accts"/>
    <x v="0"/>
    <x v="0"/>
  </r>
  <r>
    <x v="7"/>
    <x v="2"/>
    <x v="70"/>
    <x v="1"/>
    <s v="New Accts"/>
    <x v="0"/>
    <x v="1"/>
  </r>
  <r>
    <x v="7"/>
    <x v="2"/>
    <x v="192"/>
    <x v="2"/>
    <s v="New Accts"/>
    <x v="1"/>
    <x v="0"/>
  </r>
  <r>
    <x v="8"/>
    <x v="3"/>
    <x v="193"/>
    <x v="3"/>
    <s v="Teller"/>
    <x v="0"/>
    <x v="0"/>
  </r>
  <r>
    <x v="8"/>
    <x v="3"/>
    <x v="79"/>
    <x v="2"/>
    <s v="New Accts"/>
    <x v="0"/>
    <x v="0"/>
  </r>
  <r>
    <x v="8"/>
    <x v="3"/>
    <x v="58"/>
    <x v="1"/>
    <s v="New Accts"/>
    <x v="1"/>
    <x v="1"/>
  </r>
  <r>
    <x v="8"/>
    <x v="3"/>
    <x v="79"/>
    <x v="2"/>
    <s v="New Accts"/>
    <x v="0"/>
    <x v="1"/>
  </r>
  <r>
    <x v="8"/>
    <x v="3"/>
    <x v="0"/>
    <x v="1"/>
    <s v="New Accts"/>
    <x v="0"/>
    <x v="0"/>
  </r>
  <r>
    <x v="8"/>
    <x v="3"/>
    <x v="194"/>
    <x v="2"/>
    <s v="New Accts"/>
    <x v="1"/>
    <x v="1"/>
  </r>
  <r>
    <x v="8"/>
    <x v="3"/>
    <x v="195"/>
    <x v="1"/>
    <s v="Teller"/>
    <x v="0"/>
    <x v="0"/>
  </r>
  <r>
    <x v="8"/>
    <x v="3"/>
    <x v="196"/>
    <x v="2"/>
    <s v="New Accts"/>
    <x v="0"/>
    <x v="0"/>
  </r>
  <r>
    <x v="8"/>
    <x v="3"/>
    <x v="18"/>
    <x v="1"/>
    <s v="New Accts"/>
    <x v="1"/>
    <x v="0"/>
  </r>
  <r>
    <x v="8"/>
    <x v="3"/>
    <x v="94"/>
    <x v="2"/>
    <s v="New Accts"/>
    <x v="0"/>
    <x v="1"/>
  </r>
  <r>
    <x v="8"/>
    <x v="3"/>
    <x v="197"/>
    <x v="3"/>
    <s v="Teller"/>
    <x v="0"/>
    <x v="0"/>
  </r>
  <r>
    <x v="8"/>
    <x v="3"/>
    <x v="198"/>
    <x v="1"/>
    <s v="Teller"/>
    <x v="2"/>
    <x v="1"/>
  </r>
  <r>
    <x v="8"/>
    <x v="3"/>
    <x v="94"/>
    <x v="2"/>
    <s v="Teller"/>
    <x v="0"/>
    <x v="0"/>
  </r>
  <r>
    <x v="8"/>
    <x v="3"/>
    <x v="199"/>
    <x v="2"/>
    <s v="New Accts"/>
    <x v="0"/>
    <x v="1"/>
  </r>
  <r>
    <x v="8"/>
    <x v="3"/>
    <x v="200"/>
    <x v="2"/>
    <s v="Teller"/>
    <x v="2"/>
    <x v="0"/>
  </r>
  <r>
    <x v="8"/>
    <x v="3"/>
    <x v="201"/>
    <x v="1"/>
    <s v="New Accts"/>
    <x v="0"/>
    <x v="1"/>
  </r>
  <r>
    <x v="8"/>
    <x v="3"/>
    <x v="102"/>
    <x v="1"/>
    <s v="New Accts"/>
    <x v="2"/>
    <x v="1"/>
  </r>
  <r>
    <x v="8"/>
    <x v="3"/>
    <x v="15"/>
    <x v="3"/>
    <s v="Teller"/>
    <x v="1"/>
    <x v="0"/>
  </r>
  <r>
    <x v="8"/>
    <x v="3"/>
    <x v="91"/>
    <x v="1"/>
    <s v="Teller"/>
    <x v="0"/>
    <x v="0"/>
  </r>
  <r>
    <x v="8"/>
    <x v="3"/>
    <x v="116"/>
    <x v="2"/>
    <s v="Teller"/>
    <x v="0"/>
    <x v="0"/>
  </r>
  <r>
    <x v="8"/>
    <x v="3"/>
    <x v="53"/>
    <x v="2"/>
    <s v="New Accts"/>
    <x v="0"/>
    <x v="0"/>
  </r>
  <r>
    <x v="8"/>
    <x v="3"/>
    <x v="202"/>
    <x v="2"/>
    <s v="New Accts"/>
    <x v="1"/>
    <x v="1"/>
  </r>
  <r>
    <x v="8"/>
    <x v="3"/>
    <x v="52"/>
    <x v="3"/>
    <s v="Teller"/>
    <x v="1"/>
    <x v="0"/>
  </r>
  <r>
    <x v="9"/>
    <x v="4"/>
    <x v="8"/>
    <x v="1"/>
    <s v="New Accts"/>
    <x v="2"/>
    <x v="0"/>
  </r>
  <r>
    <x v="9"/>
    <x v="4"/>
    <x v="8"/>
    <x v="1"/>
    <s v="New Accts"/>
    <x v="1"/>
    <x v="0"/>
  </r>
  <r>
    <x v="9"/>
    <x v="4"/>
    <x v="140"/>
    <x v="2"/>
    <s v="New Accts"/>
    <x v="0"/>
    <x v="0"/>
  </r>
  <r>
    <x v="9"/>
    <x v="4"/>
    <x v="203"/>
    <x v="3"/>
    <s v="New Accts"/>
    <x v="0"/>
    <x v="1"/>
  </r>
  <r>
    <x v="9"/>
    <x v="4"/>
    <x v="204"/>
    <x v="1"/>
    <s v="New Accts"/>
    <x v="1"/>
    <x v="0"/>
  </r>
  <r>
    <x v="9"/>
    <x v="4"/>
    <x v="54"/>
    <x v="0"/>
    <s v="New Accts"/>
    <x v="0"/>
    <x v="0"/>
  </r>
  <r>
    <x v="9"/>
    <x v="4"/>
    <x v="2"/>
    <x v="3"/>
    <s v="New Accts"/>
    <x v="2"/>
    <x v="0"/>
  </r>
  <r>
    <x v="9"/>
    <x v="4"/>
    <x v="138"/>
    <x v="1"/>
    <s v="New Accts"/>
    <x v="1"/>
    <x v="0"/>
  </r>
  <r>
    <x v="9"/>
    <x v="4"/>
    <x v="205"/>
    <x v="1"/>
    <s v="New Accts"/>
    <x v="1"/>
    <x v="0"/>
  </r>
  <r>
    <x v="9"/>
    <x v="4"/>
    <x v="8"/>
    <x v="2"/>
    <s v="New Accts"/>
    <x v="0"/>
    <x v="0"/>
  </r>
  <r>
    <x v="9"/>
    <x v="4"/>
    <x v="8"/>
    <x v="1"/>
    <s v="New Accts"/>
    <x v="1"/>
    <x v="0"/>
  </r>
  <r>
    <x v="9"/>
    <x v="4"/>
    <x v="2"/>
    <x v="3"/>
    <s v="New Accts"/>
    <x v="2"/>
    <x v="0"/>
  </r>
  <r>
    <x v="9"/>
    <x v="4"/>
    <x v="2"/>
    <x v="2"/>
    <s v="New Accts"/>
    <x v="2"/>
    <x v="0"/>
  </r>
  <r>
    <x v="9"/>
    <x v="4"/>
    <x v="63"/>
    <x v="3"/>
    <s v="New Accts"/>
    <x v="0"/>
    <x v="0"/>
  </r>
  <r>
    <x v="9"/>
    <x v="4"/>
    <x v="76"/>
    <x v="1"/>
    <s v="New Accts"/>
    <x v="1"/>
    <x v="0"/>
  </r>
  <r>
    <x v="9"/>
    <x v="4"/>
    <x v="206"/>
    <x v="1"/>
    <s v="New Accts"/>
    <x v="0"/>
    <x v="0"/>
  </r>
  <r>
    <x v="9"/>
    <x v="4"/>
    <x v="18"/>
    <x v="1"/>
    <s v="New Accts"/>
    <x v="0"/>
    <x v="0"/>
  </r>
  <r>
    <x v="9"/>
    <x v="4"/>
    <x v="129"/>
    <x v="3"/>
    <s v="New Accts"/>
    <x v="0"/>
    <x v="0"/>
  </r>
  <r>
    <x v="9"/>
    <x v="4"/>
    <x v="207"/>
    <x v="1"/>
    <s v="Teller"/>
    <x v="0"/>
    <x v="1"/>
  </r>
  <r>
    <x v="9"/>
    <x v="4"/>
    <x v="2"/>
    <x v="2"/>
    <s v="New Accts"/>
    <x v="0"/>
    <x v="0"/>
  </r>
  <r>
    <x v="9"/>
    <x v="4"/>
    <x v="56"/>
    <x v="2"/>
    <s v="New Accts"/>
    <x v="2"/>
    <x v="0"/>
  </r>
  <r>
    <x v="9"/>
    <x v="4"/>
    <x v="20"/>
    <x v="2"/>
    <s v="New Accts"/>
    <x v="0"/>
    <x v="0"/>
  </r>
  <r>
    <x v="9"/>
    <x v="4"/>
    <x v="2"/>
    <x v="2"/>
    <s v="New Accts"/>
    <x v="0"/>
    <x v="0"/>
  </r>
  <r>
    <x v="9"/>
    <x v="4"/>
    <x v="2"/>
    <x v="3"/>
    <s v="New Accts"/>
    <x v="2"/>
    <x v="0"/>
  </r>
  <r>
    <x v="9"/>
    <x v="4"/>
    <x v="208"/>
    <x v="3"/>
    <s v="Teller"/>
    <x v="0"/>
    <x v="1"/>
  </r>
  <r>
    <x v="9"/>
    <x v="4"/>
    <x v="20"/>
    <x v="2"/>
    <s v="New Accts"/>
    <x v="1"/>
    <x v="1"/>
  </r>
  <r>
    <x v="9"/>
    <x v="4"/>
    <x v="129"/>
    <x v="3"/>
    <s v="New Accts"/>
    <x v="0"/>
    <x v="0"/>
  </r>
  <r>
    <x v="9"/>
    <x v="4"/>
    <x v="15"/>
    <x v="0"/>
    <s v="New Accts"/>
    <x v="1"/>
    <x v="0"/>
  </r>
  <r>
    <x v="9"/>
    <x v="4"/>
    <x v="8"/>
    <x v="1"/>
    <s v="New Accts"/>
    <x v="2"/>
    <x v="0"/>
  </r>
  <r>
    <x v="9"/>
    <x v="4"/>
    <x v="209"/>
    <x v="3"/>
    <s v="New Accts"/>
    <x v="0"/>
    <x v="0"/>
  </r>
  <r>
    <x v="9"/>
    <x v="4"/>
    <x v="210"/>
    <x v="3"/>
    <s v="New Accts"/>
    <x v="1"/>
    <x v="1"/>
  </r>
  <r>
    <x v="9"/>
    <x v="4"/>
    <x v="0"/>
    <x v="2"/>
    <s v="New Accts"/>
    <x v="1"/>
    <x v="0"/>
  </r>
  <r>
    <x v="9"/>
    <x v="4"/>
    <x v="211"/>
    <x v="3"/>
    <s v="Teller"/>
    <x v="1"/>
    <x v="1"/>
  </r>
  <r>
    <x v="9"/>
    <x v="4"/>
    <x v="63"/>
    <x v="3"/>
    <s v="New Accts"/>
    <x v="0"/>
    <x v="0"/>
  </r>
  <r>
    <x v="9"/>
    <x v="4"/>
    <x v="212"/>
    <x v="2"/>
    <s v="Teller"/>
    <x v="1"/>
    <x v="0"/>
  </r>
  <r>
    <x v="9"/>
    <x v="4"/>
    <x v="54"/>
    <x v="0"/>
    <s v="New Accts"/>
    <x v="0"/>
    <x v="0"/>
  </r>
  <r>
    <x v="9"/>
    <x v="4"/>
    <x v="213"/>
    <x v="2"/>
    <s v="New Accts"/>
    <x v="0"/>
    <x v="1"/>
  </r>
  <r>
    <x v="9"/>
    <x v="4"/>
    <x v="63"/>
    <x v="3"/>
    <s v="New Accts"/>
    <x v="0"/>
    <x v="0"/>
  </r>
  <r>
    <x v="9"/>
    <x v="4"/>
    <x v="17"/>
    <x v="1"/>
    <s v="New Accts"/>
    <x v="1"/>
    <x v="0"/>
  </r>
  <r>
    <x v="9"/>
    <x v="4"/>
    <x v="0"/>
    <x v="3"/>
    <s v="Teller"/>
    <x v="1"/>
    <x v="0"/>
  </r>
  <r>
    <x v="10"/>
    <x v="5"/>
    <x v="12"/>
    <x v="1"/>
    <s v="New Accts"/>
    <x v="1"/>
    <x v="0"/>
  </r>
  <r>
    <x v="10"/>
    <x v="5"/>
    <x v="108"/>
    <x v="0"/>
    <s v="Teller"/>
    <x v="1"/>
    <x v="0"/>
  </r>
  <r>
    <x v="10"/>
    <x v="5"/>
    <x v="214"/>
    <x v="3"/>
    <s v="New Accts"/>
    <x v="1"/>
    <x v="1"/>
  </r>
  <r>
    <x v="10"/>
    <x v="5"/>
    <x v="215"/>
    <x v="3"/>
    <s v="New Accts"/>
    <x v="2"/>
    <x v="0"/>
  </r>
  <r>
    <x v="10"/>
    <x v="5"/>
    <x v="216"/>
    <x v="2"/>
    <s v="Teller"/>
    <x v="0"/>
    <x v="0"/>
  </r>
  <r>
    <x v="10"/>
    <x v="5"/>
    <x v="217"/>
    <x v="2"/>
    <s v="Teller"/>
    <x v="0"/>
    <x v="0"/>
  </r>
  <r>
    <x v="10"/>
    <x v="5"/>
    <x v="218"/>
    <x v="1"/>
    <s v="Teller"/>
    <x v="0"/>
    <x v="0"/>
  </r>
  <r>
    <x v="10"/>
    <x v="5"/>
    <x v="219"/>
    <x v="2"/>
    <s v="New Accts"/>
    <x v="0"/>
    <x v="0"/>
  </r>
  <r>
    <x v="10"/>
    <x v="5"/>
    <x v="111"/>
    <x v="2"/>
    <s v="New Accts"/>
    <x v="2"/>
    <x v="0"/>
  </r>
  <r>
    <x v="10"/>
    <x v="5"/>
    <x v="220"/>
    <x v="3"/>
    <s v="New Accts"/>
    <x v="2"/>
    <x v="0"/>
  </r>
  <r>
    <x v="10"/>
    <x v="5"/>
    <x v="221"/>
    <x v="3"/>
    <s v="Teller"/>
    <x v="0"/>
    <x v="1"/>
  </r>
  <r>
    <x v="10"/>
    <x v="5"/>
    <x v="99"/>
    <x v="2"/>
    <s v="New Accts"/>
    <x v="0"/>
    <x v="0"/>
  </r>
  <r>
    <x v="10"/>
    <x v="5"/>
    <x v="222"/>
    <x v="3"/>
    <s v="New Accts"/>
    <x v="1"/>
    <x v="1"/>
  </r>
  <r>
    <x v="10"/>
    <x v="5"/>
    <x v="223"/>
    <x v="2"/>
    <s v="Teller"/>
    <x v="1"/>
    <x v="1"/>
  </r>
  <r>
    <x v="10"/>
    <x v="5"/>
    <x v="115"/>
    <x v="2"/>
    <s v="New Accts"/>
    <x v="2"/>
    <x v="0"/>
  </r>
  <r>
    <x v="10"/>
    <x v="5"/>
    <x v="104"/>
    <x v="1"/>
    <s v="New Accts"/>
    <x v="0"/>
    <x v="1"/>
  </r>
  <r>
    <x v="10"/>
    <x v="5"/>
    <x v="224"/>
    <x v="3"/>
    <s v="New Accts"/>
    <x v="0"/>
    <x v="1"/>
  </r>
  <r>
    <x v="10"/>
    <x v="5"/>
    <x v="127"/>
    <x v="3"/>
    <s v="New Accts"/>
    <x v="0"/>
    <x v="0"/>
  </r>
  <r>
    <x v="10"/>
    <x v="5"/>
    <x v="50"/>
    <x v="1"/>
    <s v="Teller"/>
    <x v="2"/>
    <x v="0"/>
  </r>
  <r>
    <x v="10"/>
    <x v="5"/>
    <x v="225"/>
    <x v="3"/>
    <s v="New Accts"/>
    <x v="0"/>
    <x v="1"/>
  </r>
  <r>
    <x v="10"/>
    <x v="5"/>
    <x v="88"/>
    <x v="3"/>
    <s v="New Accts"/>
    <x v="0"/>
    <x v="0"/>
  </r>
  <r>
    <x v="10"/>
    <x v="5"/>
    <x v="226"/>
    <x v="2"/>
    <s v="Teller"/>
    <x v="1"/>
    <x v="1"/>
  </r>
  <r>
    <x v="10"/>
    <x v="5"/>
    <x v="21"/>
    <x v="0"/>
    <s v="Teller"/>
    <x v="1"/>
    <x v="0"/>
  </r>
  <r>
    <x v="10"/>
    <x v="5"/>
    <x v="227"/>
    <x v="3"/>
    <s v="Teller"/>
    <x v="0"/>
    <x v="1"/>
  </r>
  <r>
    <x v="10"/>
    <x v="5"/>
    <x v="228"/>
    <x v="1"/>
    <s v="Teller"/>
    <x v="0"/>
    <x v="0"/>
  </r>
  <r>
    <x v="10"/>
    <x v="5"/>
    <x v="96"/>
    <x v="3"/>
    <s v="New Accts"/>
    <x v="0"/>
    <x v="0"/>
  </r>
  <r>
    <x v="11"/>
    <x v="0"/>
    <x v="229"/>
    <x v="2"/>
    <s v="Teller"/>
    <x v="2"/>
    <x v="1"/>
  </r>
  <r>
    <x v="11"/>
    <x v="0"/>
    <x v="148"/>
    <x v="2"/>
    <s v="New Accts"/>
    <x v="0"/>
    <x v="0"/>
  </r>
  <r>
    <x v="11"/>
    <x v="0"/>
    <x v="230"/>
    <x v="3"/>
    <s v="New Accts"/>
    <x v="2"/>
    <x v="0"/>
  </r>
  <r>
    <x v="11"/>
    <x v="0"/>
    <x v="20"/>
    <x v="3"/>
    <s v="New Accts"/>
    <x v="0"/>
    <x v="0"/>
  </r>
  <r>
    <x v="11"/>
    <x v="0"/>
    <x v="154"/>
    <x v="1"/>
    <s v="New Accts"/>
    <x v="2"/>
    <x v="0"/>
  </r>
  <r>
    <x v="11"/>
    <x v="0"/>
    <x v="19"/>
    <x v="2"/>
    <s v="New Accts"/>
    <x v="0"/>
    <x v="0"/>
  </r>
  <r>
    <x v="11"/>
    <x v="0"/>
    <x v="231"/>
    <x v="1"/>
    <s v="New Accts"/>
    <x v="1"/>
    <x v="1"/>
  </r>
  <r>
    <x v="11"/>
    <x v="0"/>
    <x v="63"/>
    <x v="2"/>
    <s v="Teller"/>
    <x v="2"/>
    <x v="0"/>
  </r>
  <r>
    <x v="11"/>
    <x v="0"/>
    <x v="58"/>
    <x v="0"/>
    <s v="New Accts"/>
    <x v="2"/>
    <x v="0"/>
  </r>
  <r>
    <x v="11"/>
    <x v="0"/>
    <x v="232"/>
    <x v="2"/>
    <s v="Teller"/>
    <x v="0"/>
    <x v="0"/>
  </r>
  <r>
    <x v="11"/>
    <x v="0"/>
    <x v="11"/>
    <x v="2"/>
    <s v="New Accts"/>
    <x v="2"/>
    <x v="0"/>
  </r>
  <r>
    <x v="11"/>
    <x v="0"/>
    <x v="233"/>
    <x v="2"/>
    <s v="New Accts"/>
    <x v="0"/>
    <x v="1"/>
  </r>
  <r>
    <x v="11"/>
    <x v="0"/>
    <x v="234"/>
    <x v="2"/>
    <s v="Teller"/>
    <x v="0"/>
    <x v="0"/>
  </r>
  <r>
    <x v="11"/>
    <x v="0"/>
    <x v="235"/>
    <x v="3"/>
    <s v="New Accts"/>
    <x v="1"/>
    <x v="0"/>
  </r>
  <r>
    <x v="11"/>
    <x v="0"/>
    <x v="236"/>
    <x v="1"/>
    <s v="Teller"/>
    <x v="2"/>
    <x v="1"/>
  </r>
  <r>
    <x v="11"/>
    <x v="0"/>
    <x v="4"/>
    <x v="3"/>
    <s v="New Accts"/>
    <x v="1"/>
    <x v="1"/>
  </r>
  <r>
    <x v="11"/>
    <x v="0"/>
    <x v="237"/>
    <x v="3"/>
    <s v="Teller"/>
    <x v="1"/>
    <x v="1"/>
  </r>
  <r>
    <x v="11"/>
    <x v="0"/>
    <x v="238"/>
    <x v="1"/>
    <s v="New Accts"/>
    <x v="1"/>
    <x v="1"/>
  </r>
  <r>
    <x v="11"/>
    <x v="0"/>
    <x v="239"/>
    <x v="2"/>
    <s v="Teller"/>
    <x v="0"/>
    <x v="0"/>
  </r>
  <r>
    <x v="11"/>
    <x v="0"/>
    <x v="240"/>
    <x v="2"/>
    <s v="Teller"/>
    <x v="0"/>
    <x v="1"/>
  </r>
  <r>
    <x v="11"/>
    <x v="0"/>
    <x v="241"/>
    <x v="1"/>
    <s v="New Accts"/>
    <x v="1"/>
    <x v="0"/>
  </r>
  <r>
    <x v="11"/>
    <x v="0"/>
    <x v="242"/>
    <x v="2"/>
    <s v="Teller"/>
    <x v="2"/>
    <x v="1"/>
  </r>
  <r>
    <x v="11"/>
    <x v="0"/>
    <x v="0"/>
    <x v="3"/>
    <s v="New Accts"/>
    <x v="2"/>
    <x v="0"/>
  </r>
  <r>
    <x v="11"/>
    <x v="0"/>
    <x v="243"/>
    <x v="3"/>
    <s v="New Accts"/>
    <x v="0"/>
    <x v="0"/>
  </r>
  <r>
    <x v="11"/>
    <x v="0"/>
    <x v="79"/>
    <x v="2"/>
    <s v="New Accts"/>
    <x v="0"/>
    <x v="0"/>
  </r>
  <r>
    <x v="11"/>
    <x v="0"/>
    <x v="74"/>
    <x v="2"/>
    <s v="New Accts"/>
    <x v="0"/>
    <x v="0"/>
  </r>
  <r>
    <x v="11"/>
    <x v="0"/>
    <x v="244"/>
    <x v="2"/>
    <s v="New Accts"/>
    <x v="1"/>
    <x v="1"/>
  </r>
  <r>
    <x v="11"/>
    <x v="0"/>
    <x v="245"/>
    <x v="3"/>
    <s v="Teller"/>
    <x v="0"/>
    <x v="1"/>
  </r>
  <r>
    <x v="11"/>
    <x v="0"/>
    <x v="246"/>
    <x v="2"/>
    <s v="Teller"/>
    <x v="0"/>
    <x v="1"/>
  </r>
  <r>
    <x v="11"/>
    <x v="0"/>
    <x v="247"/>
    <x v="2"/>
    <s v="Teller"/>
    <x v="0"/>
    <x v="0"/>
  </r>
  <r>
    <x v="11"/>
    <x v="0"/>
    <x v="248"/>
    <x v="2"/>
    <s v="Teller"/>
    <x v="1"/>
    <x v="1"/>
  </r>
  <r>
    <x v="11"/>
    <x v="0"/>
    <x v="249"/>
    <x v="1"/>
    <s v="New Accts"/>
    <x v="0"/>
    <x v="1"/>
  </r>
  <r>
    <x v="11"/>
    <x v="0"/>
    <x v="250"/>
    <x v="1"/>
    <s v="Teller"/>
    <x v="0"/>
    <x v="1"/>
  </r>
  <r>
    <x v="11"/>
    <x v="0"/>
    <x v="251"/>
    <x v="2"/>
    <s v="Teller"/>
    <x v="0"/>
    <x v="0"/>
  </r>
  <r>
    <x v="11"/>
    <x v="0"/>
    <x v="252"/>
    <x v="1"/>
    <s v="New Accts"/>
    <x v="2"/>
    <x v="1"/>
  </r>
  <r>
    <x v="11"/>
    <x v="0"/>
    <x v="253"/>
    <x v="2"/>
    <s v="New Accts"/>
    <x v="0"/>
    <x v="0"/>
  </r>
  <r>
    <x v="11"/>
    <x v="0"/>
    <x v="254"/>
    <x v="2"/>
    <s v="New Accts"/>
    <x v="0"/>
    <x v="1"/>
  </r>
  <r>
    <x v="11"/>
    <x v="0"/>
    <x v="255"/>
    <x v="1"/>
    <s v="New Accts"/>
    <x v="0"/>
    <x v="1"/>
  </r>
  <r>
    <x v="11"/>
    <x v="0"/>
    <x v="256"/>
    <x v="1"/>
    <s v="Teller"/>
    <x v="0"/>
    <x v="1"/>
  </r>
  <r>
    <x v="12"/>
    <x v="2"/>
    <x v="257"/>
    <x v="3"/>
    <s v="New Accts"/>
    <x v="0"/>
    <x v="0"/>
  </r>
  <r>
    <x v="12"/>
    <x v="2"/>
    <x v="258"/>
    <x v="2"/>
    <s v="Teller"/>
    <x v="1"/>
    <x v="0"/>
  </r>
  <r>
    <x v="12"/>
    <x v="2"/>
    <x v="259"/>
    <x v="3"/>
    <s v="Teller"/>
    <x v="2"/>
    <x v="0"/>
  </r>
  <r>
    <x v="12"/>
    <x v="2"/>
    <x v="260"/>
    <x v="1"/>
    <s v="New Accts"/>
    <x v="1"/>
    <x v="1"/>
  </r>
  <r>
    <x v="12"/>
    <x v="2"/>
    <x v="261"/>
    <x v="3"/>
    <s v="New Accts"/>
    <x v="0"/>
    <x v="1"/>
  </r>
  <r>
    <x v="12"/>
    <x v="2"/>
    <x v="262"/>
    <x v="3"/>
    <s v="Teller"/>
    <x v="1"/>
    <x v="0"/>
  </r>
  <r>
    <x v="12"/>
    <x v="2"/>
    <x v="263"/>
    <x v="1"/>
    <s v="Teller"/>
    <x v="0"/>
    <x v="0"/>
  </r>
  <r>
    <x v="12"/>
    <x v="2"/>
    <x v="264"/>
    <x v="1"/>
    <s v="Teller"/>
    <x v="0"/>
    <x v="1"/>
  </r>
  <r>
    <x v="12"/>
    <x v="2"/>
    <x v="265"/>
    <x v="2"/>
    <s v="New Accts"/>
    <x v="1"/>
    <x v="1"/>
  </r>
  <r>
    <x v="12"/>
    <x v="2"/>
    <x v="50"/>
    <x v="1"/>
    <s v="New Accts"/>
    <x v="0"/>
    <x v="0"/>
  </r>
  <r>
    <x v="12"/>
    <x v="2"/>
    <x v="119"/>
    <x v="1"/>
    <s v="New Accts"/>
    <x v="2"/>
    <x v="0"/>
  </r>
  <r>
    <x v="12"/>
    <x v="2"/>
    <x v="266"/>
    <x v="3"/>
    <s v="New Accts"/>
    <x v="2"/>
    <x v="0"/>
  </r>
  <r>
    <x v="12"/>
    <x v="2"/>
    <x v="79"/>
    <x v="2"/>
    <s v="New Accts"/>
    <x v="2"/>
    <x v="0"/>
  </r>
  <r>
    <x v="12"/>
    <x v="2"/>
    <x v="70"/>
    <x v="1"/>
    <s v="New Accts"/>
    <x v="0"/>
    <x v="0"/>
  </r>
  <r>
    <x v="12"/>
    <x v="2"/>
    <x v="267"/>
    <x v="3"/>
    <s v="New Accts"/>
    <x v="0"/>
    <x v="1"/>
  </r>
  <r>
    <x v="12"/>
    <x v="2"/>
    <x v="268"/>
    <x v="3"/>
    <s v="New Accts"/>
    <x v="1"/>
    <x v="0"/>
  </r>
  <r>
    <x v="12"/>
    <x v="2"/>
    <x v="20"/>
    <x v="2"/>
    <s v="New Accts"/>
    <x v="0"/>
    <x v="0"/>
  </r>
  <r>
    <x v="12"/>
    <x v="2"/>
    <x v="269"/>
    <x v="3"/>
    <s v="Teller"/>
    <x v="2"/>
    <x v="0"/>
  </r>
  <r>
    <x v="12"/>
    <x v="2"/>
    <x v="270"/>
    <x v="3"/>
    <s v="Teller"/>
    <x v="0"/>
    <x v="0"/>
  </r>
  <r>
    <x v="12"/>
    <x v="2"/>
    <x v="0"/>
    <x v="1"/>
    <s v="Teller"/>
    <x v="1"/>
    <x v="0"/>
  </r>
  <r>
    <x v="12"/>
    <x v="2"/>
    <x v="20"/>
    <x v="2"/>
    <s v="New Accts"/>
    <x v="1"/>
    <x v="0"/>
  </r>
  <r>
    <x v="12"/>
    <x v="2"/>
    <x v="20"/>
    <x v="2"/>
    <s v="Teller"/>
    <x v="1"/>
    <x v="0"/>
  </r>
  <r>
    <x v="12"/>
    <x v="2"/>
    <x v="88"/>
    <x v="2"/>
    <s v="New Accts"/>
    <x v="0"/>
    <x v="0"/>
  </r>
  <r>
    <x v="12"/>
    <x v="2"/>
    <x v="271"/>
    <x v="1"/>
    <s v="New Accts"/>
    <x v="2"/>
    <x v="1"/>
  </r>
  <r>
    <x v="13"/>
    <x v="3"/>
    <x v="272"/>
    <x v="1"/>
    <s v="Teller"/>
    <x v="2"/>
    <x v="1"/>
  </r>
  <r>
    <x v="13"/>
    <x v="3"/>
    <x v="53"/>
    <x v="2"/>
    <s v="New Accts"/>
    <x v="0"/>
    <x v="0"/>
  </r>
  <r>
    <x v="13"/>
    <x v="3"/>
    <x v="17"/>
    <x v="1"/>
    <s v="New Accts"/>
    <x v="1"/>
    <x v="0"/>
  </r>
  <r>
    <x v="13"/>
    <x v="3"/>
    <x v="273"/>
    <x v="3"/>
    <s v="New Accts"/>
    <x v="1"/>
    <x v="1"/>
  </r>
  <r>
    <x v="13"/>
    <x v="3"/>
    <x v="0"/>
    <x v="3"/>
    <s v="New Accts"/>
    <x v="0"/>
    <x v="0"/>
  </r>
  <r>
    <x v="13"/>
    <x v="3"/>
    <x v="69"/>
    <x v="0"/>
    <s v="New Accts"/>
    <x v="0"/>
    <x v="0"/>
  </r>
  <r>
    <x v="13"/>
    <x v="3"/>
    <x v="138"/>
    <x v="1"/>
    <s v="New Accts"/>
    <x v="1"/>
    <x v="0"/>
  </r>
  <r>
    <x v="13"/>
    <x v="3"/>
    <x v="2"/>
    <x v="3"/>
    <s v="New Accts"/>
    <x v="2"/>
    <x v="1"/>
  </r>
  <r>
    <x v="13"/>
    <x v="3"/>
    <x v="274"/>
    <x v="3"/>
    <s v="New Accts"/>
    <x v="0"/>
    <x v="1"/>
  </r>
  <r>
    <x v="13"/>
    <x v="3"/>
    <x v="76"/>
    <x v="1"/>
    <s v="New Accts"/>
    <x v="1"/>
    <x v="0"/>
  </r>
  <r>
    <x v="13"/>
    <x v="3"/>
    <x v="55"/>
    <x v="2"/>
    <s v="New Accts"/>
    <x v="0"/>
    <x v="0"/>
  </r>
  <r>
    <x v="13"/>
    <x v="3"/>
    <x v="58"/>
    <x v="1"/>
    <s v="Teller"/>
    <x v="0"/>
    <x v="0"/>
  </r>
  <r>
    <x v="13"/>
    <x v="3"/>
    <x v="0"/>
    <x v="2"/>
    <s v="New Accts"/>
    <x v="1"/>
    <x v="0"/>
  </r>
  <r>
    <x v="13"/>
    <x v="3"/>
    <x v="50"/>
    <x v="1"/>
    <s v="New Accts"/>
    <x v="0"/>
    <x v="0"/>
  </r>
  <r>
    <x v="13"/>
    <x v="3"/>
    <x v="63"/>
    <x v="3"/>
    <s v="New Accts"/>
    <x v="0"/>
    <x v="0"/>
  </r>
  <r>
    <x v="13"/>
    <x v="3"/>
    <x v="275"/>
    <x v="3"/>
    <s v="New Accts"/>
    <x v="0"/>
    <x v="0"/>
  </r>
  <r>
    <x v="13"/>
    <x v="3"/>
    <x v="276"/>
    <x v="2"/>
    <s v="Teller"/>
    <x v="1"/>
    <x v="0"/>
  </r>
  <r>
    <x v="13"/>
    <x v="3"/>
    <x v="121"/>
    <x v="2"/>
    <s v="New Accts"/>
    <x v="2"/>
    <x v="0"/>
  </r>
  <r>
    <x v="13"/>
    <x v="3"/>
    <x v="15"/>
    <x v="0"/>
    <s v="New Accts"/>
    <x v="1"/>
    <x v="1"/>
  </r>
  <r>
    <x v="13"/>
    <x v="3"/>
    <x v="20"/>
    <x v="3"/>
    <s v="New Accts"/>
    <x v="1"/>
    <x v="0"/>
  </r>
  <r>
    <x v="13"/>
    <x v="3"/>
    <x v="277"/>
    <x v="1"/>
    <s v="Teller"/>
    <x v="1"/>
    <x v="1"/>
  </r>
  <r>
    <x v="13"/>
    <x v="3"/>
    <x v="278"/>
    <x v="3"/>
    <s v="Teller"/>
    <x v="0"/>
    <x v="0"/>
  </r>
  <r>
    <x v="13"/>
    <x v="3"/>
    <x v="279"/>
    <x v="3"/>
    <s v="New Accts"/>
    <x v="0"/>
    <x v="0"/>
  </r>
  <r>
    <x v="13"/>
    <x v="3"/>
    <x v="280"/>
    <x v="1"/>
    <s v="New Accts"/>
    <x v="2"/>
    <x v="1"/>
  </r>
  <r>
    <x v="13"/>
    <x v="3"/>
    <x v="128"/>
    <x v="1"/>
    <s v="New Accts"/>
    <x v="0"/>
    <x v="0"/>
  </r>
  <r>
    <x v="13"/>
    <x v="3"/>
    <x v="20"/>
    <x v="2"/>
    <s v="New Accts"/>
    <x v="2"/>
    <x v="0"/>
  </r>
  <r>
    <x v="13"/>
    <x v="3"/>
    <x v="130"/>
    <x v="1"/>
    <s v="New Accts"/>
    <x v="0"/>
    <x v="1"/>
  </r>
  <r>
    <x v="13"/>
    <x v="3"/>
    <x v="281"/>
    <x v="2"/>
    <s v="Teller"/>
    <x v="1"/>
    <x v="0"/>
  </r>
  <r>
    <x v="13"/>
    <x v="3"/>
    <x v="282"/>
    <x v="2"/>
    <s v="Teller"/>
    <x v="2"/>
    <x v="0"/>
  </r>
  <r>
    <x v="13"/>
    <x v="3"/>
    <x v="55"/>
    <x v="2"/>
    <s v="New Accts"/>
    <x v="0"/>
    <x v="0"/>
  </r>
  <r>
    <x v="13"/>
    <x v="3"/>
    <x v="283"/>
    <x v="1"/>
    <s v="New Accts"/>
    <x v="2"/>
    <x v="1"/>
  </r>
  <r>
    <x v="13"/>
    <x v="3"/>
    <x v="70"/>
    <x v="1"/>
    <s v="New Accts"/>
    <x v="0"/>
    <x v="0"/>
  </r>
  <r>
    <x v="13"/>
    <x v="3"/>
    <x v="284"/>
    <x v="2"/>
    <s v="Teller"/>
    <x v="0"/>
    <x v="0"/>
  </r>
  <r>
    <x v="13"/>
    <x v="3"/>
    <x v="8"/>
    <x v="1"/>
    <s v="New Accts"/>
    <x v="1"/>
    <x v="0"/>
  </r>
  <r>
    <x v="13"/>
    <x v="3"/>
    <x v="20"/>
    <x v="2"/>
    <s v="New Accts"/>
    <x v="1"/>
    <x v="1"/>
  </r>
  <r>
    <x v="13"/>
    <x v="3"/>
    <x v="140"/>
    <x v="2"/>
    <s v="New Accts"/>
    <x v="0"/>
    <x v="0"/>
  </r>
  <r>
    <x v="13"/>
    <x v="3"/>
    <x v="156"/>
    <x v="2"/>
    <s v="New Accts"/>
    <x v="0"/>
    <x v="0"/>
  </r>
  <r>
    <x v="13"/>
    <x v="3"/>
    <x v="20"/>
    <x v="2"/>
    <s v="New Accts"/>
    <x v="0"/>
    <x v="0"/>
  </r>
  <r>
    <x v="13"/>
    <x v="3"/>
    <x v="129"/>
    <x v="3"/>
    <s v="Teller"/>
    <x v="0"/>
    <x v="0"/>
  </r>
  <r>
    <x v="13"/>
    <x v="3"/>
    <x v="285"/>
    <x v="1"/>
    <s v="New Accts"/>
    <x v="0"/>
    <x v="1"/>
  </r>
  <r>
    <x v="13"/>
    <x v="3"/>
    <x v="286"/>
    <x v="1"/>
    <s v="Teller"/>
    <x v="1"/>
    <x v="0"/>
  </r>
  <r>
    <x v="13"/>
    <x v="3"/>
    <x v="287"/>
    <x v="1"/>
    <s v="Teller"/>
    <x v="1"/>
    <x v="0"/>
  </r>
  <r>
    <x v="13"/>
    <x v="3"/>
    <x v="0"/>
    <x v="3"/>
    <s v="New Accts"/>
    <x v="1"/>
    <x v="1"/>
  </r>
  <r>
    <x v="13"/>
    <x v="3"/>
    <x v="20"/>
    <x v="2"/>
    <s v="New Accts"/>
    <x v="1"/>
    <x v="0"/>
  </r>
  <r>
    <x v="13"/>
    <x v="3"/>
    <x v="20"/>
    <x v="2"/>
    <s v="New Accts"/>
    <x v="0"/>
    <x v="1"/>
  </r>
  <r>
    <x v="13"/>
    <x v="3"/>
    <x v="2"/>
    <x v="3"/>
    <s v="New Accts"/>
    <x v="2"/>
    <x v="0"/>
  </r>
  <r>
    <x v="13"/>
    <x v="3"/>
    <x v="63"/>
    <x v="3"/>
    <s v="New Accts"/>
    <x v="0"/>
    <x v="0"/>
  </r>
  <r>
    <x v="13"/>
    <x v="3"/>
    <x v="288"/>
    <x v="3"/>
    <s v="New Accts"/>
    <x v="0"/>
    <x v="0"/>
  </r>
  <r>
    <x v="13"/>
    <x v="3"/>
    <x v="2"/>
    <x v="3"/>
    <s v="New Accts"/>
    <x v="2"/>
    <x v="0"/>
  </r>
  <r>
    <x v="13"/>
    <x v="3"/>
    <x v="53"/>
    <x v="2"/>
    <s v="New Accts"/>
    <x v="0"/>
    <x v="0"/>
  </r>
  <r>
    <x v="13"/>
    <x v="3"/>
    <x v="79"/>
    <x v="2"/>
    <s v="New Accts"/>
    <x v="0"/>
    <x v="0"/>
  </r>
  <r>
    <x v="13"/>
    <x v="3"/>
    <x v="68"/>
    <x v="3"/>
    <s v="New Accts"/>
    <x v="1"/>
    <x v="0"/>
  </r>
  <r>
    <x v="13"/>
    <x v="3"/>
    <x v="56"/>
    <x v="2"/>
    <s v="New Accts"/>
    <x v="2"/>
    <x v="1"/>
  </r>
  <r>
    <x v="14"/>
    <x v="4"/>
    <x v="96"/>
    <x v="3"/>
    <s v="New Accts"/>
    <x v="0"/>
    <x v="0"/>
  </r>
  <r>
    <x v="14"/>
    <x v="4"/>
    <x v="289"/>
    <x v="3"/>
    <s v="New Accts"/>
    <x v="1"/>
    <x v="1"/>
  </r>
  <r>
    <x v="14"/>
    <x v="4"/>
    <x v="115"/>
    <x v="2"/>
    <s v="New Accts"/>
    <x v="2"/>
    <x v="0"/>
  </r>
  <r>
    <x v="14"/>
    <x v="4"/>
    <x v="290"/>
    <x v="3"/>
    <s v="Teller"/>
    <x v="0"/>
    <x v="0"/>
  </r>
  <r>
    <x v="14"/>
    <x v="4"/>
    <x v="111"/>
    <x v="2"/>
    <s v="New Accts"/>
    <x v="2"/>
    <x v="0"/>
  </r>
  <r>
    <x v="14"/>
    <x v="4"/>
    <x v="291"/>
    <x v="3"/>
    <s v="New Accts"/>
    <x v="1"/>
    <x v="0"/>
  </r>
  <r>
    <x v="14"/>
    <x v="4"/>
    <x v="292"/>
    <x v="2"/>
    <s v="New Accts"/>
    <x v="2"/>
    <x v="1"/>
  </r>
  <r>
    <x v="14"/>
    <x v="4"/>
    <x v="99"/>
    <x v="2"/>
    <s v="New Accts"/>
    <x v="0"/>
    <x v="0"/>
  </r>
  <r>
    <x v="14"/>
    <x v="4"/>
    <x v="108"/>
    <x v="0"/>
    <s v="Teller"/>
    <x v="1"/>
    <x v="0"/>
  </r>
  <r>
    <x v="14"/>
    <x v="4"/>
    <x v="293"/>
    <x v="3"/>
    <s v="Teller"/>
    <x v="2"/>
    <x v="0"/>
  </r>
  <r>
    <x v="14"/>
    <x v="4"/>
    <x v="294"/>
    <x v="2"/>
    <s v="Teller"/>
    <x v="2"/>
    <x v="0"/>
  </r>
  <r>
    <x v="14"/>
    <x v="4"/>
    <x v="21"/>
    <x v="0"/>
    <s v="Teller"/>
    <x v="1"/>
    <x v="0"/>
  </r>
  <r>
    <x v="14"/>
    <x v="4"/>
    <x v="104"/>
    <x v="1"/>
    <s v="New Accts"/>
    <x v="0"/>
    <x v="0"/>
  </r>
  <r>
    <x v="14"/>
    <x v="4"/>
    <x v="295"/>
    <x v="2"/>
    <s v="New Accts"/>
    <x v="0"/>
    <x v="0"/>
  </r>
  <r>
    <x v="14"/>
    <x v="4"/>
    <x v="138"/>
    <x v="1"/>
    <s v="New Accts"/>
    <x v="1"/>
    <x v="0"/>
  </r>
  <r>
    <x v="14"/>
    <x v="4"/>
    <x v="296"/>
    <x v="1"/>
    <s v="Teller"/>
    <x v="0"/>
    <x v="0"/>
  </r>
  <r>
    <x v="14"/>
    <x v="4"/>
    <x v="297"/>
    <x v="3"/>
    <s v="New Accts"/>
    <x v="1"/>
    <x v="1"/>
  </r>
  <r>
    <x v="14"/>
    <x v="4"/>
    <x v="298"/>
    <x v="3"/>
    <s v="Teller"/>
    <x v="2"/>
    <x v="1"/>
  </r>
  <r>
    <x v="14"/>
    <x v="4"/>
    <x v="299"/>
    <x v="3"/>
    <s v="New Accts"/>
    <x v="0"/>
    <x v="0"/>
  </r>
  <r>
    <x v="14"/>
    <x v="4"/>
    <x v="300"/>
    <x v="3"/>
    <s v="Teller"/>
    <x v="1"/>
    <x v="1"/>
  </r>
  <r>
    <x v="14"/>
    <x v="4"/>
    <x v="127"/>
    <x v="3"/>
    <s v="New Accts"/>
    <x v="0"/>
    <x v="0"/>
  </r>
  <r>
    <x v="14"/>
    <x v="4"/>
    <x v="301"/>
    <x v="2"/>
    <s v="New Accts"/>
    <x v="0"/>
    <x v="0"/>
  </r>
  <r>
    <x v="14"/>
    <x v="4"/>
    <x v="302"/>
    <x v="1"/>
    <s v="New Accts"/>
    <x v="2"/>
    <x v="0"/>
  </r>
  <r>
    <x v="14"/>
    <x v="4"/>
    <x v="303"/>
    <x v="1"/>
    <s v="New Accts"/>
    <x v="0"/>
    <x v="1"/>
  </r>
  <r>
    <x v="14"/>
    <x v="4"/>
    <x v="140"/>
    <x v="2"/>
    <s v="New Accts"/>
    <x v="0"/>
    <x v="0"/>
  </r>
  <r>
    <x v="14"/>
    <x v="4"/>
    <x v="304"/>
    <x v="3"/>
    <s v="Teller"/>
    <x v="0"/>
    <x v="1"/>
  </r>
  <r>
    <x v="14"/>
    <x v="4"/>
    <x v="305"/>
    <x v="2"/>
    <s v="Teller"/>
    <x v="0"/>
    <x v="1"/>
  </r>
  <r>
    <x v="14"/>
    <x v="4"/>
    <x v="50"/>
    <x v="1"/>
    <s v="Teller"/>
    <x v="2"/>
    <x v="0"/>
  </r>
  <r>
    <x v="14"/>
    <x v="4"/>
    <x v="306"/>
    <x v="3"/>
    <s v="New Accts"/>
    <x v="1"/>
    <x v="0"/>
  </r>
  <r>
    <x v="14"/>
    <x v="4"/>
    <x v="307"/>
    <x v="3"/>
    <s v="Teller"/>
    <x v="0"/>
    <x v="0"/>
  </r>
  <r>
    <x v="15"/>
    <x v="5"/>
    <x v="177"/>
    <x v="3"/>
    <s v="New Accts"/>
    <x v="1"/>
    <x v="0"/>
  </r>
  <r>
    <x v="15"/>
    <x v="5"/>
    <x v="156"/>
    <x v="2"/>
    <s v="New Accts"/>
    <x v="0"/>
    <x v="0"/>
  </r>
  <r>
    <x v="15"/>
    <x v="5"/>
    <x v="20"/>
    <x v="2"/>
    <s v="New Accts"/>
    <x v="1"/>
    <x v="0"/>
  </r>
  <r>
    <x v="15"/>
    <x v="5"/>
    <x v="20"/>
    <x v="2"/>
    <s v="New Accts"/>
    <x v="0"/>
    <x v="1"/>
  </r>
  <r>
    <x v="15"/>
    <x v="5"/>
    <x v="20"/>
    <x v="2"/>
    <s v="New Accts"/>
    <x v="0"/>
    <x v="0"/>
  </r>
  <r>
    <x v="15"/>
    <x v="5"/>
    <x v="308"/>
    <x v="2"/>
    <s v="Teller"/>
    <x v="1"/>
    <x v="0"/>
  </r>
  <r>
    <x v="15"/>
    <x v="5"/>
    <x v="309"/>
    <x v="2"/>
    <s v="New Accts"/>
    <x v="0"/>
    <x v="1"/>
  </r>
  <r>
    <x v="15"/>
    <x v="5"/>
    <x v="310"/>
    <x v="3"/>
    <s v="Teller"/>
    <x v="0"/>
    <x v="0"/>
  </r>
  <r>
    <x v="15"/>
    <x v="5"/>
    <x v="50"/>
    <x v="1"/>
    <s v="New Accts"/>
    <x v="0"/>
    <x v="0"/>
  </r>
  <r>
    <x v="15"/>
    <x v="5"/>
    <x v="311"/>
    <x v="3"/>
    <s v="Teller"/>
    <x v="0"/>
    <x v="0"/>
  </r>
  <r>
    <x v="15"/>
    <x v="5"/>
    <x v="312"/>
    <x v="1"/>
    <s v="New Accts"/>
    <x v="0"/>
    <x v="0"/>
  </r>
  <r>
    <x v="15"/>
    <x v="5"/>
    <x v="121"/>
    <x v="2"/>
    <s v="New Accts"/>
    <x v="2"/>
    <x v="1"/>
  </r>
  <r>
    <x v="15"/>
    <x v="5"/>
    <x v="53"/>
    <x v="2"/>
    <s v="New Accts"/>
    <x v="0"/>
    <x v="0"/>
  </r>
  <r>
    <x v="15"/>
    <x v="5"/>
    <x v="20"/>
    <x v="3"/>
    <s v="New Accts"/>
    <x v="1"/>
    <x v="0"/>
  </r>
  <r>
    <x v="15"/>
    <x v="5"/>
    <x v="70"/>
    <x v="1"/>
    <s v="New Accts"/>
    <x v="0"/>
    <x v="0"/>
  </r>
  <r>
    <x v="15"/>
    <x v="5"/>
    <x v="69"/>
    <x v="0"/>
    <s v="New Accts"/>
    <x v="0"/>
    <x v="0"/>
  </r>
  <r>
    <x v="15"/>
    <x v="5"/>
    <x v="68"/>
    <x v="3"/>
    <s v="New Accts"/>
    <x v="1"/>
    <x v="0"/>
  </r>
  <r>
    <x v="15"/>
    <x v="5"/>
    <x v="313"/>
    <x v="2"/>
    <s v="Teller"/>
    <x v="1"/>
    <x v="1"/>
  </r>
  <r>
    <x v="15"/>
    <x v="5"/>
    <x v="56"/>
    <x v="2"/>
    <s v="New Accts"/>
    <x v="2"/>
    <x v="0"/>
  </r>
  <r>
    <x v="16"/>
    <x v="0"/>
    <x v="314"/>
    <x v="2"/>
    <s v="Teller"/>
    <x v="2"/>
    <x v="0"/>
  </r>
  <r>
    <x v="16"/>
    <x v="0"/>
    <x v="315"/>
    <x v="2"/>
    <s v="New Accts"/>
    <x v="0"/>
    <x v="0"/>
  </r>
  <r>
    <x v="16"/>
    <x v="0"/>
    <x v="108"/>
    <x v="1"/>
    <s v="Teller"/>
    <x v="1"/>
    <x v="0"/>
  </r>
  <r>
    <x v="16"/>
    <x v="0"/>
    <x v="50"/>
    <x v="1"/>
    <s v="Teller"/>
    <x v="2"/>
    <x v="0"/>
  </r>
  <r>
    <x v="16"/>
    <x v="0"/>
    <x v="127"/>
    <x v="3"/>
    <s v="New Accts"/>
    <x v="0"/>
    <x v="0"/>
  </r>
  <r>
    <x v="16"/>
    <x v="0"/>
    <x v="316"/>
    <x v="1"/>
    <s v="Teller"/>
    <x v="1"/>
    <x v="0"/>
  </r>
  <r>
    <x v="16"/>
    <x v="0"/>
    <x v="317"/>
    <x v="2"/>
    <s v="New Accts"/>
    <x v="1"/>
    <x v="1"/>
  </r>
  <r>
    <x v="16"/>
    <x v="0"/>
    <x v="58"/>
    <x v="2"/>
    <s v="Teller"/>
    <x v="2"/>
    <x v="0"/>
  </r>
  <r>
    <x v="16"/>
    <x v="0"/>
    <x v="318"/>
    <x v="1"/>
    <s v="New Accts"/>
    <x v="0"/>
    <x v="1"/>
  </r>
  <r>
    <x v="16"/>
    <x v="0"/>
    <x v="319"/>
    <x v="3"/>
    <s v="Teller"/>
    <x v="1"/>
    <x v="1"/>
  </r>
  <r>
    <x v="16"/>
    <x v="0"/>
    <x v="320"/>
    <x v="3"/>
    <s v="Teller"/>
    <x v="0"/>
    <x v="1"/>
  </r>
  <r>
    <x v="16"/>
    <x v="0"/>
    <x v="312"/>
    <x v="1"/>
    <s v="Teller"/>
    <x v="2"/>
    <x v="0"/>
  </r>
  <r>
    <x v="16"/>
    <x v="0"/>
    <x v="88"/>
    <x v="3"/>
    <s v="New Accts"/>
    <x v="0"/>
    <x v="0"/>
  </r>
  <r>
    <x v="16"/>
    <x v="0"/>
    <x v="321"/>
    <x v="2"/>
    <s v="Teller"/>
    <x v="0"/>
    <x v="1"/>
  </r>
  <r>
    <x v="16"/>
    <x v="0"/>
    <x v="115"/>
    <x v="2"/>
    <s v="New Accts"/>
    <x v="2"/>
    <x v="0"/>
  </r>
  <r>
    <x v="16"/>
    <x v="0"/>
    <x v="322"/>
    <x v="3"/>
    <s v="New Accts"/>
    <x v="0"/>
    <x v="0"/>
  </r>
  <r>
    <x v="16"/>
    <x v="0"/>
    <x v="323"/>
    <x v="3"/>
    <s v="Teller"/>
    <x v="2"/>
    <x v="0"/>
  </r>
  <r>
    <x v="16"/>
    <x v="0"/>
    <x v="324"/>
    <x v="1"/>
    <s v="Teller"/>
    <x v="1"/>
    <x v="0"/>
  </r>
  <r>
    <x v="16"/>
    <x v="0"/>
    <x v="2"/>
    <x v="2"/>
    <s v="Teller"/>
    <x v="0"/>
    <x v="1"/>
  </r>
  <r>
    <x v="16"/>
    <x v="0"/>
    <x v="325"/>
    <x v="1"/>
    <s v="New Accts"/>
    <x v="2"/>
    <x v="1"/>
  </r>
  <r>
    <x v="16"/>
    <x v="0"/>
    <x v="326"/>
    <x v="1"/>
    <s v="New Accts"/>
    <x v="0"/>
    <x v="1"/>
  </r>
  <r>
    <x v="16"/>
    <x v="0"/>
    <x v="327"/>
    <x v="3"/>
    <s v="Teller"/>
    <x v="1"/>
    <x v="0"/>
  </r>
  <r>
    <x v="16"/>
    <x v="0"/>
    <x v="328"/>
    <x v="3"/>
    <s v="New Accts"/>
    <x v="2"/>
    <x v="0"/>
  </r>
  <r>
    <x v="16"/>
    <x v="0"/>
    <x v="329"/>
    <x v="3"/>
    <s v="New Accts"/>
    <x v="0"/>
    <x v="1"/>
  </r>
  <r>
    <x v="16"/>
    <x v="0"/>
    <x v="104"/>
    <x v="1"/>
    <s v="New Accts"/>
    <x v="0"/>
    <x v="0"/>
  </r>
  <r>
    <x v="16"/>
    <x v="0"/>
    <x v="140"/>
    <x v="2"/>
    <s v="New Accts"/>
    <x v="0"/>
    <x v="1"/>
  </r>
  <r>
    <x v="16"/>
    <x v="0"/>
    <x v="330"/>
    <x v="2"/>
    <s v="Teller"/>
    <x v="0"/>
    <x v="0"/>
  </r>
  <r>
    <x v="16"/>
    <x v="0"/>
    <x v="138"/>
    <x v="1"/>
    <s v="New Accts"/>
    <x v="1"/>
    <x v="0"/>
  </r>
  <r>
    <x v="16"/>
    <x v="0"/>
    <x v="331"/>
    <x v="1"/>
    <s v="Teller"/>
    <x v="0"/>
    <x v="0"/>
  </r>
  <r>
    <x v="16"/>
    <x v="0"/>
    <x v="332"/>
    <x v="1"/>
    <s v="New Accts"/>
    <x v="1"/>
    <x v="1"/>
  </r>
  <r>
    <x v="16"/>
    <x v="0"/>
    <x v="333"/>
    <x v="1"/>
    <s v="New Accts"/>
    <x v="1"/>
    <x v="1"/>
  </r>
  <r>
    <x v="16"/>
    <x v="0"/>
    <x v="58"/>
    <x v="0"/>
    <s v="Teller"/>
    <x v="1"/>
    <x v="1"/>
  </r>
  <r>
    <x v="16"/>
    <x v="0"/>
    <x v="111"/>
    <x v="2"/>
    <s v="New Accts"/>
    <x v="2"/>
    <x v="0"/>
  </r>
  <r>
    <x v="16"/>
    <x v="0"/>
    <x v="334"/>
    <x v="1"/>
    <s v="Teller"/>
    <x v="0"/>
    <x v="1"/>
  </r>
  <r>
    <x v="16"/>
    <x v="0"/>
    <x v="99"/>
    <x v="2"/>
    <s v="New Accts"/>
    <x v="0"/>
    <x v="1"/>
  </r>
  <r>
    <x v="16"/>
    <x v="0"/>
    <x v="335"/>
    <x v="3"/>
    <s v="New Accts"/>
    <x v="2"/>
    <x v="0"/>
  </r>
  <r>
    <x v="16"/>
    <x v="0"/>
    <x v="336"/>
    <x v="1"/>
    <s v="Teller"/>
    <x v="2"/>
    <x v="1"/>
  </r>
  <r>
    <x v="16"/>
    <x v="0"/>
    <x v="337"/>
    <x v="3"/>
    <s v="New Accts"/>
    <x v="0"/>
    <x v="0"/>
  </r>
  <r>
    <x v="16"/>
    <x v="0"/>
    <x v="338"/>
    <x v="2"/>
    <s v="New Accts"/>
    <x v="0"/>
    <x v="1"/>
  </r>
  <r>
    <x v="16"/>
    <x v="0"/>
    <x v="339"/>
    <x v="2"/>
    <s v="Teller"/>
    <x v="1"/>
    <x v="1"/>
  </r>
  <r>
    <x v="16"/>
    <x v="0"/>
    <x v="340"/>
    <x v="1"/>
    <s v="Teller"/>
    <x v="1"/>
    <x v="0"/>
  </r>
  <r>
    <x v="16"/>
    <x v="0"/>
    <x v="341"/>
    <x v="2"/>
    <s v="Teller"/>
    <x v="0"/>
    <x v="0"/>
  </r>
  <r>
    <x v="16"/>
    <x v="0"/>
    <x v="342"/>
    <x v="2"/>
    <s v="Teller"/>
    <x v="0"/>
    <x v="1"/>
  </r>
  <r>
    <x v="16"/>
    <x v="0"/>
    <x v="343"/>
    <x v="1"/>
    <s v="New Accts"/>
    <x v="0"/>
    <x v="0"/>
  </r>
  <r>
    <x v="16"/>
    <x v="0"/>
    <x v="344"/>
    <x v="1"/>
    <s v="Teller"/>
    <x v="0"/>
    <x v="1"/>
  </r>
  <r>
    <x v="17"/>
    <x v="2"/>
    <x v="345"/>
    <x v="1"/>
    <s v="Teller"/>
    <x v="2"/>
    <x v="1"/>
  </r>
  <r>
    <x v="17"/>
    <x v="2"/>
    <x v="346"/>
    <x v="2"/>
    <s v="New Accts"/>
    <x v="0"/>
    <x v="0"/>
  </r>
  <r>
    <x v="17"/>
    <x v="2"/>
    <x v="347"/>
    <x v="2"/>
    <s v="New Accts"/>
    <x v="0"/>
    <x v="1"/>
  </r>
  <r>
    <x v="17"/>
    <x v="2"/>
    <x v="348"/>
    <x v="2"/>
    <s v="Teller"/>
    <x v="0"/>
    <x v="0"/>
  </r>
  <r>
    <x v="17"/>
    <x v="2"/>
    <x v="349"/>
    <x v="1"/>
    <s v="Teller"/>
    <x v="0"/>
    <x v="1"/>
  </r>
  <r>
    <x v="17"/>
    <x v="2"/>
    <x v="350"/>
    <x v="2"/>
    <s v="Teller"/>
    <x v="0"/>
    <x v="1"/>
  </r>
  <r>
    <x v="17"/>
    <x v="2"/>
    <x v="351"/>
    <x v="3"/>
    <s v="New Accts"/>
    <x v="1"/>
    <x v="1"/>
  </r>
  <r>
    <x v="17"/>
    <x v="2"/>
    <x v="352"/>
    <x v="3"/>
    <s v="New Accts"/>
    <x v="1"/>
    <x v="0"/>
  </r>
  <r>
    <x v="17"/>
    <x v="2"/>
    <x v="353"/>
    <x v="3"/>
    <s v="New Accts"/>
    <x v="0"/>
    <x v="0"/>
  </r>
  <r>
    <x v="17"/>
    <x v="2"/>
    <x v="354"/>
    <x v="3"/>
    <s v="Teller"/>
    <x v="0"/>
    <x v="0"/>
  </r>
  <r>
    <x v="17"/>
    <x v="2"/>
    <x v="355"/>
    <x v="2"/>
    <s v="New Accts"/>
    <x v="2"/>
    <x v="1"/>
  </r>
  <r>
    <x v="17"/>
    <x v="2"/>
    <x v="356"/>
    <x v="1"/>
    <s v="New Accts"/>
    <x v="2"/>
    <x v="1"/>
  </r>
  <r>
    <x v="17"/>
    <x v="2"/>
    <x v="148"/>
    <x v="2"/>
    <s v="New Accts"/>
    <x v="0"/>
    <x v="1"/>
  </r>
  <r>
    <x v="17"/>
    <x v="2"/>
    <x v="63"/>
    <x v="2"/>
    <s v="Teller"/>
    <x v="2"/>
    <x v="0"/>
  </r>
  <r>
    <x v="17"/>
    <x v="2"/>
    <x v="357"/>
    <x v="2"/>
    <s v="Teller"/>
    <x v="0"/>
    <x v="1"/>
  </r>
  <r>
    <x v="17"/>
    <x v="2"/>
    <x v="358"/>
    <x v="3"/>
    <s v="New Accts"/>
    <x v="1"/>
    <x v="0"/>
  </r>
  <r>
    <x v="17"/>
    <x v="2"/>
    <x v="359"/>
    <x v="1"/>
    <s v="Teller"/>
    <x v="0"/>
    <x v="0"/>
  </r>
  <r>
    <x v="17"/>
    <x v="2"/>
    <x v="360"/>
    <x v="2"/>
    <s v="Teller"/>
    <x v="2"/>
    <x v="1"/>
  </r>
  <r>
    <x v="17"/>
    <x v="2"/>
    <x v="361"/>
    <x v="1"/>
    <s v="Teller"/>
    <x v="0"/>
    <x v="0"/>
  </r>
  <r>
    <x v="17"/>
    <x v="2"/>
    <x v="96"/>
    <x v="3"/>
    <s v="New Accts"/>
    <x v="0"/>
    <x v="0"/>
  </r>
  <r>
    <x v="17"/>
    <x v="2"/>
    <x v="104"/>
    <x v="1"/>
    <s v="New Accts"/>
    <x v="0"/>
    <x v="0"/>
  </r>
  <r>
    <x v="17"/>
    <x v="2"/>
    <x v="79"/>
    <x v="2"/>
    <s v="New Accts"/>
    <x v="0"/>
    <x v="1"/>
  </r>
  <r>
    <x v="17"/>
    <x v="2"/>
    <x v="154"/>
    <x v="1"/>
    <s v="New Accts"/>
    <x v="2"/>
    <x v="0"/>
  </r>
  <r>
    <x v="17"/>
    <x v="2"/>
    <x v="362"/>
    <x v="1"/>
    <s v="New Accts"/>
    <x v="1"/>
    <x v="1"/>
  </r>
  <r>
    <x v="17"/>
    <x v="2"/>
    <x v="127"/>
    <x v="3"/>
    <s v="New Accts"/>
    <x v="0"/>
    <x v="1"/>
  </r>
  <r>
    <x v="17"/>
    <x v="2"/>
    <x v="108"/>
    <x v="0"/>
    <s v="Teller"/>
    <x v="1"/>
    <x v="0"/>
  </r>
  <r>
    <x v="17"/>
    <x v="2"/>
    <x v="363"/>
    <x v="3"/>
    <s v="Teller"/>
    <x v="2"/>
    <x v="0"/>
  </r>
  <r>
    <x v="17"/>
    <x v="2"/>
    <x v="364"/>
    <x v="2"/>
    <s v="New Accts"/>
    <x v="1"/>
    <x v="0"/>
  </r>
  <r>
    <x v="17"/>
    <x v="2"/>
    <x v="74"/>
    <x v="2"/>
    <s v="New Accts"/>
    <x v="0"/>
    <x v="0"/>
  </r>
  <r>
    <x v="17"/>
    <x v="2"/>
    <x v="365"/>
    <x v="1"/>
    <s v="New Accts"/>
    <x v="0"/>
    <x v="1"/>
  </r>
  <r>
    <x v="17"/>
    <x v="2"/>
    <x v="79"/>
    <x v="2"/>
    <s v="New Accts"/>
    <x v="0"/>
    <x v="0"/>
  </r>
  <r>
    <x v="17"/>
    <x v="2"/>
    <x v="63"/>
    <x v="2"/>
    <s v="Teller"/>
    <x v="2"/>
    <x v="0"/>
  </r>
  <r>
    <x v="17"/>
    <x v="2"/>
    <x v="366"/>
    <x v="2"/>
    <s v="Teller"/>
    <x v="0"/>
    <x v="1"/>
  </r>
  <r>
    <x v="17"/>
    <x v="2"/>
    <x v="154"/>
    <x v="1"/>
    <s v="New Accts"/>
    <x v="2"/>
    <x v="0"/>
  </r>
  <r>
    <x v="17"/>
    <x v="2"/>
    <x v="367"/>
    <x v="2"/>
    <s v="New Accts"/>
    <x v="0"/>
    <x v="0"/>
  </r>
  <r>
    <x v="17"/>
    <x v="2"/>
    <x v="12"/>
    <x v="1"/>
    <s v="New Accts"/>
    <x v="1"/>
    <x v="0"/>
  </r>
  <r>
    <x v="17"/>
    <x v="2"/>
    <x v="21"/>
    <x v="0"/>
    <s v="Teller"/>
    <x v="1"/>
    <x v="0"/>
  </r>
  <r>
    <x v="17"/>
    <x v="2"/>
    <x v="368"/>
    <x v="2"/>
    <s v="New Accts"/>
    <x v="0"/>
    <x v="1"/>
  </r>
  <r>
    <x v="17"/>
    <x v="2"/>
    <x v="369"/>
    <x v="3"/>
    <s v="New Accts"/>
    <x v="0"/>
    <x v="1"/>
  </r>
  <r>
    <x v="17"/>
    <x v="2"/>
    <x v="74"/>
    <x v="2"/>
    <s v="New Accts"/>
    <x v="0"/>
    <x v="0"/>
  </r>
  <r>
    <x v="17"/>
    <x v="2"/>
    <x v="370"/>
    <x v="3"/>
    <s v="New Accts"/>
    <x v="0"/>
    <x v="0"/>
  </r>
  <r>
    <x v="17"/>
    <x v="2"/>
    <x v="371"/>
    <x v="3"/>
    <s v="Teller"/>
    <x v="0"/>
    <x v="0"/>
  </r>
  <r>
    <x v="17"/>
    <x v="2"/>
    <x v="372"/>
    <x v="1"/>
    <s v="Teller"/>
    <x v="1"/>
    <x v="1"/>
  </r>
  <r>
    <x v="18"/>
    <x v="3"/>
    <x v="373"/>
    <x v="1"/>
    <s v="New Accts"/>
    <x v="2"/>
    <x v="0"/>
  </r>
  <r>
    <x v="18"/>
    <x v="3"/>
    <x v="94"/>
    <x v="2"/>
    <s v="New Accts"/>
    <x v="0"/>
    <x v="0"/>
  </r>
  <r>
    <x v="18"/>
    <x v="3"/>
    <x v="374"/>
    <x v="1"/>
    <s v="New Accts"/>
    <x v="2"/>
    <x v="1"/>
  </r>
  <r>
    <x v="18"/>
    <x v="3"/>
    <x v="199"/>
    <x v="2"/>
    <s v="New Accts"/>
    <x v="0"/>
    <x v="1"/>
  </r>
  <r>
    <x v="18"/>
    <x v="3"/>
    <x v="375"/>
    <x v="3"/>
    <s v="Teller"/>
    <x v="1"/>
    <x v="1"/>
  </r>
  <r>
    <x v="18"/>
    <x v="3"/>
    <x v="91"/>
    <x v="1"/>
    <s v="Teller"/>
    <x v="0"/>
    <x v="0"/>
  </r>
  <r>
    <x v="18"/>
    <x v="3"/>
    <x v="376"/>
    <x v="1"/>
    <s v="New Accts"/>
    <x v="0"/>
    <x v="1"/>
  </r>
  <r>
    <x v="18"/>
    <x v="3"/>
    <x v="11"/>
    <x v="2"/>
    <s v="New Accts"/>
    <x v="2"/>
    <x v="0"/>
  </r>
  <r>
    <x v="18"/>
    <x v="3"/>
    <x v="377"/>
    <x v="1"/>
    <s v="Teller"/>
    <x v="2"/>
    <x v="0"/>
  </r>
  <r>
    <x v="18"/>
    <x v="3"/>
    <x v="378"/>
    <x v="1"/>
    <s v="New Accts"/>
    <x v="2"/>
    <x v="1"/>
  </r>
  <r>
    <x v="18"/>
    <x v="3"/>
    <x v="379"/>
    <x v="2"/>
    <s v="New Accts"/>
    <x v="2"/>
    <x v="1"/>
  </r>
  <r>
    <x v="18"/>
    <x v="3"/>
    <x v="380"/>
    <x v="2"/>
    <s v="Teller"/>
    <x v="2"/>
    <x v="1"/>
  </r>
  <r>
    <x v="18"/>
    <x v="3"/>
    <x v="381"/>
    <x v="2"/>
    <s v="Teller"/>
    <x v="2"/>
    <x v="1"/>
  </r>
  <r>
    <x v="18"/>
    <x v="3"/>
    <x v="52"/>
    <x v="3"/>
    <s v="New Accts"/>
    <x v="1"/>
    <x v="0"/>
  </r>
  <r>
    <x v="18"/>
    <x v="3"/>
    <x v="4"/>
    <x v="3"/>
    <s v="New Accts"/>
    <x v="1"/>
    <x v="0"/>
  </r>
  <r>
    <x v="18"/>
    <x v="3"/>
    <x v="116"/>
    <x v="2"/>
    <s v="Teller"/>
    <x v="0"/>
    <x v="0"/>
  </r>
  <r>
    <x v="18"/>
    <x v="3"/>
    <x v="58"/>
    <x v="0"/>
    <s v="New Accts"/>
    <x v="2"/>
    <x v="0"/>
  </r>
  <r>
    <x v="18"/>
    <x v="3"/>
    <x v="94"/>
    <x v="2"/>
    <s v="Teller"/>
    <x v="0"/>
    <x v="0"/>
  </r>
  <r>
    <x v="18"/>
    <x v="3"/>
    <x v="382"/>
    <x v="3"/>
    <s v="Teller"/>
    <x v="0"/>
    <x v="1"/>
  </r>
  <r>
    <x v="18"/>
    <x v="3"/>
    <x v="383"/>
    <x v="3"/>
    <s v="Teller"/>
    <x v="0"/>
    <x v="1"/>
  </r>
  <r>
    <x v="18"/>
    <x v="3"/>
    <x v="384"/>
    <x v="3"/>
    <s v="Teller"/>
    <x v="1"/>
    <x v="0"/>
  </r>
  <r>
    <x v="18"/>
    <x v="3"/>
    <x v="79"/>
    <x v="2"/>
    <s v="New Accts"/>
    <x v="0"/>
    <x v="0"/>
  </r>
  <r>
    <x v="18"/>
    <x v="3"/>
    <x v="385"/>
    <x v="3"/>
    <s v="New Accts"/>
    <x v="1"/>
    <x v="0"/>
  </r>
  <r>
    <x v="18"/>
    <x v="3"/>
    <x v="19"/>
    <x v="2"/>
    <s v="New Accts"/>
    <x v="0"/>
    <x v="1"/>
  </r>
  <r>
    <x v="18"/>
    <x v="3"/>
    <x v="79"/>
    <x v="2"/>
    <s v="New Accts"/>
    <x v="0"/>
    <x v="0"/>
  </r>
  <r>
    <x v="18"/>
    <x v="3"/>
    <x v="20"/>
    <x v="3"/>
    <s v="New Accts"/>
    <x v="0"/>
    <x v="1"/>
  </r>
  <r>
    <x v="18"/>
    <x v="3"/>
    <x v="0"/>
    <x v="3"/>
    <s v="New Accts"/>
    <x v="2"/>
    <x v="0"/>
  </r>
  <r>
    <x v="18"/>
    <x v="3"/>
    <x v="100"/>
    <x v="1"/>
    <s v="New Accts"/>
    <x v="0"/>
    <x v="0"/>
  </r>
  <r>
    <x v="19"/>
    <x v="4"/>
    <x v="386"/>
    <x v="3"/>
    <s v="New Accts"/>
    <x v="1"/>
    <x v="0"/>
  </r>
  <r>
    <x v="19"/>
    <x v="4"/>
    <x v="139"/>
    <x v="1"/>
    <s v="Teller"/>
    <x v="0"/>
    <x v="0"/>
  </r>
  <r>
    <x v="19"/>
    <x v="4"/>
    <x v="74"/>
    <x v="2"/>
    <s v="New Accts"/>
    <x v="1"/>
    <x v="1"/>
  </r>
  <r>
    <x v="19"/>
    <x v="4"/>
    <x v="387"/>
    <x v="1"/>
    <s v="New Accts"/>
    <x v="2"/>
    <x v="0"/>
  </r>
  <r>
    <x v="19"/>
    <x v="4"/>
    <x v="122"/>
    <x v="0"/>
    <s v="New Accts"/>
    <x v="1"/>
    <x v="0"/>
  </r>
  <r>
    <x v="19"/>
    <x v="4"/>
    <x v="74"/>
    <x v="2"/>
    <s v="New Accts"/>
    <x v="0"/>
    <x v="0"/>
  </r>
  <r>
    <x v="19"/>
    <x v="4"/>
    <x v="148"/>
    <x v="2"/>
    <s v="New Accts"/>
    <x v="0"/>
    <x v="0"/>
  </r>
  <r>
    <x v="19"/>
    <x v="4"/>
    <x v="388"/>
    <x v="2"/>
    <s v="Teller"/>
    <x v="0"/>
    <x v="1"/>
  </r>
  <r>
    <x v="19"/>
    <x v="4"/>
    <x v="79"/>
    <x v="2"/>
    <s v="New Accts"/>
    <x v="0"/>
    <x v="0"/>
  </r>
  <r>
    <x v="19"/>
    <x v="4"/>
    <x v="0"/>
    <x v="3"/>
    <s v="New Accts"/>
    <x v="2"/>
    <x v="0"/>
  </r>
  <r>
    <x v="19"/>
    <x v="4"/>
    <x v="389"/>
    <x v="2"/>
    <s v="Teller"/>
    <x v="2"/>
    <x v="1"/>
  </r>
  <r>
    <x v="19"/>
    <x v="4"/>
    <x v="390"/>
    <x v="3"/>
    <s v="Teller"/>
    <x v="1"/>
    <x v="1"/>
  </r>
  <r>
    <x v="19"/>
    <x v="4"/>
    <x v="391"/>
    <x v="1"/>
    <s v="Teller"/>
    <x v="0"/>
    <x v="0"/>
  </r>
  <r>
    <x v="19"/>
    <x v="4"/>
    <x v="63"/>
    <x v="2"/>
    <s v="Teller"/>
    <x v="2"/>
    <x v="0"/>
  </r>
  <r>
    <x v="19"/>
    <x v="4"/>
    <x v="392"/>
    <x v="1"/>
    <s v="Teller"/>
    <x v="2"/>
    <x v="0"/>
  </r>
  <r>
    <x v="19"/>
    <x v="4"/>
    <x v="393"/>
    <x v="3"/>
    <s v="Teller"/>
    <x v="1"/>
    <x v="1"/>
  </r>
  <r>
    <x v="19"/>
    <x v="4"/>
    <x v="394"/>
    <x v="2"/>
    <s v="Teller"/>
    <x v="1"/>
    <x v="1"/>
  </r>
  <r>
    <x v="19"/>
    <x v="4"/>
    <x v="154"/>
    <x v="1"/>
    <s v="New Accts"/>
    <x v="2"/>
    <x v="0"/>
  </r>
  <r>
    <x v="19"/>
    <x v="4"/>
    <x v="3"/>
    <x v="1"/>
    <s v="New Accts"/>
    <x v="0"/>
    <x v="0"/>
  </r>
  <r>
    <x v="19"/>
    <x v="4"/>
    <x v="395"/>
    <x v="3"/>
    <s v="New Accts"/>
    <x v="1"/>
    <x v="1"/>
  </r>
  <r>
    <x v="19"/>
    <x v="4"/>
    <x v="396"/>
    <x v="3"/>
    <s v="New Accts"/>
    <x v="0"/>
    <x v="1"/>
  </r>
  <r>
    <x v="20"/>
    <x v="5"/>
    <x v="74"/>
    <x v="2"/>
    <s v="Teller"/>
    <x v="2"/>
    <x v="1"/>
  </r>
  <r>
    <x v="20"/>
    <x v="5"/>
    <x v="397"/>
    <x v="3"/>
    <s v="New Accts"/>
    <x v="0"/>
    <x v="0"/>
  </r>
  <r>
    <x v="20"/>
    <x v="5"/>
    <x v="398"/>
    <x v="3"/>
    <s v="Teller"/>
    <x v="1"/>
    <x v="0"/>
  </r>
  <r>
    <x v="20"/>
    <x v="5"/>
    <x v="19"/>
    <x v="2"/>
    <s v="New Accts"/>
    <x v="0"/>
    <x v="1"/>
  </r>
  <r>
    <x v="20"/>
    <x v="5"/>
    <x v="58"/>
    <x v="0"/>
    <s v="New Accts"/>
    <x v="2"/>
    <x v="0"/>
  </r>
  <r>
    <x v="20"/>
    <x v="5"/>
    <x v="20"/>
    <x v="3"/>
    <s v="New Accts"/>
    <x v="0"/>
    <x v="1"/>
  </r>
  <r>
    <x v="20"/>
    <x v="5"/>
    <x v="399"/>
    <x v="1"/>
    <s v="New Accts"/>
    <x v="1"/>
    <x v="0"/>
  </r>
  <r>
    <x v="20"/>
    <x v="5"/>
    <x v="324"/>
    <x v="2"/>
    <s v="Teller"/>
    <x v="0"/>
    <x v="0"/>
  </r>
  <r>
    <x v="20"/>
    <x v="5"/>
    <x v="400"/>
    <x v="3"/>
    <s v="Teller"/>
    <x v="0"/>
    <x v="1"/>
  </r>
  <r>
    <x v="20"/>
    <x v="5"/>
    <x v="401"/>
    <x v="1"/>
    <s v="Teller"/>
    <x v="0"/>
    <x v="0"/>
  </r>
  <r>
    <x v="20"/>
    <x v="5"/>
    <x v="66"/>
    <x v="1"/>
    <s v="New Accts"/>
    <x v="0"/>
    <x v="0"/>
  </r>
  <r>
    <x v="20"/>
    <x v="5"/>
    <x v="11"/>
    <x v="2"/>
    <s v="New Accts"/>
    <x v="2"/>
    <x v="0"/>
  </r>
  <r>
    <x v="20"/>
    <x v="5"/>
    <x v="373"/>
    <x v="3"/>
    <s v="New Accts"/>
    <x v="1"/>
    <x v="0"/>
  </r>
  <r>
    <x v="20"/>
    <x v="5"/>
    <x v="402"/>
    <x v="2"/>
    <s v="Teller"/>
    <x v="2"/>
    <x v="1"/>
  </r>
  <r>
    <x v="20"/>
    <x v="5"/>
    <x v="403"/>
    <x v="3"/>
    <s v="New Accts"/>
    <x v="0"/>
    <x v="0"/>
  </r>
  <r>
    <x v="20"/>
    <x v="5"/>
    <x v="404"/>
    <x v="2"/>
    <s v="Teller"/>
    <x v="0"/>
    <x v="1"/>
  </r>
  <r>
    <x v="20"/>
    <x v="5"/>
    <x v="55"/>
    <x v="2"/>
    <s v="New Accts"/>
    <x v="0"/>
    <x v="0"/>
  </r>
  <r>
    <x v="21"/>
    <x v="0"/>
    <x v="116"/>
    <x v="2"/>
    <s v="Teller"/>
    <x v="0"/>
    <x v="0"/>
  </r>
  <r>
    <x v="21"/>
    <x v="0"/>
    <x v="405"/>
    <x v="3"/>
    <s v="New Accts"/>
    <x v="0"/>
    <x v="0"/>
  </r>
  <r>
    <x v="21"/>
    <x v="0"/>
    <x v="406"/>
    <x v="1"/>
    <s v="Teller"/>
    <x v="0"/>
    <x v="1"/>
  </r>
  <r>
    <x v="21"/>
    <x v="0"/>
    <x v="407"/>
    <x v="1"/>
    <s v="New Accts"/>
    <x v="0"/>
    <x v="1"/>
  </r>
  <r>
    <x v="21"/>
    <x v="0"/>
    <x v="100"/>
    <x v="1"/>
    <s v="New Accts"/>
    <x v="0"/>
    <x v="0"/>
  </r>
  <r>
    <x v="21"/>
    <x v="0"/>
    <x v="76"/>
    <x v="1"/>
    <s v="New Accts"/>
    <x v="1"/>
    <x v="0"/>
  </r>
  <r>
    <x v="21"/>
    <x v="0"/>
    <x v="67"/>
    <x v="1"/>
    <s v="New Accts"/>
    <x v="0"/>
    <x v="1"/>
  </r>
  <r>
    <x v="21"/>
    <x v="0"/>
    <x v="137"/>
    <x v="2"/>
    <s v="New Accts"/>
    <x v="1"/>
    <x v="1"/>
  </r>
  <r>
    <x v="21"/>
    <x v="0"/>
    <x v="8"/>
    <x v="2"/>
    <s v="New Accts"/>
    <x v="0"/>
    <x v="0"/>
  </r>
  <r>
    <x v="21"/>
    <x v="0"/>
    <x v="58"/>
    <x v="1"/>
    <s v="New Accts"/>
    <x v="0"/>
    <x v="1"/>
  </r>
  <r>
    <x v="21"/>
    <x v="0"/>
    <x v="102"/>
    <x v="1"/>
    <s v="New Accts"/>
    <x v="2"/>
    <x v="1"/>
  </r>
  <r>
    <x v="21"/>
    <x v="0"/>
    <x v="408"/>
    <x v="2"/>
    <s v="New Accts"/>
    <x v="0"/>
    <x v="1"/>
  </r>
  <r>
    <x v="21"/>
    <x v="0"/>
    <x v="409"/>
    <x v="1"/>
    <s v="Teller"/>
    <x v="0"/>
    <x v="0"/>
  </r>
  <r>
    <x v="21"/>
    <x v="0"/>
    <x v="408"/>
    <x v="2"/>
    <s v="New Accts"/>
    <x v="0"/>
    <x v="0"/>
  </r>
  <r>
    <x v="21"/>
    <x v="0"/>
    <x v="317"/>
    <x v="2"/>
    <s v="Teller"/>
    <x v="0"/>
    <x v="0"/>
  </r>
  <r>
    <x v="21"/>
    <x v="0"/>
    <x v="137"/>
    <x v="2"/>
    <s v="New Accts"/>
    <x v="1"/>
    <x v="0"/>
  </r>
  <r>
    <x v="21"/>
    <x v="0"/>
    <x v="410"/>
    <x v="3"/>
    <s v="Teller"/>
    <x v="2"/>
    <x v="1"/>
  </r>
  <r>
    <x v="21"/>
    <x v="0"/>
    <x v="79"/>
    <x v="2"/>
    <s v="New Accts"/>
    <x v="0"/>
    <x v="0"/>
  </r>
  <r>
    <x v="21"/>
    <x v="0"/>
    <x v="74"/>
    <x v="2"/>
    <s v="New Accts"/>
    <x v="0"/>
    <x v="0"/>
  </r>
  <r>
    <x v="22"/>
    <x v="1"/>
    <x v="411"/>
    <x v="2"/>
    <s v="New Accts"/>
    <x v="0"/>
    <x v="0"/>
  </r>
  <r>
    <x v="22"/>
    <x v="1"/>
    <x v="412"/>
    <x v="1"/>
    <s v="Teller"/>
    <x v="0"/>
    <x v="1"/>
  </r>
  <r>
    <x v="22"/>
    <x v="1"/>
    <x v="15"/>
    <x v="0"/>
    <s v="New Accts"/>
    <x v="1"/>
    <x v="0"/>
  </r>
  <r>
    <x v="22"/>
    <x v="1"/>
    <x v="413"/>
    <x v="3"/>
    <s v="New Accts"/>
    <x v="2"/>
    <x v="0"/>
  </r>
  <r>
    <x v="22"/>
    <x v="1"/>
    <x v="94"/>
    <x v="2"/>
    <s v="Teller"/>
    <x v="0"/>
    <x v="0"/>
  </r>
  <r>
    <x v="22"/>
    <x v="1"/>
    <x v="414"/>
    <x v="2"/>
    <s v="New Accts"/>
    <x v="2"/>
    <x v="1"/>
  </r>
  <r>
    <x v="22"/>
    <x v="1"/>
    <x v="20"/>
    <x v="2"/>
    <s v="Teller"/>
    <x v="1"/>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9">
  <r>
    <d v="2006-12-23T00:00:00"/>
    <s v="SouthEast"/>
    <s v="Troung"/>
    <s v="Amazon.com"/>
    <x v="0"/>
    <n v="21"/>
    <n v="399"/>
    <n v="4943.6099999999997"/>
    <x v="0"/>
    <n v="3435.39"/>
  </r>
  <r>
    <d v="2005-11-06T00:00:00"/>
    <s v="SouthEast"/>
    <s v="Steven"/>
    <s v="Google"/>
    <x v="1"/>
    <n v="15"/>
    <n v="115"/>
    <n v="1173"/>
    <x v="1"/>
    <n v="552"/>
  </r>
  <r>
    <d v="2005-09-06T00:00:00"/>
    <s v="SouthEast"/>
    <s v="Chin"/>
    <s v="Nature Company"/>
    <x v="2"/>
    <n v="22"/>
    <n v="17"/>
    <n v="254.32"/>
    <x v="2"/>
    <n v="119.68"/>
  </r>
  <r>
    <d v="2006-12-08T00:00:00"/>
    <s v="SouthEast"/>
    <s v="Steven"/>
    <s v="Office Depot"/>
    <x v="3"/>
    <n v="25"/>
    <n v="476"/>
    <n v="10472"/>
    <x v="3"/>
    <n v="1428"/>
  </r>
  <r>
    <d v="2006-02-21T00:00:00"/>
    <s v="SouthEast"/>
    <s v="Jon"/>
    <s v="Peet's Coffee"/>
    <x v="4"/>
    <n v="16"/>
    <n v="429"/>
    <n v="3775.2"/>
    <x v="4"/>
    <n v="3088.8"/>
  </r>
  <r>
    <d v="2006-05-07T00:00:00"/>
    <s v="SouthEast"/>
    <s v="Rhonda"/>
    <s v="Sherman Williams"/>
    <x v="5"/>
    <n v="21"/>
    <n v="407"/>
    <n v="3675.21"/>
    <x v="5"/>
    <n v="4871.79"/>
  </r>
  <r>
    <d v="2005-07-18T00:00:00"/>
    <s v="SouthEast"/>
    <s v="Steven"/>
    <s v="Solar and Wind Inc."/>
    <x v="1"/>
    <n v="15"/>
    <n v="336"/>
    <n v="4712.3999999999996"/>
    <x v="6"/>
    <n v="327.59999999999945"/>
  </r>
  <r>
    <d v="2005-07-06T00:00:00"/>
    <s v="SouthEast"/>
    <s v="Troung"/>
    <s v="Solar and Wind Inc."/>
    <x v="6"/>
    <n v="14"/>
    <n v="278"/>
    <n v="2296.2800000000002"/>
    <x v="7"/>
    <n v="1595.72"/>
  </r>
  <r>
    <d v="2005-04-14T00:00:00"/>
    <s v="SouthEast"/>
    <s v="Jon"/>
    <s v="Solar and Wind Inc."/>
    <x v="7"/>
    <n v="19"/>
    <n v="184"/>
    <n v="1293.52"/>
    <x v="8"/>
    <n v="2202.48"/>
  </r>
  <r>
    <d v="2006-04-09T00:00:00"/>
    <s v="SouthEast"/>
    <s v="Jeri"/>
    <s v="Solar and Wind Inc."/>
    <x v="3"/>
    <n v="25"/>
    <n v="12"/>
    <n v="204"/>
    <x v="9"/>
    <n v="96"/>
  </r>
  <r>
    <d v="2007-01-05T00:00:00"/>
    <s v="SouthEast"/>
    <s v="Jon"/>
    <s v="The Economist"/>
    <x v="3"/>
    <n v="25"/>
    <n v="484"/>
    <n v="10648"/>
    <x v="10"/>
    <n v="1452"/>
  </r>
  <r>
    <d v="2006-05-18T00:00:00"/>
    <s v="SouthEast"/>
    <s v="Chin"/>
    <s v="The Economist"/>
    <x v="8"/>
    <n v="24"/>
    <n v="234"/>
    <n v="3313.44"/>
    <x v="11"/>
    <n v="2302.56"/>
  </r>
  <r>
    <d v="2005-07-26T00:00:00"/>
    <s v="SouthEast"/>
    <s v="Steven"/>
    <s v="The Economist"/>
    <x v="7"/>
    <n v="19"/>
    <n v="32"/>
    <n v="273.60000000000002"/>
    <x v="12"/>
    <n v="334.4"/>
  </r>
  <r>
    <d v="2007-02-18T00:00:00"/>
    <s v="SouthEast"/>
    <s v="Sheliadawn"/>
    <s v="Whole Foods"/>
    <x v="8"/>
    <n v="24"/>
    <n v="348"/>
    <n v="4593.6000000000004"/>
    <x v="13"/>
    <n v="3758.4"/>
  </r>
  <r>
    <d v="2006-03-02T00:00:00"/>
    <s v="SouthEast"/>
    <s v="Rhonda"/>
    <s v="Whole Foods"/>
    <x v="2"/>
    <n v="22"/>
    <n v="283"/>
    <n v="2801.7"/>
    <x v="14"/>
    <n v="3424.3"/>
  </r>
  <r>
    <d v="2006-08-28T00:00:00"/>
    <s v="SouthEast"/>
    <s v="Rhonda"/>
    <s v="Whole Foods"/>
    <x v="7"/>
    <n v="19"/>
    <n v="326"/>
    <n v="3406.7"/>
    <x v="15"/>
    <n v="2787.3"/>
  </r>
  <r>
    <d v="2006-09-30T00:00:00"/>
    <s v="SouthEast"/>
    <s v="Jon"/>
    <s v="Whole Foods"/>
    <x v="4"/>
    <n v="16"/>
    <n v="214"/>
    <n v="1540.8"/>
    <x v="16"/>
    <n v="1883.2"/>
  </r>
  <r>
    <d v="2007-01-16T00:00:00"/>
    <s v="SouthEast"/>
    <s v="Troung"/>
    <s v="Yahoo"/>
    <x v="7"/>
    <n v="19"/>
    <n v="161"/>
    <n v="1682.45"/>
    <x v="17"/>
    <n v="1376.55"/>
  </r>
  <r>
    <d v="2005-10-16T00:00:00"/>
    <s v="SouthEast"/>
    <s v="Sheliadawn"/>
    <s v="Yahoo"/>
    <x v="3"/>
    <n v="25"/>
    <n v="115"/>
    <n v="2156.25"/>
    <x v="18"/>
    <n v="718.75"/>
  </r>
  <r>
    <d v="2005-03-13T00:00:00"/>
    <s v="SouthEast"/>
    <s v="Troung"/>
    <s v="Yahoo"/>
    <x v="1"/>
    <n v="15"/>
    <n v="161"/>
    <n v="1038.45"/>
    <x v="19"/>
    <n v="1376.55"/>
  </r>
  <r>
    <d v="2005-09-11T00:00:00"/>
    <s v="SouthEast"/>
    <s v="Troung"/>
    <s v="Yahoo"/>
    <x v="8"/>
    <n v="24"/>
    <n v="19"/>
    <n v="196.08"/>
    <x v="20"/>
    <n v="259.92"/>
  </r>
  <r>
    <d v="2006-11-20T00:00:00"/>
    <s v="MidWest"/>
    <s v="Jon"/>
    <s v="Amazon.com"/>
    <x v="2"/>
    <n v="22"/>
    <n v="238"/>
    <n v="3560.48"/>
    <x v="21"/>
    <n v="1675.52"/>
  </r>
  <r>
    <d v="2005-12-23T00:00:00"/>
    <s v="MidWest"/>
    <s v="Chin"/>
    <s v="Costco"/>
    <x v="6"/>
    <n v="14"/>
    <n v="407"/>
    <n v="3361.82"/>
    <x v="22"/>
    <n v="2336.1799999999998"/>
  </r>
  <r>
    <d v="2005-05-13T00:00:00"/>
    <s v="MidWest"/>
    <s v="Chin"/>
    <s v="Costco"/>
    <x v="8"/>
    <n v="24"/>
    <n v="157"/>
    <n v="1620.24"/>
    <x v="23"/>
    <n v="2147.7600000000002"/>
  </r>
  <r>
    <d v="2006-11-27T00:00:00"/>
    <s v="MidWest"/>
    <s v="Jon"/>
    <s v="Costco"/>
    <x v="0"/>
    <n v="21"/>
    <n v="52"/>
    <n v="404.04"/>
    <x v="24"/>
    <n v="687.96"/>
  </r>
  <r>
    <d v="2006-05-01T00:00:00"/>
    <s v="MidWest"/>
    <s v="Sheliadawn"/>
    <s v="ExcelIsVeryFun.com"/>
    <x v="1"/>
    <n v="15"/>
    <n v="327"/>
    <n v="2697.75"/>
    <x v="25"/>
    <n v="2207.25"/>
  </r>
  <r>
    <d v="2005-09-05T00:00:00"/>
    <s v="MidWest"/>
    <s v="Troung"/>
    <s v="ExcelIsVeryFun.com"/>
    <x v="6"/>
    <n v="14"/>
    <n v="149"/>
    <n v="1209.8800000000001"/>
    <x v="26"/>
    <n v="876.12"/>
  </r>
  <r>
    <d v="2005-06-09T00:00:00"/>
    <s v="MidWest"/>
    <s v="Rhonda"/>
    <s v="Google"/>
    <x v="5"/>
    <n v="21"/>
    <n v="379"/>
    <n v="4616.22"/>
    <x v="27"/>
    <n v="3342.78"/>
  </r>
  <r>
    <d v="2006-01-25T00:00:00"/>
    <s v="MidWest"/>
    <s v="Sheliadawn"/>
    <s v="Google"/>
    <x v="0"/>
    <n v="21"/>
    <n v="208"/>
    <n v="1965.6"/>
    <x v="28"/>
    <n v="2402.4"/>
  </r>
  <r>
    <d v="2006-06-16T00:00:00"/>
    <s v="MidWest"/>
    <s v="Rhonda"/>
    <s v="Google"/>
    <x v="7"/>
    <n v="19"/>
    <n v="189"/>
    <n v="2118.69"/>
    <x v="29"/>
    <n v="1472.31"/>
  </r>
  <r>
    <d v="2007-01-08T00:00:00"/>
    <s v="MidWest"/>
    <s v="Jeri"/>
    <s v="Home Depot"/>
    <x v="3"/>
    <n v="25"/>
    <n v="67"/>
    <n v="1566.125"/>
    <x v="30"/>
    <n v="108.875"/>
  </r>
  <r>
    <d v="2005-08-02T00:00:00"/>
    <s v="MidWest"/>
    <s v="Jeri"/>
    <s v="McLendon's Hardware"/>
    <x v="4"/>
    <n v="16"/>
    <n v="215"/>
    <n v="2580"/>
    <x v="31"/>
    <n v="860"/>
  </r>
  <r>
    <d v="2006-11-13T00:00:00"/>
    <s v="MidWest"/>
    <s v="Steven"/>
    <s v="Office Depot"/>
    <x v="3"/>
    <n v="25"/>
    <n v="18"/>
    <n v="247.5"/>
    <x v="32"/>
    <n v="202.5"/>
  </r>
  <r>
    <d v="2006-07-27T00:00:00"/>
    <s v="MidWest"/>
    <s v="Troung"/>
    <s v="Sherman Williams"/>
    <x v="2"/>
    <n v="22"/>
    <n v="260"/>
    <n v="4290"/>
    <x v="33"/>
    <n v="1430"/>
  </r>
  <r>
    <d v="2006-11-09T00:00:00"/>
    <s v="MidWest"/>
    <s v="Sheliadawn"/>
    <s v="Sherman Williams"/>
    <x v="9"/>
    <n v="20"/>
    <n v="273"/>
    <n v="3166.8"/>
    <x v="34"/>
    <n v="2293.1999999999998"/>
  </r>
  <r>
    <d v="2006-10-18T00:00:00"/>
    <s v="MidWest"/>
    <s v="Jon"/>
    <s v="Solar and Wind Inc."/>
    <x v="9"/>
    <n v="20"/>
    <n v="201"/>
    <n v="3758.7"/>
    <x v="35"/>
    <n v="261.3"/>
  </r>
  <r>
    <d v="2005-06-01T00:00:00"/>
    <s v="MidWest"/>
    <s v="Rhonda"/>
    <s v="Solar and Wind Inc."/>
    <x v="9"/>
    <n v="20"/>
    <n v="93"/>
    <n v="1739.1"/>
    <x v="36"/>
    <n v="120.9"/>
  </r>
  <r>
    <d v="2006-04-28T00:00:00"/>
    <s v="MidWest"/>
    <s v="Chin"/>
    <s v="Solar and Wind Inc."/>
    <x v="3"/>
    <n v="25"/>
    <n v="21"/>
    <n v="462"/>
    <x v="37"/>
    <n v="63"/>
  </r>
  <r>
    <d v="2006-12-22T00:00:00"/>
    <s v="MidWest"/>
    <s v="Steven"/>
    <s v="The Economist"/>
    <x v="6"/>
    <n v="14"/>
    <n v="331"/>
    <n v="2734.06"/>
    <x v="38"/>
    <n v="1899.94"/>
  </r>
  <r>
    <d v="2005-11-23T00:00:00"/>
    <s v="MidWest"/>
    <s v="Jon"/>
    <s v="The Economist"/>
    <x v="1"/>
    <n v="15"/>
    <n v="133"/>
    <n v="857.85"/>
    <x v="39"/>
    <n v="1137.1500000000001"/>
  </r>
  <r>
    <d v="2006-07-25T00:00:00"/>
    <s v="MidWest"/>
    <s v="Chin"/>
    <s v="Whole Foods"/>
    <x v="6"/>
    <n v="14"/>
    <n v="309"/>
    <n v="2552.34"/>
    <x v="40"/>
    <n v="1773.66"/>
  </r>
  <r>
    <d v="2006-04-24T00:00:00"/>
    <s v="MidWest"/>
    <s v="Chin"/>
    <s v="Whole Foods"/>
    <x v="6"/>
    <n v="14"/>
    <n v="133"/>
    <n v="1396.5"/>
    <x v="41"/>
    <n v="465.5"/>
  </r>
  <r>
    <d v="2006-12-08T00:00:00"/>
    <s v="MidWest"/>
    <s v="Luke"/>
    <s v="Whole Foods"/>
    <x v="1"/>
    <n v="15"/>
    <n v="55"/>
    <n v="305.25"/>
    <x v="42"/>
    <n v="519.75"/>
  </r>
  <r>
    <d v="2006-07-23T00:00:00"/>
    <s v="MidWest"/>
    <s v="Steven"/>
    <s v="Yahoo"/>
    <x v="5"/>
    <n v="21"/>
    <n v="467"/>
    <n v="3628.59"/>
    <x v="43"/>
    <n v="6178.41"/>
  </r>
  <r>
    <d v="2006-12-29T00:00:00"/>
    <s v="MidWest"/>
    <s v="Jeri"/>
    <s v="Yahoo"/>
    <x v="9"/>
    <n v="20"/>
    <n v="345"/>
    <n v="4071"/>
    <x v="44"/>
    <n v="2829"/>
  </r>
  <r>
    <d v="2005-10-20T00:00:00"/>
    <s v="MidWest"/>
    <s v="Chin"/>
    <s v="Yahoo"/>
    <x v="4"/>
    <n v="16"/>
    <n v="405"/>
    <n v="4860"/>
    <x v="45"/>
    <n v="1620"/>
  </r>
  <r>
    <d v="2006-03-19T00:00:00"/>
    <s v="MidWest"/>
    <s v="Luke"/>
    <s v="Yahoo"/>
    <x v="2"/>
    <n v="22"/>
    <n v="287"/>
    <n v="4735.5"/>
    <x v="46"/>
    <n v="1578.5"/>
  </r>
  <r>
    <d v="2005-10-02T00:00:00"/>
    <s v="MidWest"/>
    <s v="Sheliadawn"/>
    <s v="Yahoo"/>
    <x v="5"/>
    <n v="21"/>
    <n v="269"/>
    <n v="4971.12"/>
    <x v="47"/>
    <n v="677.88"/>
  </r>
  <r>
    <d v="2006-01-08T00:00:00"/>
    <s v="MidWest"/>
    <s v="Rhonda"/>
    <s v="Yahoo"/>
    <x v="6"/>
    <n v="14"/>
    <n v="324"/>
    <n v="2676.24"/>
    <x v="48"/>
    <n v="1859.76"/>
  </r>
  <r>
    <d v="2005-03-30T00:00:00"/>
    <s v="MidWest"/>
    <s v="Troung"/>
    <s v="Yahoo"/>
    <x v="2"/>
    <n v="22"/>
    <n v="200"/>
    <n v="3872"/>
    <x v="49"/>
    <n v="528"/>
  </r>
  <r>
    <d v="2006-02-05T00:00:00"/>
    <s v="MidWest"/>
    <s v="Luke"/>
    <s v="Yahoo"/>
    <x v="8"/>
    <n v="24"/>
    <n v="103"/>
    <n v="1062.96"/>
    <x v="50"/>
    <n v="1409.04"/>
  </r>
  <r>
    <d v="2005-03-08T00:00:00"/>
    <s v="MidWest"/>
    <s v="Jon"/>
    <s v="Yahoo"/>
    <x v="4"/>
    <n v="16"/>
    <n v="121"/>
    <n v="716.32"/>
    <x v="51"/>
    <n v="1219.68"/>
  </r>
  <r>
    <d v="2006-07-28T00:00:00"/>
    <s v="NorthEast"/>
    <s v="Chin"/>
    <s v="Amazon.com"/>
    <x v="2"/>
    <n v="22"/>
    <n v="329"/>
    <n v="3112.34"/>
    <x v="52"/>
    <n v="4125.66"/>
  </r>
  <r>
    <d v="2006-10-12T00:00:00"/>
    <s v="NorthEast"/>
    <s v="Jeri"/>
    <s v="Amazon.com"/>
    <x v="0"/>
    <n v="21"/>
    <n v="81"/>
    <n v="1003.59"/>
    <x v="53"/>
    <n v="697.41"/>
  </r>
  <r>
    <d v="2006-07-14T00:00:00"/>
    <s v="NorthEast"/>
    <s v="Chin"/>
    <s v="Costco"/>
    <x v="4"/>
    <n v="16"/>
    <n v="84"/>
    <n v="1008"/>
    <x v="54"/>
    <n v="336"/>
  </r>
  <r>
    <d v="2005-09-22T00:00:00"/>
    <s v="NorthEast"/>
    <s v="Chin"/>
    <s v="Costco"/>
    <x v="0"/>
    <n v="21"/>
    <n v="39"/>
    <n v="368.55"/>
    <x v="55"/>
    <n v="450.45"/>
  </r>
  <r>
    <d v="2005-12-08T00:00:00"/>
    <s v="NorthEast"/>
    <s v="Steven"/>
    <s v="ExcelIsVeryFun.com"/>
    <x v="8"/>
    <n v="24"/>
    <n v="348"/>
    <n v="5679.36"/>
    <x v="13"/>
    <n v="2672.64"/>
  </r>
  <r>
    <d v="2006-07-16T00:00:00"/>
    <s v="NorthEast"/>
    <s v="Jeri"/>
    <s v="ExcelIsVeryFun.com"/>
    <x v="9"/>
    <n v="20"/>
    <n v="373"/>
    <n v="5595"/>
    <x v="56"/>
    <n v="1865"/>
  </r>
  <r>
    <d v="2005-07-19T00:00:00"/>
    <s v="NorthEast"/>
    <s v="Chin"/>
    <s v="ExcelIsVeryFun.com"/>
    <x v="5"/>
    <n v="21"/>
    <n v="227"/>
    <n v="3241.56"/>
    <x v="57"/>
    <n v="1525.44"/>
  </r>
  <r>
    <d v="2005-09-21T00:00:00"/>
    <s v="NorthEast"/>
    <s v="Rhonda"/>
    <s v="ExcelIsVeryFun.com"/>
    <x v="7"/>
    <n v="19"/>
    <n v="217"/>
    <n v="2391.34"/>
    <x v="58"/>
    <n v="1731.66"/>
  </r>
  <r>
    <d v="2006-12-03T00:00:00"/>
    <s v="NorthEast"/>
    <s v="Troung"/>
    <s v="ExcelIsVeryFun.com"/>
    <x v="8"/>
    <n v="24"/>
    <n v="159"/>
    <n v="2098.8000000000002"/>
    <x v="59"/>
    <n v="1717.2"/>
  </r>
  <r>
    <d v="2005-07-21T00:00:00"/>
    <s v="NorthEast"/>
    <s v="Steven"/>
    <s v="ExcelIsVeryFun.com"/>
    <x v="1"/>
    <n v="15"/>
    <n v="160"/>
    <n v="1416"/>
    <x v="60"/>
    <n v="984"/>
  </r>
  <r>
    <d v="2005-11-09T00:00:00"/>
    <s v="NorthEast"/>
    <s v="Troung"/>
    <s v="ExcelIsVeryFun.com"/>
    <x v="9"/>
    <n v="20"/>
    <n v="80"/>
    <n v="720"/>
    <x v="61"/>
    <n v="880"/>
  </r>
  <r>
    <d v="2005-09-27T00:00:00"/>
    <s v="NorthEast"/>
    <s v="Sheliadawn"/>
    <s v="ExcelIsVeryFun.com"/>
    <x v="9"/>
    <n v="20"/>
    <n v="62"/>
    <n v="682"/>
    <x v="62"/>
    <n v="558"/>
  </r>
  <r>
    <d v="2006-06-28T00:00:00"/>
    <s v="NorthEast"/>
    <s v="Troung"/>
    <s v="Google"/>
    <x v="5"/>
    <n v="21"/>
    <n v="333"/>
    <n v="3146.85"/>
    <x v="63"/>
    <n v="3846.15"/>
  </r>
  <r>
    <d v="2006-05-29T00:00:00"/>
    <s v="NorthEast"/>
    <s v="Troung"/>
    <s v="Google"/>
    <x v="5"/>
    <n v="21"/>
    <n v="305"/>
    <n v="3778.95"/>
    <x v="64"/>
    <n v="2626.05"/>
  </r>
  <r>
    <d v="2006-07-27T00:00:00"/>
    <s v="NorthEast"/>
    <s v="Rhonda"/>
    <s v="Google"/>
    <x v="4"/>
    <n v="16"/>
    <n v="324"/>
    <n v="3888"/>
    <x v="65"/>
    <n v="1296"/>
  </r>
  <r>
    <d v="2006-03-15T00:00:00"/>
    <s v="NorthEast"/>
    <s v="Rhonda"/>
    <s v="Google"/>
    <x v="0"/>
    <n v="21"/>
    <n v="213"/>
    <n v="2012.85"/>
    <x v="66"/>
    <n v="2460.15"/>
  </r>
  <r>
    <d v="2005-07-27T00:00:00"/>
    <s v="NorthEast"/>
    <s v="Chin"/>
    <s v="Google"/>
    <x v="2"/>
    <n v="22"/>
    <n v="44"/>
    <n v="658.24"/>
    <x v="67"/>
    <n v="309.76"/>
  </r>
  <r>
    <d v="2005-09-21T00:00:00"/>
    <s v="NorthEast"/>
    <s v="Steven"/>
    <s v="Home Depot"/>
    <x v="5"/>
    <n v="21"/>
    <n v="290"/>
    <n v="5359.2"/>
    <x v="68"/>
    <n v="730.8"/>
  </r>
  <r>
    <d v="2005-10-11T00:00:00"/>
    <s v="NorthEast"/>
    <s v="Steven"/>
    <s v="Home Depot"/>
    <x v="4"/>
    <n v="16"/>
    <n v="322"/>
    <n v="3864"/>
    <x v="69"/>
    <n v="1288"/>
  </r>
  <r>
    <d v="2006-09-10T00:00:00"/>
    <s v="NorthEast"/>
    <s v="Steven"/>
    <s v="Home Depot"/>
    <x v="2"/>
    <n v="22"/>
    <n v="74"/>
    <n v="1522.18"/>
    <x v="70"/>
    <n v="105.82"/>
  </r>
  <r>
    <d v="2006-12-04T00:00:00"/>
    <s v="NorthEast"/>
    <s v="Luke"/>
    <s v="Home Depot"/>
    <x v="6"/>
    <n v="14"/>
    <n v="94"/>
    <n v="565.88"/>
    <x v="71"/>
    <n v="750.12"/>
  </r>
  <r>
    <d v="2006-12-02T00:00:00"/>
    <s v="NorthEast"/>
    <s v="Rhonda"/>
    <s v="Home Depot"/>
    <x v="5"/>
    <n v="21"/>
    <n v="2"/>
    <n v="18.059999999999999"/>
    <x v="72"/>
    <n v="23.94"/>
  </r>
  <r>
    <d v="2005-06-23T00:00:00"/>
    <s v="NorthEast"/>
    <s v="Luke"/>
    <s v="McLendon's Hardware"/>
    <x v="2"/>
    <n v="22"/>
    <n v="385"/>
    <n v="3642.1"/>
    <x v="73"/>
    <n v="4827.8999999999996"/>
  </r>
  <r>
    <d v="2005-04-17T00:00:00"/>
    <s v="NorthEast"/>
    <s v="Jeri"/>
    <s v="McLendon's Hardware"/>
    <x v="4"/>
    <n v="16"/>
    <n v="371"/>
    <n v="3264.8"/>
    <x v="74"/>
    <n v="2671.2"/>
  </r>
  <r>
    <d v="2006-07-05T00:00:00"/>
    <s v="NorthEast"/>
    <s v="Sheliadawn"/>
    <s v="McLendon's Hardware"/>
    <x v="4"/>
    <n v="16"/>
    <n v="359"/>
    <n v="5054.72"/>
    <x v="75"/>
    <n v="689.28"/>
  </r>
  <r>
    <d v="2006-06-01T00:00:00"/>
    <s v="NorthEast"/>
    <s v="Steven"/>
    <s v="McLendon's Hardware"/>
    <x v="9"/>
    <n v="20"/>
    <n v="229"/>
    <n v="1969.4"/>
    <x v="76"/>
    <n v="2610.6"/>
  </r>
  <r>
    <d v="2005-03-05T00:00:00"/>
    <s v="NorthEast"/>
    <s v="Chin"/>
    <s v="McLendon's Hardware"/>
    <x v="7"/>
    <n v="19"/>
    <n v="121"/>
    <n v="1333.42"/>
    <x v="77"/>
    <n v="965.58"/>
  </r>
  <r>
    <d v="2005-07-12T00:00:00"/>
    <s v="NorthEast"/>
    <s v="Troung"/>
    <s v="McLendon's Hardware"/>
    <x v="8"/>
    <n v="24"/>
    <n v="82"/>
    <n v="885.6"/>
    <x v="78"/>
    <n v="1082.4000000000001"/>
  </r>
  <r>
    <d v="2006-04-01T00:00:00"/>
    <s v="NorthEast"/>
    <s v="Jon"/>
    <s v="McLendon's Hardware"/>
    <x v="8"/>
    <n v="24"/>
    <n v="16"/>
    <n v="142.08000000000001"/>
    <x v="79"/>
    <n v="241.92"/>
  </r>
  <r>
    <d v="2005-06-11T00:00:00"/>
    <s v="NorthEast"/>
    <s v="Steven"/>
    <s v="McLendon's Hardware"/>
    <x v="5"/>
    <n v="21"/>
    <n v="2"/>
    <n v="23.1"/>
    <x v="72"/>
    <n v="18.899999999999999"/>
  </r>
  <r>
    <d v="2006-03-20T00:00:00"/>
    <s v="NorthEast"/>
    <s v="Jeri"/>
    <s v="Nature Company"/>
    <x v="4"/>
    <n v="16"/>
    <n v="419"/>
    <n v="3955.36"/>
    <x v="80"/>
    <n v="2748.64"/>
  </r>
  <r>
    <d v="2006-11-02T00:00:00"/>
    <s v="NorthEast"/>
    <s v="Luke"/>
    <s v="Nature Company"/>
    <x v="7"/>
    <n v="19"/>
    <n v="249"/>
    <n v="2034.33"/>
    <x v="81"/>
    <n v="2696.67"/>
  </r>
  <r>
    <d v="2005-08-20T00:00:00"/>
    <s v="NorthEast"/>
    <s v="Chin"/>
    <s v="Nature Company"/>
    <x v="9"/>
    <n v="20"/>
    <n v="90"/>
    <n v="1350"/>
    <x v="82"/>
    <n v="450"/>
  </r>
  <r>
    <d v="2006-07-13T00:00:00"/>
    <s v="NorthEast"/>
    <s v="Luke"/>
    <s v="Office Depot"/>
    <x v="3"/>
    <n v="25"/>
    <n v="376"/>
    <n v="6392"/>
    <x v="83"/>
    <n v="3008"/>
  </r>
  <r>
    <d v="2005-12-24T00:00:00"/>
    <s v="NorthEast"/>
    <s v="Chin"/>
    <s v="Office Depot"/>
    <x v="4"/>
    <n v="16"/>
    <n v="184"/>
    <n v="1619.2"/>
    <x v="84"/>
    <n v="1324.8"/>
  </r>
  <r>
    <d v="2006-05-16T00:00:00"/>
    <s v="NorthEast"/>
    <s v="Sheliadawn"/>
    <s v="Peet's Coffee"/>
    <x v="2"/>
    <n v="22"/>
    <n v="425"/>
    <n v="8742.25"/>
    <x v="85"/>
    <n v="607.75"/>
  </r>
  <r>
    <d v="2005-08-22T00:00:00"/>
    <s v="NorthEast"/>
    <s v="Jon"/>
    <s v="Peet's Coffee"/>
    <x v="0"/>
    <n v="21"/>
    <n v="253"/>
    <n v="2284.59"/>
    <x v="86"/>
    <n v="3028.41"/>
  </r>
  <r>
    <d v="2006-03-02T00:00:00"/>
    <s v="NorthEast"/>
    <s v="Steven"/>
    <s v="Peet's Coffee"/>
    <x v="2"/>
    <n v="22"/>
    <n v="233"/>
    <n v="3844.5"/>
    <x v="87"/>
    <n v="1281.5"/>
  </r>
  <r>
    <d v="2005-12-01T00:00:00"/>
    <s v="NorthEast"/>
    <s v="Troung"/>
    <s v="Peet's Coffee"/>
    <x v="6"/>
    <n v="14"/>
    <n v="143"/>
    <n v="1101.0999999999999"/>
    <x v="88"/>
    <n v="900.9"/>
  </r>
  <r>
    <d v="2005-04-11T00:00:00"/>
    <s v="NorthEast"/>
    <s v="Steven"/>
    <s v="Sherman Williams"/>
    <x v="0"/>
    <n v="21"/>
    <n v="466"/>
    <n v="5675.88"/>
    <x v="89"/>
    <n v="4110.12"/>
  </r>
  <r>
    <d v="2006-05-19T00:00:00"/>
    <s v="NorthEast"/>
    <s v="Rhonda"/>
    <s v="Sherman Williams"/>
    <x v="7"/>
    <n v="19"/>
    <n v="244"/>
    <n v="2735.24"/>
    <x v="90"/>
    <n v="1900.76"/>
  </r>
  <r>
    <d v="2005-06-19T00:00:00"/>
    <s v="NorthEast"/>
    <s v="Jon"/>
    <s v="Sherman Williams"/>
    <x v="1"/>
    <n v="15"/>
    <n v="214"/>
    <n v="3001.35"/>
    <x v="91"/>
    <n v="208.65"/>
  </r>
  <r>
    <d v="2007-02-02T00:00:00"/>
    <s v="NorthEast"/>
    <s v="Chin"/>
    <s v="Sherman Williams"/>
    <x v="3"/>
    <n v="25"/>
    <n v="46"/>
    <n v="494.5"/>
    <x v="92"/>
    <n v="655.5"/>
  </r>
  <r>
    <d v="2005-12-05T00:00:00"/>
    <s v="NorthEast"/>
    <s v="Steven"/>
    <s v="Solar and Wind Inc."/>
    <x v="5"/>
    <n v="21"/>
    <n v="114"/>
    <n v="1412.46"/>
    <x v="93"/>
    <n v="981.54"/>
  </r>
  <r>
    <d v="2006-04-04T00:00:00"/>
    <s v="NorthEast"/>
    <s v="Steven"/>
    <s v="Solar and Wind Inc."/>
    <x v="9"/>
    <n v="20"/>
    <n v="113"/>
    <n v="1695"/>
    <x v="94"/>
    <n v="565"/>
  </r>
  <r>
    <d v="2005-10-08T00:00:00"/>
    <s v="NorthEast"/>
    <s v="Rhonda"/>
    <s v="Solar and Wind Inc."/>
    <x v="6"/>
    <n v="14"/>
    <n v="15"/>
    <n v="121.8"/>
    <x v="95"/>
    <n v="88.2"/>
  </r>
  <r>
    <d v="2007-02-19T00:00:00"/>
    <s v="NorthEast"/>
    <s v="Sheliadawn"/>
    <s v="The Economist"/>
    <x v="4"/>
    <n v="16"/>
    <n v="191"/>
    <n v="2689.28"/>
    <x v="96"/>
    <n v="366.72"/>
  </r>
  <r>
    <d v="2005-11-30T00:00:00"/>
    <s v="NorthEast"/>
    <s v="Rhonda"/>
    <s v="The Economist"/>
    <x v="2"/>
    <n v="22"/>
    <n v="49"/>
    <n v="1007.93"/>
    <x v="97"/>
    <n v="70.069999999999936"/>
  </r>
  <r>
    <d v="2005-03-24T00:00:00"/>
    <s v="NorthEast"/>
    <s v="Rhonda"/>
    <s v="Whole Foods"/>
    <x v="7"/>
    <n v="19"/>
    <n v="385"/>
    <n v="4023.25"/>
    <x v="98"/>
    <n v="3291.75"/>
  </r>
  <r>
    <d v="2006-01-19T00:00:00"/>
    <s v="NorthEast"/>
    <s v="Jon"/>
    <s v="Whole Foods"/>
    <x v="8"/>
    <n v="24"/>
    <n v="256"/>
    <n v="3379.2"/>
    <x v="99"/>
    <n v="2764.8"/>
  </r>
  <r>
    <d v="2005-03-01T00:00:00"/>
    <s v="NorthEast"/>
    <s v="Steven"/>
    <s v="Whole Foods"/>
    <x v="5"/>
    <n v="21"/>
    <n v="178"/>
    <n v="3495.03"/>
    <x v="100"/>
    <n v="242.97"/>
  </r>
  <r>
    <d v="2006-09-27T00:00:00"/>
    <s v="NorthEast"/>
    <s v="Jon"/>
    <s v="Yahoo"/>
    <x v="5"/>
    <n v="21"/>
    <n v="426"/>
    <n v="3310.02"/>
    <x v="101"/>
    <n v="5635.98"/>
  </r>
  <r>
    <d v="2005-07-25T00:00:00"/>
    <s v="NorthEast"/>
    <s v="Luke"/>
    <s v="Yahoo"/>
    <x v="7"/>
    <n v="19"/>
    <n v="413"/>
    <n v="2903.39"/>
    <x v="102"/>
    <n v="4943.6099999999997"/>
  </r>
  <r>
    <d v="2006-10-18T00:00:00"/>
    <s v="NorthEast"/>
    <s v="Troung"/>
    <s v="Yahoo"/>
    <x v="5"/>
    <n v="21"/>
    <n v="272"/>
    <n v="5026.5600000000004"/>
    <x v="103"/>
    <n v="685.44"/>
  </r>
  <r>
    <d v="2005-05-26T00:00:00"/>
    <s v="North"/>
    <s v="Jeri"/>
    <s v="Amazon.com"/>
    <x v="0"/>
    <n v="21"/>
    <n v="331"/>
    <n v="5213.25"/>
    <x v="104"/>
    <n v="1737.75"/>
  </r>
  <r>
    <d v="2005-07-18T00:00:00"/>
    <s v="North"/>
    <s v="Jon"/>
    <s v="Amazon.com"/>
    <x v="5"/>
    <n v="21"/>
    <n v="270"/>
    <n v="3118.5"/>
    <x v="105"/>
    <n v="2551.5"/>
  </r>
  <r>
    <d v="2005-03-24T00:00:00"/>
    <s v="North"/>
    <s v="Jeri"/>
    <s v="Costco"/>
    <x v="8"/>
    <n v="24"/>
    <n v="308"/>
    <n v="6504.96"/>
    <x v="106"/>
    <n v="887.04"/>
  </r>
  <r>
    <d v="2006-04-21T00:00:00"/>
    <s v="North"/>
    <s v="Jeri"/>
    <s v="ExcelIsVeryFun.com"/>
    <x v="4"/>
    <n v="16"/>
    <n v="432"/>
    <n v="3110.4"/>
    <x v="107"/>
    <n v="3801.6"/>
  </r>
  <r>
    <d v="2005-08-26T00:00:00"/>
    <s v="North"/>
    <s v="Jon"/>
    <s v="ExcelIsVeryFun.com"/>
    <x v="9"/>
    <n v="20"/>
    <n v="219"/>
    <n v="3285"/>
    <x v="108"/>
    <n v="1095"/>
  </r>
  <r>
    <d v="2005-06-16T00:00:00"/>
    <s v="North"/>
    <s v="Steven"/>
    <s v="ExcelIsVeryFun.com"/>
    <x v="3"/>
    <n v="25"/>
    <n v="163"/>
    <n v="1507.75"/>
    <x v="109"/>
    <n v="2567.25"/>
  </r>
  <r>
    <d v="2007-02-18T00:00:00"/>
    <s v="North"/>
    <s v="Jon"/>
    <s v="ExcelIsVeryFun.com"/>
    <x v="7"/>
    <n v="19"/>
    <n v="42"/>
    <n v="343.14"/>
    <x v="110"/>
    <n v="454.86"/>
  </r>
  <r>
    <d v="2006-02-21T00:00:00"/>
    <s v="North"/>
    <s v="Jon"/>
    <s v="Google"/>
    <x v="7"/>
    <n v="19"/>
    <n v="413"/>
    <n v="4315.8500000000004"/>
    <x v="102"/>
    <n v="3531.15"/>
  </r>
  <r>
    <d v="2006-04-04T00:00:00"/>
    <s v="North"/>
    <s v="Sheliadawn"/>
    <s v="Google"/>
    <x v="0"/>
    <n v="21"/>
    <n v="320"/>
    <n v="3696"/>
    <x v="111"/>
    <n v="3024"/>
  </r>
  <r>
    <d v="2005-07-03T00:00:00"/>
    <s v="North"/>
    <s v="Sheliadawn"/>
    <s v="Google"/>
    <x v="8"/>
    <n v="24"/>
    <n v="96"/>
    <n v="852.48"/>
    <x v="112"/>
    <n v="1451.52"/>
  </r>
  <r>
    <d v="2005-03-03T00:00:00"/>
    <s v="North"/>
    <s v="Jon"/>
    <s v="Home Depot"/>
    <x v="5"/>
    <n v="21"/>
    <n v="364"/>
    <n v="6726.72"/>
    <x v="113"/>
    <n v="917.28"/>
  </r>
  <r>
    <d v="2006-08-29T00:00:00"/>
    <s v="North"/>
    <s v="Jon"/>
    <s v="Home Depot"/>
    <x v="5"/>
    <n v="21"/>
    <n v="150"/>
    <n v="1354.5"/>
    <x v="114"/>
    <n v="1795.5"/>
  </r>
  <r>
    <d v="2005-10-27T00:00:00"/>
    <s v="North"/>
    <s v="Chin"/>
    <s v="Home Depot"/>
    <x v="0"/>
    <n v="21"/>
    <n v="33"/>
    <n v="311.85000000000002"/>
    <x v="115"/>
    <n v="381.15"/>
  </r>
  <r>
    <d v="2006-01-11T00:00:00"/>
    <s v="North"/>
    <s v="Sheliadawn"/>
    <s v="McLendon's Hardware"/>
    <x v="7"/>
    <n v="19"/>
    <n v="333"/>
    <n v="5915.7449999999999"/>
    <x v="116"/>
    <n v="411.255"/>
  </r>
  <r>
    <d v="2006-10-15T00:00:00"/>
    <s v="North"/>
    <s v="Troung"/>
    <s v="McLendon's Hardware"/>
    <x v="7"/>
    <n v="19"/>
    <n v="131"/>
    <n v="2190.3200000000002"/>
    <x v="117"/>
    <n v="298.68"/>
  </r>
  <r>
    <d v="2005-09-27T00:00:00"/>
    <s v="North"/>
    <s v="Rhonda"/>
    <s v="McLendon's Hardware"/>
    <x v="5"/>
    <n v="21"/>
    <n v="85"/>
    <n v="1053.1500000000001"/>
    <x v="118"/>
    <n v="731.85"/>
  </r>
  <r>
    <d v="2006-02-15T00:00:00"/>
    <s v="North"/>
    <s v="Jon"/>
    <s v="Nature Company"/>
    <x v="5"/>
    <n v="21"/>
    <n v="383"/>
    <n v="3619.35"/>
    <x v="119"/>
    <n v="4423.6499999999996"/>
  </r>
  <r>
    <d v="2006-02-28T00:00:00"/>
    <s v="North"/>
    <s v="Rhonda"/>
    <s v="Nature Company"/>
    <x v="6"/>
    <n v="14"/>
    <n v="282"/>
    <n v="3474.24"/>
    <x v="120"/>
    <n v="473.76"/>
  </r>
  <r>
    <d v="2005-05-16T00:00:00"/>
    <s v="North"/>
    <s v="Luke"/>
    <s v="Nature Company"/>
    <x v="7"/>
    <n v="19"/>
    <n v="183"/>
    <n v="2051.4299999999998"/>
    <x v="121"/>
    <n v="1425.57"/>
  </r>
  <r>
    <d v="2006-06-25T00:00:00"/>
    <s v="North"/>
    <s v="Sheliadawn"/>
    <s v="Nature Company"/>
    <x v="0"/>
    <n v="21"/>
    <n v="15"/>
    <n v="173.25"/>
    <x v="122"/>
    <n v="141.75"/>
  </r>
  <r>
    <d v="2005-07-31T00:00:00"/>
    <s v="North"/>
    <s v="Sheliadawn"/>
    <s v="Office Depot"/>
    <x v="2"/>
    <n v="22"/>
    <n v="381"/>
    <n v="7376.16"/>
    <x v="123"/>
    <n v="1005.84"/>
  </r>
  <r>
    <d v="2005-12-12T00:00:00"/>
    <s v="North"/>
    <s v="Sheliadawn"/>
    <s v="Office Depot"/>
    <x v="9"/>
    <n v="20"/>
    <n v="341"/>
    <n v="3955.6"/>
    <x v="124"/>
    <n v="2864.4"/>
  </r>
  <r>
    <d v="2006-12-19T00:00:00"/>
    <s v="North"/>
    <s v="Chin"/>
    <s v="Office Depot"/>
    <x v="5"/>
    <n v="21"/>
    <n v="225"/>
    <n v="2598.75"/>
    <x v="125"/>
    <n v="2126.25"/>
  </r>
  <r>
    <d v="2006-02-17T00:00:00"/>
    <s v="North"/>
    <s v="Jon"/>
    <s v="Office Depot"/>
    <x v="3"/>
    <n v="25"/>
    <n v="91"/>
    <n v="1342.25"/>
    <x v="126"/>
    <n v="932.75"/>
  </r>
  <r>
    <d v="2005-11-17T00:00:00"/>
    <s v="North"/>
    <s v="Troung"/>
    <s v="Peet's Coffee"/>
    <x v="1"/>
    <n v="15"/>
    <n v="458"/>
    <n v="2541.9"/>
    <x v="127"/>
    <n v="4328.1000000000004"/>
  </r>
  <r>
    <d v="2005-08-05T00:00:00"/>
    <s v="North"/>
    <s v="Luke"/>
    <s v="Peet's Coffee"/>
    <x v="9"/>
    <n v="20"/>
    <n v="6000"/>
    <n v="2956.8"/>
    <x v="128"/>
    <n v="403.2"/>
  </r>
  <r>
    <d v="2006-12-29T00:00:00"/>
    <s v="North"/>
    <s v="Steven"/>
    <s v="Peet's Coffee"/>
    <x v="2"/>
    <n v="22"/>
    <n v="193"/>
    <n v="2505.14"/>
    <x v="129"/>
    <n v="1740.86"/>
  </r>
  <r>
    <d v="2005-05-13T00:00:00"/>
    <s v="North"/>
    <s v="Rhonda"/>
    <s v="Sherman Williams"/>
    <x v="2"/>
    <n v="22"/>
    <n v="347"/>
    <n v="2824.58"/>
    <x v="130"/>
    <n v="4809.42"/>
  </r>
  <r>
    <d v="2007-01-31T00:00:00"/>
    <s v="North"/>
    <s v="Chin"/>
    <s v="Sherman Williams"/>
    <x v="4"/>
    <n v="16"/>
    <n v="461"/>
    <n v="3319.2"/>
    <x v="131"/>
    <n v="4056.8"/>
  </r>
  <r>
    <d v="2006-09-04T00:00:00"/>
    <s v="North"/>
    <s v="Chin"/>
    <s v="Sherman Williams"/>
    <x v="1"/>
    <n v="15"/>
    <n v="451"/>
    <n v="5073.75"/>
    <x v="132"/>
    <n v="1691.25"/>
  </r>
  <r>
    <d v="2005-11-19T00:00:00"/>
    <s v="North"/>
    <s v="Rhonda"/>
    <s v="Sherman Williams"/>
    <x v="6"/>
    <n v="14"/>
    <n v="5"/>
    <n v="40.6"/>
    <x v="133"/>
    <n v="29.4"/>
  </r>
  <r>
    <d v="2005-11-09T00:00:00"/>
    <s v="North"/>
    <s v="Chin"/>
    <s v="Solar and Wind Inc."/>
    <x v="3"/>
    <n v="25"/>
    <n v="457"/>
    <n v="10682.375"/>
    <x v="134"/>
    <n v="742.625"/>
  </r>
  <r>
    <d v="2005-10-31T00:00:00"/>
    <s v="North"/>
    <s v="Chin"/>
    <s v="Solar and Wind Inc."/>
    <x v="2"/>
    <n v="22"/>
    <n v="365"/>
    <n v="4737.7"/>
    <x v="135"/>
    <n v="3292.3"/>
  </r>
  <r>
    <d v="2005-05-27T00:00:00"/>
    <s v="North"/>
    <s v="Chin"/>
    <s v="Solar and Wind Inc."/>
    <x v="0"/>
    <n v="21"/>
    <n v="363"/>
    <n v="4192.6499999999996"/>
    <x v="136"/>
    <n v="3430.35"/>
  </r>
  <r>
    <d v="2005-04-19T00:00:00"/>
    <s v="North"/>
    <s v="Rhonda"/>
    <s v="Solar and Wind Inc."/>
    <x v="0"/>
    <n v="21"/>
    <n v="149"/>
    <n v="1846.11"/>
    <x v="137"/>
    <n v="1282.8900000000001"/>
  </r>
  <r>
    <d v="2005-10-28T00:00:00"/>
    <s v="North"/>
    <s v="Jon"/>
    <s v="The Economist"/>
    <x v="3"/>
    <n v="25"/>
    <n v="305"/>
    <n v="5185"/>
    <x v="138"/>
    <n v="2440"/>
  </r>
  <r>
    <d v="2007-02-08T00:00:00"/>
    <s v="North"/>
    <s v="Jeri"/>
    <s v="The Economist"/>
    <x v="9"/>
    <n v="20"/>
    <n v="289"/>
    <n v="5404.3"/>
    <x v="139"/>
    <n v="375.7"/>
  </r>
  <r>
    <d v="2006-04-03T00:00:00"/>
    <s v="North"/>
    <s v="Jon"/>
    <s v="The Economist"/>
    <x v="4"/>
    <n v="16"/>
    <n v="192"/>
    <n v="2088.96"/>
    <x v="140"/>
    <n v="983.04"/>
  </r>
  <r>
    <d v="2005-12-06T00:00:00"/>
    <s v="North"/>
    <s v="Jon"/>
    <s v="The Economist"/>
    <x v="3"/>
    <n v="25"/>
    <n v="118"/>
    <n v="2212.5"/>
    <x v="141"/>
    <n v="737.5"/>
  </r>
  <r>
    <d v="2006-11-26T00:00:00"/>
    <s v="North"/>
    <s v="Sheliadawn"/>
    <s v="Whole Foods"/>
    <x v="4"/>
    <n v="16"/>
    <n v="301"/>
    <n v="1781.92"/>
    <x v="142"/>
    <n v="3034.08"/>
  </r>
  <r>
    <d v="2006-08-07T00:00:00"/>
    <s v="North"/>
    <s v="Jeri"/>
    <s v="Whole Foods"/>
    <x v="9"/>
    <n v="20"/>
    <n v="93"/>
    <n v="1264.8"/>
    <x v="36"/>
    <n v="595.20000000000005"/>
  </r>
  <r>
    <d v="2006-12-19T00:00:00"/>
    <s v="North"/>
    <s v="Chin"/>
    <s v="Whole Foods"/>
    <x v="4"/>
    <n v="16"/>
    <n v="43"/>
    <n v="295.83999999999997"/>
    <x v="143"/>
    <n v="392.16"/>
  </r>
  <r>
    <d v="2007-02-23T00:00:00"/>
    <s v="North"/>
    <s v="Steven"/>
    <s v="Yahoo"/>
    <x v="0"/>
    <n v="21"/>
    <n v="454"/>
    <n v="4099.62"/>
    <x v="144"/>
    <n v="5434.38"/>
  </r>
  <r>
    <d v="2006-02-11T00:00:00"/>
    <s v="North"/>
    <s v="Jon"/>
    <s v="Yahoo"/>
    <x v="9"/>
    <n v="20"/>
    <n v="417"/>
    <n v="3586.2"/>
    <x v="145"/>
    <n v="4753.8"/>
  </r>
  <r>
    <d v="2006-07-14T00:00:00"/>
    <s v="North"/>
    <s v="Troung"/>
    <s v="Yahoo"/>
    <x v="4"/>
    <n v="16"/>
    <n v="369"/>
    <n v="4428"/>
    <x v="146"/>
    <n v="1476"/>
  </r>
  <r>
    <d v="2005-08-26T00:00:00"/>
    <s v="North"/>
    <s v="Sheliadawn"/>
    <s v="Yahoo"/>
    <x v="9"/>
    <n v="20"/>
    <n v="157"/>
    <n v="1852.6"/>
    <x v="147"/>
    <n v="1287.4000000000001"/>
  </r>
  <r>
    <d v="2005-06-10T00:00:00"/>
    <s v="West"/>
    <s v="Steven"/>
    <s v="Amazon.com"/>
    <x v="4"/>
    <n v="16"/>
    <n v="271"/>
    <n v="2558.2399999999998"/>
    <x v="148"/>
    <n v="1777.76"/>
  </r>
  <r>
    <d v="2006-08-04T00:00:00"/>
    <s v="West"/>
    <s v="Chin"/>
    <s v="Costco"/>
    <x v="0"/>
    <n v="21"/>
    <n v="422"/>
    <n v="4874.1000000000004"/>
    <x v="149"/>
    <n v="3987.9"/>
  </r>
  <r>
    <d v="2007-01-04T00:00:00"/>
    <s v="West"/>
    <s v="Rhonda"/>
    <s v="Costco"/>
    <x v="7"/>
    <n v="19"/>
    <n v="98"/>
    <n v="1396.5"/>
    <x v="41"/>
    <n v="465.5"/>
  </r>
  <r>
    <d v="2006-01-05T00:00:00"/>
    <s v="West"/>
    <s v="Rhonda"/>
    <s v="ExcelIsVeryFun.com"/>
    <x v="3"/>
    <n v="25"/>
    <n v="345"/>
    <n v="5088.75"/>
    <x v="150"/>
    <n v="3536.25"/>
  </r>
  <r>
    <d v="2006-08-01T00:00:00"/>
    <s v="West"/>
    <s v="Jeri"/>
    <s v="ExcelIsVeryFun.com"/>
    <x v="7"/>
    <n v="19"/>
    <n v="410"/>
    <n v="6855.2"/>
    <x v="151"/>
    <n v="934.8"/>
  </r>
  <r>
    <d v="2006-07-11T00:00:00"/>
    <s v="West"/>
    <s v="Luke"/>
    <s v="ExcelIsVeryFun.com"/>
    <x v="6"/>
    <n v="14"/>
    <n v="399"/>
    <n v="3239.88"/>
    <x v="152"/>
    <n v="2346.12"/>
  </r>
  <r>
    <d v="2006-01-12T00:00:00"/>
    <s v="West"/>
    <s v="Troung"/>
    <s v="ExcelIsVeryFun.com"/>
    <x v="0"/>
    <n v="21"/>
    <n v="93"/>
    <n v="1718.64"/>
    <x v="153"/>
    <n v="234.36"/>
  </r>
  <r>
    <d v="2005-12-04T00:00:00"/>
    <s v="West"/>
    <s v="Sheliadawn"/>
    <s v="Google"/>
    <x v="8"/>
    <n v="24"/>
    <n v="462"/>
    <n v="6098.4"/>
    <x v="154"/>
    <n v="4989.6000000000004"/>
  </r>
  <r>
    <d v="2006-11-14T00:00:00"/>
    <s v="West"/>
    <s v="Rhonda"/>
    <s v="Google"/>
    <x v="9"/>
    <n v="20"/>
    <n v="416"/>
    <n v="5657.6"/>
    <x v="155"/>
    <n v="2662.4"/>
  </r>
  <r>
    <d v="2007-01-19T00:00:00"/>
    <s v="West"/>
    <s v="Sheliadawn"/>
    <s v="Google"/>
    <x v="8"/>
    <n v="24"/>
    <n v="259"/>
    <n v="2797.2"/>
    <x v="156"/>
    <n v="3418.8"/>
  </r>
  <r>
    <d v="2006-11-12T00:00:00"/>
    <s v="West"/>
    <s v="Troung"/>
    <s v="Google"/>
    <x v="1"/>
    <n v="15"/>
    <n v="118"/>
    <n v="1026.5999999999999"/>
    <x v="157"/>
    <n v="743.4"/>
  </r>
  <r>
    <d v="2006-04-30T00:00:00"/>
    <s v="West"/>
    <s v="Jon"/>
    <s v="Google"/>
    <x v="1"/>
    <n v="15"/>
    <n v="109"/>
    <n v="735.75"/>
    <x v="158"/>
    <n v="899.25"/>
  </r>
  <r>
    <d v="2005-07-29T00:00:00"/>
    <s v="West"/>
    <s v="Rhonda"/>
    <s v="Home Depot"/>
    <x v="4"/>
    <n v="16"/>
    <n v="440"/>
    <n v="6195.2"/>
    <x v="159"/>
    <n v="844.8"/>
  </r>
  <r>
    <d v="2006-03-29T00:00:00"/>
    <s v="West"/>
    <s v="Troung"/>
    <s v="Home Depot"/>
    <x v="5"/>
    <n v="21"/>
    <n v="323"/>
    <n v="3052.35"/>
    <x v="160"/>
    <n v="3730.65"/>
  </r>
  <r>
    <d v="2005-06-16T00:00:00"/>
    <s v="West"/>
    <s v="Luke"/>
    <s v="Home Depot"/>
    <x v="0"/>
    <n v="21"/>
    <n v="309"/>
    <n v="2790.27"/>
    <x v="161"/>
    <n v="3698.73"/>
  </r>
  <r>
    <d v="2005-05-14T00:00:00"/>
    <s v="West"/>
    <s v="Jeri"/>
    <s v="McLendon's Hardware"/>
    <x v="7"/>
    <n v="19"/>
    <n v="249"/>
    <n v="4423.4850000000006"/>
    <x v="81"/>
    <n v="307.51499999999942"/>
  </r>
  <r>
    <d v="2006-05-15T00:00:00"/>
    <s v="West"/>
    <s v="Sheliadawn"/>
    <s v="McLendon's Hardware"/>
    <x v="8"/>
    <n v="24"/>
    <n v="157"/>
    <n v="1695.6"/>
    <x v="23"/>
    <n v="2072.4"/>
  </r>
  <r>
    <d v="2006-11-03T00:00:00"/>
    <s v="West"/>
    <s v="Sheliadawn"/>
    <s v="Nature Company"/>
    <x v="2"/>
    <n v="22"/>
    <n v="406"/>
    <n v="4912.6000000000004"/>
    <x v="162"/>
    <n v="4019.4"/>
  </r>
  <r>
    <d v="2005-10-01T00:00:00"/>
    <s v="West"/>
    <s v="Rhonda"/>
    <s v="Office Depot"/>
    <x v="1"/>
    <n v="15"/>
    <n v="250"/>
    <n v="2062.5"/>
    <x v="163"/>
    <n v="1687.5"/>
  </r>
  <r>
    <d v="2007-01-06T00:00:00"/>
    <s v="West"/>
    <s v="Troung"/>
    <s v="Peet's Coffee"/>
    <x v="8"/>
    <n v="24"/>
    <n v="107"/>
    <n v="1155.5999999999999"/>
    <x v="164"/>
    <n v="1412.4"/>
  </r>
  <r>
    <d v="2006-08-07T00:00:00"/>
    <s v="West"/>
    <s v="Chin"/>
    <s v="Peet's Coffee"/>
    <x v="3"/>
    <n v="25"/>
    <n v="15"/>
    <n v="221.25"/>
    <x v="165"/>
    <n v="153.75"/>
  </r>
  <r>
    <d v="2005-10-19T00:00:00"/>
    <s v="West"/>
    <s v="Jon"/>
    <s v="Sherman Williams"/>
    <x v="9"/>
    <n v="20"/>
    <n v="273"/>
    <n v="3166.8"/>
    <x v="34"/>
    <n v="2293.1999999999998"/>
  </r>
  <r>
    <d v="2006-09-06T00:00:00"/>
    <s v="West"/>
    <s v="Chin"/>
    <s v="Solar and Wind Inc."/>
    <x v="3"/>
    <n v="25"/>
    <n v="343"/>
    <n v="6431.25"/>
    <x v="166"/>
    <n v="2143.75"/>
  </r>
  <r>
    <d v="2006-04-20T00:00:00"/>
    <s v="West"/>
    <s v="Jon"/>
    <s v="Solar and Wind Inc."/>
    <x v="3"/>
    <n v="25"/>
    <n v="255"/>
    <n v="3761.25"/>
    <x v="167"/>
    <n v="2613.75"/>
  </r>
  <r>
    <d v="2006-02-13T00:00:00"/>
    <s v="West"/>
    <s v="Steven"/>
    <s v="Solar and Wind Inc."/>
    <x v="2"/>
    <n v="22"/>
    <n v="270"/>
    <n v="5227.2"/>
    <x v="168"/>
    <n v="712.8"/>
  </r>
  <r>
    <d v="2007-01-05T00:00:00"/>
    <s v="West"/>
    <s v="Jon"/>
    <s v="Solar and Wind Inc."/>
    <x v="5"/>
    <n v="21"/>
    <n v="280"/>
    <n v="3234"/>
    <x v="169"/>
    <n v="2646"/>
  </r>
  <r>
    <d v="2006-03-09T00:00:00"/>
    <s v="West"/>
    <s v="Steven"/>
    <s v="Solar and Wind Inc."/>
    <x v="1"/>
    <n v="15"/>
    <n v="301"/>
    <n v="1670.55"/>
    <x v="170"/>
    <n v="2844.45"/>
  </r>
  <r>
    <d v="2006-06-04T00:00:00"/>
    <s v="West"/>
    <s v="Jeri"/>
    <s v="Solar and Wind Inc."/>
    <x v="6"/>
    <n v="14"/>
    <n v="317"/>
    <n v="2618.42"/>
    <x v="171"/>
    <n v="1819.58"/>
  </r>
  <r>
    <d v="2005-12-01T00:00:00"/>
    <s v="West"/>
    <s v="Jon"/>
    <s v="Solar and Wind Inc."/>
    <x v="0"/>
    <n v="21"/>
    <n v="102"/>
    <n v="2002.77"/>
    <x v="172"/>
    <n v="139.22999999999999"/>
  </r>
  <r>
    <d v="2006-01-03T00:00:00"/>
    <s v="West"/>
    <s v="Rhonda"/>
    <s v="Solar and Wind Inc."/>
    <x v="7"/>
    <n v="19"/>
    <n v="22"/>
    <n v="246.62"/>
    <x v="173"/>
    <n v="171.38"/>
  </r>
  <r>
    <d v="2005-08-28T00:00:00"/>
    <s v="West"/>
    <s v="Rhonda"/>
    <s v="The Economist"/>
    <x v="5"/>
    <n v="21"/>
    <n v="485"/>
    <n v="4583.25"/>
    <x v="174"/>
    <n v="5601.75"/>
  </r>
  <r>
    <d v="2005-07-27T00:00:00"/>
    <s v="West"/>
    <s v="Luke"/>
    <s v="Whole Foods"/>
    <x v="5"/>
    <n v="21"/>
    <n v="151"/>
    <n v="1744.05"/>
    <x v="175"/>
    <n v="1426.95"/>
  </r>
  <r>
    <d v="2005-08-20T00:00:00"/>
    <s v="West"/>
    <s v="Steven"/>
    <s v="Whole Foods"/>
    <x v="9"/>
    <n v="20"/>
    <n v="117"/>
    <n v="1591.2"/>
    <x v="176"/>
    <n v="748.8"/>
  </r>
  <r>
    <d v="2006-07-30T00:00:00"/>
    <s v="West"/>
    <s v="Steven"/>
    <s v="Yahoo"/>
    <x v="2"/>
    <n v="22"/>
    <n v="408"/>
    <n v="6103.68"/>
    <x v="177"/>
    <n v="2872.32"/>
  </r>
  <r>
    <d v="2007-02-05T00:00:00"/>
    <s v="West"/>
    <s v="Luke"/>
    <s v="Yahoo"/>
    <x v="0"/>
    <n v="21"/>
    <n v="234"/>
    <n v="2702.7"/>
    <x v="178"/>
    <n v="2211.3000000000002"/>
  </r>
  <r>
    <d v="2006-10-09T00:00:00"/>
    <s v="West"/>
    <s v="Troung"/>
    <s v="Yahoo"/>
    <x v="9"/>
    <n v="20"/>
    <n v="205"/>
    <n v="2788"/>
    <x v="179"/>
    <n v="1312"/>
  </r>
  <r>
    <d v="2005-03-09T00:00:00"/>
    <s v="West"/>
    <s v="Steven"/>
    <s v="Yahoo"/>
    <x v="6"/>
    <n v="14"/>
    <n v="49"/>
    <n v="294.98"/>
    <x v="180"/>
    <n v="391.0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9">
  <r>
    <d v="2006-12-23T00:00:00"/>
    <x v="0"/>
    <s v="Troung"/>
    <s v="Amazon.com"/>
    <s v="Bellen"/>
    <n v="21"/>
    <n v="399"/>
    <n v="4943.6099999999997"/>
    <n v="8379"/>
    <n v="3435.39"/>
  </r>
  <r>
    <d v="2005-11-06T00:00:00"/>
    <x v="0"/>
    <s v="Steven"/>
    <s v="Google"/>
    <s v="Regal"/>
    <n v="15"/>
    <n v="115"/>
    <n v="1173"/>
    <n v="1725"/>
    <n v="552"/>
  </r>
  <r>
    <d v="2005-09-06T00:00:00"/>
    <x v="0"/>
    <s v="Chin"/>
    <s v="Nature Company"/>
    <s v="Carlota"/>
    <n v="22"/>
    <n v="17"/>
    <n v="254.32"/>
    <n v="374"/>
    <n v="119.68"/>
  </r>
  <r>
    <d v="2006-12-08T00:00:00"/>
    <x v="0"/>
    <s v="Steven"/>
    <s v="Office Depot"/>
    <s v="Deuce"/>
    <n v="25"/>
    <n v="476"/>
    <n v="10472"/>
    <n v="11900"/>
    <n v="1428"/>
  </r>
  <r>
    <d v="2006-02-21T00:00:00"/>
    <x v="0"/>
    <s v="Jon"/>
    <s v="Peet's Coffee"/>
    <s v="SunSpot"/>
    <n v="16"/>
    <n v="429"/>
    <n v="3775.2"/>
    <n v="6864"/>
    <n v="3088.8"/>
  </r>
  <r>
    <d v="2006-05-07T00:00:00"/>
    <x v="0"/>
    <s v="Rhonda"/>
    <s v="Sherman Williams"/>
    <s v="Sunset"/>
    <n v="21"/>
    <n v="407"/>
    <n v="3675.21"/>
    <n v="8547"/>
    <n v="4871.79"/>
  </r>
  <r>
    <d v="2005-07-18T00:00:00"/>
    <x v="0"/>
    <s v="Steven"/>
    <s v="Solar and Wind Inc."/>
    <s v="Regal"/>
    <n v="15"/>
    <n v="336"/>
    <n v="4712.3999999999996"/>
    <n v="5040"/>
    <n v="327.59999999999945"/>
  </r>
  <r>
    <d v="2005-07-06T00:00:00"/>
    <x v="0"/>
    <s v="Troung"/>
    <s v="Solar and Wind Inc."/>
    <s v="Aspen"/>
    <n v="14"/>
    <n v="278"/>
    <n v="2296.2800000000002"/>
    <n v="3892"/>
    <n v="1595.72"/>
  </r>
  <r>
    <d v="2005-04-14T00:00:00"/>
    <x v="0"/>
    <s v="Jon"/>
    <s v="Solar and Wind Inc."/>
    <s v="Sunshine"/>
    <n v="19"/>
    <n v="184"/>
    <n v="1293.52"/>
    <n v="3496"/>
    <n v="2202.48"/>
  </r>
  <r>
    <d v="2006-04-09T00:00:00"/>
    <x v="0"/>
    <s v="Jeri"/>
    <s v="Solar and Wind Inc."/>
    <s v="Deuce"/>
    <n v="25"/>
    <n v="12"/>
    <n v="204"/>
    <n v="300"/>
    <n v="96"/>
  </r>
  <r>
    <d v="2007-01-05T00:00:00"/>
    <x v="0"/>
    <s v="Jon"/>
    <s v="The Economist"/>
    <s v="Deuce"/>
    <n v="25"/>
    <n v="484"/>
    <n v="10648"/>
    <n v="12100"/>
    <n v="1452"/>
  </r>
  <r>
    <d v="2006-05-18T00:00:00"/>
    <x v="0"/>
    <s v="Chin"/>
    <s v="The Economist"/>
    <s v="Quad"/>
    <n v="24"/>
    <n v="234"/>
    <n v="3313.44"/>
    <n v="5616"/>
    <n v="2302.56"/>
  </r>
  <r>
    <d v="2005-07-26T00:00:00"/>
    <x v="0"/>
    <s v="Steven"/>
    <s v="The Economist"/>
    <s v="Sunshine"/>
    <n v="19"/>
    <n v="32"/>
    <n v="273.60000000000002"/>
    <n v="608"/>
    <n v="334.4"/>
  </r>
  <r>
    <d v="2007-02-18T00:00:00"/>
    <x v="0"/>
    <s v="Sheliadawn"/>
    <s v="Whole Foods"/>
    <s v="Quad"/>
    <n v="24"/>
    <n v="348"/>
    <n v="4593.6000000000004"/>
    <n v="8352"/>
    <n v="3758.4"/>
  </r>
  <r>
    <d v="2006-03-02T00:00:00"/>
    <x v="0"/>
    <s v="Rhonda"/>
    <s v="Whole Foods"/>
    <s v="Carlota"/>
    <n v="22"/>
    <n v="283"/>
    <n v="2801.7"/>
    <n v="6226"/>
    <n v="3424.3"/>
  </r>
  <r>
    <d v="2006-08-28T00:00:00"/>
    <x v="0"/>
    <s v="Rhonda"/>
    <s v="Whole Foods"/>
    <s v="Sunshine"/>
    <n v="19"/>
    <n v="326"/>
    <n v="3406.7"/>
    <n v="6194"/>
    <n v="2787.3"/>
  </r>
  <r>
    <d v="2006-09-30T00:00:00"/>
    <x v="0"/>
    <s v="Jon"/>
    <s v="Whole Foods"/>
    <s v="SunSpot"/>
    <n v="16"/>
    <n v="214"/>
    <n v="1540.8"/>
    <n v="3424"/>
    <n v="1883.2"/>
  </r>
  <r>
    <d v="2007-01-16T00:00:00"/>
    <x v="0"/>
    <s v="Troung"/>
    <s v="Yahoo"/>
    <s v="Sunshine"/>
    <n v="19"/>
    <n v="161"/>
    <n v="1682.45"/>
    <n v="3059"/>
    <n v="1376.55"/>
  </r>
  <r>
    <d v="2005-10-16T00:00:00"/>
    <x v="0"/>
    <s v="Sheliadawn"/>
    <s v="Yahoo"/>
    <s v="Deuce"/>
    <n v="25"/>
    <n v="115"/>
    <n v="2156.25"/>
    <n v="2875"/>
    <n v="718.75"/>
  </r>
  <r>
    <d v="2005-03-13T00:00:00"/>
    <x v="0"/>
    <s v="Troung"/>
    <s v="Yahoo"/>
    <s v="Regal"/>
    <n v="15"/>
    <n v="161"/>
    <n v="1038.45"/>
    <n v="2415"/>
    <n v="1376.55"/>
  </r>
  <r>
    <d v="2005-09-11T00:00:00"/>
    <x v="0"/>
    <s v="Troung"/>
    <s v="Yahoo"/>
    <s v="Quad"/>
    <n v="24"/>
    <n v="19"/>
    <n v="196.08"/>
    <n v="456"/>
    <n v="259.92"/>
  </r>
  <r>
    <d v="2006-11-20T00:00:00"/>
    <x v="1"/>
    <s v="Jon"/>
    <s v="Amazon.com"/>
    <s v="Carlota"/>
    <n v="22"/>
    <n v="238"/>
    <n v="3560.48"/>
    <n v="5236"/>
    <n v="1675.52"/>
  </r>
  <r>
    <d v="2005-12-23T00:00:00"/>
    <x v="1"/>
    <s v="Chin"/>
    <s v="Costco"/>
    <s v="Aspen"/>
    <n v="14"/>
    <n v="407"/>
    <n v="3361.82"/>
    <n v="5698"/>
    <n v="2336.1799999999998"/>
  </r>
  <r>
    <d v="2005-05-13T00:00:00"/>
    <x v="1"/>
    <s v="Chin"/>
    <s v="Costco"/>
    <s v="Quad"/>
    <n v="24"/>
    <n v="157"/>
    <n v="1620.24"/>
    <n v="3768"/>
    <n v="2147.7600000000002"/>
  </r>
  <r>
    <d v="2006-11-27T00:00:00"/>
    <x v="1"/>
    <s v="Jon"/>
    <s v="Costco"/>
    <s v="Bellen"/>
    <n v="21"/>
    <n v="52"/>
    <n v="404.04"/>
    <n v="1092"/>
    <n v="687.96"/>
  </r>
  <r>
    <d v="2006-05-01T00:00:00"/>
    <x v="1"/>
    <s v="Sheliadawn"/>
    <s v="ExcelIsVeryFun.com"/>
    <s v="Regal"/>
    <n v="15"/>
    <n v="327"/>
    <n v="2697.75"/>
    <n v="4905"/>
    <n v="2207.25"/>
  </r>
  <r>
    <d v="2005-09-05T00:00:00"/>
    <x v="1"/>
    <s v="Troung"/>
    <s v="ExcelIsVeryFun.com"/>
    <s v="Aspen"/>
    <n v="14"/>
    <n v="149"/>
    <n v="1209.8800000000001"/>
    <n v="2086"/>
    <n v="876.12"/>
  </r>
  <r>
    <d v="2005-06-09T00:00:00"/>
    <x v="1"/>
    <s v="Rhonda"/>
    <s v="Google"/>
    <s v="Sunset"/>
    <n v="21"/>
    <n v="379"/>
    <n v="4616.22"/>
    <n v="7959"/>
    <n v="3342.78"/>
  </r>
  <r>
    <d v="2006-01-25T00:00:00"/>
    <x v="1"/>
    <s v="Sheliadawn"/>
    <s v="Google"/>
    <s v="Bellen"/>
    <n v="21"/>
    <n v="208"/>
    <n v="1965.6"/>
    <n v="4368"/>
    <n v="2402.4"/>
  </r>
  <r>
    <d v="2006-06-16T00:00:00"/>
    <x v="1"/>
    <s v="Rhonda"/>
    <s v="Google"/>
    <s v="Sunshine"/>
    <n v="19"/>
    <n v="189"/>
    <n v="2118.69"/>
    <n v="3591"/>
    <n v="1472.31"/>
  </r>
  <r>
    <d v="2007-01-08T00:00:00"/>
    <x v="1"/>
    <s v="Jeri"/>
    <s v="Home Depot"/>
    <s v="Deuce"/>
    <n v="25"/>
    <n v="67"/>
    <n v="1566.125"/>
    <n v="1675"/>
    <n v="108.875"/>
  </r>
  <r>
    <d v="2005-08-02T00:00:00"/>
    <x v="1"/>
    <s v="Jeri"/>
    <s v="McLendon's Hardware"/>
    <s v="SunSpot"/>
    <n v="16"/>
    <n v="215"/>
    <n v="2580"/>
    <n v="3440"/>
    <n v="860"/>
  </r>
  <r>
    <d v="2006-11-13T00:00:00"/>
    <x v="1"/>
    <s v="Steven"/>
    <s v="Office Depot"/>
    <s v="Deuce"/>
    <n v="25"/>
    <n v="18"/>
    <n v="247.5"/>
    <n v="450"/>
    <n v="202.5"/>
  </r>
  <r>
    <d v="2006-07-27T00:00:00"/>
    <x v="1"/>
    <s v="Troung"/>
    <s v="Sherman Williams"/>
    <s v="Carlota"/>
    <n v="22"/>
    <n v="260"/>
    <n v="4290"/>
    <n v="5720"/>
    <n v="1430"/>
  </r>
  <r>
    <d v="2006-11-09T00:00:00"/>
    <x v="1"/>
    <s v="Sheliadawn"/>
    <s v="Sherman Williams"/>
    <s v="Yanaki"/>
    <n v="20"/>
    <n v="273"/>
    <n v="3166.8"/>
    <n v="5460"/>
    <n v="2293.1999999999998"/>
  </r>
  <r>
    <d v="2006-10-18T00:00:00"/>
    <x v="1"/>
    <s v="Jon"/>
    <s v="Solar and Wind Inc."/>
    <s v="Yanaki"/>
    <n v="20"/>
    <n v="201"/>
    <n v="3758.7"/>
    <n v="4020"/>
    <n v="261.3"/>
  </r>
  <r>
    <d v="2005-06-01T00:00:00"/>
    <x v="1"/>
    <s v="Rhonda"/>
    <s v="Solar and Wind Inc."/>
    <s v="Yanaki"/>
    <n v="20"/>
    <n v="93"/>
    <n v="1739.1"/>
    <n v="1860"/>
    <n v="120.9"/>
  </r>
  <r>
    <d v="2006-04-28T00:00:00"/>
    <x v="1"/>
    <s v="Chin"/>
    <s v="Solar and Wind Inc."/>
    <s v="Deuce"/>
    <n v="25"/>
    <n v="21"/>
    <n v="462"/>
    <n v="525"/>
    <n v="63"/>
  </r>
  <r>
    <d v="2006-12-22T00:00:00"/>
    <x v="1"/>
    <s v="Steven"/>
    <s v="The Economist"/>
    <s v="Aspen"/>
    <n v="14"/>
    <n v="331"/>
    <n v="2734.06"/>
    <n v="4634"/>
    <n v="1899.94"/>
  </r>
  <r>
    <d v="2005-11-23T00:00:00"/>
    <x v="1"/>
    <s v="Jon"/>
    <s v="The Economist"/>
    <s v="Regal"/>
    <n v="15"/>
    <n v="133"/>
    <n v="857.85"/>
    <n v="1995"/>
    <n v="1137.1500000000001"/>
  </r>
  <r>
    <d v="2006-07-25T00:00:00"/>
    <x v="1"/>
    <s v="Chin"/>
    <s v="Whole Foods"/>
    <s v="Aspen"/>
    <n v="14"/>
    <n v="309"/>
    <n v="2552.34"/>
    <n v="4326"/>
    <n v="1773.66"/>
  </r>
  <r>
    <d v="2006-04-24T00:00:00"/>
    <x v="1"/>
    <s v="Chin"/>
    <s v="Whole Foods"/>
    <s v="Aspen"/>
    <n v="14"/>
    <n v="133"/>
    <n v="1396.5"/>
    <n v="1862"/>
    <n v="465.5"/>
  </r>
  <r>
    <d v="2006-12-08T00:00:00"/>
    <x v="1"/>
    <s v="Luke"/>
    <s v="Whole Foods"/>
    <s v="Regal"/>
    <n v="15"/>
    <n v="55"/>
    <n v="305.25"/>
    <n v="825"/>
    <n v="519.75"/>
  </r>
  <r>
    <d v="2006-07-23T00:00:00"/>
    <x v="1"/>
    <s v="Steven"/>
    <s v="Yahoo"/>
    <s v="Sunset"/>
    <n v="21"/>
    <n v="467"/>
    <n v="3628.59"/>
    <n v="9807"/>
    <n v="6178.41"/>
  </r>
  <r>
    <d v="2006-12-29T00:00:00"/>
    <x v="1"/>
    <s v="Jeri"/>
    <s v="Yahoo"/>
    <s v="Yanaki"/>
    <n v="20"/>
    <n v="345"/>
    <n v="4071"/>
    <n v="6900"/>
    <n v="2829"/>
  </r>
  <r>
    <d v="2005-10-20T00:00:00"/>
    <x v="1"/>
    <s v="Chin"/>
    <s v="Yahoo"/>
    <s v="SunSpot"/>
    <n v="16"/>
    <n v="405"/>
    <n v="4860"/>
    <n v="6480"/>
    <n v="1620"/>
  </r>
  <r>
    <d v="2006-03-19T00:00:00"/>
    <x v="1"/>
    <s v="Luke"/>
    <s v="Yahoo"/>
    <s v="Carlota"/>
    <n v="22"/>
    <n v="287"/>
    <n v="4735.5"/>
    <n v="6314"/>
    <n v="1578.5"/>
  </r>
  <r>
    <d v="2005-10-02T00:00:00"/>
    <x v="1"/>
    <s v="Sheliadawn"/>
    <s v="Yahoo"/>
    <s v="Sunset"/>
    <n v="21"/>
    <n v="269"/>
    <n v="4971.12"/>
    <n v="5649"/>
    <n v="677.88"/>
  </r>
  <r>
    <d v="2006-01-08T00:00:00"/>
    <x v="1"/>
    <s v="Rhonda"/>
    <s v="Yahoo"/>
    <s v="Aspen"/>
    <n v="14"/>
    <n v="324"/>
    <n v="2676.24"/>
    <n v="4536"/>
    <n v="1859.76"/>
  </r>
  <r>
    <d v="2005-03-30T00:00:00"/>
    <x v="1"/>
    <s v="Troung"/>
    <s v="Yahoo"/>
    <s v="Carlota"/>
    <n v="22"/>
    <n v="200"/>
    <n v="3872"/>
    <n v="4400"/>
    <n v="528"/>
  </r>
  <r>
    <d v="2006-02-05T00:00:00"/>
    <x v="1"/>
    <s v="Luke"/>
    <s v="Yahoo"/>
    <s v="Quad"/>
    <n v="24"/>
    <n v="103"/>
    <n v="1062.96"/>
    <n v="2472"/>
    <n v="1409.04"/>
  </r>
  <r>
    <d v="2005-03-08T00:00:00"/>
    <x v="1"/>
    <s v="Jon"/>
    <s v="Yahoo"/>
    <s v="SunSpot"/>
    <n v="16"/>
    <n v="121"/>
    <n v="716.32"/>
    <n v="1936"/>
    <n v="1219.68"/>
  </r>
  <r>
    <d v="2006-07-28T00:00:00"/>
    <x v="2"/>
    <s v="Chin"/>
    <s v="Amazon.com"/>
    <s v="Carlota"/>
    <n v="22"/>
    <n v="329"/>
    <n v="3112.34"/>
    <n v="7238"/>
    <n v="4125.66"/>
  </r>
  <r>
    <d v="2006-10-12T00:00:00"/>
    <x v="2"/>
    <s v="Jeri"/>
    <s v="Amazon.com"/>
    <s v="Bellen"/>
    <n v="21"/>
    <n v="81"/>
    <n v="1003.59"/>
    <n v="1701"/>
    <n v="697.41"/>
  </r>
  <r>
    <d v="2006-07-14T00:00:00"/>
    <x v="2"/>
    <s v="Chin"/>
    <s v="Costco"/>
    <s v="SunSpot"/>
    <n v="16"/>
    <n v="84"/>
    <n v="1008"/>
    <n v="1344"/>
    <n v="336"/>
  </r>
  <r>
    <d v="2005-09-22T00:00:00"/>
    <x v="2"/>
    <s v="Chin"/>
    <s v="Costco"/>
    <s v="Bellen"/>
    <n v="21"/>
    <n v="39"/>
    <n v="368.55"/>
    <n v="819"/>
    <n v="450.45"/>
  </r>
  <r>
    <d v="2005-12-08T00:00:00"/>
    <x v="2"/>
    <s v="Steven"/>
    <s v="ExcelIsVeryFun.com"/>
    <s v="Quad"/>
    <n v="24"/>
    <n v="348"/>
    <n v="5679.36"/>
    <n v="8352"/>
    <n v="2672.64"/>
  </r>
  <r>
    <d v="2006-07-16T00:00:00"/>
    <x v="2"/>
    <s v="Jeri"/>
    <s v="ExcelIsVeryFun.com"/>
    <s v="Yanaki"/>
    <n v="20"/>
    <n v="373"/>
    <n v="5595"/>
    <n v="7460"/>
    <n v="1865"/>
  </r>
  <r>
    <d v="2005-07-19T00:00:00"/>
    <x v="2"/>
    <s v="Chin"/>
    <s v="ExcelIsVeryFun.com"/>
    <s v="Sunset"/>
    <n v="21"/>
    <n v="227"/>
    <n v="3241.56"/>
    <n v="4767"/>
    <n v="1525.44"/>
  </r>
  <r>
    <d v="2005-09-21T00:00:00"/>
    <x v="2"/>
    <s v="Rhonda"/>
    <s v="ExcelIsVeryFun.com"/>
    <s v="Sunshine"/>
    <n v="19"/>
    <n v="217"/>
    <n v="2391.34"/>
    <n v="4123"/>
    <n v="1731.66"/>
  </r>
  <r>
    <d v="2006-12-03T00:00:00"/>
    <x v="2"/>
    <s v="Troung"/>
    <s v="ExcelIsVeryFun.com"/>
    <s v="Quad"/>
    <n v="24"/>
    <n v="159"/>
    <n v="2098.8000000000002"/>
    <n v="3816"/>
    <n v="1717.2"/>
  </r>
  <r>
    <d v="2005-07-21T00:00:00"/>
    <x v="2"/>
    <s v="Steven"/>
    <s v="ExcelIsVeryFun.com"/>
    <s v="Regal"/>
    <n v="15"/>
    <n v="160"/>
    <n v="1416"/>
    <n v="2400"/>
    <n v="984"/>
  </r>
  <r>
    <d v="2005-11-09T00:00:00"/>
    <x v="2"/>
    <s v="Troung"/>
    <s v="ExcelIsVeryFun.com"/>
    <s v="Yanaki"/>
    <n v="20"/>
    <n v="80"/>
    <n v="720"/>
    <n v="1600"/>
    <n v="880"/>
  </r>
  <r>
    <d v="2005-09-27T00:00:00"/>
    <x v="2"/>
    <s v="Sheliadawn"/>
    <s v="ExcelIsVeryFun.com"/>
    <s v="Yanaki"/>
    <n v="20"/>
    <n v="62"/>
    <n v="682"/>
    <n v="1240"/>
    <n v="558"/>
  </r>
  <r>
    <d v="2006-06-28T00:00:00"/>
    <x v="2"/>
    <s v="Troung"/>
    <s v="Google"/>
    <s v="Sunset"/>
    <n v="21"/>
    <n v="333"/>
    <n v="3146.85"/>
    <n v="6993"/>
    <n v="3846.15"/>
  </r>
  <r>
    <d v="2006-05-29T00:00:00"/>
    <x v="2"/>
    <s v="Troung"/>
    <s v="Google"/>
    <s v="Sunset"/>
    <n v="21"/>
    <n v="305"/>
    <n v="3778.95"/>
    <n v="6405"/>
    <n v="2626.05"/>
  </r>
  <r>
    <d v="2006-07-27T00:00:00"/>
    <x v="2"/>
    <s v="Rhonda"/>
    <s v="Google"/>
    <s v="SunSpot"/>
    <n v="16"/>
    <n v="324"/>
    <n v="3888"/>
    <n v="5184"/>
    <n v="1296"/>
  </r>
  <r>
    <d v="2006-03-15T00:00:00"/>
    <x v="2"/>
    <s v="Rhonda"/>
    <s v="Google"/>
    <s v="Bellen"/>
    <n v="21"/>
    <n v="213"/>
    <n v="2012.85"/>
    <n v="4473"/>
    <n v="2460.15"/>
  </r>
  <r>
    <d v="2005-07-27T00:00:00"/>
    <x v="2"/>
    <s v="Chin"/>
    <s v="Google"/>
    <s v="Carlota"/>
    <n v="22"/>
    <n v="44"/>
    <n v="658.24"/>
    <n v="968"/>
    <n v="309.76"/>
  </r>
  <r>
    <d v="2005-09-21T00:00:00"/>
    <x v="2"/>
    <s v="Steven"/>
    <s v="Home Depot"/>
    <s v="Sunset"/>
    <n v="21"/>
    <n v="290"/>
    <n v="5359.2"/>
    <n v="6090"/>
    <n v="730.8"/>
  </r>
  <r>
    <d v="2005-10-11T00:00:00"/>
    <x v="2"/>
    <s v="Steven"/>
    <s v="Home Depot"/>
    <s v="SunSpot"/>
    <n v="16"/>
    <n v="322"/>
    <n v="3864"/>
    <n v="5152"/>
    <n v="1288"/>
  </r>
  <r>
    <d v="2006-09-10T00:00:00"/>
    <x v="2"/>
    <s v="Steven"/>
    <s v="Home Depot"/>
    <s v="Carlota"/>
    <n v="22"/>
    <n v="74"/>
    <n v="1522.18"/>
    <n v="1628"/>
    <n v="105.82"/>
  </r>
  <r>
    <d v="2006-12-04T00:00:00"/>
    <x v="2"/>
    <s v="Luke"/>
    <s v="Home Depot"/>
    <s v="Aspen"/>
    <n v="14"/>
    <n v="94"/>
    <n v="565.88"/>
    <n v="1316"/>
    <n v="750.12"/>
  </r>
  <r>
    <d v="2006-12-02T00:00:00"/>
    <x v="2"/>
    <s v="Rhonda"/>
    <s v="Home Depot"/>
    <s v="Sunset"/>
    <n v="21"/>
    <n v="2"/>
    <n v="18.059999999999999"/>
    <n v="42"/>
    <n v="23.94"/>
  </r>
  <r>
    <d v="2005-06-23T00:00:00"/>
    <x v="2"/>
    <s v="Luke"/>
    <s v="McLendon's Hardware"/>
    <s v="Carlota"/>
    <n v="22"/>
    <n v="385"/>
    <n v="3642.1"/>
    <n v="8470"/>
    <n v="4827.8999999999996"/>
  </r>
  <r>
    <d v="2005-04-17T00:00:00"/>
    <x v="2"/>
    <s v="Jeri"/>
    <s v="McLendon's Hardware"/>
    <s v="SunSpot"/>
    <n v="16"/>
    <n v="371"/>
    <n v="3264.8"/>
    <n v="5936"/>
    <n v="2671.2"/>
  </r>
  <r>
    <d v="2006-07-05T00:00:00"/>
    <x v="2"/>
    <s v="Sheliadawn"/>
    <s v="McLendon's Hardware"/>
    <s v="SunSpot"/>
    <n v="16"/>
    <n v="359"/>
    <n v="5054.72"/>
    <n v="5744"/>
    <n v="689.28"/>
  </r>
  <r>
    <d v="2006-06-01T00:00:00"/>
    <x v="2"/>
    <s v="Steven"/>
    <s v="McLendon's Hardware"/>
    <s v="Yanaki"/>
    <n v="20"/>
    <n v="229"/>
    <n v="1969.4"/>
    <n v="4580"/>
    <n v="2610.6"/>
  </r>
  <r>
    <d v="2005-03-05T00:00:00"/>
    <x v="2"/>
    <s v="Chin"/>
    <s v="McLendon's Hardware"/>
    <s v="Sunshine"/>
    <n v="19"/>
    <n v="121"/>
    <n v="1333.42"/>
    <n v="2299"/>
    <n v="965.58"/>
  </r>
  <r>
    <d v="2005-07-12T00:00:00"/>
    <x v="2"/>
    <s v="Troung"/>
    <s v="McLendon's Hardware"/>
    <s v="Quad"/>
    <n v="24"/>
    <n v="82"/>
    <n v="885.6"/>
    <n v="1968"/>
    <n v="1082.4000000000001"/>
  </r>
  <r>
    <d v="2006-04-01T00:00:00"/>
    <x v="2"/>
    <s v="Jon"/>
    <s v="McLendon's Hardware"/>
    <s v="Quad"/>
    <n v="24"/>
    <n v="16"/>
    <n v="142.08000000000001"/>
    <n v="384"/>
    <n v="241.92"/>
  </r>
  <r>
    <d v="2005-06-11T00:00:00"/>
    <x v="2"/>
    <s v="Steven"/>
    <s v="McLendon's Hardware"/>
    <s v="Sunset"/>
    <n v="21"/>
    <n v="2"/>
    <n v="23.1"/>
    <n v="42"/>
    <n v="18.899999999999999"/>
  </r>
  <r>
    <d v="2006-03-20T00:00:00"/>
    <x v="2"/>
    <s v="Jeri"/>
    <s v="Nature Company"/>
    <s v="SunSpot"/>
    <n v="16"/>
    <n v="419"/>
    <n v="3955.36"/>
    <n v="6704"/>
    <n v="2748.64"/>
  </r>
  <r>
    <d v="2006-11-02T00:00:00"/>
    <x v="2"/>
    <s v="Luke"/>
    <s v="Nature Company"/>
    <s v="Sunshine"/>
    <n v="19"/>
    <n v="249"/>
    <n v="2034.33"/>
    <n v="4731"/>
    <n v="2696.67"/>
  </r>
  <r>
    <d v="2005-08-20T00:00:00"/>
    <x v="2"/>
    <s v="Chin"/>
    <s v="Nature Company"/>
    <s v="Yanaki"/>
    <n v="20"/>
    <n v="90"/>
    <n v="1350"/>
    <n v="1800"/>
    <n v="450"/>
  </r>
  <r>
    <d v="2006-07-13T00:00:00"/>
    <x v="2"/>
    <s v="Luke"/>
    <s v="Office Depot"/>
    <s v="Deuce"/>
    <n v="25"/>
    <n v="376"/>
    <n v="6392"/>
    <n v="9400"/>
    <n v="3008"/>
  </r>
  <r>
    <d v="2005-12-24T00:00:00"/>
    <x v="2"/>
    <s v="Chin"/>
    <s v="Office Depot"/>
    <s v="SunSpot"/>
    <n v="16"/>
    <n v="184"/>
    <n v="1619.2"/>
    <n v="2944"/>
    <n v="1324.8"/>
  </r>
  <r>
    <d v="2006-05-16T00:00:00"/>
    <x v="2"/>
    <s v="Sheliadawn"/>
    <s v="Peet's Coffee"/>
    <s v="Carlota"/>
    <n v="22"/>
    <n v="425"/>
    <n v="8742.25"/>
    <n v="9350"/>
    <n v="607.75"/>
  </r>
  <r>
    <d v="2005-08-22T00:00:00"/>
    <x v="2"/>
    <s v="Jon"/>
    <s v="Peet's Coffee"/>
    <s v="Bellen"/>
    <n v="21"/>
    <n v="253"/>
    <n v="2284.59"/>
    <n v="5313"/>
    <n v="3028.41"/>
  </r>
  <r>
    <d v="2006-03-02T00:00:00"/>
    <x v="2"/>
    <s v="Steven"/>
    <s v="Peet's Coffee"/>
    <s v="Carlota"/>
    <n v="22"/>
    <n v="233"/>
    <n v="3844.5"/>
    <n v="5126"/>
    <n v="1281.5"/>
  </r>
  <r>
    <d v="2005-12-01T00:00:00"/>
    <x v="2"/>
    <s v="Troung"/>
    <s v="Peet's Coffee"/>
    <s v="Aspen"/>
    <n v="14"/>
    <n v="143"/>
    <n v="1101.0999999999999"/>
    <n v="2002"/>
    <n v="900.9"/>
  </r>
  <r>
    <d v="2005-04-11T00:00:00"/>
    <x v="2"/>
    <s v="Steven"/>
    <s v="Sherman Williams"/>
    <s v="Bellen"/>
    <n v="21"/>
    <n v="466"/>
    <n v="5675.88"/>
    <n v="9786"/>
    <n v="4110.12"/>
  </r>
  <r>
    <d v="2006-05-19T00:00:00"/>
    <x v="2"/>
    <s v="Rhonda"/>
    <s v="Sherman Williams"/>
    <s v="Sunshine"/>
    <n v="19"/>
    <n v="244"/>
    <n v="2735.24"/>
    <n v="4636"/>
    <n v="1900.76"/>
  </r>
  <r>
    <d v="2005-06-19T00:00:00"/>
    <x v="2"/>
    <s v="Jon"/>
    <s v="Sherman Williams"/>
    <s v="Regal"/>
    <n v="15"/>
    <n v="214"/>
    <n v="3001.35"/>
    <n v="3210"/>
    <n v="208.65"/>
  </r>
  <r>
    <d v="2007-02-02T00:00:00"/>
    <x v="2"/>
    <s v="Chin"/>
    <s v="Sherman Williams"/>
    <s v="Deuce"/>
    <n v="25"/>
    <n v="46"/>
    <n v="494.5"/>
    <n v="1150"/>
    <n v="655.5"/>
  </r>
  <r>
    <d v="2005-12-05T00:00:00"/>
    <x v="2"/>
    <s v="Steven"/>
    <s v="Solar and Wind Inc."/>
    <s v="Sunset"/>
    <n v="21"/>
    <n v="114"/>
    <n v="1412.46"/>
    <n v="2394"/>
    <n v="981.54"/>
  </r>
  <r>
    <d v="2006-04-04T00:00:00"/>
    <x v="2"/>
    <s v="Steven"/>
    <s v="Solar and Wind Inc."/>
    <s v="Yanaki"/>
    <n v="20"/>
    <n v="113"/>
    <n v="1695"/>
    <n v="2260"/>
    <n v="565"/>
  </r>
  <r>
    <d v="2005-10-08T00:00:00"/>
    <x v="2"/>
    <s v="Rhonda"/>
    <s v="Solar and Wind Inc."/>
    <s v="Aspen"/>
    <n v="14"/>
    <n v="15"/>
    <n v="121.8"/>
    <n v="210"/>
    <n v="88.2"/>
  </r>
  <r>
    <d v="2007-02-19T00:00:00"/>
    <x v="2"/>
    <s v="Sheliadawn"/>
    <s v="The Economist"/>
    <s v="SunSpot"/>
    <n v="16"/>
    <n v="191"/>
    <n v="2689.28"/>
    <n v="3056"/>
    <n v="366.72"/>
  </r>
  <r>
    <d v="2005-11-30T00:00:00"/>
    <x v="2"/>
    <s v="Rhonda"/>
    <s v="The Economist"/>
    <s v="Carlota"/>
    <n v="22"/>
    <n v="49"/>
    <n v="1007.93"/>
    <n v="1078"/>
    <n v="70.069999999999936"/>
  </r>
  <r>
    <d v="2005-03-24T00:00:00"/>
    <x v="2"/>
    <s v="Rhonda"/>
    <s v="Whole Foods"/>
    <s v="Sunshine"/>
    <n v="19"/>
    <n v="385"/>
    <n v="4023.25"/>
    <n v="7315"/>
    <n v="3291.75"/>
  </r>
  <r>
    <d v="2006-01-19T00:00:00"/>
    <x v="2"/>
    <s v="Jon"/>
    <s v="Whole Foods"/>
    <s v="Quad"/>
    <n v="24"/>
    <n v="256"/>
    <n v="3379.2"/>
    <n v="6144"/>
    <n v="2764.8"/>
  </r>
  <r>
    <d v="2005-03-01T00:00:00"/>
    <x v="2"/>
    <s v="Steven"/>
    <s v="Whole Foods"/>
    <s v="Sunset"/>
    <n v="21"/>
    <n v="178"/>
    <n v="3495.03"/>
    <n v="3738"/>
    <n v="242.97"/>
  </r>
  <r>
    <d v="2006-09-27T00:00:00"/>
    <x v="2"/>
    <s v="Jon"/>
    <s v="Yahoo"/>
    <s v="Sunset"/>
    <n v="21"/>
    <n v="426"/>
    <n v="3310.02"/>
    <n v="8946"/>
    <n v="5635.98"/>
  </r>
  <r>
    <d v="2005-07-25T00:00:00"/>
    <x v="2"/>
    <s v="Luke"/>
    <s v="Yahoo"/>
    <s v="Sunshine"/>
    <n v="19"/>
    <n v="413"/>
    <n v="2903.39"/>
    <n v="7847"/>
    <n v="4943.6099999999997"/>
  </r>
  <r>
    <d v="2006-10-18T00:00:00"/>
    <x v="2"/>
    <s v="Troung"/>
    <s v="Yahoo"/>
    <s v="Sunset"/>
    <n v="21"/>
    <n v="272"/>
    <n v="5026.5600000000004"/>
    <n v="5712"/>
    <n v="685.44"/>
  </r>
  <r>
    <d v="2005-05-26T00:00:00"/>
    <x v="3"/>
    <s v="Jeri"/>
    <s v="Amazon.com"/>
    <s v="Bellen"/>
    <n v="21"/>
    <n v="331"/>
    <n v="5213.25"/>
    <n v="6951"/>
    <n v="1737.75"/>
  </r>
  <r>
    <d v="2005-07-18T00:00:00"/>
    <x v="3"/>
    <s v="Jon"/>
    <s v="Amazon.com"/>
    <s v="Sunset"/>
    <n v="21"/>
    <n v="270"/>
    <n v="3118.5"/>
    <n v="5670"/>
    <n v="2551.5"/>
  </r>
  <r>
    <d v="2005-03-24T00:00:00"/>
    <x v="3"/>
    <s v="Jeri"/>
    <s v="Costco"/>
    <s v="Quad"/>
    <n v="24"/>
    <n v="308"/>
    <n v="6504.96"/>
    <n v="7392"/>
    <n v="887.04"/>
  </r>
  <r>
    <d v="2006-04-21T00:00:00"/>
    <x v="3"/>
    <s v="Jeri"/>
    <s v="ExcelIsVeryFun.com"/>
    <s v="SunSpot"/>
    <n v="16"/>
    <n v="432"/>
    <n v="3110.4"/>
    <n v="6912"/>
    <n v="3801.6"/>
  </r>
  <r>
    <d v="2005-08-26T00:00:00"/>
    <x v="3"/>
    <s v="Jon"/>
    <s v="ExcelIsVeryFun.com"/>
    <s v="Yanaki"/>
    <n v="20"/>
    <n v="219"/>
    <n v="3285"/>
    <n v="4380"/>
    <n v="1095"/>
  </r>
  <r>
    <d v="2005-06-16T00:00:00"/>
    <x v="3"/>
    <s v="Steven"/>
    <s v="ExcelIsVeryFun.com"/>
    <s v="Deuce"/>
    <n v="25"/>
    <n v="163"/>
    <n v="1507.75"/>
    <n v="4075"/>
    <n v="2567.25"/>
  </r>
  <r>
    <d v="2007-02-18T00:00:00"/>
    <x v="3"/>
    <s v="Jon"/>
    <s v="ExcelIsVeryFun.com"/>
    <s v="Sunshine"/>
    <n v="19"/>
    <n v="42"/>
    <n v="343.14"/>
    <n v="798"/>
    <n v="454.86"/>
  </r>
  <r>
    <d v="2006-02-21T00:00:00"/>
    <x v="3"/>
    <s v="Jon"/>
    <s v="Google"/>
    <s v="Sunshine"/>
    <n v="19"/>
    <n v="413"/>
    <n v="4315.8500000000004"/>
    <n v="7847"/>
    <n v="3531.15"/>
  </r>
  <r>
    <d v="2006-04-04T00:00:00"/>
    <x v="3"/>
    <s v="Sheliadawn"/>
    <s v="Google"/>
    <s v="Bellen"/>
    <n v="21"/>
    <n v="320"/>
    <n v="3696"/>
    <n v="6720"/>
    <n v="3024"/>
  </r>
  <r>
    <d v="2005-07-03T00:00:00"/>
    <x v="3"/>
    <s v="Sheliadawn"/>
    <s v="Google"/>
    <s v="Quad"/>
    <n v="24"/>
    <n v="96"/>
    <n v="852.48"/>
    <n v="2304"/>
    <n v="1451.52"/>
  </r>
  <r>
    <d v="2005-03-03T00:00:00"/>
    <x v="3"/>
    <s v="Jon"/>
    <s v="Home Depot"/>
    <s v="Sunset"/>
    <n v="21"/>
    <n v="364"/>
    <n v="6726.72"/>
    <n v="7644"/>
    <n v="917.28"/>
  </r>
  <r>
    <d v="2006-08-29T00:00:00"/>
    <x v="3"/>
    <s v="Jon"/>
    <s v="Home Depot"/>
    <s v="Sunset"/>
    <n v="21"/>
    <n v="150"/>
    <n v="1354.5"/>
    <n v="3150"/>
    <n v="1795.5"/>
  </r>
  <r>
    <d v="2005-10-27T00:00:00"/>
    <x v="3"/>
    <s v="Chin"/>
    <s v="Home Depot"/>
    <s v="Bellen"/>
    <n v="21"/>
    <n v="33"/>
    <n v="311.85000000000002"/>
    <n v="693"/>
    <n v="381.15"/>
  </r>
  <r>
    <d v="2006-01-11T00:00:00"/>
    <x v="3"/>
    <s v="Sheliadawn"/>
    <s v="McLendon's Hardware"/>
    <s v="Sunshine"/>
    <n v="19"/>
    <n v="333"/>
    <n v="5915.7449999999999"/>
    <n v="6327"/>
    <n v="411.255"/>
  </r>
  <r>
    <d v="2006-10-15T00:00:00"/>
    <x v="3"/>
    <s v="Troung"/>
    <s v="McLendon's Hardware"/>
    <s v="Sunshine"/>
    <n v="19"/>
    <n v="131"/>
    <n v="2190.3200000000002"/>
    <n v="2489"/>
    <n v="298.68"/>
  </r>
  <r>
    <d v="2005-09-27T00:00:00"/>
    <x v="3"/>
    <s v="Rhonda"/>
    <s v="McLendon's Hardware"/>
    <s v="Sunset"/>
    <n v="21"/>
    <n v="85"/>
    <n v="1053.1500000000001"/>
    <n v="1785"/>
    <n v="731.85"/>
  </r>
  <r>
    <d v="2006-02-15T00:00:00"/>
    <x v="3"/>
    <s v="Jon"/>
    <s v="Nature Company"/>
    <s v="Sunset"/>
    <n v="21"/>
    <n v="383"/>
    <n v="3619.35"/>
    <n v="8043"/>
    <n v="4423.6499999999996"/>
  </r>
  <r>
    <d v="2006-02-28T00:00:00"/>
    <x v="3"/>
    <s v="Rhonda"/>
    <s v="Nature Company"/>
    <s v="Aspen"/>
    <n v="14"/>
    <n v="282"/>
    <n v="3474.24"/>
    <n v="3948"/>
    <n v="473.76"/>
  </r>
  <r>
    <d v="2005-05-16T00:00:00"/>
    <x v="3"/>
    <s v="Luke"/>
    <s v="Nature Company"/>
    <s v="Sunshine"/>
    <n v="19"/>
    <n v="183"/>
    <n v="2051.4299999999998"/>
    <n v="3477"/>
    <n v="1425.57"/>
  </r>
  <r>
    <d v="2006-06-25T00:00:00"/>
    <x v="3"/>
    <s v="Sheliadawn"/>
    <s v="Nature Company"/>
    <s v="Bellen"/>
    <n v="21"/>
    <n v="15"/>
    <n v="173.25"/>
    <n v="315"/>
    <n v="141.75"/>
  </r>
  <r>
    <d v="2005-07-31T00:00:00"/>
    <x v="3"/>
    <s v="Sheliadawn"/>
    <s v="Office Depot"/>
    <s v="Carlota"/>
    <n v="22"/>
    <n v="381"/>
    <n v="7376.16"/>
    <n v="8382"/>
    <n v="1005.84"/>
  </r>
  <r>
    <d v="2005-12-12T00:00:00"/>
    <x v="3"/>
    <s v="Sheliadawn"/>
    <s v="Office Depot"/>
    <s v="Yanaki"/>
    <n v="20"/>
    <n v="341"/>
    <n v="3955.6"/>
    <n v="6820"/>
    <n v="2864.4"/>
  </r>
  <r>
    <d v="2006-12-19T00:00:00"/>
    <x v="3"/>
    <s v="Chin"/>
    <s v="Office Depot"/>
    <s v="Sunset"/>
    <n v="21"/>
    <n v="225"/>
    <n v="2598.75"/>
    <n v="4725"/>
    <n v="2126.25"/>
  </r>
  <r>
    <d v="2006-02-17T00:00:00"/>
    <x v="3"/>
    <s v="Jon"/>
    <s v="Office Depot"/>
    <s v="Deuce"/>
    <n v="25"/>
    <n v="91"/>
    <n v="1342.25"/>
    <n v="2275"/>
    <n v="932.75"/>
  </r>
  <r>
    <d v="2005-11-17T00:00:00"/>
    <x v="3"/>
    <s v="Troung"/>
    <s v="Peet's Coffee"/>
    <s v="Regal"/>
    <n v="15"/>
    <n v="458"/>
    <n v="2541.9"/>
    <n v="6870"/>
    <n v="4328.1000000000004"/>
  </r>
  <r>
    <d v="2005-08-05T00:00:00"/>
    <x v="3"/>
    <s v="Luke"/>
    <s v="Peet's Coffee"/>
    <s v="Yanaki"/>
    <n v="20"/>
    <n v="6000"/>
    <n v="2956.8"/>
    <n v="5000"/>
    <n v="403.2"/>
  </r>
  <r>
    <d v="2006-12-29T00:00:00"/>
    <x v="3"/>
    <s v="Steven"/>
    <s v="Peet's Coffee"/>
    <s v="Carlota"/>
    <n v="22"/>
    <n v="193"/>
    <n v="2505.14"/>
    <n v="4246"/>
    <n v="1740.86"/>
  </r>
  <r>
    <d v="2005-05-13T00:00:00"/>
    <x v="3"/>
    <s v="Rhonda"/>
    <s v="Sherman Williams"/>
    <s v="Carlota"/>
    <n v="22"/>
    <n v="347"/>
    <n v="2824.58"/>
    <n v="7634"/>
    <n v="4809.42"/>
  </r>
  <r>
    <d v="2007-01-31T00:00:00"/>
    <x v="3"/>
    <s v="Chin"/>
    <s v="Sherman Williams"/>
    <s v="SunSpot"/>
    <n v="16"/>
    <n v="461"/>
    <n v="3319.2"/>
    <n v="7376"/>
    <n v="4056.8"/>
  </r>
  <r>
    <d v="2006-09-04T00:00:00"/>
    <x v="3"/>
    <s v="Chin"/>
    <s v="Sherman Williams"/>
    <s v="Regal"/>
    <n v="15"/>
    <n v="451"/>
    <n v="5073.75"/>
    <n v="6765"/>
    <n v="1691.25"/>
  </r>
  <r>
    <d v="2005-11-19T00:00:00"/>
    <x v="3"/>
    <s v="Rhonda"/>
    <s v="Sherman Williams"/>
    <s v="Aspen"/>
    <n v="14"/>
    <n v="5"/>
    <n v="40.6"/>
    <n v="70"/>
    <n v="29.4"/>
  </r>
  <r>
    <d v="2005-11-09T00:00:00"/>
    <x v="3"/>
    <s v="Chin"/>
    <s v="Solar and Wind Inc."/>
    <s v="Deuce"/>
    <n v="25"/>
    <n v="457"/>
    <n v="10682.375"/>
    <n v="11425"/>
    <n v="742.625"/>
  </r>
  <r>
    <d v="2005-10-31T00:00:00"/>
    <x v="3"/>
    <s v="Chin"/>
    <s v="Solar and Wind Inc."/>
    <s v="Carlota"/>
    <n v="22"/>
    <n v="365"/>
    <n v="4737.7"/>
    <n v="8030"/>
    <n v="3292.3"/>
  </r>
  <r>
    <d v="2005-05-27T00:00:00"/>
    <x v="3"/>
    <s v="Chin"/>
    <s v="Solar and Wind Inc."/>
    <s v="Bellen"/>
    <n v="21"/>
    <n v="363"/>
    <n v="4192.6499999999996"/>
    <n v="7623"/>
    <n v="3430.35"/>
  </r>
  <r>
    <d v="2005-04-19T00:00:00"/>
    <x v="3"/>
    <s v="Rhonda"/>
    <s v="Solar and Wind Inc."/>
    <s v="Bellen"/>
    <n v="21"/>
    <n v="149"/>
    <n v="1846.11"/>
    <n v="3129"/>
    <n v="1282.8900000000001"/>
  </r>
  <r>
    <d v="2005-10-28T00:00:00"/>
    <x v="3"/>
    <s v="Jon"/>
    <s v="The Economist"/>
    <s v="Deuce"/>
    <n v="25"/>
    <n v="305"/>
    <n v="5185"/>
    <n v="7625"/>
    <n v="2440"/>
  </r>
  <r>
    <d v="2007-02-08T00:00:00"/>
    <x v="3"/>
    <s v="Jeri"/>
    <s v="The Economist"/>
    <s v="Yanaki"/>
    <n v="20"/>
    <n v="289"/>
    <n v="5404.3"/>
    <n v="5780"/>
    <n v="375.7"/>
  </r>
  <r>
    <d v="2006-04-03T00:00:00"/>
    <x v="3"/>
    <s v="Jon"/>
    <s v="The Economist"/>
    <s v="SunSpot"/>
    <n v="16"/>
    <n v="192"/>
    <n v="2088.96"/>
    <n v="3072"/>
    <n v="983.04"/>
  </r>
  <r>
    <d v="2005-12-06T00:00:00"/>
    <x v="3"/>
    <s v="Jon"/>
    <s v="The Economist"/>
    <s v="Deuce"/>
    <n v="25"/>
    <n v="118"/>
    <n v="2212.5"/>
    <n v="2950"/>
    <n v="737.5"/>
  </r>
  <r>
    <d v="2006-11-26T00:00:00"/>
    <x v="3"/>
    <s v="Sheliadawn"/>
    <s v="Whole Foods"/>
    <s v="SunSpot"/>
    <n v="16"/>
    <n v="301"/>
    <n v="1781.92"/>
    <n v="4816"/>
    <n v="3034.08"/>
  </r>
  <r>
    <d v="2006-08-07T00:00:00"/>
    <x v="3"/>
    <s v="Jeri"/>
    <s v="Whole Foods"/>
    <s v="Yanaki"/>
    <n v="20"/>
    <n v="93"/>
    <n v="1264.8"/>
    <n v="1860"/>
    <n v="595.20000000000005"/>
  </r>
  <r>
    <d v="2006-12-19T00:00:00"/>
    <x v="3"/>
    <s v="Chin"/>
    <s v="Whole Foods"/>
    <s v="SunSpot"/>
    <n v="16"/>
    <n v="43"/>
    <n v="295.83999999999997"/>
    <n v="688"/>
    <n v="392.16"/>
  </r>
  <r>
    <d v="2007-02-23T00:00:00"/>
    <x v="3"/>
    <s v="Steven"/>
    <s v="Yahoo"/>
    <s v="Bellen"/>
    <n v="21"/>
    <n v="454"/>
    <n v="4099.62"/>
    <n v="9534"/>
    <n v="5434.38"/>
  </r>
  <r>
    <d v="2006-02-11T00:00:00"/>
    <x v="3"/>
    <s v="Jon"/>
    <s v="Yahoo"/>
    <s v="Yanaki"/>
    <n v="20"/>
    <n v="417"/>
    <n v="3586.2"/>
    <n v="8340"/>
    <n v="4753.8"/>
  </r>
  <r>
    <d v="2006-07-14T00:00:00"/>
    <x v="3"/>
    <s v="Troung"/>
    <s v="Yahoo"/>
    <s v="SunSpot"/>
    <n v="16"/>
    <n v="369"/>
    <n v="4428"/>
    <n v="5904"/>
    <n v="1476"/>
  </r>
  <r>
    <d v="2005-08-26T00:00:00"/>
    <x v="3"/>
    <s v="Sheliadawn"/>
    <s v="Yahoo"/>
    <s v="Yanaki"/>
    <n v="20"/>
    <n v="157"/>
    <n v="1852.6"/>
    <n v="3140"/>
    <n v="1287.4000000000001"/>
  </r>
  <r>
    <d v="2005-06-10T00:00:00"/>
    <x v="4"/>
    <s v="Steven"/>
    <s v="Amazon.com"/>
    <s v="SunSpot"/>
    <n v="16"/>
    <n v="271"/>
    <n v="2558.2399999999998"/>
    <n v="4336"/>
    <n v="1777.76"/>
  </r>
  <r>
    <d v="2006-08-04T00:00:00"/>
    <x v="4"/>
    <s v="Chin"/>
    <s v="Costco"/>
    <s v="Bellen"/>
    <n v="21"/>
    <n v="422"/>
    <n v="4874.1000000000004"/>
    <n v="8862"/>
    <n v="3987.9"/>
  </r>
  <r>
    <d v="2007-01-04T00:00:00"/>
    <x v="4"/>
    <s v="Rhonda"/>
    <s v="Costco"/>
    <s v="Sunshine"/>
    <n v="19"/>
    <n v="98"/>
    <n v="1396.5"/>
    <n v="1862"/>
    <n v="465.5"/>
  </r>
  <r>
    <d v="2006-01-05T00:00:00"/>
    <x v="4"/>
    <s v="Rhonda"/>
    <s v="ExcelIsVeryFun.com"/>
    <s v="Deuce"/>
    <n v="25"/>
    <n v="345"/>
    <n v="5088.75"/>
    <n v="8625"/>
    <n v="3536.25"/>
  </r>
  <r>
    <d v="2006-08-01T00:00:00"/>
    <x v="4"/>
    <s v="Jeri"/>
    <s v="ExcelIsVeryFun.com"/>
    <s v="Sunshine"/>
    <n v="19"/>
    <n v="410"/>
    <n v="6855.2"/>
    <n v="7790"/>
    <n v="934.8"/>
  </r>
  <r>
    <d v="2006-07-11T00:00:00"/>
    <x v="4"/>
    <s v="Luke"/>
    <s v="ExcelIsVeryFun.com"/>
    <s v="Aspen"/>
    <n v="14"/>
    <n v="399"/>
    <n v="3239.88"/>
    <n v="5586"/>
    <n v="2346.12"/>
  </r>
  <r>
    <d v="2006-01-12T00:00:00"/>
    <x v="4"/>
    <s v="Troung"/>
    <s v="ExcelIsVeryFun.com"/>
    <s v="Bellen"/>
    <n v="21"/>
    <n v="93"/>
    <n v="1718.64"/>
    <n v="1953"/>
    <n v="234.36"/>
  </r>
  <r>
    <d v="2005-12-04T00:00:00"/>
    <x v="4"/>
    <s v="Sheliadawn"/>
    <s v="Google"/>
    <s v="Quad"/>
    <n v="24"/>
    <n v="462"/>
    <n v="6098.4"/>
    <n v="11088"/>
    <n v="4989.6000000000004"/>
  </r>
  <r>
    <d v="2006-11-14T00:00:00"/>
    <x v="4"/>
    <s v="Rhonda"/>
    <s v="Google"/>
    <s v="Yanaki"/>
    <n v="20"/>
    <n v="416"/>
    <n v="5657.6"/>
    <n v="8320"/>
    <n v="2662.4"/>
  </r>
  <r>
    <d v="2007-01-19T00:00:00"/>
    <x v="4"/>
    <s v="Sheliadawn"/>
    <s v="Google"/>
    <s v="Quad"/>
    <n v="24"/>
    <n v="259"/>
    <n v="2797.2"/>
    <n v="6216"/>
    <n v="3418.8"/>
  </r>
  <r>
    <d v="2006-11-12T00:00:00"/>
    <x v="4"/>
    <s v="Troung"/>
    <s v="Google"/>
    <s v="Regal"/>
    <n v="15"/>
    <n v="118"/>
    <n v="1026.5999999999999"/>
    <n v="1770"/>
    <n v="743.4"/>
  </r>
  <r>
    <d v="2006-04-30T00:00:00"/>
    <x v="4"/>
    <s v="Jon"/>
    <s v="Google"/>
    <s v="Regal"/>
    <n v="15"/>
    <n v="109"/>
    <n v="735.75"/>
    <n v="1635"/>
    <n v="899.25"/>
  </r>
  <r>
    <d v="2005-07-29T00:00:00"/>
    <x v="4"/>
    <s v="Rhonda"/>
    <s v="Home Depot"/>
    <s v="SunSpot"/>
    <n v="16"/>
    <n v="440"/>
    <n v="6195.2"/>
    <n v="7040"/>
    <n v="844.8"/>
  </r>
  <r>
    <d v="2006-03-29T00:00:00"/>
    <x v="4"/>
    <s v="Troung"/>
    <s v="Home Depot"/>
    <s v="Sunset"/>
    <n v="21"/>
    <n v="323"/>
    <n v="3052.35"/>
    <n v="6783"/>
    <n v="3730.65"/>
  </r>
  <r>
    <d v="2005-06-16T00:00:00"/>
    <x v="4"/>
    <s v="Luke"/>
    <s v="Home Depot"/>
    <s v="Bellen"/>
    <n v="21"/>
    <n v="309"/>
    <n v="2790.27"/>
    <n v="6489"/>
    <n v="3698.73"/>
  </r>
  <r>
    <d v="2005-05-14T00:00:00"/>
    <x v="4"/>
    <s v="Jeri"/>
    <s v="McLendon's Hardware"/>
    <s v="Sunshine"/>
    <n v="19"/>
    <n v="249"/>
    <n v="4423.4850000000006"/>
    <n v="4731"/>
    <n v="307.51499999999942"/>
  </r>
  <r>
    <d v="2006-05-15T00:00:00"/>
    <x v="4"/>
    <s v="Sheliadawn"/>
    <s v="McLendon's Hardware"/>
    <s v="Quad"/>
    <n v="24"/>
    <n v="157"/>
    <n v="1695.6"/>
    <n v="3768"/>
    <n v="2072.4"/>
  </r>
  <r>
    <d v="2006-11-03T00:00:00"/>
    <x v="4"/>
    <s v="Sheliadawn"/>
    <s v="Nature Company"/>
    <s v="Carlota"/>
    <n v="22"/>
    <n v="406"/>
    <n v="4912.6000000000004"/>
    <n v="8932"/>
    <n v="4019.4"/>
  </r>
  <r>
    <d v="2005-10-01T00:00:00"/>
    <x v="4"/>
    <s v="Rhonda"/>
    <s v="Office Depot"/>
    <s v="Regal"/>
    <n v="15"/>
    <n v="250"/>
    <n v="2062.5"/>
    <n v="3750"/>
    <n v="1687.5"/>
  </r>
  <r>
    <d v="2007-01-06T00:00:00"/>
    <x v="4"/>
    <s v="Troung"/>
    <s v="Peet's Coffee"/>
    <s v="Quad"/>
    <n v="24"/>
    <n v="107"/>
    <n v="1155.5999999999999"/>
    <n v="2568"/>
    <n v="1412.4"/>
  </r>
  <r>
    <d v="2006-08-07T00:00:00"/>
    <x v="4"/>
    <s v="Chin"/>
    <s v="Peet's Coffee"/>
    <s v="Deuce"/>
    <n v="25"/>
    <n v="15"/>
    <n v="221.25"/>
    <n v="375"/>
    <n v="153.75"/>
  </r>
  <r>
    <d v="2005-10-19T00:00:00"/>
    <x v="4"/>
    <s v="Jon"/>
    <s v="Sherman Williams"/>
    <s v="Yanaki"/>
    <n v="20"/>
    <n v="273"/>
    <n v="3166.8"/>
    <n v="5460"/>
    <n v="2293.1999999999998"/>
  </r>
  <r>
    <d v="2006-09-06T00:00:00"/>
    <x v="4"/>
    <s v="Chin"/>
    <s v="Solar and Wind Inc."/>
    <s v="Deuce"/>
    <n v="25"/>
    <n v="343"/>
    <n v="6431.25"/>
    <n v="8575"/>
    <n v="2143.75"/>
  </r>
  <r>
    <d v="2006-04-20T00:00:00"/>
    <x v="4"/>
    <s v="Jon"/>
    <s v="Solar and Wind Inc."/>
    <s v="Deuce"/>
    <n v="25"/>
    <n v="255"/>
    <n v="3761.25"/>
    <n v="6375"/>
    <n v="2613.75"/>
  </r>
  <r>
    <d v="2006-02-13T00:00:00"/>
    <x v="4"/>
    <s v="Steven"/>
    <s v="Solar and Wind Inc."/>
    <s v="Carlota"/>
    <n v="22"/>
    <n v="270"/>
    <n v="5227.2"/>
    <n v="5940"/>
    <n v="712.8"/>
  </r>
  <r>
    <d v="2007-01-05T00:00:00"/>
    <x v="4"/>
    <s v="Jon"/>
    <s v="Solar and Wind Inc."/>
    <s v="Sunset"/>
    <n v="21"/>
    <n v="280"/>
    <n v="3234"/>
    <n v="5880"/>
    <n v="2646"/>
  </r>
  <r>
    <d v="2006-03-09T00:00:00"/>
    <x v="4"/>
    <s v="Steven"/>
    <s v="Solar and Wind Inc."/>
    <s v="Regal"/>
    <n v="15"/>
    <n v="301"/>
    <n v="1670.55"/>
    <n v="4515"/>
    <n v="2844.45"/>
  </r>
  <r>
    <d v="2006-06-04T00:00:00"/>
    <x v="4"/>
    <s v="Jeri"/>
    <s v="Solar and Wind Inc."/>
    <s v="Aspen"/>
    <n v="14"/>
    <n v="317"/>
    <n v="2618.42"/>
    <n v="4438"/>
    <n v="1819.58"/>
  </r>
  <r>
    <d v="2005-12-01T00:00:00"/>
    <x v="4"/>
    <s v="Jon"/>
    <s v="Solar and Wind Inc."/>
    <s v="Bellen"/>
    <n v="21"/>
    <n v="102"/>
    <n v="2002.77"/>
    <n v="2142"/>
    <n v="139.22999999999999"/>
  </r>
  <r>
    <d v="2006-01-03T00:00:00"/>
    <x v="4"/>
    <s v="Rhonda"/>
    <s v="Solar and Wind Inc."/>
    <s v="Sunshine"/>
    <n v="19"/>
    <n v="22"/>
    <n v="246.62"/>
    <n v="418"/>
    <n v="171.38"/>
  </r>
  <r>
    <d v="2005-08-28T00:00:00"/>
    <x v="4"/>
    <s v="Rhonda"/>
    <s v="The Economist"/>
    <s v="Sunset"/>
    <n v="21"/>
    <n v="485"/>
    <n v="4583.25"/>
    <n v="10185"/>
    <n v="5601.75"/>
  </r>
  <r>
    <d v="2005-07-27T00:00:00"/>
    <x v="4"/>
    <s v="Luke"/>
    <s v="Whole Foods"/>
    <s v="Sunset"/>
    <n v="21"/>
    <n v="151"/>
    <n v="1744.05"/>
    <n v="3171"/>
    <n v="1426.95"/>
  </r>
  <r>
    <d v="2005-08-20T00:00:00"/>
    <x v="4"/>
    <s v="Steven"/>
    <s v="Whole Foods"/>
    <s v="Yanaki"/>
    <n v="20"/>
    <n v="117"/>
    <n v="1591.2"/>
    <n v="2340"/>
    <n v="748.8"/>
  </r>
  <r>
    <d v="2006-07-30T00:00:00"/>
    <x v="4"/>
    <s v="Steven"/>
    <s v="Yahoo"/>
    <s v="Carlota"/>
    <n v="22"/>
    <n v="408"/>
    <n v="6103.68"/>
    <n v="8976"/>
    <n v="2872.32"/>
  </r>
  <r>
    <d v="2007-02-05T00:00:00"/>
    <x v="4"/>
    <s v="Luke"/>
    <s v="Yahoo"/>
    <s v="Bellen"/>
    <n v="21"/>
    <n v="234"/>
    <n v="2702.7"/>
    <n v="4914"/>
    <n v="2211.3000000000002"/>
  </r>
  <r>
    <d v="2006-10-09T00:00:00"/>
    <x v="4"/>
    <s v="Troung"/>
    <s v="Yahoo"/>
    <s v="Yanaki"/>
    <n v="20"/>
    <n v="205"/>
    <n v="2788"/>
    <n v="4100"/>
    <n v="1312"/>
  </r>
  <r>
    <d v="2005-03-09T00:00:00"/>
    <x v="4"/>
    <s v="Steven"/>
    <s v="Yahoo"/>
    <s v="Aspen"/>
    <n v="14"/>
    <n v="49"/>
    <n v="294.98"/>
    <n v="686"/>
    <n v="391.0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2">
  <r>
    <d v="2006-09-01T00:00:00"/>
    <s v="Friday"/>
    <n v="5000"/>
    <s v="IRA"/>
    <s v="New Accts"/>
    <x v="0"/>
    <s v="Existing"/>
  </r>
  <r>
    <d v="2006-09-01T00:00:00"/>
    <s v="Friday"/>
    <n v="14571"/>
    <s v="CD"/>
    <s v="Teller"/>
    <x v="0"/>
    <s v="New"/>
  </r>
  <r>
    <d v="2006-09-01T00:00:00"/>
    <s v="Friday"/>
    <n v="500"/>
    <s v="Checking"/>
    <s v="New Accts"/>
    <x v="0"/>
    <s v="Existing"/>
  </r>
  <r>
    <d v="2006-09-01T00:00:00"/>
    <s v="Friday"/>
    <n v="15000"/>
    <s v="CD"/>
    <s v="New Accts"/>
    <x v="0"/>
    <s v="Existing"/>
  </r>
  <r>
    <d v="2006-09-01T00:00:00"/>
    <s v="Friday"/>
    <n v="4623"/>
    <s v="Savings"/>
    <s v="New Accts"/>
    <x v="1"/>
    <s v="Existing"/>
  </r>
  <r>
    <d v="2006-09-01T00:00:00"/>
    <s v="Friday"/>
    <n v="8721"/>
    <s v="Savings"/>
    <s v="New Accts"/>
    <x v="2"/>
    <s v="New"/>
  </r>
  <r>
    <d v="2006-09-01T00:00:00"/>
    <s v="Friday"/>
    <n v="15276"/>
    <s v="Savings"/>
    <s v="New Accts"/>
    <x v="1"/>
    <s v="Existing"/>
  </r>
  <r>
    <d v="2006-09-01T00:00:00"/>
    <s v="Friday"/>
    <n v="5000"/>
    <s v="Savings"/>
    <s v="New Accts"/>
    <x v="2"/>
    <s v="Existing"/>
  </r>
  <r>
    <d v="2006-09-01T00:00:00"/>
    <s v="Friday"/>
    <n v="15759"/>
    <s v="CD"/>
    <s v="Teller"/>
    <x v="2"/>
    <s v="Existing"/>
  </r>
  <r>
    <d v="2006-09-01T00:00:00"/>
    <s v="Friday"/>
    <n v="12000"/>
    <s v="CD"/>
    <s v="New Accts"/>
    <x v="2"/>
    <s v="Existing"/>
  </r>
  <r>
    <d v="2006-09-01T00:00:00"/>
    <s v="Friday"/>
    <n v="7177"/>
    <s v="Savings"/>
    <s v="Teller"/>
    <x v="1"/>
    <s v="Existing"/>
  </r>
  <r>
    <d v="2006-09-01T00:00:00"/>
    <s v="Friday"/>
    <n v="6837"/>
    <s v="Savings"/>
    <s v="New Accts"/>
    <x v="2"/>
    <s v="Existing"/>
  </r>
  <r>
    <d v="2006-09-01T00:00:00"/>
    <s v="Friday"/>
    <n v="3171"/>
    <s v="Checking"/>
    <s v="New Accts"/>
    <x v="2"/>
    <s v="Existing"/>
  </r>
  <r>
    <d v="2006-09-01T00:00:00"/>
    <s v="Friday"/>
    <n v="50000"/>
    <s v="Savings"/>
    <s v="New Accts"/>
    <x v="0"/>
    <s v="Existing"/>
  </r>
  <r>
    <d v="2006-09-01T00:00:00"/>
    <s v="Friday"/>
    <n v="4690"/>
    <s v="Checking"/>
    <s v="New Accts"/>
    <x v="1"/>
    <s v="New"/>
  </r>
  <r>
    <d v="2006-09-01T00:00:00"/>
    <s v="Friday"/>
    <n v="12438"/>
    <s v="Checking"/>
    <s v="New Accts"/>
    <x v="0"/>
    <s v="Existing"/>
  </r>
  <r>
    <d v="2006-09-01T00:00:00"/>
    <s v="Friday"/>
    <n v="5000"/>
    <s v="Checking"/>
    <s v="New Accts"/>
    <x v="1"/>
    <s v="Existing"/>
  </r>
  <r>
    <d v="2006-09-01T00:00:00"/>
    <s v="Friday"/>
    <n v="7000"/>
    <s v="Savings"/>
    <s v="New Accts"/>
    <x v="1"/>
    <s v="New"/>
  </r>
  <r>
    <d v="2006-09-01T00:00:00"/>
    <s v="Friday"/>
    <n v="11957"/>
    <s v="Checking"/>
    <s v="New Accts"/>
    <x v="0"/>
    <s v="Existing"/>
  </r>
  <r>
    <d v="2006-09-01T00:00:00"/>
    <s v="Friday"/>
    <n v="13636"/>
    <s v="CD"/>
    <s v="New Accts"/>
    <x v="1"/>
    <s v="Existing"/>
  </r>
  <r>
    <d v="2006-09-01T00:00:00"/>
    <s v="Friday"/>
    <n v="16000"/>
    <s v="CD"/>
    <s v="New Accts"/>
    <x v="0"/>
    <s v="New"/>
  </r>
  <r>
    <d v="2006-09-01T00:00:00"/>
    <s v="Friday"/>
    <n v="5879"/>
    <s v="Checking"/>
    <s v="New Accts"/>
    <x v="0"/>
    <s v="Existing"/>
  </r>
  <r>
    <d v="2006-09-01T00:00:00"/>
    <s v="Friday"/>
    <n v="4000"/>
    <s v="Savings"/>
    <s v="New Accts"/>
    <x v="0"/>
    <s v="Existing"/>
  </r>
  <r>
    <d v="2006-09-01T00:00:00"/>
    <s v="Friday"/>
    <n v="10000"/>
    <s v="CD"/>
    <s v="Teller"/>
    <x v="1"/>
    <s v="Existing"/>
  </r>
  <r>
    <d v="2006-09-01T00:00:00"/>
    <s v="Friday"/>
    <n v="7427"/>
    <s v="Checking"/>
    <s v="New Accts"/>
    <x v="1"/>
    <s v="Existing"/>
  </r>
  <r>
    <d v="2006-09-01T00:00:00"/>
    <s v="Friday"/>
    <n v="4500"/>
    <s v="Checking"/>
    <s v="New Accts"/>
    <x v="1"/>
    <s v="New"/>
  </r>
  <r>
    <d v="2006-09-01T00:00:00"/>
    <s v="Friday"/>
    <n v="12962"/>
    <s v="Checking"/>
    <s v="Teller"/>
    <x v="0"/>
    <s v="Existing"/>
  </r>
  <r>
    <d v="2006-09-01T00:00:00"/>
    <s v="Friday"/>
    <n v="500"/>
    <s v="Checking"/>
    <s v="New Accts"/>
    <x v="0"/>
    <s v="New"/>
  </r>
  <r>
    <d v="2006-09-01T00:00:00"/>
    <s v="Friday"/>
    <n v="5364"/>
    <s v="Checking"/>
    <s v="Teller"/>
    <x v="0"/>
    <s v="New"/>
  </r>
  <r>
    <d v="2006-09-01T00:00:00"/>
    <s v="Friday"/>
    <n v="45000"/>
    <s v="CD"/>
    <s v="Teller"/>
    <x v="1"/>
    <s v="Existing"/>
  </r>
  <r>
    <d v="2006-09-01T00:00:00"/>
    <s v="Friday"/>
    <n v="14867"/>
    <s v="Checking"/>
    <s v="Teller"/>
    <x v="1"/>
    <s v="Existing"/>
  </r>
  <r>
    <d v="2006-09-01T00:00:00"/>
    <s v="Friday"/>
    <n v="13061"/>
    <s v="Checking"/>
    <s v="Teller"/>
    <x v="0"/>
    <s v="New"/>
  </r>
  <r>
    <d v="2006-09-01T00:00:00"/>
    <s v="Friday"/>
    <n v="11779"/>
    <s v="CD"/>
    <s v="Teller"/>
    <x v="0"/>
    <s v="New"/>
  </r>
  <r>
    <d v="2006-09-02T00:00:00"/>
    <s v="Saturday"/>
    <n v="4995"/>
    <s v="Checking"/>
    <s v="New Accts"/>
    <x v="0"/>
    <s v="New"/>
  </r>
  <r>
    <d v="2006-09-02T00:00:00"/>
    <s v="Saturday"/>
    <n v="10096"/>
    <s v="Savings"/>
    <s v="New Accts"/>
    <x v="0"/>
    <s v="New"/>
  </r>
  <r>
    <d v="2006-09-02T00:00:00"/>
    <s v="Saturday"/>
    <n v="14861"/>
    <s v="Savings"/>
    <s v="New Accts"/>
    <x v="0"/>
    <s v="New"/>
  </r>
  <r>
    <d v="2006-09-02T00:00:00"/>
    <s v="Saturday"/>
    <n v="500"/>
    <s v="Checking"/>
    <s v="Teller"/>
    <x v="0"/>
    <s v="New"/>
  </r>
  <r>
    <d v="2006-09-02T00:00:00"/>
    <s v="Saturday"/>
    <n v="5524"/>
    <s v="Checking"/>
    <s v="New Accts"/>
    <x v="0"/>
    <s v="Existing"/>
  </r>
  <r>
    <d v="2006-09-02T00:00:00"/>
    <s v="Saturday"/>
    <n v="5862"/>
    <s v="Savings"/>
    <s v="Teller"/>
    <x v="1"/>
    <s v="New"/>
  </r>
  <r>
    <d v="2006-09-02T00:00:00"/>
    <s v="Saturday"/>
    <n v="12592"/>
    <s v="Savings"/>
    <s v="Teller"/>
    <x v="0"/>
    <s v="Existing"/>
  </r>
  <r>
    <d v="2006-09-02T00:00:00"/>
    <s v="Saturday"/>
    <n v="7188"/>
    <s v="Checking"/>
    <s v="Teller"/>
    <x v="2"/>
    <s v="New"/>
  </r>
  <r>
    <d v="2006-09-02T00:00:00"/>
    <s v="Saturday"/>
    <n v="9159"/>
    <s v="Checking"/>
    <s v="Teller"/>
    <x v="1"/>
    <s v="New"/>
  </r>
  <r>
    <d v="2006-09-02T00:00:00"/>
    <s v="Saturday"/>
    <n v="9208"/>
    <s v="Checking"/>
    <s v="Teller"/>
    <x v="0"/>
    <s v="Existing"/>
  </r>
  <r>
    <d v="2006-09-02T00:00:00"/>
    <s v="Saturday"/>
    <n v="5756"/>
    <s v="Savings"/>
    <s v="Teller"/>
    <x v="1"/>
    <s v="Existing"/>
  </r>
  <r>
    <d v="2006-09-02T00:00:00"/>
    <s v="Saturday"/>
    <n v="14480"/>
    <s v="Checking"/>
    <s v="Teller"/>
    <x v="0"/>
    <s v="New"/>
  </r>
  <r>
    <d v="2006-09-02T00:00:00"/>
    <s v="Saturday"/>
    <n v="7028"/>
    <s v="CD"/>
    <s v="New Accts"/>
    <x v="1"/>
    <s v="New"/>
  </r>
  <r>
    <d v="2006-09-04T00:00:00"/>
    <s v="Monday"/>
    <n v="9397"/>
    <s v="Checking"/>
    <s v="Teller"/>
    <x v="1"/>
    <s v="Existing"/>
  </r>
  <r>
    <d v="2006-09-04T00:00:00"/>
    <s v="Monday"/>
    <n v="14067"/>
    <s v="CD"/>
    <s v="New Accts"/>
    <x v="1"/>
    <s v="New"/>
  </r>
  <r>
    <d v="2006-09-04T00:00:00"/>
    <s v="Monday"/>
    <n v="500"/>
    <s v="Checking"/>
    <s v="Teller"/>
    <x v="2"/>
    <s v="Existing"/>
  </r>
  <r>
    <d v="2006-09-04T00:00:00"/>
    <s v="Monday"/>
    <n v="12429"/>
    <s v="CD"/>
    <s v="New Accts"/>
    <x v="2"/>
    <s v="New"/>
  </r>
  <r>
    <d v="2006-09-04T00:00:00"/>
    <s v="Monday"/>
    <n v="5538"/>
    <s v="Savings"/>
    <s v="New Accts"/>
    <x v="0"/>
    <s v="Existing"/>
  </r>
  <r>
    <d v="2006-09-04T00:00:00"/>
    <s v="Monday"/>
    <n v="12953"/>
    <s v="Savings"/>
    <s v="Teller"/>
    <x v="0"/>
    <s v="Existing"/>
  </r>
  <r>
    <d v="2006-09-04T00:00:00"/>
    <s v="Monday"/>
    <n v="8190"/>
    <s v="Savings"/>
    <s v="New Accts"/>
    <x v="1"/>
    <s v="Existing"/>
  </r>
  <r>
    <d v="2006-09-04T00:00:00"/>
    <s v="Monday"/>
    <n v="4348"/>
    <s v="Savings"/>
    <s v="Teller"/>
    <x v="0"/>
    <s v="Existing"/>
  </r>
  <r>
    <d v="2006-09-04T00:00:00"/>
    <s v="Monday"/>
    <n v="6071"/>
    <s v="Savings"/>
    <s v="Teller"/>
    <x v="1"/>
    <s v="Existing"/>
  </r>
  <r>
    <d v="2006-09-04T00:00:00"/>
    <s v="Monday"/>
    <n v="13000"/>
    <s v="CD"/>
    <s v="New Accts"/>
    <x v="1"/>
    <s v="New"/>
  </r>
  <r>
    <d v="2006-09-04T00:00:00"/>
    <s v="Monday"/>
    <n v="15000"/>
    <s v="CD"/>
    <s v="New Accts"/>
    <x v="2"/>
    <s v="New"/>
  </r>
  <r>
    <d v="2006-09-04T00:00:00"/>
    <s v="Monday"/>
    <n v="12824"/>
    <s v="CD"/>
    <s v="New Accts"/>
    <x v="2"/>
    <s v="Existing"/>
  </r>
  <r>
    <d v="2006-09-04T00:00:00"/>
    <s v="Monday"/>
    <n v="250"/>
    <s v="Checking"/>
    <s v="Teller"/>
    <x v="1"/>
    <s v="New"/>
  </r>
  <r>
    <d v="2006-09-04T00:00:00"/>
    <s v="Monday"/>
    <n v="3000"/>
    <s v="Checking"/>
    <s v="New Accts"/>
    <x v="0"/>
    <s v="Existing"/>
  </r>
  <r>
    <d v="2006-09-04T00:00:00"/>
    <s v="Monday"/>
    <n v="9095"/>
    <s v="IRA"/>
    <s v="Teller"/>
    <x v="0"/>
    <s v="Existing"/>
  </r>
  <r>
    <d v="2006-09-04T00:00:00"/>
    <s v="Monday"/>
    <n v="240"/>
    <s v="Checking"/>
    <s v="New Accts"/>
    <x v="0"/>
    <s v="Existing"/>
  </r>
  <r>
    <d v="2006-09-04T00:00:00"/>
    <s v="Monday"/>
    <n v="3075"/>
    <s v="Checking"/>
    <s v="New Accts"/>
    <x v="2"/>
    <s v="Existing"/>
  </r>
  <r>
    <d v="2006-09-04T00:00:00"/>
    <s v="Monday"/>
    <n v="4309"/>
    <s v="Savings"/>
    <s v="Teller"/>
    <x v="0"/>
    <s v="Existing"/>
  </r>
  <r>
    <d v="2006-09-04T00:00:00"/>
    <s v="Monday"/>
    <n v="12000"/>
    <s v="CD"/>
    <s v="New Accts"/>
    <x v="2"/>
    <s v="Existing"/>
  </r>
  <r>
    <d v="2006-09-04T00:00:00"/>
    <s v="Monday"/>
    <n v="4000"/>
    <s v="Checking"/>
    <s v="New Accts"/>
    <x v="0"/>
    <s v="Existing"/>
  </r>
  <r>
    <d v="2006-09-04T00:00:00"/>
    <s v="Monday"/>
    <n v="4000"/>
    <s v="Checking"/>
    <s v="New Accts"/>
    <x v="1"/>
    <s v="Existing"/>
  </r>
  <r>
    <d v="2006-09-04T00:00:00"/>
    <s v="Monday"/>
    <n v="2000"/>
    <s v="IRA"/>
    <s v="New Accts"/>
    <x v="2"/>
    <s v="Existing"/>
  </r>
  <r>
    <d v="2006-09-04T00:00:00"/>
    <s v="Monday"/>
    <n v="5025"/>
    <s v="CD"/>
    <s v="New Accts"/>
    <x v="1"/>
    <s v="New"/>
  </r>
  <r>
    <d v="2006-09-04T00:00:00"/>
    <s v="Monday"/>
    <n v="65000"/>
    <s v="Savings"/>
    <s v="New Accts"/>
    <x v="2"/>
    <s v="Existing"/>
  </r>
  <r>
    <d v="2006-09-04T00:00:00"/>
    <s v="Monday"/>
    <n v="6307"/>
    <s v="Savings"/>
    <s v="Teller"/>
    <x v="1"/>
    <s v="Existing"/>
  </r>
  <r>
    <d v="2006-09-04T00:00:00"/>
    <s v="Monday"/>
    <n v="5000"/>
    <s v="Checking"/>
    <s v="New Accts"/>
    <x v="1"/>
    <s v="Existing"/>
  </r>
  <r>
    <d v="2006-09-04T00:00:00"/>
    <s v="Monday"/>
    <n v="12203"/>
    <s v="CD"/>
    <s v="New Accts"/>
    <x v="1"/>
    <s v="Existing"/>
  </r>
  <r>
    <d v="2006-09-04T00:00:00"/>
    <s v="Monday"/>
    <n v="6000"/>
    <s v="Savings"/>
    <s v="New Accts"/>
    <x v="0"/>
    <s v="Existing"/>
  </r>
  <r>
    <d v="2006-09-04T00:00:00"/>
    <s v="Monday"/>
    <n v="13215"/>
    <s v="Checking"/>
    <s v="Teller"/>
    <x v="1"/>
    <s v="Existing"/>
  </r>
  <r>
    <d v="2006-09-04T00:00:00"/>
    <s v="Monday"/>
    <n v="35000"/>
    <s v="CD"/>
    <s v="New Accts"/>
    <x v="0"/>
    <s v="Existing"/>
  </r>
  <r>
    <d v="2006-09-04T00:00:00"/>
    <s v="Monday"/>
    <n v="13000"/>
    <s v="CD"/>
    <s v="New Accts"/>
    <x v="0"/>
    <s v="Existing"/>
  </r>
  <r>
    <d v="2006-09-04T00:00:00"/>
    <s v="Monday"/>
    <n v="14548"/>
    <s v="CD"/>
    <s v="New Accts"/>
    <x v="0"/>
    <s v="Existing"/>
  </r>
  <r>
    <d v="2006-09-04T00:00:00"/>
    <s v="Monday"/>
    <n v="500"/>
    <s v="Checking"/>
    <s v="Teller"/>
    <x v="0"/>
    <s v="Existing"/>
  </r>
  <r>
    <d v="2006-09-04T00:00:00"/>
    <s v="Monday"/>
    <n v="11000"/>
    <s v="CD"/>
    <s v="New Accts"/>
    <x v="0"/>
    <s v="New"/>
  </r>
  <r>
    <d v="2006-09-04T00:00:00"/>
    <s v="Monday"/>
    <n v="2878"/>
    <s v="Savings"/>
    <s v="New Accts"/>
    <x v="1"/>
    <s v="Existing"/>
  </r>
  <r>
    <d v="2006-09-04T00:00:00"/>
    <s v="Monday"/>
    <n v="9000"/>
    <s v="CD"/>
    <s v="Teller"/>
    <x v="0"/>
    <s v="Existing"/>
  </r>
  <r>
    <d v="2006-09-04T00:00:00"/>
    <s v="Monday"/>
    <n v="240"/>
    <s v="Checking"/>
    <s v="New Accts"/>
    <x v="0"/>
    <s v="Existing"/>
  </r>
  <r>
    <d v="2006-09-04T00:00:00"/>
    <s v="Monday"/>
    <n v="50000"/>
    <s v="CD"/>
    <s v="New Accts"/>
    <x v="1"/>
    <s v="New"/>
  </r>
  <r>
    <d v="2006-09-04T00:00:00"/>
    <s v="Monday"/>
    <n v="13519"/>
    <s v="CD"/>
    <s v="New Accts"/>
    <x v="0"/>
    <s v="New"/>
  </r>
  <r>
    <d v="2006-09-04T00:00:00"/>
    <s v="Monday"/>
    <n v="14702"/>
    <s v="CD"/>
    <s v="Teller"/>
    <x v="1"/>
    <s v="New"/>
  </r>
  <r>
    <d v="2006-09-05T00:00:00"/>
    <s v="Tuesday"/>
    <n v="9705"/>
    <s v="CD"/>
    <s v="New Accts"/>
    <x v="2"/>
    <s v="New"/>
  </r>
  <r>
    <d v="2006-09-05T00:00:00"/>
    <s v="Tuesday"/>
    <n v="11135"/>
    <s v="CD"/>
    <s v="New Accts"/>
    <x v="0"/>
    <s v="Existing"/>
  </r>
  <r>
    <d v="2006-09-05T00:00:00"/>
    <s v="Tuesday"/>
    <n v="12000"/>
    <s v="CD"/>
    <s v="Teller"/>
    <x v="0"/>
    <s v="Existing"/>
  </r>
  <r>
    <d v="2006-09-05T00:00:00"/>
    <s v="Tuesday"/>
    <n v="1000"/>
    <s v="Checking"/>
    <s v="New Accts"/>
    <x v="0"/>
    <s v="Existing"/>
  </r>
  <r>
    <d v="2006-09-05T00:00:00"/>
    <s v="Tuesday"/>
    <n v="7434"/>
    <s v="Checking"/>
    <s v="Teller"/>
    <x v="0"/>
    <s v="Existing"/>
  </r>
  <r>
    <d v="2006-09-05T00:00:00"/>
    <s v="Tuesday"/>
    <n v="3000"/>
    <s v="Checking"/>
    <s v="New Accts"/>
    <x v="0"/>
    <s v="New"/>
  </r>
  <r>
    <d v="2006-09-05T00:00:00"/>
    <s v="Tuesday"/>
    <n v="13500"/>
    <s v="CD"/>
    <s v="New Accts"/>
    <x v="1"/>
    <s v="Existing"/>
  </r>
  <r>
    <d v="2006-09-05T00:00:00"/>
    <s v="Tuesday"/>
    <n v="8456"/>
    <s v="CD"/>
    <s v="Teller"/>
    <x v="0"/>
    <s v="Existing"/>
  </r>
  <r>
    <d v="2006-09-05T00:00:00"/>
    <s v="Tuesday"/>
    <n v="7770"/>
    <s v="CD"/>
    <s v="New Accts"/>
    <x v="0"/>
    <s v="Existing"/>
  </r>
  <r>
    <d v="2006-09-05T00:00:00"/>
    <s v="Tuesday"/>
    <n v="4000"/>
    <s v="Checking"/>
    <s v="Teller"/>
    <x v="1"/>
    <s v="Existing"/>
  </r>
  <r>
    <d v="2006-09-05T00:00:00"/>
    <s v="Tuesday"/>
    <n v="13000"/>
    <s v="CD"/>
    <s v="Teller"/>
    <x v="2"/>
    <s v="Existing"/>
  </r>
  <r>
    <d v="2006-09-05T00:00:00"/>
    <s v="Tuesday"/>
    <n v="100"/>
    <s v="Checking"/>
    <s v="New Accts"/>
    <x v="1"/>
    <s v="Existing"/>
  </r>
  <r>
    <d v="2006-09-05T00:00:00"/>
    <s v="Tuesday"/>
    <n v="12310"/>
    <s v="Savings"/>
    <s v="New Accts"/>
    <x v="2"/>
    <s v="New"/>
  </r>
  <r>
    <d v="2006-09-05T00:00:00"/>
    <s v="Tuesday"/>
    <n v="3715"/>
    <s v="Checking"/>
    <s v="New Accts"/>
    <x v="0"/>
    <s v="Existing"/>
  </r>
  <r>
    <d v="2006-09-05T00:00:00"/>
    <s v="Tuesday"/>
    <n v="4231"/>
    <s v="Checking"/>
    <s v="Teller"/>
    <x v="0"/>
    <s v="New"/>
  </r>
  <r>
    <d v="2006-09-05T00:00:00"/>
    <s v="Tuesday"/>
    <n v="100"/>
    <s v="Checking"/>
    <s v="New Accts"/>
    <x v="0"/>
    <s v="Existing"/>
  </r>
  <r>
    <d v="2006-09-05T00:00:00"/>
    <s v="Tuesday"/>
    <n v="3644"/>
    <s v="Checking"/>
    <s v="New Accts"/>
    <x v="0"/>
    <s v="Existing"/>
  </r>
  <r>
    <d v="2006-09-05T00:00:00"/>
    <s v="Tuesday"/>
    <n v="5701"/>
    <s v="Savings"/>
    <s v="Teller"/>
    <x v="0"/>
    <s v="New"/>
  </r>
  <r>
    <d v="2006-09-05T00:00:00"/>
    <s v="Tuesday"/>
    <n v="3559"/>
    <s v="Savings"/>
    <s v="Teller"/>
    <x v="0"/>
    <s v="Existing"/>
  </r>
  <r>
    <d v="2006-09-05T00:00:00"/>
    <s v="Tuesday"/>
    <n v="5000"/>
    <s v="Checking"/>
    <s v="New Accts"/>
    <x v="1"/>
    <s v="Existing"/>
  </r>
  <r>
    <d v="2006-09-05T00:00:00"/>
    <s v="Tuesday"/>
    <n v="275"/>
    <s v="Checking"/>
    <s v="Teller"/>
    <x v="1"/>
    <s v="Existing"/>
  </r>
  <r>
    <d v="2006-09-05T00:00:00"/>
    <s v="Tuesday"/>
    <n v="11761"/>
    <s v="CD"/>
    <s v="New Accts"/>
    <x v="0"/>
    <s v="New"/>
  </r>
  <r>
    <d v="2006-09-05T00:00:00"/>
    <s v="Tuesday"/>
    <n v="45000"/>
    <s v="CD"/>
    <s v="New Accts"/>
    <x v="2"/>
    <s v="Existing"/>
  </r>
  <r>
    <d v="2006-09-05T00:00:00"/>
    <s v="Tuesday"/>
    <n v="1000"/>
    <s v="Savings"/>
    <s v="Teller"/>
    <x v="1"/>
    <s v="Existing"/>
  </r>
  <r>
    <d v="2006-09-05T00:00:00"/>
    <s v="Tuesday"/>
    <n v="200"/>
    <s v="Checking"/>
    <s v="New Accts"/>
    <x v="2"/>
    <s v="Existing"/>
  </r>
  <r>
    <d v="2006-09-05T00:00:00"/>
    <s v="Tuesday"/>
    <n v="3000"/>
    <s v="Checking"/>
    <s v="New Accts"/>
    <x v="1"/>
    <s v="New"/>
  </r>
  <r>
    <d v="2006-09-05T00:00:00"/>
    <s v="Tuesday"/>
    <n v="10135"/>
    <s v="Savings"/>
    <s v="Teller"/>
    <x v="0"/>
    <s v="New"/>
  </r>
  <r>
    <d v="2006-09-05T00:00:00"/>
    <s v="Tuesday"/>
    <n v="7000"/>
    <s v="IRA"/>
    <s v="New Accts"/>
    <x v="1"/>
    <s v="Existing"/>
  </r>
  <r>
    <d v="2006-09-05T00:00:00"/>
    <s v="Tuesday"/>
    <n v="5807"/>
    <s v="CD"/>
    <s v="New Accts"/>
    <x v="1"/>
    <s v="New"/>
  </r>
  <r>
    <d v="2006-09-05T00:00:00"/>
    <s v="Tuesday"/>
    <n v="17000"/>
    <s v="CD"/>
    <s v="New Accts"/>
    <x v="2"/>
    <s v="Existing"/>
  </r>
  <r>
    <d v="2006-09-05T00:00:00"/>
    <s v="Tuesday"/>
    <n v="7839"/>
    <s v="CD"/>
    <s v="Teller"/>
    <x v="0"/>
    <s v="Existing"/>
  </r>
  <r>
    <d v="2006-09-05T00:00:00"/>
    <s v="Tuesday"/>
    <n v="10612"/>
    <s v="Savings"/>
    <s v="New Accts"/>
    <x v="1"/>
    <s v="Existing"/>
  </r>
  <r>
    <d v="2006-09-05T00:00:00"/>
    <s v="Tuesday"/>
    <n v="200"/>
    <s v="Checking"/>
    <s v="Teller"/>
    <x v="2"/>
    <s v="Existing"/>
  </r>
  <r>
    <d v="2006-09-06T00:00:00"/>
    <s v="Wednesday"/>
    <n v="400"/>
    <s v="Checking"/>
    <s v="Teller"/>
    <x v="0"/>
    <s v="Existing"/>
  </r>
  <r>
    <d v="2006-09-06T00:00:00"/>
    <s v="Wednesday"/>
    <n v="14158"/>
    <s v="Checking"/>
    <s v="New Accts"/>
    <x v="2"/>
    <s v="New"/>
  </r>
  <r>
    <d v="2006-09-06T00:00:00"/>
    <s v="Wednesday"/>
    <n v="6762"/>
    <s v="Savings"/>
    <s v="New Accts"/>
    <x v="0"/>
    <s v="Existing"/>
  </r>
  <r>
    <d v="2006-09-06T00:00:00"/>
    <s v="Wednesday"/>
    <n v="11719"/>
    <s v="Checking"/>
    <s v="New Accts"/>
    <x v="2"/>
    <s v="Existing"/>
  </r>
  <r>
    <d v="2006-09-06T00:00:00"/>
    <s v="Wednesday"/>
    <n v="500"/>
    <s v="Savings"/>
    <s v="New Accts"/>
    <x v="2"/>
    <s v="Existing"/>
  </r>
  <r>
    <d v="2006-09-06T00:00:00"/>
    <s v="Wednesday"/>
    <n v="5000"/>
    <s v="CD"/>
    <s v="New Accts"/>
    <x v="1"/>
    <s v="Existing"/>
  </r>
  <r>
    <d v="2006-09-06T00:00:00"/>
    <s v="Wednesday"/>
    <n v="11552"/>
    <s v="CD"/>
    <s v="New Accts"/>
    <x v="1"/>
    <s v="New"/>
  </r>
  <r>
    <d v="2006-09-06T00:00:00"/>
    <s v="Wednesday"/>
    <n v="7342"/>
    <s v="Checking"/>
    <s v="New Accts"/>
    <x v="0"/>
    <s v="Existing"/>
  </r>
  <r>
    <d v="2006-09-06T00:00:00"/>
    <s v="Wednesday"/>
    <n v="90000"/>
    <s v="CD"/>
    <s v="New Accts"/>
    <x v="0"/>
    <s v="Existing"/>
  </r>
  <r>
    <d v="2006-09-06T00:00:00"/>
    <s v="Wednesday"/>
    <n v="11828"/>
    <s v="CD"/>
    <s v="New Accts"/>
    <x v="0"/>
    <s v="New"/>
  </r>
  <r>
    <d v="2006-09-06T00:00:00"/>
    <s v="Wednesday"/>
    <n v="14644"/>
    <s v="CD"/>
    <s v="New Accts"/>
    <x v="2"/>
    <s v="New"/>
  </r>
  <r>
    <d v="2006-09-06T00:00:00"/>
    <s v="Wednesday"/>
    <n v="3820"/>
    <s v="Checking"/>
    <s v="New Accts"/>
    <x v="1"/>
    <s v="Existing"/>
  </r>
  <r>
    <d v="2006-09-06T00:00:00"/>
    <s v="Wednesday"/>
    <n v="100"/>
    <s v="Checking"/>
    <s v="New Accts"/>
    <x v="0"/>
    <s v="Existing"/>
  </r>
  <r>
    <d v="2006-09-06T00:00:00"/>
    <s v="Wednesday"/>
    <n v="10000"/>
    <s v="IRA"/>
    <s v="Teller"/>
    <x v="1"/>
    <s v="Existing"/>
  </r>
  <r>
    <d v="2006-09-06T00:00:00"/>
    <s v="Wednesday"/>
    <n v="15208"/>
    <s v="CD"/>
    <s v="New Accts"/>
    <x v="0"/>
    <s v="Existing"/>
  </r>
  <r>
    <d v="2006-09-06T00:00:00"/>
    <s v="Wednesday"/>
    <n v="7777"/>
    <s v="Checking"/>
    <s v="Teller"/>
    <x v="2"/>
    <s v="Existing"/>
  </r>
  <r>
    <d v="2006-09-06T00:00:00"/>
    <s v="Wednesday"/>
    <n v="13574"/>
    <s v="Savings"/>
    <s v="New Accts"/>
    <x v="0"/>
    <s v="New"/>
  </r>
  <r>
    <d v="2006-09-06T00:00:00"/>
    <s v="Wednesday"/>
    <n v="7000"/>
    <s v="Savings"/>
    <s v="New Accts"/>
    <x v="1"/>
    <s v="New"/>
  </r>
  <r>
    <d v="2006-09-06T00:00:00"/>
    <s v="Wednesday"/>
    <n v="8371"/>
    <s v="Savings"/>
    <s v="Teller"/>
    <x v="0"/>
    <s v="New"/>
  </r>
  <r>
    <d v="2006-09-06T00:00:00"/>
    <s v="Wednesday"/>
    <n v="12455"/>
    <s v="IRA"/>
    <s v="Teller"/>
    <x v="1"/>
    <s v="Existing"/>
  </r>
  <r>
    <d v="2006-09-06T00:00:00"/>
    <s v="Wednesday"/>
    <n v="13669"/>
    <s v="CD"/>
    <s v="Teller"/>
    <x v="0"/>
    <s v="New"/>
  </r>
  <r>
    <d v="2006-09-06T00:00:00"/>
    <s v="Wednesday"/>
    <n v="200"/>
    <s v="Savings"/>
    <s v="Teller"/>
    <x v="0"/>
    <s v="Existing"/>
  </r>
  <r>
    <d v="2006-09-06T00:00:00"/>
    <s v="Wednesday"/>
    <n v="5221"/>
    <s v="Checking"/>
    <s v="Teller"/>
    <x v="0"/>
    <s v="New"/>
  </r>
  <r>
    <d v="2006-09-06T00:00:00"/>
    <s v="Wednesday"/>
    <n v="12000"/>
    <s v="CD"/>
    <s v="New Accts"/>
    <x v="1"/>
    <s v="Existing"/>
  </r>
  <r>
    <d v="2006-09-06T00:00:00"/>
    <s v="Wednesday"/>
    <n v="3807"/>
    <s v="Checking"/>
    <s v="New Accts"/>
    <x v="2"/>
    <s v="Existing"/>
  </r>
  <r>
    <d v="2006-09-06T00:00:00"/>
    <s v="Wednesday"/>
    <n v="14841"/>
    <s v="CD"/>
    <s v="Teller"/>
    <x v="1"/>
    <s v="Existing"/>
  </r>
  <r>
    <d v="2006-09-06T00:00:00"/>
    <s v="Wednesday"/>
    <n v="10056"/>
    <s v="Checking"/>
    <s v="Teller"/>
    <x v="1"/>
    <s v="New"/>
  </r>
  <r>
    <d v="2006-09-06T00:00:00"/>
    <s v="Wednesday"/>
    <n v="10219"/>
    <s v="Checking"/>
    <s v="New Accts"/>
    <x v="0"/>
    <s v="Existing"/>
  </r>
  <r>
    <d v="2006-09-06T00:00:00"/>
    <s v="Wednesday"/>
    <n v="133"/>
    <s v="Checking"/>
    <s v="New Accts"/>
    <x v="2"/>
    <s v="Existing"/>
  </r>
  <r>
    <d v="2006-09-06T00:00:00"/>
    <s v="Wednesday"/>
    <n v="5000"/>
    <s v="Savings"/>
    <s v="New Accts"/>
    <x v="1"/>
    <s v="Existing"/>
  </r>
  <r>
    <d v="2006-09-06T00:00:00"/>
    <s v="Wednesday"/>
    <n v="124"/>
    <s v="Checking"/>
    <s v="Teller"/>
    <x v="0"/>
    <s v="Existing"/>
  </r>
  <r>
    <d v="2006-09-06T00:00:00"/>
    <s v="Wednesday"/>
    <n v="5000"/>
    <s v="CD"/>
    <s v="New Accts"/>
    <x v="0"/>
    <s v="New"/>
  </r>
  <r>
    <d v="2006-09-07T00:00:00"/>
    <s v="Thursday"/>
    <n v="4005"/>
    <s v="CD"/>
    <s v="Teller"/>
    <x v="2"/>
    <s v="Existing"/>
  </r>
  <r>
    <d v="2006-09-07T00:00:00"/>
    <s v="Thursday"/>
    <n v="13519"/>
    <s v="CD"/>
    <s v="New Accts"/>
    <x v="0"/>
    <s v="Existing"/>
  </r>
  <r>
    <d v="2006-09-07T00:00:00"/>
    <s v="Thursday"/>
    <n v="4405"/>
    <s v="Savings"/>
    <s v="New Accts"/>
    <x v="2"/>
    <s v="Existing"/>
  </r>
  <r>
    <d v="2006-09-07T00:00:00"/>
    <s v="Thursday"/>
    <n v="10373"/>
    <s v="CD"/>
    <s v="New Accts"/>
    <x v="2"/>
    <s v="Existing"/>
  </r>
  <r>
    <d v="2006-09-07T00:00:00"/>
    <s v="Thursday"/>
    <n v="12164"/>
    <s v="CD"/>
    <s v="New Accts"/>
    <x v="2"/>
    <s v="Existing"/>
  </r>
  <r>
    <d v="2006-09-07T00:00:00"/>
    <s v="Thursday"/>
    <n v="250"/>
    <s v="Savings"/>
    <s v="New Accts"/>
    <x v="1"/>
    <s v="Existing"/>
  </r>
  <r>
    <d v="2006-09-07T00:00:00"/>
    <s v="Thursday"/>
    <n v="2878"/>
    <s v="Savings"/>
    <s v="New Accts"/>
    <x v="1"/>
    <s v="Existing"/>
  </r>
  <r>
    <d v="2006-09-07T00:00:00"/>
    <s v="Thursday"/>
    <n v="344"/>
    <s v="Checking"/>
    <s v="New Accts"/>
    <x v="2"/>
    <s v="Existing"/>
  </r>
  <r>
    <d v="2006-09-07T00:00:00"/>
    <s v="Thursday"/>
    <n v="4000"/>
    <s v="Checking"/>
    <s v="Teller"/>
    <x v="1"/>
    <s v="Existing"/>
  </r>
  <r>
    <d v="2006-09-07T00:00:00"/>
    <s v="Thursday"/>
    <n v="12000"/>
    <s v="CD"/>
    <s v="New Accts"/>
    <x v="1"/>
    <s v="Existing"/>
  </r>
  <r>
    <d v="2006-09-07T00:00:00"/>
    <s v="Thursday"/>
    <n v="7277"/>
    <s v="IRA"/>
    <s v="New Accts"/>
    <x v="1"/>
    <s v="Existing"/>
  </r>
  <r>
    <d v="2006-09-07T00:00:00"/>
    <s v="Thursday"/>
    <n v="11000"/>
    <s v="CD"/>
    <s v="New Accts"/>
    <x v="0"/>
    <s v="New"/>
  </r>
  <r>
    <d v="2006-09-07T00:00:00"/>
    <s v="Thursday"/>
    <n v="4000"/>
    <s v="Checking"/>
    <s v="New Accts"/>
    <x v="0"/>
    <s v="New"/>
  </r>
  <r>
    <d v="2006-09-07T00:00:00"/>
    <s v="Thursday"/>
    <n v="5282"/>
    <s v="Checking"/>
    <s v="Teller"/>
    <x v="0"/>
    <s v="Existing"/>
  </r>
  <r>
    <d v="2006-09-07T00:00:00"/>
    <s v="Thursday"/>
    <n v="14974"/>
    <s v="Checking"/>
    <s v="Teller"/>
    <x v="0"/>
    <s v="Existing"/>
  </r>
  <r>
    <d v="2006-09-07T00:00:00"/>
    <s v="Thursday"/>
    <n v="500"/>
    <s v="Checking"/>
    <s v="New Accts"/>
    <x v="1"/>
    <s v="Existing"/>
  </r>
  <r>
    <d v="2006-09-07T00:00:00"/>
    <s v="Thursday"/>
    <n v="13390"/>
    <s v="Savings"/>
    <s v="New Accts"/>
    <x v="0"/>
    <s v="New"/>
  </r>
  <r>
    <d v="2006-09-07T00:00:00"/>
    <s v="Thursday"/>
    <n v="12063"/>
    <s v="Savings"/>
    <s v="New Accts"/>
    <x v="2"/>
    <s v="New"/>
  </r>
  <r>
    <d v="2006-09-07T00:00:00"/>
    <s v="Thursday"/>
    <n v="500"/>
    <s v="Checking"/>
    <s v="New Accts"/>
    <x v="2"/>
    <s v="Existing"/>
  </r>
  <r>
    <d v="2006-09-07T00:00:00"/>
    <s v="Thursday"/>
    <n v="600"/>
    <s v="Savings"/>
    <s v="New Accts"/>
    <x v="0"/>
    <s v="Existing"/>
  </r>
  <r>
    <d v="2006-09-07T00:00:00"/>
    <s v="Thursday"/>
    <n v="15703"/>
    <s v="CD"/>
    <s v="New Accts"/>
    <x v="0"/>
    <s v="Existing"/>
  </r>
  <r>
    <d v="2006-09-07T00:00:00"/>
    <s v="Thursday"/>
    <n v="8000"/>
    <s v="Savings"/>
    <s v="Teller"/>
    <x v="0"/>
    <s v="Existing"/>
  </r>
  <r>
    <d v="2006-09-07T00:00:00"/>
    <s v="Thursday"/>
    <n v="14548"/>
    <s v="CD"/>
    <s v="New Accts"/>
    <x v="0"/>
    <s v="Existing"/>
  </r>
  <r>
    <d v="2006-09-07T00:00:00"/>
    <s v="Thursday"/>
    <n v="13903"/>
    <s v="CD"/>
    <s v="New Accts"/>
    <x v="0"/>
    <s v="Existing"/>
  </r>
  <r>
    <d v="2006-09-07T00:00:00"/>
    <s v="Thursday"/>
    <n v="6307"/>
    <s v="Savings"/>
    <s v="Teller"/>
    <x v="1"/>
    <s v="Existing"/>
  </r>
  <r>
    <d v="2006-09-07T00:00:00"/>
    <s v="Thursday"/>
    <n v="3171"/>
    <s v="Checking"/>
    <s v="New Accts"/>
    <x v="2"/>
    <s v="Existing"/>
  </r>
  <r>
    <d v="2006-09-07T00:00:00"/>
    <s v="Thursday"/>
    <n v="6202"/>
    <s v="Savings"/>
    <s v="Teller"/>
    <x v="0"/>
    <s v="Existing"/>
  </r>
  <r>
    <d v="2006-09-07T00:00:00"/>
    <s v="Thursday"/>
    <n v="9009"/>
    <s v="Checking"/>
    <s v="Teller"/>
    <x v="0"/>
    <s v="New"/>
  </r>
  <r>
    <d v="2006-09-07T00:00:00"/>
    <s v="Thursday"/>
    <n v="245"/>
    <s v="Checking"/>
    <s v="New Accts"/>
    <x v="1"/>
    <s v="Existing"/>
  </r>
  <r>
    <d v="2006-09-07T00:00:00"/>
    <s v="Thursday"/>
    <n v="400"/>
    <s v="Checking"/>
    <s v="New Accts"/>
    <x v="0"/>
    <s v="Existing"/>
  </r>
  <r>
    <d v="2006-09-07T00:00:00"/>
    <s v="Thursday"/>
    <n v="11594"/>
    <s v="CD"/>
    <s v="Teller"/>
    <x v="0"/>
    <s v="New"/>
  </r>
  <r>
    <d v="2006-09-07T00:00:00"/>
    <s v="Thursday"/>
    <n v="35000"/>
    <s v="CD"/>
    <s v="New Accts"/>
    <x v="0"/>
    <s v="Existing"/>
  </r>
  <r>
    <d v="2006-09-07T00:00:00"/>
    <s v="Thursday"/>
    <n v="5000"/>
    <s v="Savings"/>
    <s v="New Accts"/>
    <x v="0"/>
    <s v="New"/>
  </r>
  <r>
    <d v="2006-09-07T00:00:00"/>
    <s v="Thursday"/>
    <n v="500"/>
    <s v="Checking"/>
    <s v="New Accts"/>
    <x v="2"/>
    <s v="Existing"/>
  </r>
  <r>
    <d v="2006-09-07T00:00:00"/>
    <s v="Thursday"/>
    <n v="7865"/>
    <s v="Checking"/>
    <s v="Teller"/>
    <x v="0"/>
    <s v="New"/>
  </r>
  <r>
    <d v="2006-09-07T00:00:00"/>
    <s v="Thursday"/>
    <n v="4198"/>
    <s v="CD"/>
    <s v="New Accts"/>
    <x v="1"/>
    <s v="Existing"/>
  </r>
  <r>
    <d v="2006-09-07T00:00:00"/>
    <s v="Thursday"/>
    <n v="500"/>
    <s v="Checking"/>
    <s v="New Accts"/>
    <x v="1"/>
    <s v="Existing"/>
  </r>
  <r>
    <d v="2006-09-07T00:00:00"/>
    <s v="Thursday"/>
    <n v="4535"/>
    <s v="Checking"/>
    <s v="New Accts"/>
    <x v="1"/>
    <s v="New"/>
  </r>
  <r>
    <d v="2006-09-07T00:00:00"/>
    <s v="Thursday"/>
    <n v="240"/>
    <s v="Checking"/>
    <s v="New Accts"/>
    <x v="0"/>
    <s v="Existing"/>
  </r>
  <r>
    <d v="2006-09-07T00:00:00"/>
    <s v="Thursday"/>
    <n v="100"/>
    <s v="Checking"/>
    <s v="New Accts"/>
    <x v="0"/>
    <s v="Existing"/>
  </r>
  <r>
    <d v="2006-09-07T00:00:00"/>
    <s v="Thursday"/>
    <n v="13000"/>
    <s v="CD"/>
    <s v="New Accts"/>
    <x v="0"/>
    <s v="Existing"/>
  </r>
  <r>
    <d v="2006-09-07T00:00:00"/>
    <s v="Thursday"/>
    <n v="4000"/>
    <s v="Savings"/>
    <s v="New Accts"/>
    <x v="0"/>
    <s v="Existing"/>
  </r>
  <r>
    <d v="2006-09-07T00:00:00"/>
    <s v="Thursday"/>
    <n v="17000"/>
    <s v="CD"/>
    <s v="Teller"/>
    <x v="0"/>
    <s v="Existing"/>
  </r>
  <r>
    <d v="2006-09-07T00:00:00"/>
    <s v="Thursday"/>
    <n v="75000"/>
    <s v="CD"/>
    <s v="New Accts"/>
    <x v="1"/>
    <s v="New"/>
  </r>
  <r>
    <d v="2006-09-07T00:00:00"/>
    <s v="Thursday"/>
    <n v="13428"/>
    <s v="CD"/>
    <s v="New Accts"/>
    <x v="0"/>
    <s v="Existing"/>
  </r>
  <r>
    <d v="2006-09-07T00:00:00"/>
    <s v="Thursday"/>
    <n v="2000"/>
    <s v="IRA"/>
    <s v="New Accts"/>
    <x v="2"/>
    <s v="Existing"/>
  </r>
  <r>
    <d v="2006-09-07T00:00:00"/>
    <s v="Thursday"/>
    <n v="2749"/>
    <s v="Checking"/>
    <s v="New Accts"/>
    <x v="0"/>
    <s v="New"/>
  </r>
  <r>
    <d v="2006-09-07T00:00:00"/>
    <s v="Thursday"/>
    <n v="3000"/>
    <s v="Checking"/>
    <s v="New Accts"/>
    <x v="0"/>
    <s v="Existing"/>
  </r>
  <r>
    <d v="2006-09-07T00:00:00"/>
    <s v="Thursday"/>
    <n v="11721"/>
    <s v="Savings"/>
    <s v="New Accts"/>
    <x v="0"/>
    <s v="New"/>
  </r>
  <r>
    <d v="2006-09-07T00:00:00"/>
    <s v="Thursday"/>
    <n v="4006"/>
    <s v="Savings"/>
    <s v="New Accts"/>
    <x v="1"/>
    <s v="New"/>
  </r>
  <r>
    <d v="2006-09-07T00:00:00"/>
    <s v="Thursday"/>
    <n v="50000"/>
    <s v="CD"/>
    <s v="New Accts"/>
    <x v="1"/>
    <s v="Existing"/>
  </r>
  <r>
    <d v="2006-09-07T00:00:00"/>
    <s v="Thursday"/>
    <n v="10492"/>
    <s v="Checking"/>
    <s v="New Accts"/>
    <x v="1"/>
    <s v="Existing"/>
  </r>
  <r>
    <d v="2006-09-07T00:00:00"/>
    <s v="Thursday"/>
    <n v="14000"/>
    <s v="CD"/>
    <s v="Teller"/>
    <x v="1"/>
    <s v="Existing"/>
  </r>
  <r>
    <d v="2006-09-07T00:00:00"/>
    <s v="Thursday"/>
    <n v="16000"/>
    <s v="CD"/>
    <s v="New Accts"/>
    <x v="0"/>
    <s v="New"/>
  </r>
  <r>
    <d v="2006-09-07T00:00:00"/>
    <s v="Thursday"/>
    <n v="4000"/>
    <s v="Checking"/>
    <s v="New Accts"/>
    <x v="2"/>
    <s v="New"/>
  </r>
  <r>
    <d v="2006-09-08T00:00:00"/>
    <s v="Friday"/>
    <n v="9000"/>
    <s v="IRA"/>
    <s v="New Accts"/>
    <x v="0"/>
    <s v="Existing"/>
  </r>
  <r>
    <d v="2006-09-08T00:00:00"/>
    <s v="Friday"/>
    <n v="4000"/>
    <s v="Checking"/>
    <s v="New Accts"/>
    <x v="1"/>
    <s v="Existing"/>
  </r>
  <r>
    <d v="2006-09-08T00:00:00"/>
    <s v="Friday"/>
    <n v="14969"/>
    <s v="CD"/>
    <s v="Teller"/>
    <x v="2"/>
    <s v="New"/>
  </r>
  <r>
    <d v="2006-09-08T00:00:00"/>
    <s v="Friday"/>
    <n v="8915"/>
    <s v="Savings"/>
    <s v="New Accts"/>
    <x v="0"/>
    <s v="New"/>
  </r>
  <r>
    <d v="2006-09-08T00:00:00"/>
    <s v="Friday"/>
    <n v="6000"/>
    <s v="Checking"/>
    <s v="Teller"/>
    <x v="2"/>
    <s v="Existing"/>
  </r>
  <r>
    <d v="2006-09-08T00:00:00"/>
    <s v="Friday"/>
    <n v="4853"/>
    <s v="Savings"/>
    <s v="New Accts"/>
    <x v="0"/>
    <s v="Existing"/>
  </r>
  <r>
    <d v="2006-09-08T00:00:00"/>
    <s v="Friday"/>
    <n v="3434"/>
    <s v="Checking"/>
    <s v="New Accts"/>
    <x v="0"/>
    <s v="Existing"/>
  </r>
  <r>
    <d v="2006-09-08T00:00:00"/>
    <s v="Friday"/>
    <n v="4000"/>
    <s v="Checking"/>
    <s v="New Accts"/>
    <x v="0"/>
    <s v="Existing"/>
  </r>
  <r>
    <d v="2006-09-08T00:00:00"/>
    <s v="Friday"/>
    <n v="500"/>
    <s v="Savings"/>
    <s v="New Accts"/>
    <x v="2"/>
    <s v="Existing"/>
  </r>
  <r>
    <d v="2006-09-08T00:00:00"/>
    <s v="Friday"/>
    <n v="5570"/>
    <s v="Checking"/>
    <s v="New Accts"/>
    <x v="1"/>
    <s v="New"/>
  </r>
  <r>
    <d v="2006-09-08T00:00:00"/>
    <s v="Friday"/>
    <n v="3845"/>
    <s v="Savings"/>
    <s v="Teller"/>
    <x v="2"/>
    <s v="Existing"/>
  </r>
  <r>
    <d v="2006-09-08T00:00:00"/>
    <s v="Friday"/>
    <n v="8815"/>
    <s v="Savings"/>
    <s v="Teller"/>
    <x v="0"/>
    <s v="Existing"/>
  </r>
  <r>
    <d v="2006-09-08T00:00:00"/>
    <s v="Friday"/>
    <n v="4329"/>
    <s v="CD"/>
    <s v="New Accts"/>
    <x v="2"/>
    <s v="New"/>
  </r>
  <r>
    <d v="2006-09-08T00:00:00"/>
    <s v="Friday"/>
    <n v="1000"/>
    <s v="Checking"/>
    <s v="New Accts"/>
    <x v="0"/>
    <s v="New"/>
  </r>
  <r>
    <d v="2006-09-08T00:00:00"/>
    <s v="Friday"/>
    <n v="10553"/>
    <s v="Checking"/>
    <s v="New Accts"/>
    <x v="1"/>
    <s v="New"/>
  </r>
  <r>
    <d v="2006-09-08T00:00:00"/>
    <s v="Friday"/>
    <n v="500"/>
    <s v="Checking"/>
    <s v="Teller"/>
    <x v="2"/>
    <s v="New"/>
  </r>
  <r>
    <d v="2006-09-08T00:00:00"/>
    <s v="Friday"/>
    <n v="6000"/>
    <s v="Savings"/>
    <s v="New Accts"/>
    <x v="0"/>
    <s v="New"/>
  </r>
  <r>
    <d v="2006-09-08T00:00:00"/>
    <s v="Friday"/>
    <n v="12505"/>
    <s v="CD"/>
    <s v="New Accts"/>
    <x v="2"/>
    <s v="New"/>
  </r>
  <r>
    <d v="2006-09-08T00:00:00"/>
    <s v="Friday"/>
    <n v="4681"/>
    <s v="CD"/>
    <s v="Teller"/>
    <x v="2"/>
    <s v="New"/>
  </r>
  <r>
    <d v="2006-09-08T00:00:00"/>
    <s v="Friday"/>
    <n v="4635"/>
    <s v="Checking"/>
    <s v="New Accts"/>
    <x v="0"/>
    <s v="Existing"/>
  </r>
  <r>
    <d v="2006-09-08T00:00:00"/>
    <s v="Friday"/>
    <n v="8093"/>
    <s v="Checking"/>
    <s v="Teller"/>
    <x v="0"/>
    <s v="New"/>
  </r>
  <r>
    <d v="2006-09-08T00:00:00"/>
    <s v="Friday"/>
    <n v="4000"/>
    <s v="Savings"/>
    <s v="New Accts"/>
    <x v="1"/>
    <s v="Existing"/>
  </r>
  <r>
    <d v="2006-09-08T00:00:00"/>
    <s v="Friday"/>
    <n v="100"/>
    <s v="Checking"/>
    <s v="New Accts"/>
    <x v="0"/>
    <s v="Existing"/>
  </r>
  <r>
    <d v="2006-09-08T00:00:00"/>
    <s v="Friday"/>
    <n v="9154"/>
    <s v="CD"/>
    <s v="New Accts"/>
    <x v="0"/>
    <s v="Existing"/>
  </r>
  <r>
    <d v="2006-09-08T00:00:00"/>
    <s v="Friday"/>
    <n v="14475"/>
    <s v="Savings"/>
    <s v="Teller"/>
    <x v="0"/>
    <s v="Existing"/>
  </r>
  <r>
    <d v="2006-09-08T00:00:00"/>
    <s v="Friday"/>
    <n v="12794"/>
    <s v="Checking"/>
    <s v="New Accts"/>
    <x v="1"/>
    <s v="Existing"/>
  </r>
  <r>
    <d v="2006-09-08T00:00:00"/>
    <s v="Friday"/>
    <n v="6674"/>
    <s v="Savings"/>
    <s v="Teller"/>
    <x v="1"/>
    <s v="New"/>
  </r>
  <r>
    <d v="2006-09-08T00:00:00"/>
    <s v="Friday"/>
    <n v="4805"/>
    <s v="Checking"/>
    <s v="New Accts"/>
    <x v="1"/>
    <s v="New"/>
  </r>
  <r>
    <d v="2006-09-08T00:00:00"/>
    <s v="Friday"/>
    <n v="8801"/>
    <s v="CD"/>
    <s v="Teller"/>
    <x v="1"/>
    <s v="New"/>
  </r>
  <r>
    <d v="2006-09-08T00:00:00"/>
    <s v="Friday"/>
    <n v="6794"/>
    <s v="CD"/>
    <s v="New Accts"/>
    <x v="2"/>
    <s v="Existing"/>
  </r>
  <r>
    <d v="2006-09-08T00:00:00"/>
    <s v="Friday"/>
    <n v="13524"/>
    <s v="CD"/>
    <s v="Teller"/>
    <x v="2"/>
    <s v="Existing"/>
  </r>
  <r>
    <d v="2006-09-08T00:00:00"/>
    <s v="Friday"/>
    <n v="8174"/>
    <s v="CD"/>
    <s v="New Accts"/>
    <x v="1"/>
    <s v="Existing"/>
  </r>
  <r>
    <d v="2006-09-08T00:00:00"/>
    <s v="Friday"/>
    <n v="6586"/>
    <s v="CD"/>
    <s v="Teller"/>
    <x v="2"/>
    <s v="New"/>
  </r>
  <r>
    <d v="2006-09-08T00:00:00"/>
    <s v="Friday"/>
    <n v="9268"/>
    <s v="CD"/>
    <s v="Teller"/>
    <x v="2"/>
    <s v="New"/>
  </r>
  <r>
    <d v="2006-09-08T00:00:00"/>
    <s v="Friday"/>
    <n v="12303"/>
    <s v="CD"/>
    <s v="New Accts"/>
    <x v="1"/>
    <s v="Existing"/>
  </r>
  <r>
    <d v="2006-09-08T00:00:00"/>
    <s v="Friday"/>
    <n v="8512"/>
    <s v="CD"/>
    <s v="New Accts"/>
    <x v="2"/>
    <s v="New"/>
  </r>
  <r>
    <d v="2006-09-08T00:00:00"/>
    <s v="Friday"/>
    <n v="12516"/>
    <s v="Checking"/>
    <s v="New Accts"/>
    <x v="0"/>
    <s v="Existing"/>
  </r>
  <r>
    <d v="2006-09-08T00:00:00"/>
    <s v="Friday"/>
    <n v="10097"/>
    <s v="CD"/>
    <s v="Teller"/>
    <x v="0"/>
    <s v="Existing"/>
  </r>
  <r>
    <d v="2006-09-11T00:00:00"/>
    <s v="Monday"/>
    <n v="500"/>
    <s v="Checking"/>
    <s v="Teller"/>
    <x v="0"/>
    <s v="Existing"/>
  </r>
  <r>
    <d v="2006-09-11T00:00:00"/>
    <s v="Monday"/>
    <n v="9877"/>
    <s v="Savings"/>
    <s v="New Accts"/>
    <x v="0"/>
    <s v="Existing"/>
  </r>
  <r>
    <d v="2006-09-11T00:00:00"/>
    <s v="Monday"/>
    <n v="4915"/>
    <s v="Checking"/>
    <s v="Teller"/>
    <x v="0"/>
    <s v="New"/>
  </r>
  <r>
    <d v="2006-09-11T00:00:00"/>
    <s v="Monday"/>
    <n v="7316"/>
    <s v="Savings"/>
    <s v="Teller"/>
    <x v="0"/>
    <s v="New"/>
  </r>
  <r>
    <d v="2006-09-11T00:00:00"/>
    <s v="Monday"/>
    <n v="4295"/>
    <s v="Checking"/>
    <s v="Teller"/>
    <x v="0"/>
    <s v="New"/>
  </r>
  <r>
    <d v="2006-09-11T00:00:00"/>
    <s v="Monday"/>
    <n v="11935"/>
    <s v="CD"/>
    <s v="Teller"/>
    <x v="1"/>
    <s v="New"/>
  </r>
  <r>
    <d v="2006-09-11T00:00:00"/>
    <s v="Monday"/>
    <n v="9624"/>
    <s v="Checking"/>
    <s v="Teller"/>
    <x v="0"/>
    <s v="Existing"/>
  </r>
  <r>
    <d v="2006-09-11T00:00:00"/>
    <s v="Monday"/>
    <n v="10181"/>
    <s v="CD"/>
    <s v="Teller"/>
    <x v="0"/>
    <s v="New"/>
  </r>
  <r>
    <d v="2006-09-11T00:00:00"/>
    <s v="Monday"/>
    <n v="8552"/>
    <s v="Savings"/>
    <s v="Teller"/>
    <x v="0"/>
    <s v="New"/>
  </r>
  <r>
    <d v="2006-09-11T00:00:00"/>
    <s v="Monday"/>
    <n v="13494"/>
    <s v="Savings"/>
    <s v="New Accts"/>
    <x v="0"/>
    <s v="New"/>
  </r>
  <r>
    <d v="2006-09-11T00:00:00"/>
    <s v="Monday"/>
    <n v="12932"/>
    <s v="Savings"/>
    <s v="Teller"/>
    <x v="0"/>
    <s v="Existing"/>
  </r>
  <r>
    <d v="2006-09-11T00:00:00"/>
    <s v="Monday"/>
    <n v="3000"/>
    <s v="Checking"/>
    <s v="New Accts"/>
    <x v="0"/>
    <s v="Existing"/>
  </r>
  <r>
    <d v="2006-09-11T00:00:00"/>
    <s v="Monday"/>
    <n v="12722"/>
    <s v="Checking"/>
    <s v="Teller"/>
    <x v="1"/>
    <s v="New"/>
  </r>
  <r>
    <d v="2006-09-11T00:00:00"/>
    <s v="Monday"/>
    <n v="500"/>
    <s v="Checking"/>
    <s v="New Accts"/>
    <x v="0"/>
    <s v="Existing"/>
  </r>
  <r>
    <d v="2006-09-11T00:00:00"/>
    <s v="Monday"/>
    <n v="4000"/>
    <s v="Checking"/>
    <s v="New Accts"/>
    <x v="0"/>
    <s v="Existing"/>
  </r>
  <r>
    <d v="2006-09-11T00:00:00"/>
    <s v="Monday"/>
    <n v="12334"/>
    <s v="Savings"/>
    <s v="Teller"/>
    <x v="2"/>
    <s v="Existing"/>
  </r>
  <r>
    <d v="2006-09-11T00:00:00"/>
    <s v="Monday"/>
    <n v="5360"/>
    <s v="CD"/>
    <s v="Teller"/>
    <x v="0"/>
    <s v="Existing"/>
  </r>
  <r>
    <d v="2006-09-11T00:00:00"/>
    <s v="Monday"/>
    <n v="500"/>
    <s v="Checking"/>
    <s v="New Accts"/>
    <x v="2"/>
    <s v="New"/>
  </r>
  <r>
    <d v="2006-09-11T00:00:00"/>
    <s v="Monday"/>
    <n v="65000"/>
    <s v="Savings"/>
    <s v="New Accts"/>
    <x v="2"/>
    <s v="Existing"/>
  </r>
  <r>
    <d v="2006-09-11T00:00:00"/>
    <s v="Monday"/>
    <n v="10751"/>
    <s v="CD"/>
    <s v="New Accts"/>
    <x v="0"/>
    <s v="Existing"/>
  </r>
  <r>
    <d v="2006-09-11T00:00:00"/>
    <s v="Monday"/>
    <n v="10190"/>
    <s v="Checking"/>
    <s v="Teller"/>
    <x v="0"/>
    <s v="Existing"/>
  </r>
  <r>
    <d v="2006-09-11T00:00:00"/>
    <s v="Monday"/>
    <n v="3075"/>
    <s v="Checking"/>
    <s v="New Accts"/>
    <x v="2"/>
    <s v="Existing"/>
  </r>
  <r>
    <d v="2006-09-11T00:00:00"/>
    <s v="Monday"/>
    <n v="13000"/>
    <s v="CD"/>
    <s v="New Accts"/>
    <x v="0"/>
    <s v="Existing"/>
  </r>
  <r>
    <d v="2006-09-11T00:00:00"/>
    <s v="Monday"/>
    <n v="5116"/>
    <s v="Checking"/>
    <s v="Teller"/>
    <x v="0"/>
    <s v="New"/>
  </r>
  <r>
    <d v="2006-09-11T00:00:00"/>
    <s v="Monday"/>
    <n v="5097"/>
    <s v="CD"/>
    <s v="New Accts"/>
    <x v="0"/>
    <s v="New"/>
  </r>
  <r>
    <d v="2006-09-11T00:00:00"/>
    <s v="Monday"/>
    <n v="6000"/>
    <s v="Savings"/>
    <s v="New Accts"/>
    <x v="0"/>
    <s v="Existing"/>
  </r>
  <r>
    <d v="2006-09-11T00:00:00"/>
    <s v="Monday"/>
    <n v="240"/>
    <s v="Checking"/>
    <s v="New Accts"/>
    <x v="0"/>
    <s v="Existing"/>
  </r>
  <r>
    <d v="2006-09-11T00:00:00"/>
    <s v="Monday"/>
    <n v="8349"/>
    <s v="Checking"/>
    <s v="New Accts"/>
    <x v="2"/>
    <s v="New"/>
  </r>
  <r>
    <d v="2006-09-11T00:00:00"/>
    <s v="Monday"/>
    <n v="4000"/>
    <s v="Checking"/>
    <s v="New Accts"/>
    <x v="1"/>
    <s v="Existing"/>
  </r>
  <r>
    <d v="2006-09-11T00:00:00"/>
    <s v="Monday"/>
    <n v="5366"/>
    <s v="Savings"/>
    <s v="Teller"/>
    <x v="0"/>
    <s v="New"/>
  </r>
  <r>
    <d v="2006-09-11T00:00:00"/>
    <s v="Monday"/>
    <n v="2878"/>
    <s v="Savings"/>
    <s v="New Accts"/>
    <x v="1"/>
    <s v="Existing"/>
  </r>
  <r>
    <d v="2006-09-11T00:00:00"/>
    <s v="Monday"/>
    <n v="9095"/>
    <s v="IRA"/>
    <s v="New Accts"/>
    <x v="0"/>
    <s v="Existing"/>
  </r>
  <r>
    <d v="2006-09-11T00:00:00"/>
    <s v="Monday"/>
    <n v="13519"/>
    <s v="CD"/>
    <s v="New Accts"/>
    <x v="0"/>
    <s v="New"/>
  </r>
  <r>
    <d v="2006-09-11T00:00:00"/>
    <s v="Monday"/>
    <n v="12418"/>
    <s v="Checking"/>
    <s v="New Accts"/>
    <x v="1"/>
    <s v="Existing"/>
  </r>
  <r>
    <d v="2006-09-12T00:00:00"/>
    <s v="Tuesday"/>
    <n v="5761"/>
    <s v="Savings"/>
    <s v="Teller"/>
    <x v="0"/>
    <s v="Existing"/>
  </r>
  <r>
    <d v="2006-09-12T00:00:00"/>
    <s v="Tuesday"/>
    <n v="100"/>
    <s v="Checking"/>
    <s v="New Accts"/>
    <x v="0"/>
    <s v="Existing"/>
  </r>
  <r>
    <d v="2006-09-12T00:00:00"/>
    <s v="Tuesday"/>
    <n v="2000"/>
    <s v="CD"/>
    <s v="New Accts"/>
    <x v="1"/>
    <s v="New"/>
  </r>
  <r>
    <d v="2006-09-12T00:00:00"/>
    <s v="Tuesday"/>
    <n v="100"/>
    <s v="Checking"/>
    <s v="New Accts"/>
    <x v="0"/>
    <s v="New"/>
  </r>
  <r>
    <d v="2006-09-12T00:00:00"/>
    <s v="Tuesday"/>
    <n v="5000"/>
    <s v="CD"/>
    <s v="New Accts"/>
    <x v="0"/>
    <s v="Existing"/>
  </r>
  <r>
    <d v="2006-09-12T00:00:00"/>
    <s v="Tuesday"/>
    <n v="6573"/>
    <s v="Checking"/>
    <s v="New Accts"/>
    <x v="1"/>
    <s v="New"/>
  </r>
  <r>
    <d v="2006-09-12T00:00:00"/>
    <s v="Tuesday"/>
    <n v="12006"/>
    <s v="CD"/>
    <s v="Teller"/>
    <x v="0"/>
    <s v="Existing"/>
  </r>
  <r>
    <d v="2006-09-12T00:00:00"/>
    <s v="Tuesday"/>
    <n v="4540"/>
    <s v="Checking"/>
    <s v="New Accts"/>
    <x v="0"/>
    <s v="Existing"/>
  </r>
  <r>
    <d v="2006-09-12T00:00:00"/>
    <s v="Tuesday"/>
    <n v="16000"/>
    <s v="CD"/>
    <s v="New Accts"/>
    <x v="1"/>
    <s v="Existing"/>
  </r>
  <r>
    <d v="2006-09-12T00:00:00"/>
    <s v="Tuesday"/>
    <n v="400"/>
    <s v="Checking"/>
    <s v="New Accts"/>
    <x v="0"/>
    <s v="New"/>
  </r>
  <r>
    <d v="2006-09-12T00:00:00"/>
    <s v="Tuesday"/>
    <n v="11931"/>
    <s v="Savings"/>
    <s v="Teller"/>
    <x v="0"/>
    <s v="Existing"/>
  </r>
  <r>
    <d v="2006-09-12T00:00:00"/>
    <s v="Tuesday"/>
    <n v="10431"/>
    <s v="CD"/>
    <s v="Teller"/>
    <x v="2"/>
    <s v="New"/>
  </r>
  <r>
    <d v="2006-09-12T00:00:00"/>
    <s v="Tuesday"/>
    <n v="400"/>
    <s v="Checking"/>
    <s v="Teller"/>
    <x v="0"/>
    <s v="Existing"/>
  </r>
  <r>
    <d v="2006-09-12T00:00:00"/>
    <s v="Tuesday"/>
    <n v="1325"/>
    <s v="Checking"/>
    <s v="New Accts"/>
    <x v="0"/>
    <s v="New"/>
  </r>
  <r>
    <d v="2006-09-12T00:00:00"/>
    <s v="Tuesday"/>
    <n v="14722"/>
    <s v="Checking"/>
    <s v="Teller"/>
    <x v="2"/>
    <s v="Existing"/>
  </r>
  <r>
    <d v="2006-09-12T00:00:00"/>
    <s v="Tuesday"/>
    <n v="8613"/>
    <s v="CD"/>
    <s v="New Accts"/>
    <x v="0"/>
    <s v="New"/>
  </r>
  <r>
    <d v="2006-09-12T00:00:00"/>
    <s v="Tuesday"/>
    <n v="14644"/>
    <s v="CD"/>
    <s v="New Accts"/>
    <x v="2"/>
    <s v="New"/>
  </r>
  <r>
    <d v="2006-09-12T00:00:00"/>
    <s v="Tuesday"/>
    <n v="7000"/>
    <s v="Savings"/>
    <s v="Teller"/>
    <x v="1"/>
    <s v="Existing"/>
  </r>
  <r>
    <d v="2006-09-12T00:00:00"/>
    <s v="Tuesday"/>
    <n v="17000"/>
    <s v="CD"/>
    <s v="Teller"/>
    <x v="0"/>
    <s v="Existing"/>
  </r>
  <r>
    <d v="2006-09-12T00:00:00"/>
    <s v="Tuesday"/>
    <n v="124"/>
    <s v="Checking"/>
    <s v="Teller"/>
    <x v="0"/>
    <s v="Existing"/>
  </r>
  <r>
    <d v="2006-09-12T00:00:00"/>
    <s v="Tuesday"/>
    <n v="3000"/>
    <s v="Checking"/>
    <s v="New Accts"/>
    <x v="0"/>
    <s v="Existing"/>
  </r>
  <r>
    <d v="2006-09-12T00:00:00"/>
    <s v="Tuesday"/>
    <n v="11798"/>
    <s v="Checking"/>
    <s v="New Accts"/>
    <x v="1"/>
    <s v="New"/>
  </r>
  <r>
    <d v="2006-09-12T00:00:00"/>
    <s v="Tuesday"/>
    <n v="250"/>
    <s v="Savings"/>
    <s v="Teller"/>
    <x v="1"/>
    <s v="Existing"/>
  </r>
  <r>
    <d v="2006-09-13T00:00:00"/>
    <s v="Wednesday"/>
    <n v="12000"/>
    <s v="CD"/>
    <s v="New Accts"/>
    <x v="2"/>
    <s v="Existing"/>
  </r>
  <r>
    <d v="2006-09-13T00:00:00"/>
    <s v="Wednesday"/>
    <n v="12000"/>
    <s v="CD"/>
    <s v="New Accts"/>
    <x v="1"/>
    <s v="Existing"/>
  </r>
  <r>
    <d v="2006-09-13T00:00:00"/>
    <s v="Wednesday"/>
    <n v="2749"/>
    <s v="Checking"/>
    <s v="New Accts"/>
    <x v="0"/>
    <s v="Existing"/>
  </r>
  <r>
    <d v="2006-09-13T00:00:00"/>
    <s v="Wednesday"/>
    <n v="19000"/>
    <s v="Savings"/>
    <s v="New Accts"/>
    <x v="0"/>
    <s v="New"/>
  </r>
  <r>
    <d v="2006-09-13T00:00:00"/>
    <s v="Wednesday"/>
    <n v="10202"/>
    <s v="CD"/>
    <s v="New Accts"/>
    <x v="1"/>
    <s v="Existing"/>
  </r>
  <r>
    <d v="2006-09-13T00:00:00"/>
    <s v="Wednesday"/>
    <n v="9095"/>
    <s v="IRA"/>
    <s v="New Accts"/>
    <x v="0"/>
    <s v="Existing"/>
  </r>
  <r>
    <d v="2006-09-13T00:00:00"/>
    <s v="Wednesday"/>
    <n v="500"/>
    <s v="Savings"/>
    <s v="New Accts"/>
    <x v="2"/>
    <s v="Existing"/>
  </r>
  <r>
    <d v="2006-09-13T00:00:00"/>
    <s v="Wednesday"/>
    <n v="75000"/>
    <s v="CD"/>
    <s v="New Accts"/>
    <x v="1"/>
    <s v="Existing"/>
  </r>
  <r>
    <d v="2006-09-13T00:00:00"/>
    <s v="Wednesday"/>
    <n v="3525"/>
    <s v="CD"/>
    <s v="New Accts"/>
    <x v="1"/>
    <s v="Existing"/>
  </r>
  <r>
    <d v="2006-09-13T00:00:00"/>
    <s v="Wednesday"/>
    <n v="12000"/>
    <s v="Checking"/>
    <s v="New Accts"/>
    <x v="0"/>
    <s v="Existing"/>
  </r>
  <r>
    <d v="2006-09-13T00:00:00"/>
    <s v="Wednesday"/>
    <n v="12000"/>
    <s v="CD"/>
    <s v="New Accts"/>
    <x v="1"/>
    <s v="Existing"/>
  </r>
  <r>
    <d v="2006-09-13T00:00:00"/>
    <s v="Wednesday"/>
    <n v="500"/>
    <s v="Savings"/>
    <s v="New Accts"/>
    <x v="2"/>
    <s v="Existing"/>
  </r>
  <r>
    <d v="2006-09-13T00:00:00"/>
    <s v="Wednesday"/>
    <n v="500"/>
    <s v="Checking"/>
    <s v="New Accts"/>
    <x v="2"/>
    <s v="Existing"/>
  </r>
  <r>
    <d v="2006-09-13T00:00:00"/>
    <s v="Wednesday"/>
    <n v="6000"/>
    <s v="Savings"/>
    <s v="New Accts"/>
    <x v="0"/>
    <s v="Existing"/>
  </r>
  <r>
    <d v="2006-09-13T00:00:00"/>
    <s v="Wednesday"/>
    <n v="13500"/>
    <s v="CD"/>
    <s v="New Accts"/>
    <x v="1"/>
    <s v="Existing"/>
  </r>
  <r>
    <d v="2006-09-13T00:00:00"/>
    <s v="Wednesday"/>
    <n v="12535"/>
    <s v="CD"/>
    <s v="New Accts"/>
    <x v="0"/>
    <s v="Existing"/>
  </r>
  <r>
    <d v="2006-09-13T00:00:00"/>
    <s v="Wednesday"/>
    <n v="16000"/>
    <s v="CD"/>
    <s v="New Accts"/>
    <x v="0"/>
    <s v="Existing"/>
  </r>
  <r>
    <d v="2006-09-13T00:00:00"/>
    <s v="Wednesday"/>
    <n v="8000"/>
    <s v="Savings"/>
    <s v="New Accts"/>
    <x v="0"/>
    <s v="Existing"/>
  </r>
  <r>
    <d v="2006-09-13T00:00:00"/>
    <s v="Wednesday"/>
    <n v="6190"/>
    <s v="CD"/>
    <s v="Teller"/>
    <x v="0"/>
    <s v="New"/>
  </r>
  <r>
    <d v="2006-09-13T00:00:00"/>
    <s v="Wednesday"/>
    <n v="500"/>
    <s v="Checking"/>
    <s v="New Accts"/>
    <x v="0"/>
    <s v="Existing"/>
  </r>
  <r>
    <d v="2006-09-13T00:00:00"/>
    <s v="Wednesday"/>
    <n v="3075"/>
    <s v="Checking"/>
    <s v="New Accts"/>
    <x v="2"/>
    <s v="Existing"/>
  </r>
  <r>
    <d v="2006-09-13T00:00:00"/>
    <s v="Wednesday"/>
    <n v="4000"/>
    <s v="Checking"/>
    <s v="New Accts"/>
    <x v="0"/>
    <s v="Existing"/>
  </r>
  <r>
    <d v="2006-09-13T00:00:00"/>
    <s v="Wednesday"/>
    <n v="500"/>
    <s v="Checking"/>
    <s v="New Accts"/>
    <x v="0"/>
    <s v="Existing"/>
  </r>
  <r>
    <d v="2006-09-13T00:00:00"/>
    <s v="Wednesday"/>
    <n v="500"/>
    <s v="Savings"/>
    <s v="New Accts"/>
    <x v="2"/>
    <s v="Existing"/>
  </r>
  <r>
    <d v="2006-09-13T00:00:00"/>
    <s v="Wednesday"/>
    <n v="5723"/>
    <s v="Savings"/>
    <s v="Teller"/>
    <x v="0"/>
    <s v="New"/>
  </r>
  <r>
    <d v="2006-09-13T00:00:00"/>
    <s v="Wednesday"/>
    <n v="4000"/>
    <s v="Checking"/>
    <s v="New Accts"/>
    <x v="1"/>
    <s v="New"/>
  </r>
  <r>
    <d v="2006-09-13T00:00:00"/>
    <s v="Wednesday"/>
    <n v="8000"/>
    <s v="Savings"/>
    <s v="New Accts"/>
    <x v="0"/>
    <s v="Existing"/>
  </r>
  <r>
    <d v="2006-09-13T00:00:00"/>
    <s v="Wednesday"/>
    <n v="7000"/>
    <s v="IRA"/>
    <s v="New Accts"/>
    <x v="1"/>
    <s v="Existing"/>
  </r>
  <r>
    <d v="2006-09-13T00:00:00"/>
    <s v="Wednesday"/>
    <n v="12000"/>
    <s v="CD"/>
    <s v="New Accts"/>
    <x v="2"/>
    <s v="Existing"/>
  </r>
  <r>
    <d v="2006-09-13T00:00:00"/>
    <s v="Wednesday"/>
    <n v="5245"/>
    <s v="Savings"/>
    <s v="New Accts"/>
    <x v="0"/>
    <s v="Existing"/>
  </r>
  <r>
    <d v="2006-09-13T00:00:00"/>
    <s v="Wednesday"/>
    <n v="3596"/>
    <s v="Savings"/>
    <s v="New Accts"/>
    <x v="1"/>
    <s v="New"/>
  </r>
  <r>
    <d v="2006-09-13T00:00:00"/>
    <s v="Wednesday"/>
    <n v="5000"/>
    <s v="Checking"/>
    <s v="New Accts"/>
    <x v="1"/>
    <s v="Existing"/>
  </r>
  <r>
    <d v="2006-09-13T00:00:00"/>
    <s v="Wednesday"/>
    <n v="7882"/>
    <s v="Savings"/>
    <s v="Teller"/>
    <x v="1"/>
    <s v="New"/>
  </r>
  <r>
    <d v="2006-09-13T00:00:00"/>
    <s v="Wednesday"/>
    <n v="6000"/>
    <s v="Savings"/>
    <s v="New Accts"/>
    <x v="0"/>
    <s v="Existing"/>
  </r>
  <r>
    <d v="2006-09-13T00:00:00"/>
    <s v="Wednesday"/>
    <n v="4357"/>
    <s v="Checking"/>
    <s v="Teller"/>
    <x v="1"/>
    <s v="Existing"/>
  </r>
  <r>
    <d v="2006-09-13T00:00:00"/>
    <s v="Wednesday"/>
    <n v="9095"/>
    <s v="IRA"/>
    <s v="New Accts"/>
    <x v="0"/>
    <s v="Existing"/>
  </r>
  <r>
    <d v="2006-09-13T00:00:00"/>
    <s v="Wednesday"/>
    <n v="7289"/>
    <s v="Checking"/>
    <s v="New Accts"/>
    <x v="0"/>
    <s v="New"/>
  </r>
  <r>
    <d v="2006-09-13T00:00:00"/>
    <s v="Wednesday"/>
    <n v="6000"/>
    <s v="Savings"/>
    <s v="New Accts"/>
    <x v="0"/>
    <s v="Existing"/>
  </r>
  <r>
    <d v="2006-09-13T00:00:00"/>
    <s v="Wednesday"/>
    <n v="13636"/>
    <s v="CD"/>
    <s v="New Accts"/>
    <x v="1"/>
    <s v="Existing"/>
  </r>
  <r>
    <d v="2006-09-13T00:00:00"/>
    <s v="Wednesday"/>
    <n v="5000"/>
    <s v="Savings"/>
    <s v="Teller"/>
    <x v="1"/>
    <s v="Existing"/>
  </r>
  <r>
    <d v="2006-09-14T00:00:00"/>
    <s v="Thursday"/>
    <n v="50000"/>
    <s v="CD"/>
    <s v="New Accts"/>
    <x v="1"/>
    <s v="Existing"/>
  </r>
  <r>
    <d v="2006-09-14T00:00:00"/>
    <s v="Thursday"/>
    <n v="12455"/>
    <s v="IRA"/>
    <s v="Teller"/>
    <x v="1"/>
    <s v="Existing"/>
  </r>
  <r>
    <d v="2006-09-14T00:00:00"/>
    <s v="Thursday"/>
    <n v="13637"/>
    <s v="Savings"/>
    <s v="New Accts"/>
    <x v="1"/>
    <s v="New"/>
  </r>
  <r>
    <d v="2006-09-14T00:00:00"/>
    <s v="Thursday"/>
    <n v="5603"/>
    <s v="Savings"/>
    <s v="New Accts"/>
    <x v="2"/>
    <s v="Existing"/>
  </r>
  <r>
    <d v="2006-09-14T00:00:00"/>
    <s v="Thursday"/>
    <n v="13899"/>
    <s v="Checking"/>
    <s v="Teller"/>
    <x v="0"/>
    <s v="Existing"/>
  </r>
  <r>
    <d v="2006-09-14T00:00:00"/>
    <s v="Thursday"/>
    <n v="11217"/>
    <s v="Checking"/>
    <s v="Teller"/>
    <x v="0"/>
    <s v="Existing"/>
  </r>
  <r>
    <d v="2006-09-14T00:00:00"/>
    <s v="Thursday"/>
    <n v="10795"/>
    <s v="CD"/>
    <s v="Teller"/>
    <x v="0"/>
    <s v="Existing"/>
  </r>
  <r>
    <d v="2006-09-14T00:00:00"/>
    <s v="Thursday"/>
    <n v="10122"/>
    <s v="Checking"/>
    <s v="New Accts"/>
    <x v="0"/>
    <s v="Existing"/>
  </r>
  <r>
    <d v="2006-09-14T00:00:00"/>
    <s v="Thursday"/>
    <n v="3807"/>
    <s v="Checking"/>
    <s v="New Accts"/>
    <x v="2"/>
    <s v="Existing"/>
  </r>
  <r>
    <d v="2006-09-14T00:00:00"/>
    <s v="Thursday"/>
    <n v="13521"/>
    <s v="Savings"/>
    <s v="New Accts"/>
    <x v="2"/>
    <s v="Existing"/>
  </r>
  <r>
    <d v="2006-09-14T00:00:00"/>
    <s v="Thursday"/>
    <n v="7649"/>
    <s v="Savings"/>
    <s v="Teller"/>
    <x v="0"/>
    <s v="New"/>
  </r>
  <r>
    <d v="2006-09-14T00:00:00"/>
    <s v="Thursday"/>
    <n v="7342"/>
    <s v="Checking"/>
    <s v="New Accts"/>
    <x v="0"/>
    <s v="Existing"/>
  </r>
  <r>
    <d v="2006-09-14T00:00:00"/>
    <s v="Thursday"/>
    <n v="5233"/>
    <s v="Savings"/>
    <s v="New Accts"/>
    <x v="1"/>
    <s v="New"/>
  </r>
  <r>
    <d v="2006-09-14T00:00:00"/>
    <s v="Thursday"/>
    <n v="14227"/>
    <s v="Checking"/>
    <s v="Teller"/>
    <x v="1"/>
    <s v="New"/>
  </r>
  <r>
    <d v="2006-09-14T00:00:00"/>
    <s v="Thursday"/>
    <n v="133"/>
    <s v="Checking"/>
    <s v="New Accts"/>
    <x v="2"/>
    <s v="Existing"/>
  </r>
  <r>
    <d v="2006-09-14T00:00:00"/>
    <s v="Thursday"/>
    <n v="15208"/>
    <s v="CD"/>
    <s v="New Accts"/>
    <x v="0"/>
    <s v="New"/>
  </r>
  <r>
    <d v="2006-09-14T00:00:00"/>
    <s v="Thursday"/>
    <n v="3949"/>
    <s v="Savings"/>
    <s v="New Accts"/>
    <x v="0"/>
    <s v="New"/>
  </r>
  <r>
    <d v="2006-09-14T00:00:00"/>
    <s v="Thursday"/>
    <n v="600"/>
    <s v="Savings"/>
    <s v="New Accts"/>
    <x v="0"/>
    <s v="Existing"/>
  </r>
  <r>
    <d v="2006-09-14T00:00:00"/>
    <s v="Thursday"/>
    <n v="13000"/>
    <s v="CD"/>
    <s v="Teller"/>
    <x v="2"/>
    <s v="Existing"/>
  </r>
  <r>
    <d v="2006-09-14T00:00:00"/>
    <s v="Thursday"/>
    <n v="10862"/>
    <s v="Savings"/>
    <s v="New Accts"/>
    <x v="0"/>
    <s v="New"/>
  </r>
  <r>
    <d v="2006-09-14T00:00:00"/>
    <s v="Thursday"/>
    <n v="200"/>
    <s v="Savings"/>
    <s v="New Accts"/>
    <x v="0"/>
    <s v="Existing"/>
  </r>
  <r>
    <d v="2006-09-14T00:00:00"/>
    <s v="Thursday"/>
    <n v="8866"/>
    <s v="Checking"/>
    <s v="Teller"/>
    <x v="1"/>
    <s v="New"/>
  </r>
  <r>
    <d v="2006-09-14T00:00:00"/>
    <s v="Thursday"/>
    <n v="10000"/>
    <s v="IRA"/>
    <s v="Teller"/>
    <x v="1"/>
    <s v="Existing"/>
  </r>
  <r>
    <d v="2006-09-14T00:00:00"/>
    <s v="Thursday"/>
    <n v="6676"/>
    <s v="Savings"/>
    <s v="Teller"/>
    <x v="0"/>
    <s v="New"/>
  </r>
  <r>
    <d v="2006-09-14T00:00:00"/>
    <s v="Thursday"/>
    <n v="12519"/>
    <s v="CD"/>
    <s v="Teller"/>
    <x v="0"/>
    <s v="Existing"/>
  </r>
  <r>
    <d v="2006-09-14T00:00:00"/>
    <s v="Thursday"/>
    <n v="6762"/>
    <s v="Savings"/>
    <s v="New Accts"/>
    <x v="0"/>
    <s v="Existing"/>
  </r>
  <r>
    <d v="2006-09-15T00:00:00"/>
    <s v="Friday"/>
    <n v="14782"/>
    <s v="Checking"/>
    <s v="Teller"/>
    <x v="2"/>
    <s v="New"/>
  </r>
  <r>
    <d v="2006-09-15T00:00:00"/>
    <s v="Friday"/>
    <n v="3434"/>
    <s v="Checking"/>
    <s v="New Accts"/>
    <x v="0"/>
    <s v="Existing"/>
  </r>
  <r>
    <d v="2006-09-15T00:00:00"/>
    <s v="Friday"/>
    <n v="14679"/>
    <s v="Savings"/>
    <s v="New Accts"/>
    <x v="2"/>
    <s v="Existing"/>
  </r>
  <r>
    <d v="2006-09-15T00:00:00"/>
    <s v="Friday"/>
    <n v="4000"/>
    <s v="Savings"/>
    <s v="New Accts"/>
    <x v="0"/>
    <s v="Existing"/>
  </r>
  <r>
    <d v="2006-09-15T00:00:00"/>
    <s v="Friday"/>
    <n v="12505"/>
    <s v="CD"/>
    <s v="New Accts"/>
    <x v="2"/>
    <s v="Existing"/>
  </r>
  <r>
    <d v="2006-09-15T00:00:00"/>
    <s v="Friday"/>
    <n v="5879"/>
    <s v="Checking"/>
    <s v="New Accts"/>
    <x v="0"/>
    <s v="Existing"/>
  </r>
  <r>
    <d v="2006-09-15T00:00:00"/>
    <s v="Friday"/>
    <n v="7165"/>
    <s v="CD"/>
    <s v="New Accts"/>
    <x v="1"/>
    <s v="New"/>
  </r>
  <r>
    <d v="2006-09-15T00:00:00"/>
    <s v="Friday"/>
    <n v="6000"/>
    <s v="Checking"/>
    <s v="Teller"/>
    <x v="2"/>
    <s v="Existing"/>
  </r>
  <r>
    <d v="2006-09-15T00:00:00"/>
    <s v="Friday"/>
    <n v="2000"/>
    <s v="IRA"/>
    <s v="New Accts"/>
    <x v="2"/>
    <s v="Existing"/>
  </r>
  <r>
    <d v="2006-09-15T00:00:00"/>
    <s v="Friday"/>
    <n v="11489"/>
    <s v="Checking"/>
    <s v="Teller"/>
    <x v="0"/>
    <s v="Existing"/>
  </r>
  <r>
    <d v="2006-09-15T00:00:00"/>
    <s v="Friday"/>
    <n v="3171"/>
    <s v="Checking"/>
    <s v="New Accts"/>
    <x v="2"/>
    <s v="Existing"/>
  </r>
  <r>
    <d v="2006-09-15T00:00:00"/>
    <s v="Friday"/>
    <n v="14706"/>
    <s v="Checking"/>
    <s v="New Accts"/>
    <x v="0"/>
    <s v="New"/>
  </r>
  <r>
    <d v="2006-09-15T00:00:00"/>
    <s v="Friday"/>
    <n v="12908"/>
    <s v="Checking"/>
    <s v="Teller"/>
    <x v="0"/>
    <s v="Existing"/>
  </r>
  <r>
    <d v="2006-09-15T00:00:00"/>
    <s v="Friday"/>
    <n v="7811"/>
    <s v="Savings"/>
    <s v="New Accts"/>
    <x v="1"/>
    <s v="Existing"/>
  </r>
  <r>
    <d v="2006-09-15T00:00:00"/>
    <s v="Friday"/>
    <n v="13126"/>
    <s v="CD"/>
    <s v="Teller"/>
    <x v="2"/>
    <s v="New"/>
  </r>
  <r>
    <d v="2006-09-15T00:00:00"/>
    <s v="Friday"/>
    <n v="4623"/>
    <s v="Savings"/>
    <s v="New Accts"/>
    <x v="1"/>
    <s v="New"/>
  </r>
  <r>
    <d v="2006-09-15T00:00:00"/>
    <s v="Friday"/>
    <n v="7989"/>
    <s v="Savings"/>
    <s v="Teller"/>
    <x v="1"/>
    <s v="New"/>
  </r>
  <r>
    <d v="2006-09-15T00:00:00"/>
    <s v="Friday"/>
    <n v="4652"/>
    <s v="CD"/>
    <s v="New Accts"/>
    <x v="1"/>
    <s v="New"/>
  </r>
  <r>
    <d v="2006-09-15T00:00:00"/>
    <s v="Friday"/>
    <n v="10368"/>
    <s v="Checking"/>
    <s v="Teller"/>
    <x v="0"/>
    <s v="Existing"/>
  </r>
  <r>
    <d v="2006-09-15T00:00:00"/>
    <s v="Friday"/>
    <n v="10071"/>
    <s v="Checking"/>
    <s v="Teller"/>
    <x v="0"/>
    <s v="New"/>
  </r>
  <r>
    <d v="2006-09-15T00:00:00"/>
    <s v="Friday"/>
    <n v="9395"/>
    <s v="CD"/>
    <s v="New Accts"/>
    <x v="1"/>
    <s v="Existing"/>
  </r>
  <r>
    <d v="2006-09-15T00:00:00"/>
    <s v="Friday"/>
    <n v="7218"/>
    <s v="Checking"/>
    <s v="Teller"/>
    <x v="2"/>
    <s v="New"/>
  </r>
  <r>
    <d v="2006-09-15T00:00:00"/>
    <s v="Friday"/>
    <n v="5000"/>
    <s v="Savings"/>
    <s v="New Accts"/>
    <x v="2"/>
    <s v="Existing"/>
  </r>
  <r>
    <d v="2006-09-15T00:00:00"/>
    <s v="Friday"/>
    <n v="14611"/>
    <s v="Savings"/>
    <s v="New Accts"/>
    <x v="0"/>
    <s v="Existing"/>
  </r>
  <r>
    <d v="2006-09-15T00:00:00"/>
    <s v="Friday"/>
    <n v="100"/>
    <s v="Checking"/>
    <s v="New Accts"/>
    <x v="0"/>
    <s v="Existing"/>
  </r>
  <r>
    <d v="2006-09-15T00:00:00"/>
    <s v="Friday"/>
    <n v="1000"/>
    <s v="Checking"/>
    <s v="New Accts"/>
    <x v="0"/>
    <s v="Existing"/>
  </r>
  <r>
    <d v="2006-09-15T00:00:00"/>
    <s v="Friday"/>
    <n v="11406"/>
    <s v="Checking"/>
    <s v="New Accts"/>
    <x v="1"/>
    <s v="New"/>
  </r>
  <r>
    <d v="2006-09-15T00:00:00"/>
    <s v="Friday"/>
    <n v="8920"/>
    <s v="Savings"/>
    <s v="Teller"/>
    <x v="0"/>
    <s v="New"/>
  </r>
  <r>
    <d v="2006-09-15T00:00:00"/>
    <s v="Friday"/>
    <n v="10273"/>
    <s v="Checking"/>
    <s v="Teller"/>
    <x v="0"/>
    <s v="New"/>
  </r>
  <r>
    <d v="2006-09-15T00:00:00"/>
    <s v="Friday"/>
    <n v="14473"/>
    <s v="Checking"/>
    <s v="Teller"/>
    <x v="0"/>
    <s v="Existing"/>
  </r>
  <r>
    <d v="2006-09-15T00:00:00"/>
    <s v="Friday"/>
    <n v="9746"/>
    <s v="Checking"/>
    <s v="Teller"/>
    <x v="1"/>
    <s v="New"/>
  </r>
  <r>
    <d v="2006-09-15T00:00:00"/>
    <s v="Friday"/>
    <n v="9940"/>
    <s v="CD"/>
    <s v="New Accts"/>
    <x v="0"/>
    <s v="New"/>
  </r>
  <r>
    <d v="2006-09-15T00:00:00"/>
    <s v="Friday"/>
    <n v="14189"/>
    <s v="CD"/>
    <s v="Teller"/>
    <x v="0"/>
    <s v="New"/>
  </r>
  <r>
    <d v="2006-09-15T00:00:00"/>
    <s v="Friday"/>
    <n v="9800"/>
    <s v="Checking"/>
    <s v="Teller"/>
    <x v="0"/>
    <s v="Existing"/>
  </r>
  <r>
    <d v="2006-09-15T00:00:00"/>
    <s v="Friday"/>
    <n v="6534"/>
    <s v="CD"/>
    <s v="New Accts"/>
    <x v="2"/>
    <s v="New"/>
  </r>
  <r>
    <d v="2006-09-15T00:00:00"/>
    <s v="Friday"/>
    <n v="11984"/>
    <s v="Checking"/>
    <s v="New Accts"/>
    <x v="0"/>
    <s v="Existing"/>
  </r>
  <r>
    <d v="2006-09-15T00:00:00"/>
    <s v="Friday"/>
    <n v="5156"/>
    <s v="Checking"/>
    <s v="New Accts"/>
    <x v="0"/>
    <s v="New"/>
  </r>
  <r>
    <d v="2006-09-15T00:00:00"/>
    <s v="Friday"/>
    <n v="10177"/>
    <s v="CD"/>
    <s v="New Accts"/>
    <x v="0"/>
    <s v="New"/>
  </r>
  <r>
    <d v="2006-09-15T00:00:00"/>
    <s v="Friday"/>
    <n v="8133"/>
    <s v="CD"/>
    <s v="Teller"/>
    <x v="0"/>
    <s v="New"/>
  </r>
  <r>
    <d v="2006-09-18T00:00:00"/>
    <s v="Monday"/>
    <n v="10141"/>
    <s v="Savings"/>
    <s v="New Accts"/>
    <x v="0"/>
    <s v="Existing"/>
  </r>
  <r>
    <d v="2006-09-18T00:00:00"/>
    <s v="Monday"/>
    <n v="9936"/>
    <s v="Checking"/>
    <s v="Teller"/>
    <x v="1"/>
    <s v="Existing"/>
  </r>
  <r>
    <d v="2006-09-18T00:00:00"/>
    <s v="Monday"/>
    <n v="7037"/>
    <s v="Savings"/>
    <s v="Teller"/>
    <x v="2"/>
    <s v="Existing"/>
  </r>
  <r>
    <d v="2006-09-18T00:00:00"/>
    <s v="Monday"/>
    <n v="4857"/>
    <s v="CD"/>
    <s v="New Accts"/>
    <x v="1"/>
    <s v="New"/>
  </r>
  <r>
    <d v="2006-09-18T00:00:00"/>
    <s v="Monday"/>
    <n v="9098"/>
    <s v="Savings"/>
    <s v="New Accts"/>
    <x v="0"/>
    <s v="New"/>
  </r>
  <r>
    <d v="2006-09-18T00:00:00"/>
    <s v="Monday"/>
    <n v="14587"/>
    <s v="Savings"/>
    <s v="Teller"/>
    <x v="1"/>
    <s v="Existing"/>
  </r>
  <r>
    <d v="2006-09-18T00:00:00"/>
    <s v="Monday"/>
    <n v="8940"/>
    <s v="CD"/>
    <s v="Teller"/>
    <x v="0"/>
    <s v="Existing"/>
  </r>
  <r>
    <d v="2006-09-18T00:00:00"/>
    <s v="Monday"/>
    <n v="4542"/>
    <s v="CD"/>
    <s v="Teller"/>
    <x v="0"/>
    <s v="New"/>
  </r>
  <r>
    <d v="2006-09-18T00:00:00"/>
    <s v="Monday"/>
    <n v="8882"/>
    <s v="Checking"/>
    <s v="New Accts"/>
    <x v="1"/>
    <s v="New"/>
  </r>
  <r>
    <d v="2006-09-18T00:00:00"/>
    <s v="Monday"/>
    <n v="13000"/>
    <s v="CD"/>
    <s v="New Accts"/>
    <x v="0"/>
    <s v="Existing"/>
  </r>
  <r>
    <d v="2006-09-18T00:00:00"/>
    <s v="Monday"/>
    <n v="10373"/>
    <s v="CD"/>
    <s v="New Accts"/>
    <x v="2"/>
    <s v="Existing"/>
  </r>
  <r>
    <d v="2006-09-18T00:00:00"/>
    <s v="Monday"/>
    <n v="6808"/>
    <s v="Savings"/>
    <s v="New Accts"/>
    <x v="2"/>
    <s v="Existing"/>
  </r>
  <r>
    <d v="2006-09-18T00:00:00"/>
    <s v="Monday"/>
    <n v="100"/>
    <s v="Checking"/>
    <s v="New Accts"/>
    <x v="2"/>
    <s v="Existing"/>
  </r>
  <r>
    <d v="2006-09-18T00:00:00"/>
    <s v="Monday"/>
    <n v="13519"/>
    <s v="CD"/>
    <s v="New Accts"/>
    <x v="0"/>
    <s v="Existing"/>
  </r>
  <r>
    <d v="2006-09-18T00:00:00"/>
    <s v="Monday"/>
    <n v="5589"/>
    <s v="Savings"/>
    <s v="New Accts"/>
    <x v="0"/>
    <s v="New"/>
  </r>
  <r>
    <d v="2006-09-18T00:00:00"/>
    <s v="Monday"/>
    <n v="21000"/>
    <s v="Savings"/>
    <s v="New Accts"/>
    <x v="1"/>
    <s v="Existing"/>
  </r>
  <r>
    <d v="2006-09-18T00:00:00"/>
    <s v="Monday"/>
    <n v="4000"/>
    <s v="Checking"/>
    <s v="New Accts"/>
    <x v="0"/>
    <s v="Existing"/>
  </r>
  <r>
    <d v="2006-09-18T00:00:00"/>
    <s v="Monday"/>
    <n v="10103"/>
    <s v="Savings"/>
    <s v="Teller"/>
    <x v="2"/>
    <s v="Existing"/>
  </r>
  <r>
    <d v="2006-09-18T00:00:00"/>
    <s v="Monday"/>
    <n v="10365"/>
    <s v="Savings"/>
    <s v="Teller"/>
    <x v="0"/>
    <s v="Existing"/>
  </r>
  <r>
    <d v="2006-09-18T00:00:00"/>
    <s v="Monday"/>
    <n v="5000"/>
    <s v="CD"/>
    <s v="Teller"/>
    <x v="1"/>
    <s v="Existing"/>
  </r>
  <r>
    <d v="2006-09-18T00:00:00"/>
    <s v="Monday"/>
    <n v="4000"/>
    <s v="Checking"/>
    <s v="New Accts"/>
    <x v="1"/>
    <s v="Existing"/>
  </r>
  <r>
    <d v="2006-09-18T00:00:00"/>
    <s v="Monday"/>
    <n v="4000"/>
    <s v="Checking"/>
    <s v="Teller"/>
    <x v="1"/>
    <s v="Existing"/>
  </r>
  <r>
    <d v="2006-09-18T00:00:00"/>
    <s v="Monday"/>
    <n v="200"/>
    <s v="Checking"/>
    <s v="New Accts"/>
    <x v="0"/>
    <s v="Existing"/>
  </r>
  <r>
    <d v="2006-09-18T00:00:00"/>
    <s v="Monday"/>
    <n v="13916"/>
    <s v="CD"/>
    <s v="New Accts"/>
    <x v="2"/>
    <s v="New"/>
  </r>
  <r>
    <d v="2006-09-19T00:00:00"/>
    <s v="Tuesday"/>
    <n v="13130"/>
    <s v="CD"/>
    <s v="Teller"/>
    <x v="2"/>
    <s v="New"/>
  </r>
  <r>
    <d v="2006-09-19T00:00:00"/>
    <s v="Tuesday"/>
    <n v="3000"/>
    <s v="Checking"/>
    <s v="New Accts"/>
    <x v="0"/>
    <s v="Existing"/>
  </r>
  <r>
    <d v="2006-09-19T00:00:00"/>
    <s v="Tuesday"/>
    <n v="13636"/>
    <s v="CD"/>
    <s v="New Accts"/>
    <x v="1"/>
    <s v="Existing"/>
  </r>
  <r>
    <d v="2006-09-19T00:00:00"/>
    <s v="Tuesday"/>
    <n v="14750"/>
    <s v="Savings"/>
    <s v="New Accts"/>
    <x v="1"/>
    <s v="New"/>
  </r>
  <r>
    <d v="2006-09-19T00:00:00"/>
    <s v="Tuesday"/>
    <n v="5000"/>
    <s v="Savings"/>
    <s v="New Accts"/>
    <x v="0"/>
    <s v="Existing"/>
  </r>
  <r>
    <d v="2006-09-19T00:00:00"/>
    <s v="Tuesday"/>
    <n v="9000"/>
    <s v="IRA"/>
    <s v="New Accts"/>
    <x v="0"/>
    <s v="Existing"/>
  </r>
  <r>
    <d v="2006-09-19T00:00:00"/>
    <s v="Tuesday"/>
    <n v="75000"/>
    <s v="CD"/>
    <s v="New Accts"/>
    <x v="1"/>
    <s v="Existing"/>
  </r>
  <r>
    <d v="2006-09-19T00:00:00"/>
    <s v="Tuesday"/>
    <n v="500"/>
    <s v="Savings"/>
    <s v="New Accts"/>
    <x v="2"/>
    <s v="New"/>
  </r>
  <r>
    <d v="2006-09-19T00:00:00"/>
    <s v="Tuesday"/>
    <n v="6394"/>
    <s v="Savings"/>
    <s v="New Accts"/>
    <x v="0"/>
    <s v="New"/>
  </r>
  <r>
    <d v="2006-09-19T00:00:00"/>
    <s v="Tuesday"/>
    <n v="13500"/>
    <s v="CD"/>
    <s v="New Accts"/>
    <x v="1"/>
    <s v="Existing"/>
  </r>
  <r>
    <d v="2006-09-19T00:00:00"/>
    <s v="Tuesday"/>
    <n v="240"/>
    <s v="Checking"/>
    <s v="New Accts"/>
    <x v="0"/>
    <s v="Existing"/>
  </r>
  <r>
    <d v="2006-09-19T00:00:00"/>
    <s v="Tuesday"/>
    <n v="2000"/>
    <s v="CD"/>
    <s v="Teller"/>
    <x v="0"/>
    <s v="Existing"/>
  </r>
  <r>
    <d v="2006-09-19T00:00:00"/>
    <s v="Tuesday"/>
    <n v="5000"/>
    <s v="Checking"/>
    <s v="New Accts"/>
    <x v="1"/>
    <s v="Existing"/>
  </r>
  <r>
    <d v="2006-09-19T00:00:00"/>
    <s v="Tuesday"/>
    <n v="13000"/>
    <s v="CD"/>
    <s v="New Accts"/>
    <x v="0"/>
    <s v="Existing"/>
  </r>
  <r>
    <d v="2006-09-19T00:00:00"/>
    <s v="Tuesday"/>
    <n v="6000"/>
    <s v="Savings"/>
    <s v="New Accts"/>
    <x v="0"/>
    <s v="Existing"/>
  </r>
  <r>
    <d v="2006-09-19T00:00:00"/>
    <s v="Tuesday"/>
    <n v="40599"/>
    <s v="Savings"/>
    <s v="New Accts"/>
    <x v="0"/>
    <s v="Existing"/>
  </r>
  <r>
    <d v="2006-09-19T00:00:00"/>
    <s v="Tuesday"/>
    <n v="12134"/>
    <s v="Checking"/>
    <s v="Teller"/>
    <x v="1"/>
    <s v="Existing"/>
  </r>
  <r>
    <d v="2006-09-19T00:00:00"/>
    <s v="Tuesday"/>
    <n v="344"/>
    <s v="Checking"/>
    <s v="New Accts"/>
    <x v="2"/>
    <s v="Existing"/>
  </r>
  <r>
    <d v="2006-09-19T00:00:00"/>
    <s v="Tuesday"/>
    <n v="7000"/>
    <s v="IRA"/>
    <s v="New Accts"/>
    <x v="1"/>
    <s v="New"/>
  </r>
  <r>
    <d v="2006-09-19T00:00:00"/>
    <s v="Tuesday"/>
    <n v="4000"/>
    <s v="Savings"/>
    <s v="New Accts"/>
    <x v="1"/>
    <s v="Existing"/>
  </r>
  <r>
    <d v="2006-09-19T00:00:00"/>
    <s v="Tuesday"/>
    <n v="11498"/>
    <s v="CD"/>
    <s v="Teller"/>
    <x v="1"/>
    <s v="New"/>
  </r>
  <r>
    <d v="2006-09-19T00:00:00"/>
    <s v="Tuesday"/>
    <n v="14851"/>
    <s v="Savings"/>
    <s v="Teller"/>
    <x v="0"/>
    <s v="Existing"/>
  </r>
  <r>
    <d v="2006-09-19T00:00:00"/>
    <s v="Tuesday"/>
    <n v="7258"/>
    <s v="Savings"/>
    <s v="New Accts"/>
    <x v="0"/>
    <s v="Existing"/>
  </r>
  <r>
    <d v="2006-09-19T00:00:00"/>
    <s v="Tuesday"/>
    <n v="12724"/>
    <s v="CD"/>
    <s v="New Accts"/>
    <x v="2"/>
    <s v="New"/>
  </r>
  <r>
    <d v="2006-09-19T00:00:00"/>
    <s v="Tuesday"/>
    <n v="15703"/>
    <s v="CD"/>
    <s v="New Accts"/>
    <x v="0"/>
    <s v="Existing"/>
  </r>
  <r>
    <d v="2006-09-19T00:00:00"/>
    <s v="Tuesday"/>
    <n v="4000"/>
    <s v="Checking"/>
    <s v="New Accts"/>
    <x v="2"/>
    <s v="Existing"/>
  </r>
  <r>
    <d v="2006-09-19T00:00:00"/>
    <s v="Tuesday"/>
    <n v="13903"/>
    <s v="CD"/>
    <s v="New Accts"/>
    <x v="0"/>
    <s v="New"/>
  </r>
  <r>
    <d v="2006-09-19T00:00:00"/>
    <s v="Tuesday"/>
    <n v="8545"/>
    <s v="Checking"/>
    <s v="Teller"/>
    <x v="1"/>
    <s v="Existing"/>
  </r>
  <r>
    <d v="2006-09-19T00:00:00"/>
    <s v="Tuesday"/>
    <n v="4779"/>
    <s v="Checking"/>
    <s v="Teller"/>
    <x v="2"/>
    <s v="Existing"/>
  </r>
  <r>
    <d v="2006-09-19T00:00:00"/>
    <s v="Tuesday"/>
    <n v="240"/>
    <s v="Checking"/>
    <s v="New Accts"/>
    <x v="0"/>
    <s v="Existing"/>
  </r>
  <r>
    <d v="2006-09-19T00:00:00"/>
    <s v="Tuesday"/>
    <n v="14169"/>
    <s v="CD"/>
    <s v="New Accts"/>
    <x v="2"/>
    <s v="New"/>
  </r>
  <r>
    <d v="2006-09-19T00:00:00"/>
    <s v="Tuesday"/>
    <n v="13519"/>
    <s v="CD"/>
    <s v="New Accts"/>
    <x v="0"/>
    <s v="Existing"/>
  </r>
  <r>
    <d v="2006-09-19T00:00:00"/>
    <s v="Tuesday"/>
    <n v="4810"/>
    <s v="Checking"/>
    <s v="Teller"/>
    <x v="0"/>
    <s v="Existing"/>
  </r>
  <r>
    <d v="2006-09-19T00:00:00"/>
    <s v="Tuesday"/>
    <n v="12000"/>
    <s v="CD"/>
    <s v="New Accts"/>
    <x v="1"/>
    <s v="Existing"/>
  </r>
  <r>
    <d v="2006-09-19T00:00:00"/>
    <s v="Tuesday"/>
    <n v="4000"/>
    <s v="Checking"/>
    <s v="New Accts"/>
    <x v="1"/>
    <s v="New"/>
  </r>
  <r>
    <d v="2006-09-19T00:00:00"/>
    <s v="Tuesday"/>
    <n v="2749"/>
    <s v="Checking"/>
    <s v="New Accts"/>
    <x v="0"/>
    <s v="Existing"/>
  </r>
  <r>
    <d v="2006-09-19T00:00:00"/>
    <s v="Tuesday"/>
    <n v="4635"/>
    <s v="Checking"/>
    <s v="New Accts"/>
    <x v="0"/>
    <s v="Existing"/>
  </r>
  <r>
    <d v="2006-09-19T00:00:00"/>
    <s v="Tuesday"/>
    <n v="4000"/>
    <s v="Checking"/>
    <s v="New Accts"/>
    <x v="0"/>
    <s v="Existing"/>
  </r>
  <r>
    <d v="2006-09-19T00:00:00"/>
    <s v="Tuesday"/>
    <n v="8000"/>
    <s v="Savings"/>
    <s v="Teller"/>
    <x v="0"/>
    <s v="Existing"/>
  </r>
  <r>
    <d v="2006-09-19T00:00:00"/>
    <s v="Tuesday"/>
    <n v="10768"/>
    <s v="CD"/>
    <s v="New Accts"/>
    <x v="0"/>
    <s v="New"/>
  </r>
  <r>
    <d v="2006-09-19T00:00:00"/>
    <s v="Tuesday"/>
    <n v="7884"/>
    <s v="CD"/>
    <s v="Teller"/>
    <x v="1"/>
    <s v="Existing"/>
  </r>
  <r>
    <d v="2006-09-19T00:00:00"/>
    <s v="Tuesday"/>
    <n v="12903"/>
    <s v="CD"/>
    <s v="Teller"/>
    <x v="1"/>
    <s v="Existing"/>
  </r>
  <r>
    <d v="2006-09-19T00:00:00"/>
    <s v="Tuesday"/>
    <n v="5000"/>
    <s v="Savings"/>
    <s v="New Accts"/>
    <x v="1"/>
    <s v="New"/>
  </r>
  <r>
    <d v="2006-09-19T00:00:00"/>
    <s v="Tuesday"/>
    <n v="4000"/>
    <s v="Checking"/>
    <s v="New Accts"/>
    <x v="1"/>
    <s v="Existing"/>
  </r>
  <r>
    <d v="2006-09-19T00:00:00"/>
    <s v="Tuesday"/>
    <n v="4000"/>
    <s v="Checking"/>
    <s v="New Accts"/>
    <x v="0"/>
    <s v="New"/>
  </r>
  <r>
    <d v="2006-09-19T00:00:00"/>
    <s v="Tuesday"/>
    <n v="500"/>
    <s v="Savings"/>
    <s v="New Accts"/>
    <x v="2"/>
    <s v="Existing"/>
  </r>
  <r>
    <d v="2006-09-19T00:00:00"/>
    <s v="Tuesday"/>
    <n v="6000"/>
    <s v="Savings"/>
    <s v="New Accts"/>
    <x v="0"/>
    <s v="Existing"/>
  </r>
  <r>
    <d v="2006-09-19T00:00:00"/>
    <s v="Tuesday"/>
    <n v="10147"/>
    <s v="Savings"/>
    <s v="New Accts"/>
    <x v="0"/>
    <s v="Existing"/>
  </r>
  <r>
    <d v="2006-09-19T00:00:00"/>
    <s v="Tuesday"/>
    <n v="500"/>
    <s v="Savings"/>
    <s v="New Accts"/>
    <x v="2"/>
    <s v="Existing"/>
  </r>
  <r>
    <d v="2006-09-19T00:00:00"/>
    <s v="Tuesday"/>
    <n v="3000"/>
    <s v="Checking"/>
    <s v="New Accts"/>
    <x v="0"/>
    <s v="Existing"/>
  </r>
  <r>
    <d v="2006-09-19T00:00:00"/>
    <s v="Tuesday"/>
    <n v="100"/>
    <s v="Checking"/>
    <s v="New Accts"/>
    <x v="0"/>
    <s v="Existing"/>
  </r>
  <r>
    <d v="2006-09-19T00:00:00"/>
    <s v="Tuesday"/>
    <n v="2878"/>
    <s v="Savings"/>
    <s v="New Accts"/>
    <x v="1"/>
    <s v="Existing"/>
  </r>
  <r>
    <d v="2006-09-19T00:00:00"/>
    <s v="Tuesday"/>
    <n v="3075"/>
    <s v="Checking"/>
    <s v="New Accts"/>
    <x v="2"/>
    <s v="New"/>
  </r>
  <r>
    <d v="2006-09-20T00:00:00"/>
    <s v="Wednesday"/>
    <n v="6762"/>
    <s v="Savings"/>
    <s v="New Accts"/>
    <x v="0"/>
    <s v="Existing"/>
  </r>
  <r>
    <d v="2006-09-20T00:00:00"/>
    <s v="Wednesday"/>
    <n v="5664"/>
    <s v="Savings"/>
    <s v="New Accts"/>
    <x v="1"/>
    <s v="New"/>
  </r>
  <r>
    <d v="2006-09-20T00:00:00"/>
    <s v="Wednesday"/>
    <n v="133"/>
    <s v="Checking"/>
    <s v="New Accts"/>
    <x v="2"/>
    <s v="Existing"/>
  </r>
  <r>
    <d v="2006-09-20T00:00:00"/>
    <s v="Wednesday"/>
    <n v="7970"/>
    <s v="Savings"/>
    <s v="Teller"/>
    <x v="0"/>
    <s v="Existing"/>
  </r>
  <r>
    <d v="2006-09-20T00:00:00"/>
    <s v="Wednesday"/>
    <n v="3807"/>
    <s v="Checking"/>
    <s v="New Accts"/>
    <x v="2"/>
    <s v="Existing"/>
  </r>
  <r>
    <d v="2006-09-20T00:00:00"/>
    <s v="Wednesday"/>
    <n v="7013"/>
    <s v="Savings"/>
    <s v="New Accts"/>
    <x v="1"/>
    <s v="Existing"/>
  </r>
  <r>
    <d v="2006-09-20T00:00:00"/>
    <s v="Wednesday"/>
    <n v="10976"/>
    <s v="Checking"/>
    <s v="New Accts"/>
    <x v="2"/>
    <s v="New"/>
  </r>
  <r>
    <d v="2006-09-20T00:00:00"/>
    <s v="Wednesday"/>
    <n v="7342"/>
    <s v="Checking"/>
    <s v="New Accts"/>
    <x v="0"/>
    <s v="Existing"/>
  </r>
  <r>
    <d v="2006-09-20T00:00:00"/>
    <s v="Wednesday"/>
    <n v="12455"/>
    <s v="IRA"/>
    <s v="Teller"/>
    <x v="1"/>
    <s v="Existing"/>
  </r>
  <r>
    <d v="2006-09-20T00:00:00"/>
    <s v="Wednesday"/>
    <n v="8633"/>
    <s v="Savings"/>
    <s v="Teller"/>
    <x v="2"/>
    <s v="Existing"/>
  </r>
  <r>
    <d v="2006-09-20T00:00:00"/>
    <s v="Wednesday"/>
    <n v="9591"/>
    <s v="Checking"/>
    <s v="Teller"/>
    <x v="2"/>
    <s v="Existing"/>
  </r>
  <r>
    <d v="2006-09-20T00:00:00"/>
    <s v="Wednesday"/>
    <n v="10000"/>
    <s v="IRA"/>
    <s v="Teller"/>
    <x v="1"/>
    <s v="Existing"/>
  </r>
  <r>
    <d v="2006-09-20T00:00:00"/>
    <s v="Wednesday"/>
    <n v="15208"/>
    <s v="CD"/>
    <s v="New Accts"/>
    <x v="0"/>
    <s v="Existing"/>
  </r>
  <r>
    <d v="2006-09-20T00:00:00"/>
    <s v="Wednesday"/>
    <n v="12158"/>
    <s v="Checking"/>
    <s v="New Accts"/>
    <x v="0"/>
    <s v="Existing"/>
  </r>
  <r>
    <d v="2006-09-20T00:00:00"/>
    <s v="Wednesday"/>
    <n v="75000"/>
    <s v="CD"/>
    <s v="New Accts"/>
    <x v="1"/>
    <s v="Existing"/>
  </r>
  <r>
    <d v="2006-09-20T00:00:00"/>
    <s v="Wednesday"/>
    <n v="6761"/>
    <s v="CD"/>
    <s v="Teller"/>
    <x v="0"/>
    <s v="Existing"/>
  </r>
  <r>
    <d v="2006-09-20T00:00:00"/>
    <s v="Wednesday"/>
    <n v="12198"/>
    <s v="Savings"/>
    <s v="New Accts"/>
    <x v="1"/>
    <s v="New"/>
  </r>
  <r>
    <d v="2006-09-20T00:00:00"/>
    <s v="Wednesday"/>
    <n v="5981"/>
    <s v="Savings"/>
    <s v="Teller"/>
    <x v="2"/>
    <s v="New"/>
  </r>
  <r>
    <d v="2006-09-20T00:00:00"/>
    <s v="Wednesday"/>
    <n v="13900"/>
    <s v="Savings"/>
    <s v="New Accts"/>
    <x v="0"/>
    <s v="Existing"/>
  </r>
  <r>
    <d v="2006-09-20T00:00:00"/>
    <s v="Wednesday"/>
    <n v="6608"/>
    <s v="Savings"/>
    <s v="Teller"/>
    <x v="1"/>
    <s v="New"/>
  </r>
  <r>
    <d v="2006-09-20T00:00:00"/>
    <s v="Wednesday"/>
    <n v="600"/>
    <s v="Savings"/>
    <s v="New Accts"/>
    <x v="0"/>
    <s v="Existing"/>
  </r>
  <r>
    <d v="2006-09-20T00:00:00"/>
    <s v="Wednesday"/>
    <n v="12958"/>
    <s v="Checking"/>
    <s v="New Accts"/>
    <x v="0"/>
    <s v="Existing"/>
  </r>
  <r>
    <d v="2006-09-20T00:00:00"/>
    <s v="Wednesday"/>
    <n v="4323"/>
    <s v="CD"/>
    <s v="New Accts"/>
    <x v="2"/>
    <s v="Existing"/>
  </r>
  <r>
    <d v="2006-09-20T00:00:00"/>
    <s v="Wednesday"/>
    <n v="9251"/>
    <s v="CD"/>
    <s v="New Accts"/>
    <x v="0"/>
    <s v="New"/>
  </r>
  <r>
    <d v="2006-09-20T00:00:00"/>
    <s v="Wednesday"/>
    <n v="2749"/>
    <s v="Checking"/>
    <s v="New Accts"/>
    <x v="0"/>
    <s v="Existing"/>
  </r>
  <r>
    <d v="2006-09-20T00:00:00"/>
    <s v="Wednesday"/>
    <n v="11684"/>
    <s v="Savings"/>
    <s v="Teller"/>
    <x v="0"/>
    <s v="New"/>
  </r>
  <r>
    <d v="2006-09-20T00:00:00"/>
    <s v="Wednesday"/>
    <n v="7604"/>
    <s v="Checking"/>
    <s v="Teller"/>
    <x v="0"/>
    <s v="New"/>
  </r>
  <r>
    <d v="2006-09-20T00:00:00"/>
    <s v="Wednesday"/>
    <n v="13000"/>
    <s v="CD"/>
    <s v="Teller"/>
    <x v="2"/>
    <s v="Existing"/>
  </r>
  <r>
    <d v="2006-09-20T00:00:00"/>
    <s v="Wednesday"/>
    <n v="11801"/>
    <s v="Savings"/>
    <s v="New Accts"/>
    <x v="1"/>
    <s v="Existing"/>
  </r>
  <r>
    <d v="2006-09-20T00:00:00"/>
    <s v="Wednesday"/>
    <n v="10329"/>
    <s v="Savings"/>
    <s v="Teller"/>
    <x v="0"/>
    <s v="Existing"/>
  </r>
  <r>
    <d v="2006-09-21T00:00:00"/>
    <s v="Thursday"/>
    <n v="11935"/>
    <s v="Savings"/>
    <s v="New Accts"/>
    <x v="1"/>
    <s v="Existing"/>
  </r>
  <r>
    <d v="2006-09-21T00:00:00"/>
    <s v="Thursday"/>
    <n v="4635"/>
    <s v="Checking"/>
    <s v="New Accts"/>
    <x v="0"/>
    <s v="Existing"/>
  </r>
  <r>
    <d v="2006-09-21T00:00:00"/>
    <s v="Thursday"/>
    <n v="4000"/>
    <s v="Checking"/>
    <s v="New Accts"/>
    <x v="1"/>
    <s v="Existing"/>
  </r>
  <r>
    <d v="2006-09-21T00:00:00"/>
    <s v="Thursday"/>
    <n v="4000"/>
    <s v="Checking"/>
    <s v="New Accts"/>
    <x v="0"/>
    <s v="New"/>
  </r>
  <r>
    <d v="2006-09-21T00:00:00"/>
    <s v="Thursday"/>
    <n v="4000"/>
    <s v="Checking"/>
    <s v="New Accts"/>
    <x v="0"/>
    <s v="Existing"/>
  </r>
  <r>
    <d v="2006-09-21T00:00:00"/>
    <s v="Thursday"/>
    <n v="6379"/>
    <s v="Checking"/>
    <s v="Teller"/>
    <x v="1"/>
    <s v="Existing"/>
  </r>
  <r>
    <d v="2006-09-21T00:00:00"/>
    <s v="Thursday"/>
    <n v="3951"/>
    <s v="Checking"/>
    <s v="New Accts"/>
    <x v="0"/>
    <s v="New"/>
  </r>
  <r>
    <d v="2006-09-21T00:00:00"/>
    <s v="Thursday"/>
    <n v="10101"/>
    <s v="Savings"/>
    <s v="Teller"/>
    <x v="0"/>
    <s v="Existing"/>
  </r>
  <r>
    <d v="2006-09-21T00:00:00"/>
    <s v="Thursday"/>
    <n v="13000"/>
    <s v="CD"/>
    <s v="New Accts"/>
    <x v="0"/>
    <s v="Existing"/>
  </r>
  <r>
    <d v="2006-09-21T00:00:00"/>
    <s v="Thursday"/>
    <n v="5680"/>
    <s v="Savings"/>
    <s v="Teller"/>
    <x v="0"/>
    <s v="Existing"/>
  </r>
  <r>
    <d v="2006-09-21T00:00:00"/>
    <s v="Thursday"/>
    <n v="8469"/>
    <s v="CD"/>
    <s v="New Accts"/>
    <x v="0"/>
    <s v="Existing"/>
  </r>
  <r>
    <d v="2006-09-21T00:00:00"/>
    <s v="Thursday"/>
    <n v="344"/>
    <s v="Checking"/>
    <s v="New Accts"/>
    <x v="2"/>
    <s v="New"/>
  </r>
  <r>
    <d v="2006-09-21T00:00:00"/>
    <s v="Thursday"/>
    <n v="3000"/>
    <s v="Checking"/>
    <s v="New Accts"/>
    <x v="0"/>
    <s v="Existing"/>
  </r>
  <r>
    <d v="2006-09-21T00:00:00"/>
    <s v="Thursday"/>
    <n v="4000"/>
    <s v="Savings"/>
    <s v="New Accts"/>
    <x v="1"/>
    <s v="Existing"/>
  </r>
  <r>
    <d v="2006-09-21T00:00:00"/>
    <s v="Thursday"/>
    <n v="13519"/>
    <s v="CD"/>
    <s v="New Accts"/>
    <x v="0"/>
    <s v="Existing"/>
  </r>
  <r>
    <d v="2006-09-21T00:00:00"/>
    <s v="Thursday"/>
    <n v="9000"/>
    <s v="IRA"/>
    <s v="New Accts"/>
    <x v="0"/>
    <s v="Existing"/>
  </r>
  <r>
    <d v="2006-09-21T00:00:00"/>
    <s v="Thursday"/>
    <n v="2878"/>
    <s v="Savings"/>
    <s v="New Accts"/>
    <x v="1"/>
    <s v="Existing"/>
  </r>
  <r>
    <d v="2006-09-21T00:00:00"/>
    <s v="Thursday"/>
    <n v="6561"/>
    <s v="Checking"/>
    <s v="Teller"/>
    <x v="1"/>
    <s v="New"/>
  </r>
  <r>
    <d v="2006-09-21T00:00:00"/>
    <s v="Thursday"/>
    <n v="3075"/>
    <s v="Checking"/>
    <s v="New Accts"/>
    <x v="2"/>
    <s v="Existing"/>
  </r>
  <r>
    <d v="2006-09-22T00:00:00"/>
    <s v="Friday"/>
    <n v="12700"/>
    <s v="Checking"/>
    <s v="Teller"/>
    <x v="2"/>
    <s v="Existing"/>
  </r>
  <r>
    <d v="2006-09-22T00:00:00"/>
    <s v="Friday"/>
    <n v="5904"/>
    <s v="Checking"/>
    <s v="New Accts"/>
    <x v="0"/>
    <s v="Existing"/>
  </r>
  <r>
    <d v="2006-09-22T00:00:00"/>
    <s v="Friday"/>
    <n v="12455"/>
    <s v="CD"/>
    <s v="Teller"/>
    <x v="1"/>
    <s v="Existing"/>
  </r>
  <r>
    <d v="2006-09-22T00:00:00"/>
    <s v="Friday"/>
    <n v="13000"/>
    <s v="CD"/>
    <s v="Teller"/>
    <x v="2"/>
    <s v="Existing"/>
  </r>
  <r>
    <d v="2006-09-22T00:00:00"/>
    <s v="Friday"/>
    <n v="600"/>
    <s v="Savings"/>
    <s v="New Accts"/>
    <x v="0"/>
    <s v="Existing"/>
  </r>
  <r>
    <d v="2006-09-22T00:00:00"/>
    <s v="Friday"/>
    <n v="13155"/>
    <s v="CD"/>
    <s v="Teller"/>
    <x v="1"/>
    <s v="Existing"/>
  </r>
  <r>
    <d v="2006-09-22T00:00:00"/>
    <s v="Friday"/>
    <n v="3728"/>
    <s v="Checking"/>
    <s v="New Accts"/>
    <x v="1"/>
    <s v="New"/>
  </r>
  <r>
    <d v="2006-09-22T00:00:00"/>
    <s v="Friday"/>
    <n v="2000"/>
    <s v="Checking"/>
    <s v="Teller"/>
    <x v="2"/>
    <s v="Existing"/>
  </r>
  <r>
    <d v="2006-09-22T00:00:00"/>
    <s v="Friday"/>
    <n v="13550"/>
    <s v="CD"/>
    <s v="New Accts"/>
    <x v="0"/>
    <s v="New"/>
  </r>
  <r>
    <d v="2006-09-22T00:00:00"/>
    <s v="Friday"/>
    <n v="7854"/>
    <s v="Savings"/>
    <s v="Teller"/>
    <x v="1"/>
    <s v="New"/>
  </r>
  <r>
    <d v="2006-09-22T00:00:00"/>
    <s v="Friday"/>
    <n v="5393"/>
    <s v="Savings"/>
    <s v="Teller"/>
    <x v="0"/>
    <s v="New"/>
  </r>
  <r>
    <d v="2006-09-22T00:00:00"/>
    <s v="Friday"/>
    <n v="8469"/>
    <s v="CD"/>
    <s v="Teller"/>
    <x v="2"/>
    <s v="Existing"/>
  </r>
  <r>
    <d v="2006-09-22T00:00:00"/>
    <s v="Friday"/>
    <n v="200"/>
    <s v="Savings"/>
    <s v="New Accts"/>
    <x v="0"/>
    <s v="Existing"/>
  </r>
  <r>
    <d v="2006-09-22T00:00:00"/>
    <s v="Friday"/>
    <n v="12789"/>
    <s v="Checking"/>
    <s v="Teller"/>
    <x v="0"/>
    <s v="New"/>
  </r>
  <r>
    <d v="2006-09-22T00:00:00"/>
    <s v="Friday"/>
    <n v="133"/>
    <s v="Checking"/>
    <s v="New Accts"/>
    <x v="2"/>
    <s v="Existing"/>
  </r>
  <r>
    <d v="2006-09-22T00:00:00"/>
    <s v="Friday"/>
    <n v="30000"/>
    <s v="Savings"/>
    <s v="New Accts"/>
    <x v="0"/>
    <s v="Existing"/>
  </r>
  <r>
    <d v="2006-09-22T00:00:00"/>
    <s v="Friday"/>
    <n v="11169"/>
    <s v="Savings"/>
    <s v="Teller"/>
    <x v="2"/>
    <s v="Existing"/>
  </r>
  <r>
    <d v="2006-09-22T00:00:00"/>
    <s v="Friday"/>
    <n v="6314"/>
    <s v="CD"/>
    <s v="Teller"/>
    <x v="1"/>
    <s v="Existing"/>
  </r>
  <r>
    <d v="2006-09-22T00:00:00"/>
    <s v="Friday"/>
    <n v="500"/>
    <s v="Checking"/>
    <s v="Teller"/>
    <x v="0"/>
    <s v="New"/>
  </r>
  <r>
    <d v="2006-09-22T00:00:00"/>
    <s v="Friday"/>
    <n v="14698"/>
    <s v="CD"/>
    <s v="New Accts"/>
    <x v="2"/>
    <s v="New"/>
  </r>
  <r>
    <d v="2006-09-22T00:00:00"/>
    <s v="Friday"/>
    <n v="11201"/>
    <s v="CD"/>
    <s v="New Accts"/>
    <x v="0"/>
    <s v="New"/>
  </r>
  <r>
    <d v="2006-09-22T00:00:00"/>
    <s v="Friday"/>
    <n v="8042"/>
    <s v="Savings"/>
    <s v="Teller"/>
    <x v="1"/>
    <s v="Existing"/>
  </r>
  <r>
    <d v="2006-09-22T00:00:00"/>
    <s v="Friday"/>
    <n v="13973"/>
    <s v="Savings"/>
    <s v="New Accts"/>
    <x v="2"/>
    <s v="Existing"/>
  </r>
  <r>
    <d v="2006-09-22T00:00:00"/>
    <s v="Friday"/>
    <n v="7192"/>
    <s v="Savings"/>
    <s v="New Accts"/>
    <x v="0"/>
    <s v="New"/>
  </r>
  <r>
    <d v="2006-09-22T00:00:00"/>
    <s v="Friday"/>
    <n v="15208"/>
    <s v="CD"/>
    <s v="New Accts"/>
    <x v="0"/>
    <s v="Existing"/>
  </r>
  <r>
    <d v="2006-09-22T00:00:00"/>
    <s v="Friday"/>
    <n v="2749"/>
    <s v="Checking"/>
    <s v="New Accts"/>
    <x v="0"/>
    <s v="New"/>
  </r>
  <r>
    <d v="2006-09-22T00:00:00"/>
    <s v="Friday"/>
    <n v="9641"/>
    <s v="Checking"/>
    <s v="Teller"/>
    <x v="0"/>
    <s v="Existing"/>
  </r>
  <r>
    <d v="2006-09-22T00:00:00"/>
    <s v="Friday"/>
    <n v="75000"/>
    <s v="CD"/>
    <s v="New Accts"/>
    <x v="1"/>
    <s v="Existing"/>
  </r>
  <r>
    <d v="2006-09-22T00:00:00"/>
    <s v="Friday"/>
    <n v="5943"/>
    <s v="CD"/>
    <s v="Teller"/>
    <x v="0"/>
    <s v="Existing"/>
  </r>
  <r>
    <d v="2006-09-22T00:00:00"/>
    <s v="Friday"/>
    <n v="11898"/>
    <s v="CD"/>
    <s v="New Accts"/>
    <x v="1"/>
    <s v="New"/>
  </r>
  <r>
    <d v="2006-09-22T00:00:00"/>
    <s v="Friday"/>
    <n v="9001"/>
    <s v="CD"/>
    <s v="New Accts"/>
    <x v="1"/>
    <s v="New"/>
  </r>
  <r>
    <d v="2006-09-22T00:00:00"/>
    <s v="Friday"/>
    <n v="2000"/>
    <s v="IRA"/>
    <s v="Teller"/>
    <x v="1"/>
    <s v="New"/>
  </r>
  <r>
    <d v="2006-09-22T00:00:00"/>
    <s v="Friday"/>
    <n v="3807"/>
    <s v="Checking"/>
    <s v="New Accts"/>
    <x v="2"/>
    <s v="Existing"/>
  </r>
  <r>
    <d v="2006-09-22T00:00:00"/>
    <s v="Friday"/>
    <n v="4191"/>
    <s v="CD"/>
    <s v="Teller"/>
    <x v="0"/>
    <s v="New"/>
  </r>
  <r>
    <d v="2006-09-22T00:00:00"/>
    <s v="Friday"/>
    <n v="7342"/>
    <s v="Checking"/>
    <s v="New Accts"/>
    <x v="0"/>
    <s v="New"/>
  </r>
  <r>
    <d v="2006-09-22T00:00:00"/>
    <s v="Friday"/>
    <n v="4985"/>
    <s v="Savings"/>
    <s v="New Accts"/>
    <x v="2"/>
    <s v="Existing"/>
  </r>
  <r>
    <d v="2006-09-22T00:00:00"/>
    <s v="Friday"/>
    <n v="12276"/>
    <s v="CD"/>
    <s v="Teller"/>
    <x v="2"/>
    <s v="New"/>
  </r>
  <r>
    <d v="2006-09-22T00:00:00"/>
    <s v="Friday"/>
    <n v="7167"/>
    <s v="Savings"/>
    <s v="New Accts"/>
    <x v="0"/>
    <s v="Existing"/>
  </r>
  <r>
    <d v="2006-09-22T00:00:00"/>
    <s v="Friday"/>
    <n v="12817"/>
    <s v="Checking"/>
    <s v="New Accts"/>
    <x v="0"/>
    <s v="New"/>
  </r>
  <r>
    <d v="2006-09-22T00:00:00"/>
    <s v="Friday"/>
    <n v="5517"/>
    <s v="Checking"/>
    <s v="Teller"/>
    <x v="1"/>
    <s v="New"/>
  </r>
  <r>
    <d v="2006-09-22T00:00:00"/>
    <s v="Friday"/>
    <n v="10306"/>
    <s v="CD"/>
    <s v="Teller"/>
    <x v="1"/>
    <s v="Existing"/>
  </r>
  <r>
    <d v="2006-09-22T00:00:00"/>
    <s v="Friday"/>
    <n v="14433"/>
    <s v="Checking"/>
    <s v="Teller"/>
    <x v="0"/>
    <s v="Existing"/>
  </r>
  <r>
    <d v="2006-09-22T00:00:00"/>
    <s v="Friday"/>
    <n v="4562"/>
    <s v="Checking"/>
    <s v="Teller"/>
    <x v="0"/>
    <s v="New"/>
  </r>
  <r>
    <d v="2006-09-22T00:00:00"/>
    <s v="Friday"/>
    <n v="11541"/>
    <s v="CD"/>
    <s v="New Accts"/>
    <x v="0"/>
    <s v="Existing"/>
  </r>
  <r>
    <d v="2006-09-22T00:00:00"/>
    <s v="Friday"/>
    <n v="5586"/>
    <s v="CD"/>
    <s v="Teller"/>
    <x v="0"/>
    <s v="New"/>
  </r>
  <r>
    <d v="2006-09-25T00:00:00"/>
    <s v="Monday"/>
    <n v="7668"/>
    <s v="CD"/>
    <s v="Teller"/>
    <x v="2"/>
    <s v="New"/>
  </r>
  <r>
    <d v="2006-09-25T00:00:00"/>
    <s v="Monday"/>
    <n v="4010"/>
    <s v="Checking"/>
    <s v="New Accts"/>
    <x v="0"/>
    <s v="Existing"/>
  </r>
  <r>
    <d v="2006-09-25T00:00:00"/>
    <s v="Monday"/>
    <n v="10332"/>
    <s v="Checking"/>
    <s v="New Accts"/>
    <x v="0"/>
    <s v="New"/>
  </r>
  <r>
    <d v="2006-09-25T00:00:00"/>
    <s v="Monday"/>
    <n v="14693"/>
    <s v="Checking"/>
    <s v="Teller"/>
    <x v="0"/>
    <s v="Existing"/>
  </r>
  <r>
    <d v="2006-09-25T00:00:00"/>
    <s v="Monday"/>
    <n v="13091"/>
    <s v="CD"/>
    <s v="Teller"/>
    <x v="0"/>
    <s v="New"/>
  </r>
  <r>
    <d v="2006-09-25T00:00:00"/>
    <s v="Monday"/>
    <n v="14757"/>
    <s v="Checking"/>
    <s v="Teller"/>
    <x v="0"/>
    <s v="New"/>
  </r>
  <r>
    <d v="2006-09-25T00:00:00"/>
    <s v="Monday"/>
    <n v="8436"/>
    <s v="Savings"/>
    <s v="New Accts"/>
    <x v="1"/>
    <s v="New"/>
  </r>
  <r>
    <d v="2006-09-25T00:00:00"/>
    <s v="Monday"/>
    <n v="14849"/>
    <s v="Savings"/>
    <s v="New Accts"/>
    <x v="1"/>
    <s v="Existing"/>
  </r>
  <r>
    <d v="2006-09-25T00:00:00"/>
    <s v="Monday"/>
    <n v="11365"/>
    <s v="Savings"/>
    <s v="New Accts"/>
    <x v="0"/>
    <s v="Existing"/>
  </r>
  <r>
    <d v="2006-09-25T00:00:00"/>
    <s v="Monday"/>
    <n v="7358"/>
    <s v="Savings"/>
    <s v="Teller"/>
    <x v="0"/>
    <s v="Existing"/>
  </r>
  <r>
    <d v="2006-09-25T00:00:00"/>
    <s v="Monday"/>
    <n v="7193"/>
    <s v="Checking"/>
    <s v="New Accts"/>
    <x v="2"/>
    <s v="New"/>
  </r>
  <r>
    <d v="2006-09-25T00:00:00"/>
    <s v="Monday"/>
    <n v="13596"/>
    <s v="CD"/>
    <s v="New Accts"/>
    <x v="2"/>
    <s v="New"/>
  </r>
  <r>
    <d v="2006-09-25T00:00:00"/>
    <s v="Monday"/>
    <n v="3434"/>
    <s v="Checking"/>
    <s v="New Accts"/>
    <x v="0"/>
    <s v="New"/>
  </r>
  <r>
    <d v="2006-09-25T00:00:00"/>
    <s v="Monday"/>
    <n v="6000"/>
    <s v="Checking"/>
    <s v="Teller"/>
    <x v="2"/>
    <s v="Existing"/>
  </r>
  <r>
    <d v="2006-09-25T00:00:00"/>
    <s v="Monday"/>
    <n v="7197"/>
    <s v="Checking"/>
    <s v="Teller"/>
    <x v="0"/>
    <s v="New"/>
  </r>
  <r>
    <d v="2006-09-25T00:00:00"/>
    <s v="Monday"/>
    <n v="5445"/>
    <s v="Savings"/>
    <s v="New Accts"/>
    <x v="1"/>
    <s v="Existing"/>
  </r>
  <r>
    <d v="2006-09-25T00:00:00"/>
    <s v="Monday"/>
    <n v="12127"/>
    <s v="CD"/>
    <s v="Teller"/>
    <x v="0"/>
    <s v="Existing"/>
  </r>
  <r>
    <d v="2006-09-25T00:00:00"/>
    <s v="Monday"/>
    <n v="10322"/>
    <s v="Checking"/>
    <s v="Teller"/>
    <x v="2"/>
    <s v="New"/>
  </r>
  <r>
    <d v="2006-09-25T00:00:00"/>
    <s v="Monday"/>
    <n v="4518"/>
    <s v="CD"/>
    <s v="Teller"/>
    <x v="0"/>
    <s v="Existing"/>
  </r>
  <r>
    <d v="2006-09-25T00:00:00"/>
    <s v="Monday"/>
    <n v="6762"/>
    <s v="Savings"/>
    <s v="New Accts"/>
    <x v="0"/>
    <s v="Existing"/>
  </r>
  <r>
    <d v="2006-09-25T00:00:00"/>
    <s v="Monday"/>
    <n v="15208"/>
    <s v="CD"/>
    <s v="New Accts"/>
    <x v="0"/>
    <s v="Existing"/>
  </r>
  <r>
    <d v="2006-09-25T00:00:00"/>
    <s v="Monday"/>
    <n v="100"/>
    <s v="Checking"/>
    <s v="New Accts"/>
    <x v="0"/>
    <s v="New"/>
  </r>
  <r>
    <d v="2006-09-25T00:00:00"/>
    <s v="Monday"/>
    <n v="12505"/>
    <s v="CD"/>
    <s v="New Accts"/>
    <x v="2"/>
    <s v="Existing"/>
  </r>
  <r>
    <d v="2006-09-25T00:00:00"/>
    <s v="Monday"/>
    <n v="12500"/>
    <s v="CD"/>
    <s v="New Accts"/>
    <x v="1"/>
    <s v="New"/>
  </r>
  <r>
    <d v="2006-09-25T00:00:00"/>
    <s v="Monday"/>
    <n v="600"/>
    <s v="Savings"/>
    <s v="New Accts"/>
    <x v="0"/>
    <s v="New"/>
  </r>
  <r>
    <d v="2006-09-25T00:00:00"/>
    <s v="Monday"/>
    <n v="12455"/>
    <s v="IRA"/>
    <s v="Teller"/>
    <x v="1"/>
    <s v="Existing"/>
  </r>
  <r>
    <d v="2006-09-25T00:00:00"/>
    <s v="Monday"/>
    <n v="10039"/>
    <s v="Savings"/>
    <s v="Teller"/>
    <x v="2"/>
    <s v="Existing"/>
  </r>
  <r>
    <d v="2006-09-25T00:00:00"/>
    <s v="Monday"/>
    <n v="11439"/>
    <s v="Checking"/>
    <s v="New Accts"/>
    <x v="1"/>
    <s v="Existing"/>
  </r>
  <r>
    <d v="2006-09-25T00:00:00"/>
    <s v="Monday"/>
    <n v="1000"/>
    <s v="Checking"/>
    <s v="New Accts"/>
    <x v="0"/>
    <s v="Existing"/>
  </r>
  <r>
    <d v="2006-09-25T00:00:00"/>
    <s v="Monday"/>
    <n v="3714"/>
    <s v="CD"/>
    <s v="New Accts"/>
    <x v="0"/>
    <s v="New"/>
  </r>
  <r>
    <d v="2006-09-25T00:00:00"/>
    <s v="Monday"/>
    <n v="100"/>
    <s v="Checking"/>
    <s v="New Accts"/>
    <x v="0"/>
    <s v="Existing"/>
  </r>
  <r>
    <d v="2006-09-25T00:00:00"/>
    <s v="Monday"/>
    <n v="6000"/>
    <s v="Checking"/>
    <s v="Teller"/>
    <x v="2"/>
    <s v="Existing"/>
  </r>
  <r>
    <d v="2006-09-25T00:00:00"/>
    <s v="Monday"/>
    <n v="10351"/>
    <s v="Checking"/>
    <s v="Teller"/>
    <x v="0"/>
    <s v="New"/>
  </r>
  <r>
    <d v="2006-09-25T00:00:00"/>
    <s v="Monday"/>
    <n v="12505"/>
    <s v="CD"/>
    <s v="New Accts"/>
    <x v="2"/>
    <s v="Existing"/>
  </r>
  <r>
    <d v="2006-09-25T00:00:00"/>
    <s v="Monday"/>
    <n v="8894"/>
    <s v="Checking"/>
    <s v="New Accts"/>
    <x v="0"/>
    <s v="Existing"/>
  </r>
  <r>
    <d v="2006-09-25T00:00:00"/>
    <s v="Monday"/>
    <n v="50000"/>
    <s v="CD"/>
    <s v="New Accts"/>
    <x v="1"/>
    <s v="Existing"/>
  </r>
  <r>
    <d v="2006-09-25T00:00:00"/>
    <s v="Monday"/>
    <n v="10000"/>
    <s v="IRA"/>
    <s v="Teller"/>
    <x v="1"/>
    <s v="Existing"/>
  </r>
  <r>
    <d v="2006-09-25T00:00:00"/>
    <s v="Monday"/>
    <n v="13777"/>
    <s v="Checking"/>
    <s v="New Accts"/>
    <x v="0"/>
    <s v="New"/>
  </r>
  <r>
    <d v="2006-09-25T00:00:00"/>
    <s v="Monday"/>
    <n v="32000"/>
    <s v="Savings"/>
    <s v="New Accts"/>
    <x v="0"/>
    <s v="New"/>
  </r>
  <r>
    <d v="2006-09-25T00:00:00"/>
    <s v="Monday"/>
    <n v="1000"/>
    <s v="Checking"/>
    <s v="New Accts"/>
    <x v="0"/>
    <s v="Existing"/>
  </r>
  <r>
    <d v="2006-09-25T00:00:00"/>
    <s v="Monday"/>
    <n v="7955"/>
    <s v="Savings"/>
    <s v="New Accts"/>
    <x v="0"/>
    <s v="Existing"/>
  </r>
  <r>
    <d v="2006-09-25T00:00:00"/>
    <s v="Monday"/>
    <n v="14546"/>
    <s v="Savings"/>
    <s v="Teller"/>
    <x v="0"/>
    <s v="Existing"/>
  </r>
  <r>
    <d v="2006-09-25T00:00:00"/>
    <s v="Monday"/>
    <n v="11901"/>
    <s v="CD"/>
    <s v="Teller"/>
    <x v="1"/>
    <s v="New"/>
  </r>
  <r>
    <d v="2006-09-26T00:00:00"/>
    <s v="Tuesday"/>
    <n v="25000"/>
    <s v="CD"/>
    <s v="New Accts"/>
    <x v="2"/>
    <s v="Existing"/>
  </r>
  <r>
    <d v="2006-09-26T00:00:00"/>
    <s v="Tuesday"/>
    <n v="400"/>
    <s v="Checking"/>
    <s v="New Accts"/>
    <x v="0"/>
    <s v="Existing"/>
  </r>
  <r>
    <d v="2006-09-26T00:00:00"/>
    <s v="Tuesday"/>
    <n v="8312"/>
    <s v="CD"/>
    <s v="New Accts"/>
    <x v="2"/>
    <s v="New"/>
  </r>
  <r>
    <d v="2006-09-26T00:00:00"/>
    <s v="Tuesday"/>
    <n v="1325"/>
    <s v="Checking"/>
    <s v="New Accts"/>
    <x v="0"/>
    <s v="New"/>
  </r>
  <r>
    <d v="2006-09-26T00:00:00"/>
    <s v="Tuesday"/>
    <n v="7874"/>
    <s v="Savings"/>
    <s v="Teller"/>
    <x v="1"/>
    <s v="New"/>
  </r>
  <r>
    <d v="2006-09-26T00:00:00"/>
    <s v="Tuesday"/>
    <n v="17000"/>
    <s v="CD"/>
    <s v="Teller"/>
    <x v="0"/>
    <s v="Existing"/>
  </r>
  <r>
    <d v="2006-09-26T00:00:00"/>
    <s v="Tuesday"/>
    <n v="4307"/>
    <s v="CD"/>
    <s v="New Accts"/>
    <x v="0"/>
    <s v="New"/>
  </r>
  <r>
    <d v="2006-09-26T00:00:00"/>
    <s v="Tuesday"/>
    <n v="3171"/>
    <s v="Checking"/>
    <s v="New Accts"/>
    <x v="2"/>
    <s v="Existing"/>
  </r>
  <r>
    <d v="2006-09-26T00:00:00"/>
    <s v="Tuesday"/>
    <n v="4384"/>
    <s v="CD"/>
    <s v="Teller"/>
    <x v="2"/>
    <s v="Existing"/>
  </r>
  <r>
    <d v="2006-09-26T00:00:00"/>
    <s v="Tuesday"/>
    <n v="9974"/>
    <s v="CD"/>
    <s v="New Accts"/>
    <x v="2"/>
    <s v="New"/>
  </r>
  <r>
    <d v="2006-09-26T00:00:00"/>
    <s v="Tuesday"/>
    <n v="14348"/>
    <s v="Checking"/>
    <s v="New Accts"/>
    <x v="2"/>
    <s v="New"/>
  </r>
  <r>
    <d v="2006-09-26T00:00:00"/>
    <s v="Tuesday"/>
    <n v="12489"/>
    <s v="Checking"/>
    <s v="Teller"/>
    <x v="2"/>
    <s v="New"/>
  </r>
  <r>
    <d v="2006-09-26T00:00:00"/>
    <s v="Tuesday"/>
    <n v="9632"/>
    <s v="Checking"/>
    <s v="Teller"/>
    <x v="2"/>
    <s v="New"/>
  </r>
  <r>
    <d v="2006-09-26T00:00:00"/>
    <s v="Tuesday"/>
    <n v="250"/>
    <s v="Savings"/>
    <s v="New Accts"/>
    <x v="1"/>
    <s v="Existing"/>
  </r>
  <r>
    <d v="2006-09-26T00:00:00"/>
    <s v="Tuesday"/>
    <n v="4623"/>
    <s v="Savings"/>
    <s v="New Accts"/>
    <x v="1"/>
    <s v="Existing"/>
  </r>
  <r>
    <d v="2006-09-26T00:00:00"/>
    <s v="Tuesday"/>
    <n v="124"/>
    <s v="Checking"/>
    <s v="Teller"/>
    <x v="0"/>
    <s v="Existing"/>
  </r>
  <r>
    <d v="2006-09-26T00:00:00"/>
    <s v="Tuesday"/>
    <n v="2000"/>
    <s v="IRA"/>
    <s v="New Accts"/>
    <x v="2"/>
    <s v="Existing"/>
  </r>
  <r>
    <d v="2006-09-26T00:00:00"/>
    <s v="Tuesday"/>
    <n v="400"/>
    <s v="Checking"/>
    <s v="Teller"/>
    <x v="0"/>
    <s v="Existing"/>
  </r>
  <r>
    <d v="2006-09-26T00:00:00"/>
    <s v="Tuesday"/>
    <n v="13617"/>
    <s v="Savings"/>
    <s v="Teller"/>
    <x v="0"/>
    <s v="New"/>
  </r>
  <r>
    <d v="2006-09-26T00:00:00"/>
    <s v="Tuesday"/>
    <n v="12887"/>
    <s v="Savings"/>
    <s v="Teller"/>
    <x v="0"/>
    <s v="New"/>
  </r>
  <r>
    <d v="2006-09-26T00:00:00"/>
    <s v="Tuesday"/>
    <n v="5159"/>
    <s v="Savings"/>
    <s v="Teller"/>
    <x v="1"/>
    <s v="Existing"/>
  </r>
  <r>
    <d v="2006-09-26T00:00:00"/>
    <s v="Tuesday"/>
    <n v="100"/>
    <s v="Checking"/>
    <s v="New Accts"/>
    <x v="0"/>
    <s v="Existing"/>
  </r>
  <r>
    <d v="2006-09-26T00:00:00"/>
    <s v="Tuesday"/>
    <n v="11134"/>
    <s v="Savings"/>
    <s v="New Accts"/>
    <x v="1"/>
    <s v="Existing"/>
  </r>
  <r>
    <d v="2006-09-26T00:00:00"/>
    <s v="Tuesday"/>
    <n v="5879"/>
    <s v="Checking"/>
    <s v="New Accts"/>
    <x v="0"/>
    <s v="New"/>
  </r>
  <r>
    <d v="2006-09-26T00:00:00"/>
    <s v="Tuesday"/>
    <n v="100"/>
    <s v="Checking"/>
    <s v="New Accts"/>
    <x v="0"/>
    <s v="Existing"/>
  </r>
  <r>
    <d v="2006-09-26T00:00:00"/>
    <s v="Tuesday"/>
    <n v="4000"/>
    <s v="Savings"/>
    <s v="New Accts"/>
    <x v="0"/>
    <s v="New"/>
  </r>
  <r>
    <d v="2006-09-26T00:00:00"/>
    <s v="Tuesday"/>
    <n v="5000"/>
    <s v="Savings"/>
    <s v="New Accts"/>
    <x v="2"/>
    <s v="Existing"/>
  </r>
  <r>
    <d v="2006-09-26T00:00:00"/>
    <s v="Tuesday"/>
    <n v="90000"/>
    <s v="CD"/>
    <s v="New Accts"/>
    <x v="0"/>
    <s v="Existing"/>
  </r>
  <r>
    <d v="2006-09-27T00:00:00"/>
    <s v="Wednesday"/>
    <n v="12572"/>
    <s v="Savings"/>
    <s v="New Accts"/>
    <x v="1"/>
    <s v="Existing"/>
  </r>
  <r>
    <d v="2006-09-27T00:00:00"/>
    <s v="Wednesday"/>
    <n v="13428"/>
    <s v="CD"/>
    <s v="Teller"/>
    <x v="0"/>
    <s v="Existing"/>
  </r>
  <r>
    <d v="2006-09-27T00:00:00"/>
    <s v="Wednesday"/>
    <n v="1000"/>
    <s v="Checking"/>
    <s v="New Accts"/>
    <x v="1"/>
    <s v="New"/>
  </r>
  <r>
    <d v="2006-09-27T00:00:00"/>
    <s v="Wednesday"/>
    <n v="9405"/>
    <s v="CD"/>
    <s v="New Accts"/>
    <x v="2"/>
    <s v="Existing"/>
  </r>
  <r>
    <d v="2006-09-27T00:00:00"/>
    <s v="Wednesday"/>
    <n v="7277"/>
    <s v="IRA"/>
    <s v="New Accts"/>
    <x v="1"/>
    <s v="Existing"/>
  </r>
  <r>
    <d v="2006-09-27T00:00:00"/>
    <s v="Wednesday"/>
    <n v="1000"/>
    <s v="Checking"/>
    <s v="New Accts"/>
    <x v="0"/>
    <s v="Existing"/>
  </r>
  <r>
    <d v="2006-09-27T00:00:00"/>
    <s v="Wednesday"/>
    <n v="3434"/>
    <s v="Checking"/>
    <s v="New Accts"/>
    <x v="0"/>
    <s v="Existing"/>
  </r>
  <r>
    <d v="2006-09-27T00:00:00"/>
    <s v="Wednesday"/>
    <n v="4566"/>
    <s v="Checking"/>
    <s v="Teller"/>
    <x v="0"/>
    <s v="New"/>
  </r>
  <r>
    <d v="2006-09-27T00:00:00"/>
    <s v="Wednesday"/>
    <n v="100"/>
    <s v="Checking"/>
    <s v="New Accts"/>
    <x v="0"/>
    <s v="Existing"/>
  </r>
  <r>
    <d v="2006-09-27T00:00:00"/>
    <s v="Wednesday"/>
    <n v="5000"/>
    <s v="Savings"/>
    <s v="New Accts"/>
    <x v="2"/>
    <s v="Existing"/>
  </r>
  <r>
    <d v="2006-09-27T00:00:00"/>
    <s v="Wednesday"/>
    <n v="3900"/>
    <s v="Checking"/>
    <s v="Teller"/>
    <x v="2"/>
    <s v="New"/>
  </r>
  <r>
    <d v="2006-09-27T00:00:00"/>
    <s v="Wednesday"/>
    <n v="13128"/>
    <s v="Savings"/>
    <s v="Teller"/>
    <x v="1"/>
    <s v="New"/>
  </r>
  <r>
    <d v="2006-09-27T00:00:00"/>
    <s v="Wednesday"/>
    <n v="8264"/>
    <s v="CD"/>
    <s v="Teller"/>
    <x v="0"/>
    <s v="Existing"/>
  </r>
  <r>
    <d v="2006-09-27T00:00:00"/>
    <s v="Wednesday"/>
    <n v="6000"/>
    <s v="Checking"/>
    <s v="Teller"/>
    <x v="2"/>
    <s v="Existing"/>
  </r>
  <r>
    <d v="2006-09-27T00:00:00"/>
    <s v="Wednesday"/>
    <n v="6662"/>
    <s v="CD"/>
    <s v="Teller"/>
    <x v="2"/>
    <s v="Existing"/>
  </r>
  <r>
    <d v="2006-09-27T00:00:00"/>
    <s v="Wednesday"/>
    <n v="9525"/>
    <s v="Savings"/>
    <s v="Teller"/>
    <x v="1"/>
    <s v="New"/>
  </r>
  <r>
    <d v="2006-09-27T00:00:00"/>
    <s v="Wednesday"/>
    <n v="13462"/>
    <s v="Checking"/>
    <s v="Teller"/>
    <x v="1"/>
    <s v="New"/>
  </r>
  <r>
    <d v="2006-09-27T00:00:00"/>
    <s v="Wednesday"/>
    <n v="12505"/>
    <s v="CD"/>
    <s v="New Accts"/>
    <x v="2"/>
    <s v="Existing"/>
  </r>
  <r>
    <d v="2006-09-27T00:00:00"/>
    <s v="Wednesday"/>
    <n v="15000"/>
    <s v="CD"/>
    <s v="New Accts"/>
    <x v="0"/>
    <s v="Existing"/>
  </r>
  <r>
    <d v="2006-09-27T00:00:00"/>
    <s v="Wednesday"/>
    <n v="15984"/>
    <s v="Savings"/>
    <s v="New Accts"/>
    <x v="1"/>
    <s v="New"/>
  </r>
  <r>
    <d v="2006-09-27T00:00:00"/>
    <s v="Wednesday"/>
    <n v="10587"/>
    <s v="Savings"/>
    <s v="New Accts"/>
    <x v="0"/>
    <s v="New"/>
  </r>
  <r>
    <d v="2006-09-28T00:00:00"/>
    <s v="Thursday"/>
    <n v="1000"/>
    <s v="Checking"/>
    <s v="Teller"/>
    <x v="2"/>
    <s v="New"/>
  </r>
  <r>
    <d v="2006-09-28T00:00:00"/>
    <s v="Thursday"/>
    <n v="3539"/>
    <s v="Savings"/>
    <s v="New Accts"/>
    <x v="0"/>
    <s v="Existing"/>
  </r>
  <r>
    <d v="2006-09-28T00:00:00"/>
    <s v="Thursday"/>
    <n v="10461"/>
    <s v="Savings"/>
    <s v="Teller"/>
    <x v="1"/>
    <s v="Existing"/>
  </r>
  <r>
    <d v="2006-09-28T00:00:00"/>
    <s v="Thursday"/>
    <n v="5879"/>
    <s v="Checking"/>
    <s v="New Accts"/>
    <x v="0"/>
    <s v="New"/>
  </r>
  <r>
    <d v="2006-09-28T00:00:00"/>
    <s v="Thursday"/>
    <n v="2000"/>
    <s v="IRA"/>
    <s v="New Accts"/>
    <x v="2"/>
    <s v="Existing"/>
  </r>
  <r>
    <d v="2006-09-28T00:00:00"/>
    <s v="Thursday"/>
    <n v="4000"/>
    <s v="Savings"/>
    <s v="New Accts"/>
    <x v="0"/>
    <s v="New"/>
  </r>
  <r>
    <d v="2006-09-28T00:00:00"/>
    <s v="Thursday"/>
    <n v="7756"/>
    <s v="CD"/>
    <s v="New Accts"/>
    <x v="1"/>
    <s v="Existing"/>
  </r>
  <r>
    <d v="2006-09-28T00:00:00"/>
    <s v="Thursday"/>
    <n v="6314"/>
    <s v="Checking"/>
    <s v="Teller"/>
    <x v="0"/>
    <s v="Existing"/>
  </r>
  <r>
    <d v="2006-09-28T00:00:00"/>
    <s v="Thursday"/>
    <n v="9247"/>
    <s v="Savings"/>
    <s v="Teller"/>
    <x v="0"/>
    <s v="New"/>
  </r>
  <r>
    <d v="2006-09-28T00:00:00"/>
    <s v="Thursday"/>
    <n v="5302"/>
    <s v="CD"/>
    <s v="Teller"/>
    <x v="0"/>
    <s v="Existing"/>
  </r>
  <r>
    <d v="2006-09-28T00:00:00"/>
    <s v="Thursday"/>
    <n v="14548"/>
    <s v="CD"/>
    <s v="New Accts"/>
    <x v="0"/>
    <s v="Existing"/>
  </r>
  <r>
    <d v="2006-09-28T00:00:00"/>
    <s v="Thursday"/>
    <n v="3171"/>
    <s v="Checking"/>
    <s v="New Accts"/>
    <x v="2"/>
    <s v="Existing"/>
  </r>
  <r>
    <d v="2006-09-28T00:00:00"/>
    <s v="Thursday"/>
    <n v="25000"/>
    <s v="Savings"/>
    <s v="New Accts"/>
    <x v="1"/>
    <s v="Existing"/>
  </r>
  <r>
    <d v="2006-09-28T00:00:00"/>
    <s v="Thursday"/>
    <n v="5957"/>
    <s v="Checking"/>
    <s v="Teller"/>
    <x v="2"/>
    <s v="New"/>
  </r>
  <r>
    <d v="2006-09-28T00:00:00"/>
    <s v="Thursday"/>
    <n v="4113"/>
    <s v="Savings"/>
    <s v="New Accts"/>
    <x v="0"/>
    <s v="Existing"/>
  </r>
  <r>
    <d v="2006-09-28T00:00:00"/>
    <s v="Thursday"/>
    <n v="9010"/>
    <s v="Checking"/>
    <s v="Teller"/>
    <x v="0"/>
    <s v="New"/>
  </r>
  <r>
    <d v="2006-09-28T00:00:00"/>
    <s v="Thursday"/>
    <n v="240"/>
    <s v="Checking"/>
    <s v="New Accts"/>
    <x v="0"/>
    <s v="Existing"/>
  </r>
  <r>
    <d v="2006-09-29T00:00:00"/>
    <s v="Friday"/>
    <n v="124"/>
    <s v="Checking"/>
    <s v="Teller"/>
    <x v="0"/>
    <s v="Existing"/>
  </r>
  <r>
    <d v="2006-09-29T00:00:00"/>
    <s v="Friday"/>
    <n v="11765"/>
    <s v="Savings"/>
    <s v="New Accts"/>
    <x v="0"/>
    <s v="Existing"/>
  </r>
  <r>
    <d v="2006-09-29T00:00:00"/>
    <s v="Friday"/>
    <n v="13583"/>
    <s v="CD"/>
    <s v="Teller"/>
    <x v="0"/>
    <s v="New"/>
  </r>
  <r>
    <d v="2006-09-29T00:00:00"/>
    <s v="Friday"/>
    <n v="10474"/>
    <s v="CD"/>
    <s v="New Accts"/>
    <x v="0"/>
    <s v="New"/>
  </r>
  <r>
    <d v="2006-09-29T00:00:00"/>
    <s v="Friday"/>
    <n v="90000"/>
    <s v="CD"/>
    <s v="New Accts"/>
    <x v="0"/>
    <s v="Existing"/>
  </r>
  <r>
    <d v="2006-09-29T00:00:00"/>
    <s v="Friday"/>
    <n v="13500"/>
    <s v="CD"/>
    <s v="New Accts"/>
    <x v="1"/>
    <s v="Existing"/>
  </r>
  <r>
    <d v="2006-09-29T00:00:00"/>
    <s v="Friday"/>
    <n v="11000"/>
    <s v="CD"/>
    <s v="New Accts"/>
    <x v="0"/>
    <s v="New"/>
  </r>
  <r>
    <d v="2006-09-29T00:00:00"/>
    <s v="Friday"/>
    <n v="4535"/>
    <s v="Checking"/>
    <s v="New Accts"/>
    <x v="1"/>
    <s v="New"/>
  </r>
  <r>
    <d v="2006-09-29T00:00:00"/>
    <s v="Friday"/>
    <n v="12000"/>
    <s v="Checking"/>
    <s v="New Accts"/>
    <x v="0"/>
    <s v="Existing"/>
  </r>
  <r>
    <d v="2006-09-29T00:00:00"/>
    <s v="Friday"/>
    <n v="2000"/>
    <s v="CD"/>
    <s v="New Accts"/>
    <x v="0"/>
    <s v="New"/>
  </r>
  <r>
    <d v="2006-09-29T00:00:00"/>
    <s v="Friday"/>
    <n v="14644"/>
    <s v="CD"/>
    <s v="New Accts"/>
    <x v="2"/>
    <s v="New"/>
  </r>
  <r>
    <d v="2006-09-29T00:00:00"/>
    <s v="Friday"/>
    <n v="1946"/>
    <s v="Checking"/>
    <s v="New Accts"/>
    <x v="0"/>
    <s v="New"/>
  </r>
  <r>
    <d v="2006-09-29T00:00:00"/>
    <s v="Friday"/>
    <n v="9113"/>
    <s v="CD"/>
    <s v="Teller"/>
    <x v="0"/>
    <s v="Existing"/>
  </r>
  <r>
    <d v="2006-09-29T00:00:00"/>
    <s v="Friday"/>
    <n v="1946"/>
    <s v="Checking"/>
    <s v="New Accts"/>
    <x v="0"/>
    <s v="Existing"/>
  </r>
  <r>
    <d v="2006-09-29T00:00:00"/>
    <s v="Friday"/>
    <n v="3728"/>
    <s v="Checking"/>
    <s v="Teller"/>
    <x v="0"/>
    <s v="Existing"/>
  </r>
  <r>
    <d v="2006-09-29T00:00:00"/>
    <s v="Friday"/>
    <n v="4535"/>
    <s v="Checking"/>
    <s v="New Accts"/>
    <x v="1"/>
    <s v="Existing"/>
  </r>
  <r>
    <d v="2006-09-29T00:00:00"/>
    <s v="Friday"/>
    <n v="4785"/>
    <s v="Savings"/>
    <s v="Teller"/>
    <x v="2"/>
    <s v="New"/>
  </r>
  <r>
    <d v="2006-09-29T00:00:00"/>
    <s v="Friday"/>
    <n v="100"/>
    <s v="Checking"/>
    <s v="New Accts"/>
    <x v="0"/>
    <s v="Existing"/>
  </r>
  <r>
    <d v="2006-09-29T00:00:00"/>
    <s v="Friday"/>
    <n v="1000"/>
    <s v="Checking"/>
    <s v="New Accts"/>
    <x v="0"/>
    <s v="Existing"/>
  </r>
  <r>
    <d v="2006-09-30T00:00:00"/>
    <s v="Saturday"/>
    <n v="11632"/>
    <s v="Checking"/>
    <s v="New Accts"/>
    <x v="0"/>
    <s v="Existing"/>
  </r>
  <r>
    <d v="2006-09-30T00:00:00"/>
    <s v="Saturday"/>
    <n v="6144"/>
    <s v="CD"/>
    <s v="Teller"/>
    <x v="0"/>
    <s v="New"/>
  </r>
  <r>
    <d v="2006-09-30T00:00:00"/>
    <s v="Saturday"/>
    <n v="7000"/>
    <s v="IRA"/>
    <s v="New Accts"/>
    <x v="1"/>
    <s v="Existing"/>
  </r>
  <r>
    <d v="2006-09-30T00:00:00"/>
    <s v="Saturday"/>
    <n v="4257"/>
    <s v="Savings"/>
    <s v="New Accts"/>
    <x v="2"/>
    <s v="Existing"/>
  </r>
  <r>
    <d v="2006-09-30T00:00:00"/>
    <s v="Saturday"/>
    <n v="400"/>
    <s v="Checking"/>
    <s v="Teller"/>
    <x v="0"/>
    <s v="Existing"/>
  </r>
  <r>
    <d v="2006-09-30T00:00:00"/>
    <s v="Saturday"/>
    <n v="12673"/>
    <s v="Checking"/>
    <s v="New Accts"/>
    <x v="2"/>
    <s v="New"/>
  </r>
  <r>
    <d v="2006-09-30T00:00:00"/>
    <s v="Saturday"/>
    <n v="4000"/>
    <s v="Checking"/>
    <s v="Teller"/>
    <x v="1"/>
    <s v="Exist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3BB825-6C5A-4554-A99A-B312D63263E8}"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B15" firstHeaderRow="2" firstDataRow="2" firstDataCol="1"/>
  <pivotFields count="7">
    <pivotField compact="0" numFmtId="14" outline="0" showAll="0"/>
    <pivotField compact="0" outline="0" showAll="0"/>
    <pivotField compact="0" outline="0" showAll="0"/>
    <pivotField compact="0" outline="0" showAll="0"/>
    <pivotField axis="axisRow" compact="0" outline="0" showAll="0" measureFilter="1" sortType="descending">
      <items count="1883">
        <item x="372"/>
        <item x="941"/>
        <item x="468"/>
        <item x="1476"/>
        <item x="1515"/>
        <item x="1654"/>
        <item x="153"/>
        <item x="1041"/>
        <item x="1551"/>
        <item x="1212"/>
        <item x="1201"/>
        <item x="1535"/>
        <item x="1362"/>
        <item x="383"/>
        <item x="1378"/>
        <item x="1407"/>
        <item x="646"/>
        <item x="434"/>
        <item x="770"/>
        <item x="1487"/>
        <item x="852"/>
        <item x="1208"/>
        <item x="1849"/>
        <item x="1648"/>
        <item x="908"/>
        <item x="368"/>
        <item x="682"/>
        <item x="531"/>
        <item x="1472"/>
        <item x="701"/>
        <item x="1626"/>
        <item x="1396"/>
        <item x="577"/>
        <item x="1495"/>
        <item x="769"/>
        <item x="1669"/>
        <item x="749"/>
        <item x="1368"/>
        <item x="1596"/>
        <item x="1853"/>
        <item x="1794"/>
        <item x="1268"/>
        <item x="516"/>
        <item x="657"/>
        <item x="1261"/>
        <item x="308"/>
        <item x="126"/>
        <item x="1612"/>
        <item x="671"/>
        <item x="836"/>
        <item x="107"/>
        <item x="1628"/>
        <item x="37"/>
        <item x="1202"/>
        <item x="1242"/>
        <item x="161"/>
        <item x="195"/>
        <item x="738"/>
        <item x="1219"/>
        <item x="923"/>
        <item x="1103"/>
        <item x="1561"/>
        <item x="1234"/>
        <item x="230"/>
        <item x="715"/>
        <item x="1585"/>
        <item x="1573"/>
        <item x="1772"/>
        <item x="1347"/>
        <item x="197"/>
        <item x="1621"/>
        <item x="1329"/>
        <item x="1751"/>
        <item x="853"/>
        <item x="1275"/>
        <item x="258"/>
        <item x="1184"/>
        <item x="1529"/>
        <item x="373"/>
        <item x="400"/>
        <item x="1545"/>
        <item x="522"/>
        <item x="1467"/>
        <item x="1516"/>
        <item x="1809"/>
        <item x="842"/>
        <item x="263"/>
        <item x="1189"/>
        <item x="1425"/>
        <item x="47"/>
        <item x="699"/>
        <item x="375"/>
        <item x="349"/>
        <item x="1866"/>
        <item x="1223"/>
        <item x="691"/>
        <item x="822"/>
        <item x="1851"/>
        <item x="1005"/>
        <item x="1841"/>
        <item x="238"/>
        <item x="1391"/>
        <item x="1338"/>
        <item x="1105"/>
        <item x="225"/>
        <item x="983"/>
        <item x="1025"/>
        <item x="35"/>
        <item x="240"/>
        <item x="1693"/>
        <item x="1002"/>
        <item x="463"/>
        <item x="103"/>
        <item x="1486"/>
        <item x="1325"/>
        <item x="896"/>
        <item x="108"/>
        <item x="1112"/>
        <item x="303"/>
        <item x="1258"/>
        <item x="1188"/>
        <item x="1850"/>
        <item x="218"/>
        <item x="217"/>
        <item x="906"/>
        <item x="1001"/>
        <item x="1294"/>
        <item x="352"/>
        <item x="1273"/>
        <item x="1203"/>
        <item x="45"/>
        <item x="1063"/>
        <item x="973"/>
        <item x="900"/>
        <item x="796"/>
        <item x="1096"/>
        <item x="250"/>
        <item x="366"/>
        <item x="745"/>
        <item x="1588"/>
        <item x="1641"/>
        <item x="437"/>
        <item x="1717"/>
        <item x="1221"/>
        <item x="58"/>
        <item x="395"/>
        <item x="1702"/>
        <item x="710"/>
        <item x="220"/>
        <item x="832"/>
        <item x="421"/>
        <item x="127"/>
        <item x="186"/>
        <item x="64"/>
        <item x="1028"/>
        <item x="29"/>
        <item x="1623"/>
        <item x="185"/>
        <item x="1418"/>
        <item x="485"/>
        <item x="1448"/>
        <item x="519"/>
        <item x="771"/>
        <item x="1580"/>
        <item x="1276"/>
        <item x="1703"/>
        <item x="678"/>
        <item x="407"/>
        <item x="1384"/>
        <item x="1863"/>
        <item x="1485"/>
        <item x="850"/>
        <item x="1389"/>
        <item x="1689"/>
        <item x="1620"/>
        <item x="648"/>
        <item x="808"/>
        <item x="1610"/>
        <item x="951"/>
        <item x="279"/>
        <item x="1337"/>
        <item x="1218"/>
        <item x="1451"/>
        <item x="777"/>
        <item x="492"/>
        <item x="560"/>
        <item x="1251"/>
        <item x="1043"/>
        <item x="1512"/>
        <item x="1341"/>
        <item x="1311"/>
        <item x="1121"/>
        <item x="25"/>
        <item x="158"/>
        <item x="1327"/>
        <item x="1852"/>
        <item x="1735"/>
        <item x="212"/>
        <item x="545"/>
        <item x="1740"/>
        <item x="1442"/>
        <item x="1675"/>
        <item x="1787"/>
        <item x="1727"/>
        <item x="901"/>
        <item x="430"/>
        <item x="392"/>
        <item x="892"/>
        <item x="141"/>
        <item x="480"/>
        <item x="1054"/>
        <item x="385"/>
        <item x="278"/>
        <item x="1336"/>
        <item x="1071"/>
        <item x="1406"/>
        <item x="1308"/>
        <item x="707"/>
        <item x="1828"/>
        <item x="340"/>
        <item x="863"/>
        <item x="1635"/>
        <item x="1426"/>
        <item x="1237"/>
        <item x="1600"/>
        <item x="874"/>
        <item x="869"/>
        <item x="1239"/>
        <item x="82"/>
        <item x="435"/>
        <item x="1349"/>
        <item x="970"/>
        <item x="680"/>
        <item x="1209"/>
        <item x="1180"/>
        <item x="541"/>
        <item x="1589"/>
        <item x="1431"/>
        <item x="360"/>
        <item x="1139"/>
        <item x="980"/>
        <item x="83"/>
        <item x="36"/>
        <item x="1813"/>
        <item x="1778"/>
        <item x="848"/>
        <item x="631"/>
        <item x="1572"/>
        <item x="388"/>
        <item x="1738"/>
        <item x="356"/>
        <item x="223"/>
        <item x="1781"/>
        <item x="9"/>
        <item x="241"/>
        <item x="1075"/>
        <item x="1267"/>
        <item x="355"/>
        <item x="98"/>
        <item x="723"/>
        <item x="1804"/>
        <item x="132"/>
        <item x="885"/>
        <item x="1604"/>
        <item x="473"/>
        <item x="746"/>
        <item x="15"/>
        <item x="1138"/>
        <item x="670"/>
        <item x="606"/>
        <item x="1015"/>
        <item x="1848"/>
        <item x="1646"/>
        <item x="332"/>
        <item x="1461"/>
        <item x="827"/>
        <item x="128"/>
        <item x="549"/>
        <item x="389"/>
        <item x="795"/>
        <item x="216"/>
        <item x="1536"/>
        <item x="858"/>
        <item x="1086"/>
        <item x="1032"/>
        <item x="1716"/>
        <item x="1712"/>
        <item x="1172"/>
        <item x="1644"/>
        <item x="1562"/>
        <item x="1493"/>
        <item x="384"/>
        <item x="1003"/>
        <item x="809"/>
        <item x="760"/>
        <item x="283"/>
        <item x="1124"/>
        <item x="1026"/>
        <item x="1681"/>
        <item x="1774"/>
        <item x="1711"/>
        <item x="1027"/>
        <item x="453"/>
        <item x="495"/>
        <item x="68"/>
        <item x="460"/>
        <item x="967"/>
        <item x="6"/>
        <item x="41"/>
        <item x="552"/>
        <item x="106"/>
        <item x="63"/>
        <item x="189"/>
        <item x="584"/>
        <item x="1191"/>
        <item x="401"/>
        <item x="895"/>
        <item x="582"/>
        <item x="479"/>
        <item x="1227"/>
        <item x="1331"/>
        <item x="991"/>
        <item x="147"/>
        <item x="1469"/>
        <item x="183"/>
        <item x="824"/>
        <item x="1657"/>
        <item x="947"/>
        <item x="16"/>
        <item x="399"/>
        <item x="1831"/>
        <item x="1687"/>
        <item x="1811"/>
        <item x="163"/>
        <item x="1235"/>
        <item x="633"/>
        <item x="451"/>
        <item x="817"/>
        <item x="1820"/>
        <item x="1520"/>
        <item x="572"/>
        <item x="1611"/>
        <item x="690"/>
        <item x="1109"/>
        <item x="1614"/>
        <item x="736"/>
        <item x="750"/>
        <item x="199"/>
        <item x="1077"/>
        <item x="342"/>
        <item x="1432"/>
        <item x="1153"/>
        <item x="405"/>
        <item x="849"/>
        <item x="1018"/>
        <item x="1022"/>
        <item x="1765"/>
        <item x="724"/>
        <item x="40"/>
        <item x="595"/>
        <item x="1288"/>
        <item x="299"/>
        <item x="1131"/>
        <item x="642"/>
        <item x="575"/>
        <item x="202"/>
        <item x="1598"/>
        <item x="1504"/>
        <item x="428"/>
        <item x="1010"/>
        <item x="1"/>
        <item x="1024"/>
        <item x="1650"/>
        <item x="622"/>
        <item x="1819"/>
        <item x="265"/>
        <item x="1265"/>
        <item x="1343"/>
        <item x="986"/>
        <item x="1148"/>
        <item x="213"/>
        <item x="1421"/>
        <item x="1248"/>
        <item x="1845"/>
        <item x="13"/>
        <item x="276"/>
        <item x="581"/>
        <item x="1214"/>
        <item x="93"/>
        <item x="294"/>
        <item x="1795"/>
        <item x="553"/>
        <item x="929"/>
        <item x="1305"/>
        <item x="104"/>
        <item x="533"/>
        <item x="1065"/>
        <item x="1771"/>
        <item x="630"/>
        <item x="1282"/>
        <item x="201"/>
        <item x="772"/>
        <item x="452"/>
        <item x="464"/>
        <item x="1722"/>
        <item x="1410"/>
        <item x="1088"/>
        <item x="1825"/>
        <item x="623"/>
        <item x="1736"/>
        <item x="486"/>
        <item x="1453"/>
        <item x="48"/>
        <item x="815"/>
        <item x="727"/>
        <item x="782"/>
        <item x="252"/>
        <item x="1818"/>
        <item x="1409"/>
        <item x="1647"/>
        <item x="1447"/>
        <item x="1616"/>
        <item x="101"/>
        <item x="1328"/>
        <item x="413"/>
        <item x="1042"/>
        <item x="254"/>
        <item x="1300"/>
        <item x="1700"/>
        <item x="503"/>
        <item x="32"/>
        <item x="1698"/>
        <item x="1832"/>
        <item x="424"/>
        <item x="988"/>
        <item x="75"/>
        <item x="1039"/>
        <item x="1776"/>
        <item x="1615"/>
        <item x="1653"/>
        <item x="587"/>
        <item x="1402"/>
        <item x="734"/>
        <item x="327"/>
        <item x="1555"/>
        <item x="752"/>
        <item x="1474"/>
        <item x="177"/>
        <item x="420"/>
        <item x="1592"/>
        <item x="1577"/>
        <item x="1098"/>
        <item x="359"/>
        <item x="1810"/>
        <item x="876"/>
        <item x="708"/>
        <item x="1488"/>
        <item x="17"/>
        <item x="1159"/>
        <item x="775"/>
        <item x="1581"/>
        <item x="1661"/>
        <item x="123"/>
        <item x="472"/>
        <item x="1560"/>
        <item x="811"/>
        <item x="1590"/>
        <item x="846"/>
        <item x="1355"/>
        <item x="915"/>
        <item x="1175"/>
        <item x="1259"/>
        <item x="651"/>
        <item x="1173"/>
        <item x="215"/>
        <item x="1566"/>
        <item x="120"/>
        <item x="839"/>
        <item x="1655"/>
        <item x="145"/>
        <item x="787"/>
        <item x="440"/>
        <item x="550"/>
        <item x="73"/>
        <item x="891"/>
        <item x="959"/>
        <item x="23"/>
        <item x="410"/>
        <item x="1744"/>
        <item x="720"/>
        <item x="711"/>
        <item x="182"/>
        <item x="1257"/>
        <item x="354"/>
        <item x="719"/>
        <item x="1679"/>
        <item x="518"/>
        <item x="879"/>
        <item x="1705"/>
        <item x="446"/>
        <item x="1477"/>
        <item x="1020"/>
        <item x="1511"/>
        <item x="757"/>
        <item x="18"/>
        <item x="1238"/>
        <item x="765"/>
        <item x="1133"/>
        <item x="470"/>
        <item x="1877"/>
        <item x="1373"/>
        <item x="1855"/>
        <item x="579"/>
        <item x="378"/>
        <item x="20"/>
        <item x="1836"/>
        <item x="57"/>
        <item x="1785"/>
        <item x="704"/>
        <item x="1195"/>
        <item x="797"/>
        <item x="997"/>
        <item x="703"/>
        <item x="1095"/>
        <item x="136"/>
        <item x="1006"/>
        <item x="1297"/>
        <item x="854"/>
        <item x="559"/>
        <item x="1058"/>
        <item x="1150"/>
        <item x="1229"/>
        <item x="764"/>
        <item x="1745"/>
        <item x="1550"/>
        <item x="1215"/>
        <item x="1019"/>
        <item x="1455"/>
        <item x="567"/>
        <item x="56"/>
        <item x="1023"/>
        <item x="387"/>
        <item x="1433"/>
        <item x="903"/>
        <item x="1490"/>
        <item x="235"/>
        <item x="207"/>
        <item x="502"/>
        <item x="1053"/>
        <item x="113"/>
        <item x="1244"/>
        <item x="897"/>
        <item x="1726"/>
        <item x="293"/>
        <item x="329"/>
        <item x="788"/>
        <item x="743"/>
        <item x="1419"/>
        <item x="1595"/>
        <item x="965"/>
        <item x="1500"/>
        <item x="397"/>
        <item x="604"/>
        <item x="1057"/>
        <item x="231"/>
        <item x="1190"/>
        <item x="1812"/>
        <item x="781"/>
        <item x="1501"/>
        <item x="976"/>
        <item x="913"/>
        <item x="1690"/>
        <item x="140"/>
        <item x="1007"/>
        <item x="1106"/>
        <item x="877"/>
        <item x="540"/>
        <item x="1200"/>
        <item x="1104"/>
        <item x="471"/>
        <item x="1444"/>
        <item x="1636"/>
        <item x="904"/>
        <item x="1174"/>
        <item x="865"/>
        <item x="800"/>
        <item x="1144"/>
        <item x="1524"/>
        <item x="1290"/>
        <item x="513"/>
        <item x="1793"/>
        <item x="1085"/>
        <item x="791"/>
        <item x="1424"/>
        <item x="1051"/>
        <item x="605"/>
        <item x="984"/>
        <item x="844"/>
        <item x="586"/>
        <item x="1632"/>
        <item x="1162"/>
        <item x="693"/>
        <item x="301"/>
        <item x="658"/>
        <item x="1334"/>
        <item x="1210"/>
        <item x="601"/>
        <item x="632"/>
        <item x="226"/>
        <item x="819"/>
        <item x="1720"/>
        <item x="1780"/>
        <item x="1869"/>
        <item x="1296"/>
        <item x="38"/>
        <item x="1284"/>
        <item x="1575"/>
        <item x="847"/>
        <item x="346"/>
        <item x="1318"/>
        <item x="1484"/>
        <item x="376"/>
        <item x="60"/>
        <item x="326"/>
        <item x="1293"/>
        <item x="996"/>
        <item x="102"/>
        <item x="578"/>
        <item x="1393"/>
        <item x="210"/>
        <item x="1665"/>
        <item x="1187"/>
        <item x="477"/>
        <item x="70"/>
        <item x="396"/>
        <item x="880"/>
        <item x="756"/>
        <item x="1803"/>
        <item x="1557"/>
        <item x="1381"/>
        <item x="3"/>
        <item x="1858"/>
        <item x="1770"/>
        <item x="841"/>
        <item x="989"/>
        <item x="233"/>
        <item x="1473"/>
        <item x="142"/>
        <item x="1278"/>
        <item x="927"/>
        <item x="296"/>
        <item x="309"/>
        <item x="910"/>
        <item x="112"/>
        <item x="1696"/>
        <item x="568"/>
        <item x="1640"/>
        <item x="44"/>
        <item x="753"/>
        <item x="1417"/>
        <item x="1271"/>
        <item x="191"/>
        <item x="478"/>
        <item x="277"/>
        <item x="267"/>
        <item x="1249"/>
        <item x="926"/>
        <item x="245"/>
        <item x="1601"/>
        <item x="1140"/>
        <item x="402"/>
        <item x="627"/>
        <item x="411"/>
        <item x="1013"/>
        <item x="1629"/>
        <item x="499"/>
        <item x="890"/>
        <item x="1458"/>
        <item x="709"/>
        <item x="867"/>
        <item x="46"/>
        <item x="416"/>
        <item x="1584"/>
        <item x="922"/>
        <item x="1241"/>
        <item x="1824"/>
        <item x="1256"/>
        <item x="152"/>
        <item x="341"/>
        <item x="178"/>
        <item x="1414"/>
        <item x="1701"/>
        <item x="1710"/>
        <item x="1272"/>
        <item x="792"/>
        <item x="85"/>
        <item x="1012"/>
        <item x="403"/>
        <item x="617"/>
        <item x="655"/>
        <item x="310"/>
        <item x="27"/>
        <item x="1672"/>
        <item x="1035"/>
        <item x="211"/>
        <item x="1466"/>
        <item x="555"/>
        <item x="474"/>
        <item x="19"/>
        <item x="206"/>
        <item x="625"/>
        <item x="448"/>
        <item x="251"/>
        <item x="363"/>
        <item x="398"/>
        <item x="406"/>
        <item x="1340"/>
        <item x="1502"/>
        <item x="520"/>
        <item x="170"/>
        <item x="1361"/>
        <item x="1236"/>
        <item x="1837"/>
        <item x="131"/>
        <item x="1773"/>
        <item x="1303"/>
        <item x="1422"/>
        <item x="129"/>
        <item x="315"/>
        <item x="1692"/>
        <item x="1668"/>
        <item x="1137"/>
        <item x="425"/>
        <item x="1728"/>
        <item x="1315"/>
        <item x="1253"/>
        <item x="228"/>
        <item x="1204"/>
        <item x="461"/>
        <item x="882"/>
        <item x="565"/>
        <item x="695"/>
        <item x="590"/>
        <item x="845"/>
        <item x="816"/>
        <item x="1366"/>
        <item x="289"/>
        <item x="1742"/>
        <item x="611"/>
        <item x="612"/>
        <item x="616"/>
        <item x="726"/>
        <item x="229"/>
        <item x="886"/>
        <item x="1800"/>
        <item x="1449"/>
        <item x="55"/>
        <item x="1471"/>
        <item x="1587"/>
        <item x="500"/>
        <item x="208"/>
        <item x="1723"/>
        <item x="1468"/>
        <item x="1874"/>
        <item x="804"/>
        <item x="1127"/>
        <item x="1416"/>
        <item x="1123"/>
        <item x="1606"/>
        <item x="65"/>
        <item x="1617"/>
        <item x="1014"/>
        <item x="1283"/>
        <item x="1802"/>
        <item x="1344"/>
        <item x="920"/>
        <item x="1089"/>
        <item x="883"/>
        <item x="956"/>
        <item x="1205"/>
        <item x="1450"/>
        <item x="319"/>
        <item x="462"/>
        <item x="343"/>
        <item x="1460"/>
        <item x="1792"/>
        <item x="259"/>
        <item x="87"/>
        <item x="1427"/>
        <item x="802"/>
        <item x="629"/>
        <item x="571"/>
        <item x="1081"/>
        <item x="728"/>
        <item x="1662"/>
        <item x="1309"/>
        <item x="320"/>
        <item x="1543"/>
        <item x="751"/>
        <item x="323"/>
        <item x="803"/>
        <item x="1749"/>
        <item x="1286"/>
        <item x="280"/>
        <item x="337"/>
        <item x="1428"/>
        <item x="778"/>
        <item x="467"/>
        <item x="689"/>
        <item x="1360"/>
        <item x="1622"/>
        <item x="175"/>
        <item x="1583"/>
        <item x="1317"/>
        <item x="1534"/>
        <item x="443"/>
        <item x="532"/>
        <item x="1599"/>
        <item x="1170"/>
        <item x="1270"/>
        <item x="357"/>
        <item x="441"/>
        <item x="1569"/>
        <item x="1833"/>
        <item x="763"/>
        <item x="737"/>
        <item x="1356"/>
        <item x="972"/>
        <item x="348"/>
        <item x="5"/>
        <item x="24"/>
        <item x="92"/>
        <item x="859"/>
        <item x="1876"/>
        <item x="588"/>
        <item x="1429"/>
        <item x="345"/>
        <item x="1643"/>
        <item x="1438"/>
        <item x="236"/>
        <item x="810"/>
        <item x="686"/>
        <item x="76"/>
        <item x="255"/>
        <item x="935"/>
        <item x="28"/>
        <item x="306"/>
        <item x="1678"/>
        <item x="977"/>
        <item x="1525"/>
        <item x="1330"/>
        <item x="1713"/>
        <item x="856"/>
        <item x="97"/>
        <item x="1156"/>
        <item x="390"/>
        <item x="203"/>
        <item x="1823"/>
        <item x="247"/>
        <item x="1842"/>
        <item x="124"/>
        <item x="313"/>
        <item x="1497"/>
        <item x="1779"/>
        <item x="1659"/>
        <item x="506"/>
        <item x="665"/>
        <item x="99"/>
        <item x="1182"/>
        <item x="438"/>
        <item x="825"/>
        <item x="300"/>
        <item x="730"/>
        <item x="1354"/>
        <item x="1691"/>
        <item x="1766"/>
        <item x="1763"/>
        <item x="274"/>
        <item x="1633"/>
        <item x="249"/>
        <item x="1564"/>
        <item x="244"/>
        <item x="521"/>
        <item x="1565"/>
        <item x="637"/>
        <item x="1769"/>
        <item x="968"/>
        <item x="767"/>
        <item x="1135"/>
        <item x="1046"/>
        <item x="1390"/>
        <item x="523"/>
        <item x="805"/>
        <item x="1090"/>
        <item x="1045"/>
        <item x="557"/>
        <item x="934"/>
        <item x="117"/>
        <item x="1320"/>
        <item x="1295"/>
        <item x="1380"/>
        <item x="735"/>
        <item x="1522"/>
        <item x="1017"/>
        <item x="386"/>
        <item x="663"/>
        <item x="135"/>
        <item x="1875"/>
        <item x="409"/>
        <item x="322"/>
        <item x="1784"/>
        <item x="1541"/>
        <item x="1061"/>
        <item x="1376"/>
        <item x="221"/>
        <item x="1786"/>
        <item x="1782"/>
        <item x="957"/>
        <item x="1563"/>
        <item x="1198"/>
        <item x="1092"/>
        <item x="526"/>
        <item x="1374"/>
        <item x="697"/>
        <item x="1100"/>
        <item x="1441"/>
        <item x="1454"/>
        <item x="1677"/>
        <item x="573"/>
        <item x="961"/>
        <item x="1586"/>
        <item x="936"/>
        <item x="912"/>
        <item x="105"/>
        <item x="1506"/>
        <item x="404"/>
        <item x="1076"/>
        <item x="304"/>
        <item x="1462"/>
        <item x="314"/>
        <item x="362"/>
        <item x="1240"/>
        <item x="465"/>
        <item x="960"/>
        <item x="417"/>
        <item x="1387"/>
        <item x="615"/>
        <item x="1470"/>
        <item x="639"/>
        <item x="1136"/>
        <item x="1348"/>
        <item x="1666"/>
        <item x="1083"/>
        <item x="1222"/>
        <item x="1624"/>
        <item x="978"/>
        <item x="718"/>
        <item x="394"/>
        <item x="937"/>
        <item x="1737"/>
        <item x="412"/>
        <item x="1437"/>
        <item x="222"/>
        <item x="1697"/>
        <item x="1806"/>
        <item x="1519"/>
        <item x="1233"/>
        <item x="684"/>
        <item x="1843"/>
        <item x="1652"/>
        <item x="1627"/>
        <item x="539"/>
        <item x="1608"/>
        <item x="1342"/>
        <item x="1339"/>
        <item x="1594"/>
        <item x="423"/>
        <item x="1036"/>
        <item x="1254"/>
        <item x="870"/>
        <item x="603"/>
        <item x="1591"/>
        <item x="1064"/>
        <item x="717"/>
        <item x="1345"/>
        <item x="176"/>
        <item x="172"/>
        <item x="1683"/>
        <item x="694"/>
        <item x="490"/>
        <item x="484"/>
        <item x="654"/>
        <item x="469"/>
        <item x="953"/>
        <item x="429"/>
        <item x="677"/>
        <item x="1167"/>
        <item x="94"/>
        <item x="1130"/>
        <item x="1567"/>
        <item x="918"/>
        <item x="286"/>
        <item x="256"/>
        <item x="95"/>
        <item x="1494"/>
        <item x="119"/>
        <item x="227"/>
        <item x="1526"/>
        <item x="762"/>
        <item x="872"/>
        <item x="1552"/>
        <item x="1033"/>
        <item x="1578"/>
        <item x="1732"/>
        <item x="784"/>
        <item x="1452"/>
        <item x="1540"/>
        <item x="364"/>
        <item x="134"/>
        <item x="536"/>
        <item x="1719"/>
        <item x="826"/>
        <item x="1151"/>
        <item x="1528"/>
        <item x="1509"/>
        <item x="1367"/>
        <item x="149"/>
        <item x="88"/>
        <item x="1185"/>
        <item x="1220"/>
        <item x="1783"/>
        <item x="282"/>
        <item x="1107"/>
        <item x="889"/>
        <item x="1037"/>
        <item x="1285"/>
        <item x="1379"/>
        <item x="592"/>
        <item x="69"/>
        <item x="14"/>
        <item x="454"/>
        <item x="1369"/>
        <item x="1217"/>
        <item x="1582"/>
        <item x="1069"/>
        <item x="442"/>
        <item x="981"/>
        <item x="946"/>
        <item x="391"/>
        <item x="1155"/>
        <item x="1507"/>
        <item x="109"/>
        <item x="1686"/>
        <item x="1839"/>
        <item x="1181"/>
        <item x="8"/>
        <item x="393"/>
        <item x="67"/>
        <item x="862"/>
        <item x="1496"/>
        <item x="1052"/>
        <item x="790"/>
        <item x="1371"/>
        <item x="1392"/>
        <item x="975"/>
        <item x="1733"/>
        <item x="801"/>
        <item x="985"/>
        <item x="184"/>
        <item x="1637"/>
        <item x="374"/>
        <item x="273"/>
        <item x="1518"/>
        <item x="564"/>
        <item x="1602"/>
        <item x="447"/>
        <item x="78"/>
        <item x="511"/>
        <item x="556"/>
        <item x="1671"/>
        <item x="1505"/>
        <item x="1503"/>
        <item x="1280"/>
        <item x="635"/>
        <item x="1120"/>
        <item x="261"/>
        <item x="949"/>
        <item x="427"/>
        <item x="1798"/>
        <item x="1400"/>
        <item x="821"/>
        <item x="1649"/>
        <item x="1168"/>
        <item x="1482"/>
        <item x="1859"/>
        <item x="432"/>
        <item x="650"/>
        <item x="1363"/>
        <item x="1872"/>
        <item x="179"/>
        <item x="380"/>
        <item x="1699"/>
        <item x="193"/>
        <item x="1403"/>
        <item x="828"/>
        <item x="318"/>
        <item x="449"/>
        <item x="939"/>
        <item x="1664"/>
        <item x="799"/>
        <item x="291"/>
        <item x="1527"/>
        <item x="1412"/>
        <item x="1408"/>
        <item x="174"/>
        <item x="619"/>
        <item x="1508"/>
        <item x="548"/>
        <item x="1708"/>
        <item x="779"/>
        <item x="614"/>
        <item x="585"/>
        <item x="1078"/>
        <item x="1457"/>
        <item x="758"/>
        <item x="987"/>
        <item x="932"/>
        <item x="194"/>
        <item x="53"/>
        <item x="66"/>
        <item x="1864"/>
        <item x="1302"/>
        <item x="205"/>
        <item x="157"/>
        <item x="26"/>
        <item x="1553"/>
        <item x="1207"/>
        <item x="1291"/>
        <item x="512"/>
        <item x="1724"/>
        <item x="1279"/>
        <item x="7"/>
        <item x="1164"/>
        <item x="990"/>
        <item x="248"/>
        <item x="487"/>
        <item x="1269"/>
        <item x="894"/>
        <item x="1193"/>
        <item x="1388"/>
        <item x="1093"/>
        <item x="138"/>
        <item x="1252"/>
        <item x="868"/>
        <item x="466"/>
        <item x="1073"/>
        <item x="1099"/>
        <item x="1263"/>
        <item x="1430"/>
        <item x="365"/>
        <item x="316"/>
        <item x="1108"/>
        <item x="1281"/>
        <item x="1049"/>
        <item x="1351"/>
        <item x="204"/>
        <item x="155"/>
        <item x="860"/>
        <item x="272"/>
        <item x="1757"/>
        <item x="1799"/>
        <item x="820"/>
        <item x="731"/>
        <item x="1277"/>
        <item x="237"/>
        <item x="831"/>
        <item x="652"/>
        <item x="563"/>
        <item x="1801"/>
        <item x="534"/>
        <item x="1213"/>
        <item x="884"/>
        <item x="1359"/>
        <item x="1158"/>
        <item x="1230"/>
        <item x="361"/>
        <item x="783"/>
        <item x="829"/>
        <item x="377"/>
        <item x="1255"/>
        <item x="1870"/>
        <item x="1111"/>
        <item x="1523"/>
        <item x="1126"/>
        <item x="284"/>
        <item x="925"/>
        <item x="1760"/>
        <item x="742"/>
        <item x="1816"/>
        <item x="610"/>
        <item x="1439"/>
        <item x="928"/>
        <item x="1152"/>
        <item x="1835"/>
        <item x="1790"/>
        <item x="626"/>
        <item x="370"/>
        <item x="1192"/>
        <item x="12"/>
        <item x="1365"/>
        <item x="1822"/>
        <item x="1094"/>
        <item x="1163"/>
        <item x="450"/>
        <item x="246"/>
        <item x="1729"/>
        <item x="971"/>
        <item x="609"/>
        <item x="958"/>
        <item x="807"/>
        <item x="580"/>
        <item x="685"/>
        <item x="1226"/>
        <item x="1605"/>
        <item x="1715"/>
        <item x="761"/>
        <item x="54"/>
        <item x="687"/>
        <item x="116"/>
        <item x="919"/>
        <item x="1068"/>
        <item x="748"/>
        <item x="1625"/>
        <item x="1704"/>
        <item x="966"/>
        <item x="496"/>
        <item x="1029"/>
        <item x="382"/>
        <item x="909"/>
        <item x="71"/>
        <item x="1674"/>
        <item x="125"/>
        <item x="835"/>
        <item x="30"/>
        <item x="597"/>
        <item x="139"/>
        <item x="1246"/>
        <item x="675"/>
        <item x="640"/>
        <item x="1609"/>
        <item x="537"/>
        <item x="80"/>
        <item x="224"/>
        <item x="61"/>
        <item x="1423"/>
        <item x="1147"/>
        <item x="312"/>
        <item x="1080"/>
        <item x="96"/>
        <item x="1667"/>
        <item x="893"/>
        <item x="324"/>
        <item x="1618"/>
        <item x="1316"/>
        <item x="1067"/>
        <item x="907"/>
        <item x="515"/>
        <item x="1830"/>
        <item x="812"/>
        <item x="969"/>
        <item x="1199"/>
        <item x="1631"/>
        <item x="1638"/>
        <item x="613"/>
        <item x="1796"/>
        <item x="1146"/>
        <item x="1741"/>
        <item x="1680"/>
        <item x="974"/>
        <item x="843"/>
        <item x="307"/>
        <item x="1113"/>
        <item x="1762"/>
        <item x="705"/>
        <item x="328"/>
        <item x="780"/>
        <item x="198"/>
        <item x="554"/>
        <item x="1333"/>
        <item x="151"/>
        <item x="766"/>
        <item x="1746"/>
        <item x="1395"/>
        <item x="1031"/>
        <item x="476"/>
        <item x="11"/>
        <item x="933"/>
        <item x="268"/>
        <item x="209"/>
        <item x="1177"/>
        <item x="1040"/>
        <item x="1314"/>
        <item x="266"/>
        <item x="1593"/>
        <item x="243"/>
        <item x="431"/>
        <item x="1570"/>
        <item x="10"/>
        <item x="1183"/>
        <item x="1250"/>
        <item x="1756"/>
        <item x="325"/>
        <item x="1873"/>
        <item x="1332"/>
        <item x="1292"/>
        <item x="156"/>
        <item x="1110"/>
        <item x="489"/>
        <item x="1651"/>
        <item x="535"/>
        <item x="744"/>
        <item x="137"/>
        <item x="950"/>
        <item x="298"/>
        <item x="1128"/>
        <item x="1074"/>
        <item x="1761"/>
        <item x="79"/>
        <item x="143"/>
        <item x="1008"/>
        <item x="302"/>
        <item x="692"/>
        <item x="1087"/>
        <item x="475"/>
        <item x="21"/>
        <item x="321"/>
        <item x="1352"/>
        <item x="566"/>
        <item x="1310"/>
        <item x="1097"/>
        <item x="351"/>
        <item x="963"/>
        <item x="1576"/>
        <item x="1821"/>
        <item x="774"/>
        <item x="866"/>
        <item x="1070"/>
        <item x="1554"/>
        <item x="270"/>
        <item x="1465"/>
        <item x="1658"/>
        <item x="257"/>
        <item x="713"/>
        <item x="562"/>
        <item x="1791"/>
        <item x="673"/>
        <item x="1122"/>
        <item x="1860"/>
        <item x="1289"/>
        <item x="2"/>
        <item x="358"/>
        <item x="624"/>
        <item x="335"/>
        <item x="1492"/>
        <item x="488"/>
        <item x="1386"/>
        <item x="1714"/>
        <item x="527"/>
        <item x="716"/>
        <item x="262"/>
        <item x="1574"/>
        <item x="1547"/>
        <item x="285"/>
        <item x="482"/>
        <item x="72"/>
        <item x="669"/>
        <item x="1298"/>
        <item x="840"/>
        <item x="733"/>
        <item x="1171"/>
        <item x="1856"/>
        <item x="1245"/>
        <item x="180"/>
        <item x="1660"/>
        <item x="1420"/>
        <item x="1117"/>
        <item x="952"/>
        <item x="1571"/>
        <item x="367"/>
        <item x="1880"/>
        <item x="1777"/>
        <item x="242"/>
        <item x="1510"/>
        <item x="1346"/>
        <item x="558"/>
        <item x="547"/>
        <item x="445"/>
        <item x="1401"/>
        <item x="773"/>
        <item x="1262"/>
        <item x="331"/>
        <item x="239"/>
        <item x="455"/>
        <item x="459"/>
        <item x="598"/>
        <item x="732"/>
        <item x="84"/>
        <item x="74"/>
        <item x="1141"/>
        <item x="305"/>
        <item x="1517"/>
        <item x="538"/>
        <item x="51"/>
        <item x="50"/>
        <item x="1844"/>
        <item x="676"/>
        <item x="1358"/>
        <item x="347"/>
        <item x="1385"/>
        <item x="253"/>
        <item x="1607"/>
        <item x="1397"/>
        <item x="1446"/>
        <item x="1767"/>
        <item x="1134"/>
        <item x="529"/>
        <item x="994"/>
        <item x="1879"/>
        <item x="666"/>
        <item x="86"/>
        <item x="1634"/>
        <item x="593"/>
        <item x="1266"/>
        <item x="1364"/>
        <item x="954"/>
        <item x="1747"/>
        <item x="855"/>
        <item x="1542"/>
        <item x="814"/>
        <item x="714"/>
        <item x="1514"/>
        <item x="154"/>
        <item x="1383"/>
        <item x="589"/>
        <item x="1072"/>
        <item x="992"/>
        <item x="330"/>
        <item x="634"/>
        <item x="875"/>
        <item x="551"/>
        <item x="921"/>
        <item x="668"/>
        <item x="192"/>
        <item x="1260"/>
        <item x="1247"/>
        <item x="33"/>
        <item x="857"/>
        <item x="1829"/>
        <item x="1216"/>
        <item x="944"/>
        <item x="1854"/>
        <item x="1034"/>
        <item x="232"/>
        <item x="336"/>
        <item x="618"/>
        <item x="583"/>
        <item x="1489"/>
        <item x="1670"/>
        <item x="1165"/>
        <item x="706"/>
        <item x="881"/>
        <item x="924"/>
        <item x="505"/>
        <item x="1016"/>
        <item x="1004"/>
        <item x="659"/>
        <item x="591"/>
        <item x="1838"/>
        <item x="148"/>
        <item x="620"/>
        <item x="1881"/>
        <item x="1114"/>
        <item x="444"/>
        <item x="311"/>
        <item x="1102"/>
        <item x="1513"/>
        <item x="1834"/>
        <item x="1840"/>
        <item x="887"/>
        <item x="491"/>
        <item x="878"/>
        <item x="1143"/>
        <item x="408"/>
        <item x="483"/>
        <item x="830"/>
        <item x="1011"/>
        <item x="190"/>
        <item x="1808"/>
        <item x="786"/>
        <item x="334"/>
        <item x="1814"/>
        <item x="740"/>
        <item x="1548"/>
        <item x="1865"/>
        <item x="260"/>
        <item x="1826"/>
        <item x="1759"/>
        <item x="837"/>
        <item x="995"/>
        <item x="683"/>
        <item x="1530"/>
        <item x="422"/>
        <item x="1232"/>
        <item x="768"/>
        <item x="1149"/>
        <item x="1160"/>
        <item x="1706"/>
        <item x="181"/>
        <item x="759"/>
        <item x="945"/>
        <item x="173"/>
        <item x="688"/>
        <item x="1639"/>
        <item x="110"/>
        <item x="1847"/>
        <item x="1775"/>
        <item x="1044"/>
        <item x="1688"/>
        <item x="1481"/>
        <item x="785"/>
        <item x="1435"/>
        <item x="916"/>
        <item x="1372"/>
        <item x="144"/>
        <item x="344"/>
        <item x="943"/>
        <item x="1764"/>
        <item x="1287"/>
        <item x="1603"/>
        <item x="1559"/>
        <item x="426"/>
        <item x="628"/>
        <item x="1758"/>
        <item x="1478"/>
        <item x="34"/>
        <item x="1721"/>
        <item x="1091"/>
        <item x="1846"/>
        <item x="823"/>
        <item x="1673"/>
        <item x="569"/>
        <item x="1101"/>
        <item x="712"/>
        <item x="1319"/>
        <item x="196"/>
        <item x="1048"/>
        <item x="600"/>
        <item x="1464"/>
        <item x="493"/>
        <item x="1663"/>
        <item x="1145"/>
        <item x="415"/>
        <item x="1264"/>
        <item x="1480"/>
        <item x="546"/>
        <item x="793"/>
        <item x="1225"/>
        <item x="1060"/>
        <item x="993"/>
        <item x="1642"/>
        <item x="1161"/>
        <item x="22"/>
        <item x="1739"/>
        <item x="741"/>
        <item x="160"/>
        <item x="42"/>
        <item x="1350"/>
        <item x="911"/>
        <item x="1731"/>
        <item x="1862"/>
        <item x="100"/>
        <item x="851"/>
        <item x="1132"/>
        <item x="1224"/>
        <item x="114"/>
        <item x="1176"/>
        <item x="81"/>
        <item x="1125"/>
        <item x="214"/>
        <item x="561"/>
        <item x="1353"/>
        <item x="1047"/>
        <item x="1807"/>
        <item x="171"/>
        <item x="1630"/>
        <item x="1544"/>
        <item x="789"/>
        <item x="1868"/>
        <item x="167"/>
        <item x="497"/>
        <item x="269"/>
        <item x="1815"/>
        <item x="1301"/>
        <item x="1377"/>
        <item x="661"/>
        <item x="1445"/>
        <item x="672"/>
        <item x="1059"/>
        <item x="798"/>
        <item x="1157"/>
        <item x="1556"/>
        <item x="643"/>
        <item x="457"/>
        <item x="188"/>
        <item x="1169"/>
        <item x="169"/>
        <item x="641"/>
        <item x="721"/>
        <item x="1166"/>
        <item x="1867"/>
        <item x="834"/>
        <item x="938"/>
        <item x="1321"/>
        <item x="838"/>
        <item x="776"/>
        <item x="1194"/>
        <item x="1196"/>
        <item x="524"/>
        <item x="1405"/>
        <item x="667"/>
        <item x="379"/>
        <item x="1306"/>
        <item x="1304"/>
        <item x="1056"/>
        <item x="1434"/>
        <item x="339"/>
        <item x="902"/>
        <item x="150"/>
        <item x="1748"/>
        <item x="295"/>
        <item x="955"/>
        <item x="290"/>
        <item x="1082"/>
        <item x="1533"/>
        <item x="1154"/>
        <item x="1579"/>
        <item x="510"/>
        <item x="1752"/>
        <item x="1142"/>
        <item x="1463"/>
        <item x="599"/>
        <item x="1685"/>
        <item x="90"/>
        <item x="333"/>
        <item x="1118"/>
        <item x="418"/>
        <item x="1743"/>
        <item x="350"/>
        <item x="940"/>
        <item x="62"/>
        <item x="317"/>
        <item x="1491"/>
        <item x="674"/>
        <item x="747"/>
        <item x="917"/>
        <item x="1656"/>
        <item x="168"/>
        <item x="166"/>
        <item x="864"/>
        <item x="542"/>
        <item x="494"/>
        <item x="700"/>
        <item x="338"/>
        <item x="914"/>
        <item x="543"/>
        <item x="1084"/>
        <item x="164"/>
        <item x="1312"/>
        <item x="1394"/>
        <item x="722"/>
        <item x="645"/>
        <item x="1274"/>
        <item x="1370"/>
        <item x="1878"/>
        <item x="1537"/>
        <item x="931"/>
        <item x="608"/>
        <item x="1797"/>
        <item x="964"/>
        <item x="1558"/>
        <item x="1682"/>
        <item x="1827"/>
        <item x="638"/>
        <item x="1597"/>
        <item x="664"/>
        <item x="681"/>
        <item x="1066"/>
        <item x="1357"/>
        <item x="755"/>
        <item x="275"/>
        <item x="498"/>
        <item x="419"/>
        <item x="31"/>
        <item x="1440"/>
        <item x="1116"/>
        <item x="679"/>
        <item x="1119"/>
        <item x="1206"/>
        <item x="77"/>
        <item x="1398"/>
        <item x="271"/>
        <item x="433"/>
        <item x="504"/>
        <item x="288"/>
        <item x="133"/>
        <item x="754"/>
        <item x="1299"/>
        <item x="517"/>
        <item x="570"/>
        <item x="1613"/>
        <item x="1568"/>
        <item x="1521"/>
        <item x="1228"/>
        <item x="1753"/>
        <item x="662"/>
        <item x="530"/>
        <item x="702"/>
        <item x="525"/>
        <item x="696"/>
        <item x="1399"/>
        <item x="602"/>
        <item x="574"/>
        <item x="818"/>
        <item x="481"/>
        <item x="1789"/>
        <item x="1050"/>
        <item x="1404"/>
        <item x="1231"/>
        <item x="353"/>
        <item x="234"/>
        <item x="456"/>
        <item x="1129"/>
        <item x="871"/>
        <item x="508"/>
        <item x="115"/>
        <item x="1459"/>
        <item x="165"/>
        <item x="1479"/>
        <item x="59"/>
        <item x="725"/>
        <item x="1707"/>
        <item x="1326"/>
        <item x="636"/>
        <item x="1000"/>
        <item x="1475"/>
        <item x="1483"/>
        <item x="1443"/>
        <item x="1734"/>
        <item x="281"/>
        <item x="514"/>
        <item x="122"/>
        <item x="1817"/>
        <item x="43"/>
        <item x="656"/>
        <item x="1322"/>
        <item x="1055"/>
        <item x="1499"/>
        <item x="292"/>
        <item x="501"/>
        <item x="999"/>
        <item x="371"/>
        <item x="52"/>
        <item x="1694"/>
        <item x="1676"/>
        <item x="458"/>
        <item x="1243"/>
        <item x="1805"/>
        <item x="1411"/>
        <item x="297"/>
        <item x="813"/>
        <item x="1546"/>
        <item x="948"/>
        <item x="982"/>
        <item x="607"/>
        <item x="898"/>
        <item x="49"/>
        <item x="1750"/>
        <item x="905"/>
        <item x="833"/>
        <item x="121"/>
        <item x="130"/>
        <item x="1695"/>
        <item x="979"/>
        <item x="644"/>
        <item x="1788"/>
        <item x="528"/>
        <item x="806"/>
        <item x="369"/>
        <item x="794"/>
        <item x="89"/>
        <item x="899"/>
        <item x="698"/>
        <item x="1725"/>
        <item x="861"/>
        <item x="962"/>
        <item x="439"/>
        <item x="1197"/>
        <item x="111"/>
        <item x="1038"/>
        <item x="162"/>
        <item x="544"/>
        <item x="1062"/>
        <item x="1539"/>
        <item x="1498"/>
        <item x="1549"/>
        <item x="653"/>
        <item x="118"/>
        <item x="1382"/>
        <item x="1436"/>
        <item x="1861"/>
        <item x="1538"/>
        <item x="381"/>
        <item x="1413"/>
        <item x="1179"/>
        <item x="436"/>
        <item x="1313"/>
        <item x="1684"/>
        <item x="1755"/>
        <item x="219"/>
        <item x="1754"/>
        <item x="1021"/>
        <item x="159"/>
        <item x="4"/>
        <item x="1415"/>
        <item x="621"/>
        <item x="1211"/>
        <item x="200"/>
        <item x="1456"/>
        <item x="509"/>
        <item x="1768"/>
        <item x="1178"/>
        <item x="576"/>
        <item x="942"/>
        <item x="1375"/>
        <item x="1324"/>
        <item x="998"/>
        <item x="1709"/>
        <item x="1645"/>
        <item x="649"/>
        <item x="39"/>
        <item x="507"/>
        <item x="1532"/>
        <item x="739"/>
        <item x="660"/>
        <item x="888"/>
        <item x="264"/>
        <item x="594"/>
        <item x="91"/>
        <item x="0"/>
        <item x="647"/>
        <item x="1307"/>
        <item x="1030"/>
        <item x="596"/>
        <item x="414"/>
        <item x="1718"/>
        <item x="1115"/>
        <item x="1730"/>
        <item x="287"/>
        <item x="1871"/>
        <item x="1531"/>
        <item x="930"/>
        <item x="1857"/>
        <item x="729"/>
        <item x="1186"/>
        <item x="1323"/>
        <item x="873"/>
        <item x="146"/>
        <item x="1335"/>
        <item x="187"/>
        <item x="1079"/>
        <item x="1619"/>
        <item x="1009"/>
        <item t="default"/>
      </items>
      <autoSortScope>
        <pivotArea dataOnly="0" outline="0" fieldPosition="0">
          <references count="1">
            <reference field="4294967294" count="1" selected="0">
              <x v="0"/>
            </reference>
          </references>
        </pivotArea>
      </autoSortScope>
    </pivotField>
    <pivotField compact="0" numFmtId="166" outline="0" showAll="0"/>
    <pivotField dataField="1" compact="0" numFmtId="166" outline="0" showAll="0"/>
  </pivotFields>
  <rowFields count="1">
    <field x="4"/>
  </rowFields>
  <rowItems count="11">
    <i>
      <x v="1134"/>
    </i>
    <i>
      <x v="841"/>
    </i>
    <i>
      <x v="893"/>
    </i>
    <i>
      <x v="1076"/>
    </i>
    <i>
      <x v="1807"/>
    </i>
    <i>
      <x v="201"/>
    </i>
    <i>
      <x v="1858"/>
    </i>
    <i>
      <x v="645"/>
    </i>
    <i>
      <x v="1348"/>
    </i>
    <i>
      <x v="609"/>
    </i>
    <i t="grand">
      <x/>
    </i>
  </rowItems>
  <colItems count="1">
    <i/>
  </colItems>
  <dataFields count="1">
    <dataField name="Sum of Sales" fld="6" baseField="0" baseItem="0"/>
  </dataField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3FC1E4-417F-4634-B393-35C41E70ECDB}"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B69" firstHeaderRow="1" firstDataRow="1" firstDataCol="1"/>
  <pivotFields count="10">
    <pivotField numFmtId="14" showAll="0"/>
    <pivotField showAll="0"/>
    <pivotField showAll="0"/>
    <pivotField showAll="0"/>
    <pivotField axis="axisRow" showAll="0">
      <items count="11">
        <item x="6"/>
        <item x="0"/>
        <item x="2"/>
        <item x="3"/>
        <item x="8"/>
        <item x="1"/>
        <item x="5"/>
        <item x="7"/>
        <item x="4"/>
        <item x="9"/>
        <item t="default"/>
      </items>
    </pivotField>
    <pivotField numFmtId="164" showAll="0"/>
    <pivotField showAll="0"/>
    <pivotField numFmtId="164" showAll="0"/>
    <pivotField dataField="1" numFmtId="164" showAll="0">
      <items count="182">
        <item x="72"/>
        <item x="133"/>
        <item x="95"/>
        <item x="9"/>
        <item x="122"/>
        <item x="2"/>
        <item x="165"/>
        <item x="79"/>
        <item x="173"/>
        <item x="32"/>
        <item x="20"/>
        <item x="37"/>
        <item x="12"/>
        <item x="180"/>
        <item x="143"/>
        <item x="115"/>
        <item x="110"/>
        <item x="55"/>
        <item x="42"/>
        <item x="67"/>
        <item x="97"/>
        <item x="24"/>
        <item x="92"/>
        <item x="62"/>
        <item x="71"/>
        <item x="54"/>
        <item x="61"/>
        <item x="70"/>
        <item x="158"/>
        <item x="30"/>
        <item x="53"/>
        <item x="1"/>
        <item x="157"/>
        <item x="118"/>
        <item x="82"/>
        <item x="36"/>
        <item x="41"/>
        <item x="51"/>
        <item x="153"/>
        <item x="78"/>
        <item x="39"/>
        <item x="88"/>
        <item x="26"/>
        <item x="172"/>
        <item x="94"/>
        <item x="126"/>
        <item x="77"/>
        <item x="112"/>
        <item x="176"/>
        <item x="93"/>
        <item x="60"/>
        <item x="19"/>
        <item x="50"/>
        <item x="117"/>
        <item x="164"/>
        <item x="18"/>
        <item x="84"/>
        <item x="141"/>
        <item x="96"/>
        <item x="17"/>
        <item x="140"/>
        <item x="137"/>
        <item x="147"/>
        <item x="114"/>
        <item x="175"/>
        <item x="91"/>
        <item x="16"/>
        <item x="31"/>
        <item x="121"/>
        <item x="8"/>
        <item x="29"/>
        <item x="100"/>
        <item x="163"/>
        <item x="23"/>
        <item x="59"/>
        <item x="7"/>
        <item x="120"/>
        <item x="35"/>
        <item x="109"/>
        <item x="179"/>
        <item x="58"/>
        <item x="129"/>
        <item x="40"/>
        <item x="148"/>
        <item x="28"/>
        <item x="108"/>
        <item x="49"/>
        <item x="171"/>
        <item x="66"/>
        <item x="170"/>
        <item x="48"/>
        <item x="76"/>
        <item x="38"/>
        <item x="90"/>
        <item x="125"/>
        <item x="81"/>
        <item x="57"/>
        <item x="142"/>
        <item x="25"/>
        <item x="178"/>
        <item x="128"/>
        <item x="6"/>
        <item x="87"/>
        <item x="69"/>
        <item x="65"/>
        <item x="21"/>
        <item x="86"/>
        <item x="34"/>
        <item x="152"/>
        <item x="11"/>
        <item x="47"/>
        <item x="105"/>
        <item x="22"/>
        <item x="103"/>
        <item x="33"/>
        <item x="75"/>
        <item x="139"/>
        <item x="169"/>
        <item x="146"/>
        <item x="74"/>
        <item x="168"/>
        <item x="68"/>
        <item x="99"/>
        <item x="15"/>
        <item x="156"/>
        <item x="14"/>
        <item x="46"/>
        <item x="116"/>
        <item x="167"/>
        <item x="64"/>
        <item x="45"/>
        <item x="161"/>
        <item x="80"/>
        <item x="111"/>
        <item x="132"/>
        <item x="160"/>
        <item x="124"/>
        <item x="4"/>
        <item x="127"/>
        <item x="44"/>
        <item x="107"/>
        <item x="104"/>
        <item x="63"/>
        <item x="159"/>
        <item x="52"/>
        <item x="98"/>
        <item x="131"/>
        <item x="106"/>
        <item x="56"/>
        <item x="136"/>
        <item x="138"/>
        <item x="130"/>
        <item x="113"/>
        <item x="151"/>
        <item x="102"/>
        <item x="27"/>
        <item x="135"/>
        <item x="119"/>
        <item x="155"/>
        <item x="145"/>
        <item x="13"/>
        <item x="0"/>
        <item x="123"/>
        <item x="73"/>
        <item x="5"/>
        <item x="166"/>
        <item x="150"/>
        <item x="149"/>
        <item x="162"/>
        <item x="101"/>
        <item x="177"/>
        <item x="85"/>
        <item x="83"/>
        <item x="144"/>
        <item x="89"/>
        <item x="43"/>
        <item x="174"/>
        <item x="154"/>
        <item x="134"/>
        <item x="3"/>
        <item x="10"/>
        <item t="default"/>
      </items>
    </pivotField>
    <pivotField numFmtId="164" showAll="0"/>
  </pivotFields>
  <rowFields count="1">
    <field x="4"/>
  </rowFields>
  <rowItems count="11">
    <i>
      <x/>
    </i>
    <i>
      <x v="1"/>
    </i>
    <i>
      <x v="2"/>
    </i>
    <i>
      <x v="3"/>
    </i>
    <i>
      <x v="4"/>
    </i>
    <i>
      <x v="5"/>
    </i>
    <i>
      <x v="6"/>
    </i>
    <i>
      <x v="7"/>
    </i>
    <i>
      <x v="8"/>
    </i>
    <i>
      <x v="9"/>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2DB4F7-66FC-4509-A3B6-FBC7C8495991}" name="PivotTable3" cacheId="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K4:Q16" firstHeaderRow="1" firstDataRow="2" firstDataCol="1"/>
  <pivotFields count="13">
    <pivotField compact="0" numFmtId="14" outline="0" showAll="0">
      <items count="167">
        <item x="98"/>
        <item x="106"/>
        <item x="75"/>
        <item x="50"/>
        <item x="165"/>
        <item x="19"/>
        <item x="96"/>
        <item x="48"/>
        <item x="87"/>
        <item x="8"/>
        <item x="72"/>
        <item x="126"/>
        <item x="23"/>
        <item x="149"/>
        <item x="113"/>
        <item x="101"/>
        <item x="125"/>
        <item x="36"/>
        <item x="27"/>
        <item x="135"/>
        <item x="78"/>
        <item x="104"/>
        <item x="89"/>
        <item x="71"/>
        <item x="105"/>
        <item x="7"/>
        <item x="76"/>
        <item x="6"/>
        <item x="57"/>
        <item x="60"/>
        <item x="100"/>
        <item x="12"/>
        <item x="66"/>
        <item x="147"/>
        <item x="115"/>
        <item x="31"/>
        <item x="120"/>
        <item x="81"/>
        <item x="85"/>
        <item x="103"/>
        <item x="161"/>
        <item x="26"/>
        <item x="2"/>
        <item x="20"/>
        <item x="58"/>
        <item x="54"/>
        <item x="62"/>
        <item x="152"/>
        <item x="46"/>
        <item x="93"/>
        <item x="67"/>
        <item x="18"/>
        <item x="154"/>
        <item x="44"/>
        <item x="108"/>
        <item x="127"/>
        <item x="124"/>
        <item x="1"/>
        <item x="61"/>
        <item x="119"/>
        <item x="123"/>
        <item x="39"/>
        <item x="95"/>
        <item x="86"/>
        <item x="142"/>
        <item x="91"/>
        <item x="130"/>
        <item x="55"/>
        <item x="116"/>
        <item x="22"/>
        <item x="83"/>
        <item x="160"/>
        <item x="138"/>
        <item x="47"/>
        <item x="109"/>
        <item x="141"/>
        <item x="97"/>
        <item x="28"/>
        <item x="49"/>
        <item x="134"/>
        <item x="157"/>
        <item x="111"/>
        <item x="118"/>
        <item x="4"/>
        <item x="112"/>
        <item x="14"/>
        <item x="158"/>
        <item x="65"/>
        <item x="45"/>
        <item x="79"/>
        <item x="148"/>
        <item x="77"/>
        <item x="129"/>
        <item x="92"/>
        <item x="9"/>
        <item x="156"/>
        <item x="102"/>
        <item x="41"/>
        <item x="37"/>
        <item x="146"/>
        <item x="25"/>
        <item x="5"/>
        <item x="150"/>
        <item x="84"/>
        <item x="11"/>
        <item x="88"/>
        <item x="64"/>
        <item x="74"/>
        <item x="159"/>
        <item x="29"/>
        <item x="114"/>
        <item x="63"/>
        <item x="73"/>
        <item x="140"/>
        <item x="82"/>
        <item x="53"/>
        <item x="56"/>
        <item x="42"/>
        <item x="40"/>
        <item x="33"/>
        <item x="51"/>
        <item x="162"/>
        <item x="139"/>
        <item x="136"/>
        <item x="132"/>
        <item x="15"/>
        <item x="107"/>
        <item x="122"/>
        <item x="155"/>
        <item x="68"/>
        <item x="99"/>
        <item x="16"/>
        <item x="164"/>
        <item x="52"/>
        <item x="110"/>
        <item x="35"/>
        <item x="80"/>
        <item x="151"/>
        <item x="34"/>
        <item x="145"/>
        <item x="32"/>
        <item x="143"/>
        <item x="21"/>
        <item x="131"/>
        <item x="24"/>
        <item x="70"/>
        <item x="59"/>
        <item x="69"/>
        <item x="3"/>
        <item x="117"/>
        <item x="38"/>
        <item x="0"/>
        <item x="43"/>
        <item x="137"/>
        <item x="10"/>
        <item x="153"/>
        <item x="30"/>
        <item x="17"/>
        <item x="144"/>
        <item x="121"/>
        <item x="90"/>
        <item x="163"/>
        <item x="128"/>
        <item x="13"/>
        <item x="94"/>
        <item x="133"/>
        <item t="default"/>
      </items>
    </pivotField>
    <pivotField axis="axisCol" compact="0" outline="0" showAll="0">
      <items count="6">
        <item x="2"/>
        <item x="0"/>
        <item x="4"/>
        <item x="3"/>
        <item x="1"/>
        <item t="default"/>
      </items>
    </pivotField>
    <pivotField compact="0" outline="0" showAll="0"/>
    <pivotField compact="0" outline="0" showAll="0"/>
    <pivotField axis="axisRow" compact="0" outline="0" showAll="0">
      <items count="11">
        <item x="6"/>
        <item x="0"/>
        <item x="2"/>
        <item x="3"/>
        <item x="8"/>
        <item x="1"/>
        <item x="5"/>
        <item x="7"/>
        <item x="4"/>
        <item x="9"/>
        <item t="default"/>
      </items>
    </pivotField>
    <pivotField compact="0" numFmtId="164" outline="0" showAll="0"/>
    <pivotField compact="0" outline="0" showAll="0"/>
    <pivotField compact="0" numFmtId="164" outline="0" showAll="0"/>
    <pivotField dataField="1" compact="0" numFmtId="164" outline="0" showAll="0">
      <items count="9">
        <item x="0"/>
        <item x="1"/>
        <item x="2"/>
        <item x="3"/>
        <item x="4"/>
        <item x="5"/>
        <item x="6"/>
        <item x="7"/>
        <item t="default"/>
      </items>
    </pivotField>
    <pivotField compact="0" numFmtId="164" outline="0" showAll="0"/>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6">
        <item x="0"/>
        <item x="1"/>
        <item x="2"/>
        <item x="3"/>
        <item x="4"/>
        <item t="default"/>
      </items>
    </pivotField>
  </pivotFields>
  <rowFields count="1">
    <field x="4"/>
  </rowFields>
  <rowItems count="11">
    <i>
      <x/>
    </i>
    <i>
      <x v="1"/>
    </i>
    <i>
      <x v="2"/>
    </i>
    <i>
      <x v="3"/>
    </i>
    <i>
      <x v="4"/>
    </i>
    <i>
      <x v="5"/>
    </i>
    <i>
      <x v="6"/>
    </i>
    <i>
      <x v="7"/>
    </i>
    <i>
      <x v="8"/>
    </i>
    <i>
      <x v="9"/>
    </i>
    <i t="grand">
      <x/>
    </i>
  </rowItems>
  <colFields count="1">
    <field x="1"/>
  </colFields>
  <colItems count="6">
    <i>
      <x/>
    </i>
    <i>
      <x v="1"/>
    </i>
    <i>
      <x v="2"/>
    </i>
    <i>
      <x v="3"/>
    </i>
    <i>
      <x v="4"/>
    </i>
    <i t="grand">
      <x/>
    </i>
  </colItems>
  <dataFields count="1">
    <dataField name="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DD8977-6256-4D3E-9E26-FCC183B5E860}" name="PivotTable2" cacheId="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E4:G11" firstHeaderRow="1" firstDataRow="2" firstDataCol="1"/>
  <pivotFields count="13">
    <pivotField compact="0" numFmtId="14" outline="0" showAll="0">
      <items count="167">
        <item x="98"/>
        <item x="106"/>
        <item x="75"/>
        <item x="50"/>
        <item x="165"/>
        <item x="19"/>
        <item x="96"/>
        <item x="48"/>
        <item x="87"/>
        <item x="8"/>
        <item x="72"/>
        <item x="126"/>
        <item x="23"/>
        <item x="149"/>
        <item x="113"/>
        <item x="101"/>
        <item x="125"/>
        <item x="36"/>
        <item x="27"/>
        <item x="135"/>
        <item x="78"/>
        <item x="104"/>
        <item x="89"/>
        <item x="71"/>
        <item x="105"/>
        <item x="7"/>
        <item x="76"/>
        <item x="6"/>
        <item x="57"/>
        <item x="60"/>
        <item x="100"/>
        <item x="12"/>
        <item x="66"/>
        <item x="147"/>
        <item x="115"/>
        <item x="31"/>
        <item x="120"/>
        <item x="81"/>
        <item x="85"/>
        <item x="103"/>
        <item x="161"/>
        <item x="26"/>
        <item x="2"/>
        <item x="20"/>
        <item x="58"/>
        <item x="54"/>
        <item x="62"/>
        <item x="152"/>
        <item x="46"/>
        <item x="93"/>
        <item x="67"/>
        <item x="18"/>
        <item x="154"/>
        <item x="44"/>
        <item x="108"/>
        <item x="127"/>
        <item x="124"/>
        <item x="1"/>
        <item x="61"/>
        <item x="119"/>
        <item x="123"/>
        <item x="39"/>
        <item x="95"/>
        <item x="86"/>
        <item x="142"/>
        <item x="91"/>
        <item x="130"/>
        <item x="55"/>
        <item x="116"/>
        <item x="22"/>
        <item x="83"/>
        <item x="160"/>
        <item x="138"/>
        <item x="47"/>
        <item x="109"/>
        <item x="141"/>
        <item x="97"/>
        <item x="28"/>
        <item x="49"/>
        <item x="134"/>
        <item x="157"/>
        <item x="111"/>
        <item x="118"/>
        <item x="4"/>
        <item x="112"/>
        <item x="14"/>
        <item x="158"/>
        <item x="65"/>
        <item x="45"/>
        <item x="79"/>
        <item x="148"/>
        <item x="77"/>
        <item x="129"/>
        <item x="92"/>
        <item x="9"/>
        <item x="156"/>
        <item x="102"/>
        <item x="41"/>
        <item x="37"/>
        <item x="146"/>
        <item x="25"/>
        <item x="5"/>
        <item x="150"/>
        <item x="84"/>
        <item x="11"/>
        <item x="88"/>
        <item x="64"/>
        <item x="74"/>
        <item x="159"/>
        <item x="29"/>
        <item x="114"/>
        <item x="63"/>
        <item x="73"/>
        <item x="140"/>
        <item x="82"/>
        <item x="53"/>
        <item x="56"/>
        <item x="42"/>
        <item x="40"/>
        <item x="33"/>
        <item x="51"/>
        <item x="162"/>
        <item x="139"/>
        <item x="136"/>
        <item x="132"/>
        <item x="15"/>
        <item x="107"/>
        <item x="122"/>
        <item x="155"/>
        <item x="68"/>
        <item x="99"/>
        <item x="16"/>
        <item x="164"/>
        <item x="52"/>
        <item x="110"/>
        <item x="35"/>
        <item x="80"/>
        <item x="151"/>
        <item x="34"/>
        <item x="145"/>
        <item x="32"/>
        <item x="143"/>
        <item x="21"/>
        <item x="131"/>
        <item x="24"/>
        <item x="70"/>
        <item x="59"/>
        <item x="69"/>
        <item x="3"/>
        <item x="117"/>
        <item x="38"/>
        <item x="0"/>
        <item x="43"/>
        <item x="137"/>
        <item x="10"/>
        <item x="153"/>
        <item x="30"/>
        <item x="17"/>
        <item x="144"/>
        <item x="121"/>
        <item x="90"/>
        <item x="163"/>
        <item x="128"/>
        <item x="13"/>
        <item x="94"/>
        <item x="133"/>
        <item t="default"/>
      </items>
    </pivotField>
    <pivotField axis="axisRow" compact="0" outline="0" showAll="0">
      <items count="6">
        <item x="2"/>
        <item x="0"/>
        <item x="4"/>
        <item x="3"/>
        <item x="1"/>
        <item t="default"/>
      </items>
    </pivotField>
    <pivotField compact="0" outline="0" showAll="0"/>
    <pivotField compact="0" outline="0" showAll="0"/>
    <pivotField compact="0" outline="0" showAll="0"/>
    <pivotField compact="0" numFmtId="164" outline="0" showAll="0"/>
    <pivotField compact="0" outline="0" showAll="0"/>
    <pivotField compact="0" numFmtId="164" outline="0" showAll="0"/>
    <pivotField dataField="1" compact="0" numFmtId="164" outline="0" showAll="0">
      <items count="9">
        <item x="0"/>
        <item x="1"/>
        <item x="2"/>
        <item x="3"/>
        <item x="4"/>
        <item x="5"/>
        <item x="6"/>
        <item x="7"/>
        <item t="default"/>
      </items>
    </pivotField>
    <pivotField compact="0" numFmtId="164" outline="0" showAll="0"/>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6">
        <item x="0"/>
        <item x="1"/>
        <item x="2"/>
        <item x="3"/>
        <item x="4"/>
        <item t="default"/>
      </items>
    </pivotField>
  </pivotFields>
  <rowFields count="1">
    <field x="1"/>
  </rowFields>
  <rowItems count="6">
    <i>
      <x/>
    </i>
    <i>
      <x v="1"/>
    </i>
    <i>
      <x v="2"/>
    </i>
    <i>
      <x v="3"/>
    </i>
    <i>
      <x v="4"/>
    </i>
    <i t="grand">
      <x/>
    </i>
  </rowItems>
  <colFields count="1">
    <field x="-2"/>
  </colFields>
  <colItems count="2">
    <i>
      <x/>
    </i>
    <i i="1">
      <x v="1"/>
    </i>
  </colItems>
  <dataFields count="2">
    <dataField name="Total Sales" fld="8" baseField="0" baseItem="0"/>
    <dataField name="Average Sales" fld="8" subtotal="average" baseField="0" baseItem="0" numFmtId="1"/>
  </dataFields>
  <formats count="1">
    <format dxfId="23">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49CD3F-C882-446A-B1BD-B743E35B5B1B}" name="PivotTable1" cacheId="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B11" firstHeaderRow="2" firstDataRow="2" firstDataCol="1"/>
  <pivotFields count="13">
    <pivotField compact="0" numFmtId="14" outline="0" showAll="0">
      <items count="167">
        <item x="98"/>
        <item x="106"/>
        <item x="75"/>
        <item x="50"/>
        <item x="165"/>
        <item x="19"/>
        <item x="96"/>
        <item x="48"/>
        <item x="87"/>
        <item x="8"/>
        <item x="72"/>
        <item x="126"/>
        <item x="23"/>
        <item x="149"/>
        <item x="113"/>
        <item x="101"/>
        <item x="125"/>
        <item x="36"/>
        <item x="27"/>
        <item x="135"/>
        <item x="78"/>
        <item x="104"/>
        <item x="89"/>
        <item x="71"/>
        <item x="105"/>
        <item x="7"/>
        <item x="76"/>
        <item x="6"/>
        <item x="57"/>
        <item x="60"/>
        <item x="100"/>
        <item x="12"/>
        <item x="66"/>
        <item x="147"/>
        <item x="115"/>
        <item x="31"/>
        <item x="120"/>
        <item x="81"/>
        <item x="85"/>
        <item x="103"/>
        <item x="161"/>
        <item x="26"/>
        <item x="2"/>
        <item x="20"/>
        <item x="58"/>
        <item x="54"/>
        <item x="62"/>
        <item x="152"/>
        <item x="46"/>
        <item x="93"/>
        <item x="67"/>
        <item x="18"/>
        <item x="154"/>
        <item x="44"/>
        <item x="108"/>
        <item x="127"/>
        <item x="124"/>
        <item x="1"/>
        <item x="61"/>
        <item x="119"/>
        <item x="123"/>
        <item x="39"/>
        <item x="95"/>
        <item x="86"/>
        <item x="142"/>
        <item x="91"/>
        <item x="130"/>
        <item x="55"/>
        <item x="116"/>
        <item x="22"/>
        <item x="83"/>
        <item x="160"/>
        <item x="138"/>
        <item x="47"/>
        <item x="109"/>
        <item x="141"/>
        <item x="97"/>
        <item x="28"/>
        <item x="49"/>
        <item x="134"/>
        <item x="157"/>
        <item x="111"/>
        <item x="118"/>
        <item x="4"/>
        <item x="112"/>
        <item x="14"/>
        <item x="158"/>
        <item x="65"/>
        <item x="45"/>
        <item x="79"/>
        <item x="148"/>
        <item x="77"/>
        <item x="129"/>
        <item x="92"/>
        <item x="9"/>
        <item x="156"/>
        <item x="102"/>
        <item x="41"/>
        <item x="37"/>
        <item x="146"/>
        <item x="25"/>
        <item x="5"/>
        <item x="150"/>
        <item x="84"/>
        <item x="11"/>
        <item x="88"/>
        <item x="64"/>
        <item x="74"/>
        <item x="159"/>
        <item x="29"/>
        <item x="114"/>
        <item x="63"/>
        <item x="73"/>
        <item x="140"/>
        <item x="82"/>
        <item x="53"/>
        <item x="56"/>
        <item x="42"/>
        <item x="40"/>
        <item x="33"/>
        <item x="51"/>
        <item x="162"/>
        <item x="139"/>
        <item x="136"/>
        <item x="132"/>
        <item x="15"/>
        <item x="107"/>
        <item x="122"/>
        <item x="155"/>
        <item x="68"/>
        <item x="99"/>
        <item x="16"/>
        <item x="164"/>
        <item x="52"/>
        <item x="110"/>
        <item x="35"/>
        <item x="80"/>
        <item x="151"/>
        <item x="34"/>
        <item x="145"/>
        <item x="32"/>
        <item x="143"/>
        <item x="21"/>
        <item x="131"/>
        <item x="24"/>
        <item x="70"/>
        <item x="59"/>
        <item x="69"/>
        <item x="3"/>
        <item x="117"/>
        <item x="38"/>
        <item x="0"/>
        <item x="43"/>
        <item x="137"/>
        <item x="10"/>
        <item x="153"/>
        <item x="30"/>
        <item x="17"/>
        <item x="144"/>
        <item x="121"/>
        <item x="90"/>
        <item x="163"/>
        <item x="128"/>
        <item x="13"/>
        <item x="94"/>
        <item x="133"/>
        <item t="default"/>
      </items>
    </pivotField>
    <pivotField axis="axisRow" compact="0" outline="0" showAll="0">
      <items count="6">
        <item x="2"/>
        <item x="0"/>
        <item x="4"/>
        <item x="3"/>
        <item x="1"/>
        <item t="default"/>
      </items>
    </pivotField>
    <pivotField compact="0" outline="0" showAll="0"/>
    <pivotField compact="0" outline="0" showAll="0"/>
    <pivotField compact="0" outline="0" showAll="0"/>
    <pivotField compact="0" numFmtId="164" outline="0" showAll="0"/>
    <pivotField compact="0" outline="0" showAll="0"/>
    <pivotField compact="0" numFmtId="164" outline="0" showAll="0"/>
    <pivotField dataField="1" compact="0" numFmtId="164" outline="0" showAll="0">
      <items count="9">
        <item x="0"/>
        <item x="1"/>
        <item x="2"/>
        <item x="3"/>
        <item x="4"/>
        <item x="5"/>
        <item x="6"/>
        <item x="7"/>
        <item t="default"/>
      </items>
    </pivotField>
    <pivotField compact="0" numFmtId="164" outline="0" showAll="0"/>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1E1C80-B13A-4C2E-B6A6-45E4B5C19735}" name="PivotTable6" cacheId="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G5:AH10" firstHeaderRow="2" firstDataRow="2" firstDataCol="1"/>
  <pivotFields count="13">
    <pivotField compact="0" numFmtId="14" outline="0" showAll="0">
      <items count="167">
        <item x="98"/>
        <item x="106"/>
        <item x="75"/>
        <item x="50"/>
        <item x="165"/>
        <item x="19"/>
        <item x="96"/>
        <item x="48"/>
        <item x="87"/>
        <item x="8"/>
        <item x="72"/>
        <item x="126"/>
        <item x="23"/>
        <item x="149"/>
        <item x="113"/>
        <item x="101"/>
        <item x="125"/>
        <item x="36"/>
        <item x="27"/>
        <item x="135"/>
        <item x="78"/>
        <item x="104"/>
        <item x="89"/>
        <item x="71"/>
        <item x="105"/>
        <item x="7"/>
        <item x="76"/>
        <item x="6"/>
        <item x="57"/>
        <item x="60"/>
        <item x="100"/>
        <item x="12"/>
        <item x="66"/>
        <item x="147"/>
        <item x="115"/>
        <item x="31"/>
        <item x="120"/>
        <item x="81"/>
        <item x="85"/>
        <item x="103"/>
        <item x="161"/>
        <item x="26"/>
        <item x="2"/>
        <item x="20"/>
        <item x="58"/>
        <item x="54"/>
        <item x="62"/>
        <item x="152"/>
        <item x="46"/>
        <item x="93"/>
        <item x="67"/>
        <item x="18"/>
        <item x="154"/>
        <item x="44"/>
        <item x="108"/>
        <item x="127"/>
        <item x="124"/>
        <item x="1"/>
        <item x="61"/>
        <item x="119"/>
        <item x="123"/>
        <item x="39"/>
        <item x="95"/>
        <item x="86"/>
        <item x="142"/>
        <item x="91"/>
        <item x="130"/>
        <item x="55"/>
        <item x="116"/>
        <item x="22"/>
        <item x="83"/>
        <item x="160"/>
        <item x="138"/>
        <item x="47"/>
        <item x="109"/>
        <item x="141"/>
        <item x="97"/>
        <item x="28"/>
        <item x="49"/>
        <item x="134"/>
        <item x="157"/>
        <item x="111"/>
        <item x="118"/>
        <item x="4"/>
        <item x="112"/>
        <item x="14"/>
        <item x="158"/>
        <item x="65"/>
        <item x="45"/>
        <item x="79"/>
        <item x="148"/>
        <item x="77"/>
        <item x="129"/>
        <item x="92"/>
        <item x="9"/>
        <item x="156"/>
        <item x="102"/>
        <item x="41"/>
        <item x="37"/>
        <item x="146"/>
        <item x="25"/>
        <item x="5"/>
        <item x="150"/>
        <item x="84"/>
        <item x="11"/>
        <item x="88"/>
        <item x="64"/>
        <item x="74"/>
        <item x="159"/>
        <item x="29"/>
        <item x="114"/>
        <item x="63"/>
        <item x="73"/>
        <item x="140"/>
        <item x="82"/>
        <item x="53"/>
        <item x="56"/>
        <item x="42"/>
        <item x="40"/>
        <item x="33"/>
        <item x="51"/>
        <item x="162"/>
        <item x="139"/>
        <item x="136"/>
        <item x="132"/>
        <item x="15"/>
        <item x="107"/>
        <item x="122"/>
        <item x="155"/>
        <item x="68"/>
        <item x="99"/>
        <item x="16"/>
        <item x="164"/>
        <item x="52"/>
        <item x="110"/>
        <item x="35"/>
        <item x="80"/>
        <item x="151"/>
        <item x="34"/>
        <item x="145"/>
        <item x="32"/>
        <item x="143"/>
        <item x="21"/>
        <item x="131"/>
        <item x="24"/>
        <item x="70"/>
        <item x="59"/>
        <item x="69"/>
        <item x="3"/>
        <item x="117"/>
        <item x="38"/>
        <item x="0"/>
        <item x="43"/>
        <item x="137"/>
        <item x="10"/>
        <item x="153"/>
        <item x="30"/>
        <item x="17"/>
        <item x="144"/>
        <item x="121"/>
        <item x="90"/>
        <item x="163"/>
        <item x="128"/>
        <item x="13"/>
        <item x="94"/>
        <item x="133"/>
        <item t="default"/>
      </items>
    </pivotField>
    <pivotField compact="0" outline="0" showAll="0">
      <items count="6">
        <item x="2"/>
        <item x="0"/>
        <item x="4"/>
        <item x="3"/>
        <item x="1"/>
        <item t="default"/>
      </items>
    </pivotField>
    <pivotField axis="axisRow" dataField="1" compact="0" outline="0" showAll="0" measureFilter="1" sortType="descending">
      <items count="9">
        <item x="2"/>
        <item x="5"/>
        <item x="3"/>
        <item x="7"/>
        <item x="4"/>
        <item x="6"/>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11">
        <item x="6"/>
        <item x="0"/>
        <item x="2"/>
        <item x="3"/>
        <item x="8"/>
        <item x="1"/>
        <item x="5"/>
        <item x="7"/>
        <item x="4"/>
        <item x="9"/>
        <item t="default"/>
      </items>
    </pivotField>
    <pivotField compact="0" numFmtId="164" outline="0" showAll="0"/>
    <pivotField compact="0" outline="0" showAll="0"/>
    <pivotField compact="0" numFmtId="164" outline="0" showAll="0"/>
    <pivotField compact="0" numFmtId="164" outline="0" showAll="0">
      <items count="9">
        <item x="0"/>
        <item x="1"/>
        <item x="2"/>
        <item x="3"/>
        <item x="4"/>
        <item x="5"/>
        <item x="6"/>
        <item x="7"/>
        <item t="default"/>
      </items>
    </pivotField>
    <pivotField compact="0" numFmtId="164" outline="0" showAll="0"/>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6">
        <item x="0"/>
        <item x="1"/>
        <item x="2"/>
        <item x="3"/>
        <item x="4"/>
        <item t="default"/>
      </items>
    </pivotField>
  </pivotFields>
  <rowFields count="1">
    <field x="2"/>
  </rowFields>
  <rowItems count="4">
    <i>
      <x v="2"/>
    </i>
    <i>
      <x v="6"/>
    </i>
    <i>
      <x/>
    </i>
    <i t="grand">
      <x/>
    </i>
  </rowItems>
  <colItems count="1">
    <i/>
  </colItems>
  <dataFields count="1">
    <dataField name="Count of Sales Rep" fld="2" subtotal="count" baseField="0" baseItem="0"/>
  </dataField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D180A3-A430-4339-8AEA-492C6DE59B35}" name="PivotTable5"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C4:AD54" firstHeaderRow="1" firstDataRow="1" firstDataCol="2"/>
  <pivotFields count="13">
    <pivotField compact="0" numFmtId="14" outline="0" showAll="0">
      <items count="167">
        <item x="98"/>
        <item x="106"/>
        <item x="75"/>
        <item x="50"/>
        <item x="165"/>
        <item x="19"/>
        <item x="96"/>
        <item x="48"/>
        <item x="87"/>
        <item x="8"/>
        <item x="72"/>
        <item x="126"/>
        <item x="23"/>
        <item x="149"/>
        <item x="113"/>
        <item x="101"/>
        <item x="125"/>
        <item x="36"/>
        <item x="27"/>
        <item x="135"/>
        <item x="78"/>
        <item x="104"/>
        <item x="89"/>
        <item x="71"/>
        <item x="105"/>
        <item x="7"/>
        <item x="76"/>
        <item x="6"/>
        <item x="57"/>
        <item x="60"/>
        <item x="100"/>
        <item x="12"/>
        <item x="66"/>
        <item x="147"/>
        <item x="115"/>
        <item x="31"/>
        <item x="120"/>
        <item x="81"/>
        <item x="85"/>
        <item x="103"/>
        <item x="161"/>
        <item x="26"/>
        <item x="2"/>
        <item x="20"/>
        <item x="58"/>
        <item x="54"/>
        <item x="62"/>
        <item x="152"/>
        <item x="46"/>
        <item x="93"/>
        <item x="67"/>
        <item x="18"/>
        <item x="154"/>
        <item x="44"/>
        <item x="108"/>
        <item x="127"/>
        <item x="124"/>
        <item x="1"/>
        <item x="61"/>
        <item x="119"/>
        <item x="123"/>
        <item x="39"/>
        <item x="95"/>
        <item x="86"/>
        <item x="142"/>
        <item x="91"/>
        <item x="130"/>
        <item x="55"/>
        <item x="116"/>
        <item x="22"/>
        <item x="83"/>
        <item x="160"/>
        <item x="138"/>
        <item x="47"/>
        <item x="109"/>
        <item x="141"/>
        <item x="97"/>
        <item x="28"/>
        <item x="49"/>
        <item x="134"/>
        <item x="157"/>
        <item x="111"/>
        <item x="118"/>
        <item x="4"/>
        <item x="112"/>
        <item x="14"/>
        <item x="158"/>
        <item x="65"/>
        <item x="45"/>
        <item x="79"/>
        <item x="148"/>
        <item x="77"/>
        <item x="129"/>
        <item x="92"/>
        <item x="9"/>
        <item x="156"/>
        <item x="102"/>
        <item x="41"/>
        <item x="37"/>
        <item x="146"/>
        <item x="25"/>
        <item x="5"/>
        <item x="150"/>
        <item x="84"/>
        <item x="11"/>
        <item x="88"/>
        <item x="64"/>
        <item x="74"/>
        <item x="159"/>
        <item x="29"/>
        <item x="114"/>
        <item x="63"/>
        <item x="73"/>
        <item x="140"/>
        <item x="82"/>
        <item x="53"/>
        <item x="56"/>
        <item x="42"/>
        <item x="40"/>
        <item x="33"/>
        <item x="51"/>
        <item x="162"/>
        <item x="139"/>
        <item x="136"/>
        <item x="132"/>
        <item x="15"/>
        <item x="107"/>
        <item x="122"/>
        <item x="155"/>
        <item x="68"/>
        <item x="99"/>
        <item x="16"/>
        <item x="164"/>
        <item x="52"/>
        <item x="110"/>
        <item x="35"/>
        <item x="80"/>
        <item x="151"/>
        <item x="34"/>
        <item x="145"/>
        <item x="32"/>
        <item x="143"/>
        <item x="21"/>
        <item x="131"/>
        <item x="24"/>
        <item x="70"/>
        <item x="59"/>
        <item x="69"/>
        <item x="3"/>
        <item x="117"/>
        <item x="38"/>
        <item x="0"/>
        <item x="43"/>
        <item x="137"/>
        <item x="10"/>
        <item x="153"/>
        <item x="30"/>
        <item x="17"/>
        <item x="144"/>
        <item x="121"/>
        <item x="90"/>
        <item x="163"/>
        <item x="128"/>
        <item x="13"/>
        <item x="94"/>
        <item x="133"/>
        <item t="default"/>
      </items>
    </pivotField>
    <pivotField axis="axisRow" compact="0" outline="0" showAll="0" defaultSubtotal="0">
      <items count="5">
        <item x="2"/>
        <item x="0"/>
        <item x="4"/>
        <item x="3"/>
        <item x="1"/>
      </items>
    </pivotField>
    <pivotField compact="0" outline="0" showAll="0"/>
    <pivotField compact="0" outline="0" showAll="0"/>
    <pivotField axis="axisRow" compact="0" outline="0" showAll="0">
      <items count="11">
        <item x="6"/>
        <item x="0"/>
        <item x="2"/>
        <item x="3"/>
        <item x="8"/>
        <item x="1"/>
        <item x="5"/>
        <item x="7"/>
        <item x="4"/>
        <item x="9"/>
        <item t="default"/>
      </items>
    </pivotField>
    <pivotField compact="0" numFmtId="164" outline="0" showAll="0"/>
    <pivotField compact="0" outline="0" showAll="0"/>
    <pivotField compact="0" numFmtId="164" outline="0" showAll="0"/>
    <pivotField compact="0" numFmtId="164" outline="0" showAll="0">
      <items count="9">
        <item x="0"/>
        <item x="1"/>
        <item x="2"/>
        <item x="3"/>
        <item x="4"/>
        <item x="5"/>
        <item x="6"/>
        <item x="7"/>
        <item t="default"/>
      </items>
    </pivotField>
    <pivotField compact="0" numFmtId="164" outline="0" showAll="0"/>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6">
        <item x="0"/>
        <item x="1"/>
        <item x="2"/>
        <item x="3"/>
        <item x="4"/>
        <item t="default"/>
      </items>
    </pivotField>
  </pivotFields>
  <rowFields count="2">
    <field x="1"/>
    <field x="4"/>
  </rowFields>
  <rowItems count="50">
    <i>
      <x/>
      <x/>
    </i>
    <i r="1">
      <x v="1"/>
    </i>
    <i r="1">
      <x v="2"/>
    </i>
    <i r="1">
      <x v="3"/>
    </i>
    <i r="1">
      <x v="4"/>
    </i>
    <i r="1">
      <x v="5"/>
    </i>
    <i r="1">
      <x v="6"/>
    </i>
    <i r="1">
      <x v="7"/>
    </i>
    <i r="1">
      <x v="8"/>
    </i>
    <i r="1">
      <x v="9"/>
    </i>
    <i>
      <x v="1"/>
      <x/>
    </i>
    <i r="1">
      <x v="1"/>
    </i>
    <i r="1">
      <x v="2"/>
    </i>
    <i r="1">
      <x v="3"/>
    </i>
    <i r="1">
      <x v="4"/>
    </i>
    <i r="1">
      <x v="5"/>
    </i>
    <i r="1">
      <x v="6"/>
    </i>
    <i r="1">
      <x v="7"/>
    </i>
    <i r="1">
      <x v="8"/>
    </i>
    <i>
      <x v="2"/>
      <x/>
    </i>
    <i r="1">
      <x v="1"/>
    </i>
    <i r="1">
      <x v="2"/>
    </i>
    <i r="1">
      <x v="3"/>
    </i>
    <i r="1">
      <x v="4"/>
    </i>
    <i r="1">
      <x v="5"/>
    </i>
    <i r="1">
      <x v="6"/>
    </i>
    <i r="1">
      <x v="7"/>
    </i>
    <i r="1">
      <x v="8"/>
    </i>
    <i r="1">
      <x v="9"/>
    </i>
    <i>
      <x v="3"/>
      <x/>
    </i>
    <i r="1">
      <x v="1"/>
    </i>
    <i r="1">
      <x v="2"/>
    </i>
    <i r="1">
      <x v="3"/>
    </i>
    <i r="1">
      <x v="4"/>
    </i>
    <i r="1">
      <x v="5"/>
    </i>
    <i r="1">
      <x v="6"/>
    </i>
    <i r="1">
      <x v="7"/>
    </i>
    <i r="1">
      <x v="8"/>
    </i>
    <i r="1">
      <x v="9"/>
    </i>
    <i>
      <x v="4"/>
      <x/>
    </i>
    <i r="1">
      <x v="1"/>
    </i>
    <i r="1">
      <x v="2"/>
    </i>
    <i r="1">
      <x v="3"/>
    </i>
    <i r="1">
      <x v="4"/>
    </i>
    <i r="1">
      <x v="5"/>
    </i>
    <i r="1">
      <x v="6"/>
    </i>
    <i r="1">
      <x v="7"/>
    </i>
    <i r="1">
      <x v="8"/>
    </i>
    <i r="1">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E019B0-BEC0-4645-98CD-7DFAC69B3313}" name="PivotTable4" cacheId="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V4:X60" firstHeaderRow="2" firstDataRow="2" firstDataCol="2"/>
  <pivotFields count="13">
    <pivotField compact="0" numFmtId="14" outline="0" showAll="0">
      <items count="167">
        <item x="98"/>
        <item x="106"/>
        <item x="75"/>
        <item x="50"/>
        <item x="165"/>
        <item x="19"/>
        <item x="96"/>
        <item x="48"/>
        <item x="87"/>
        <item x="8"/>
        <item x="72"/>
        <item x="126"/>
        <item x="23"/>
        <item x="149"/>
        <item x="113"/>
        <item x="101"/>
        <item x="125"/>
        <item x="36"/>
        <item x="27"/>
        <item x="135"/>
        <item x="78"/>
        <item x="104"/>
        <item x="89"/>
        <item x="71"/>
        <item x="105"/>
        <item x="7"/>
        <item x="76"/>
        <item x="6"/>
        <item x="57"/>
        <item x="60"/>
        <item x="100"/>
        <item x="12"/>
        <item x="66"/>
        <item x="147"/>
        <item x="115"/>
        <item x="31"/>
        <item x="120"/>
        <item x="81"/>
        <item x="85"/>
        <item x="103"/>
        <item x="161"/>
        <item x="26"/>
        <item x="2"/>
        <item x="20"/>
        <item x="58"/>
        <item x="54"/>
        <item x="62"/>
        <item x="152"/>
        <item x="46"/>
        <item x="93"/>
        <item x="67"/>
        <item x="18"/>
        <item x="154"/>
        <item x="44"/>
        <item x="108"/>
        <item x="127"/>
        <item x="124"/>
        <item x="1"/>
        <item x="61"/>
        <item x="119"/>
        <item x="123"/>
        <item x="39"/>
        <item x="95"/>
        <item x="86"/>
        <item x="142"/>
        <item x="91"/>
        <item x="130"/>
        <item x="55"/>
        <item x="116"/>
        <item x="22"/>
        <item x="83"/>
        <item x="160"/>
        <item x="138"/>
        <item x="47"/>
        <item x="109"/>
        <item x="141"/>
        <item x="97"/>
        <item x="28"/>
        <item x="49"/>
        <item x="134"/>
        <item x="157"/>
        <item x="111"/>
        <item x="118"/>
        <item x="4"/>
        <item x="112"/>
        <item x="14"/>
        <item x="158"/>
        <item x="65"/>
        <item x="45"/>
        <item x="79"/>
        <item x="148"/>
        <item x="77"/>
        <item x="129"/>
        <item x="92"/>
        <item x="9"/>
        <item x="156"/>
        <item x="102"/>
        <item x="41"/>
        <item x="37"/>
        <item x="146"/>
        <item x="25"/>
        <item x="5"/>
        <item x="150"/>
        <item x="84"/>
        <item x="11"/>
        <item x="88"/>
        <item x="64"/>
        <item x="74"/>
        <item x="159"/>
        <item x="29"/>
        <item x="114"/>
        <item x="63"/>
        <item x="73"/>
        <item x="140"/>
        <item x="82"/>
        <item x="53"/>
        <item x="56"/>
        <item x="42"/>
        <item x="40"/>
        <item x="33"/>
        <item x="51"/>
        <item x="162"/>
        <item x="139"/>
        <item x="136"/>
        <item x="132"/>
        <item x="15"/>
        <item x="107"/>
        <item x="122"/>
        <item x="155"/>
        <item x="68"/>
        <item x="99"/>
        <item x="16"/>
        <item x="164"/>
        <item x="52"/>
        <item x="110"/>
        <item x="35"/>
        <item x="80"/>
        <item x="151"/>
        <item x="34"/>
        <item x="145"/>
        <item x="32"/>
        <item x="143"/>
        <item x="21"/>
        <item x="131"/>
        <item x="24"/>
        <item x="70"/>
        <item x="59"/>
        <item x="69"/>
        <item x="3"/>
        <item x="117"/>
        <item x="38"/>
        <item x="0"/>
        <item x="43"/>
        <item x="137"/>
        <item x="10"/>
        <item x="153"/>
        <item x="30"/>
        <item x="17"/>
        <item x="144"/>
        <item x="121"/>
        <item x="90"/>
        <item x="163"/>
        <item x="128"/>
        <item x="13"/>
        <item x="94"/>
        <item x="133"/>
        <item t="default"/>
      </items>
    </pivotField>
    <pivotField axis="axisRow" compact="0" outline="0" showAll="0">
      <items count="6">
        <item x="2"/>
        <item x="0"/>
        <item x="4"/>
        <item x="3"/>
        <item x="1"/>
        <item t="default"/>
      </items>
    </pivotField>
    <pivotField compact="0" outline="0" showAll="0"/>
    <pivotField compact="0" outline="0" showAll="0"/>
    <pivotField axis="axisRow" compact="0" outline="0" showAll="0">
      <items count="11">
        <item x="6"/>
        <item x="0"/>
        <item x="2"/>
        <item x="3"/>
        <item x="8"/>
        <item x="1"/>
        <item x="5"/>
        <item x="7"/>
        <item x="4"/>
        <item x="9"/>
        <item t="default"/>
      </items>
    </pivotField>
    <pivotField compact="0" numFmtId="164" outline="0" showAll="0"/>
    <pivotField compact="0" outline="0" showAll="0"/>
    <pivotField compact="0" numFmtId="164" outline="0" showAll="0"/>
    <pivotField dataField="1" compact="0" numFmtId="164" outline="0" showAll="0">
      <items count="9">
        <item x="0"/>
        <item x="1"/>
        <item x="2"/>
        <item x="3"/>
        <item x="4"/>
        <item x="5"/>
        <item x="6"/>
        <item x="7"/>
        <item t="default"/>
      </items>
    </pivotField>
    <pivotField compact="0" numFmtId="164" outline="0" showAll="0"/>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6">
        <item x="0"/>
        <item x="1"/>
        <item x="2"/>
        <item x="3"/>
        <item x="4"/>
        <item t="default"/>
      </items>
    </pivotField>
  </pivotFields>
  <rowFields count="2">
    <field x="1"/>
    <field x="4"/>
  </rowFields>
  <rowItems count="55">
    <i>
      <x/>
      <x/>
    </i>
    <i r="1">
      <x v="1"/>
    </i>
    <i r="1">
      <x v="2"/>
    </i>
    <i r="1">
      <x v="3"/>
    </i>
    <i r="1">
      <x v="4"/>
    </i>
    <i r="1">
      <x v="5"/>
    </i>
    <i r="1">
      <x v="6"/>
    </i>
    <i r="1">
      <x v="7"/>
    </i>
    <i r="1">
      <x v="8"/>
    </i>
    <i r="1">
      <x v="9"/>
    </i>
    <i t="default">
      <x/>
    </i>
    <i>
      <x v="1"/>
      <x/>
    </i>
    <i r="1">
      <x v="1"/>
    </i>
    <i r="1">
      <x v="2"/>
    </i>
    <i r="1">
      <x v="3"/>
    </i>
    <i r="1">
      <x v="4"/>
    </i>
    <i r="1">
      <x v="5"/>
    </i>
    <i r="1">
      <x v="6"/>
    </i>
    <i r="1">
      <x v="7"/>
    </i>
    <i r="1">
      <x v="8"/>
    </i>
    <i t="default">
      <x v="1"/>
    </i>
    <i>
      <x v="2"/>
      <x/>
    </i>
    <i r="1">
      <x v="1"/>
    </i>
    <i r="1">
      <x v="2"/>
    </i>
    <i r="1">
      <x v="3"/>
    </i>
    <i r="1">
      <x v="4"/>
    </i>
    <i r="1">
      <x v="5"/>
    </i>
    <i r="1">
      <x v="6"/>
    </i>
    <i r="1">
      <x v="7"/>
    </i>
    <i r="1">
      <x v="8"/>
    </i>
    <i r="1">
      <x v="9"/>
    </i>
    <i t="default">
      <x v="2"/>
    </i>
    <i>
      <x v="3"/>
      <x/>
    </i>
    <i r="1">
      <x v="1"/>
    </i>
    <i r="1">
      <x v="2"/>
    </i>
    <i r="1">
      <x v="3"/>
    </i>
    <i r="1">
      <x v="4"/>
    </i>
    <i r="1">
      <x v="5"/>
    </i>
    <i r="1">
      <x v="6"/>
    </i>
    <i r="1">
      <x v="7"/>
    </i>
    <i r="1">
      <x v="8"/>
    </i>
    <i r="1">
      <x v="9"/>
    </i>
    <i t="default">
      <x v="3"/>
    </i>
    <i>
      <x v="4"/>
      <x/>
    </i>
    <i r="1">
      <x v="1"/>
    </i>
    <i r="1">
      <x v="2"/>
    </i>
    <i r="1">
      <x v="3"/>
    </i>
    <i r="1">
      <x v="4"/>
    </i>
    <i r="1">
      <x v="5"/>
    </i>
    <i r="1">
      <x v="6"/>
    </i>
    <i r="1">
      <x v="7"/>
    </i>
    <i r="1">
      <x v="8"/>
    </i>
    <i r="1">
      <x v="9"/>
    </i>
    <i t="default">
      <x v="4"/>
    </i>
    <i t="grand">
      <x/>
    </i>
  </rowItems>
  <colItems count="1">
    <i/>
  </colItems>
  <dataFields count="1">
    <dataField name="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33007A-011F-4F4E-A9EC-9AF0DB2291EF}" name="PivotTable2" cacheId="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6:B35" firstHeaderRow="2" firstDataRow="2" firstDataCol="1"/>
  <pivotFields count="13">
    <pivotField compact="0" numFmtId="14" outline="0" showAll="0">
      <items count="167">
        <item x="98"/>
        <item x="106"/>
        <item x="75"/>
        <item x="50"/>
        <item x="165"/>
        <item x="19"/>
        <item x="96"/>
        <item x="48"/>
        <item x="87"/>
        <item x="8"/>
        <item x="72"/>
        <item x="126"/>
        <item x="23"/>
        <item x="149"/>
        <item x="113"/>
        <item x="101"/>
        <item x="125"/>
        <item x="36"/>
        <item x="27"/>
        <item x="135"/>
        <item x="78"/>
        <item x="104"/>
        <item x="89"/>
        <item x="71"/>
        <item x="105"/>
        <item x="7"/>
        <item x="76"/>
        <item x="6"/>
        <item x="57"/>
        <item x="60"/>
        <item x="100"/>
        <item x="12"/>
        <item x="66"/>
        <item x="147"/>
        <item x="115"/>
        <item x="31"/>
        <item x="120"/>
        <item x="81"/>
        <item x="85"/>
        <item x="103"/>
        <item x="161"/>
        <item x="26"/>
        <item x="2"/>
        <item x="20"/>
        <item x="58"/>
        <item x="54"/>
        <item x="62"/>
        <item x="152"/>
        <item x="46"/>
        <item x="93"/>
        <item x="67"/>
        <item x="18"/>
        <item x="154"/>
        <item x="44"/>
        <item x="108"/>
        <item x="127"/>
        <item x="124"/>
        <item x="1"/>
        <item x="61"/>
        <item x="119"/>
        <item x="123"/>
        <item x="39"/>
        <item x="95"/>
        <item x="86"/>
        <item x="142"/>
        <item x="91"/>
        <item x="130"/>
        <item x="55"/>
        <item x="116"/>
        <item x="22"/>
        <item x="83"/>
        <item x="160"/>
        <item x="138"/>
        <item x="47"/>
        <item x="109"/>
        <item x="141"/>
        <item x="97"/>
        <item x="28"/>
        <item x="49"/>
        <item x="134"/>
        <item x="157"/>
        <item x="111"/>
        <item x="118"/>
        <item x="4"/>
        <item x="112"/>
        <item x="14"/>
        <item x="158"/>
        <item x="65"/>
        <item x="45"/>
        <item x="79"/>
        <item x="148"/>
        <item x="77"/>
        <item x="129"/>
        <item x="92"/>
        <item x="9"/>
        <item x="156"/>
        <item x="102"/>
        <item x="41"/>
        <item x="37"/>
        <item x="146"/>
        <item x="25"/>
        <item x="5"/>
        <item x="150"/>
        <item x="84"/>
        <item x="11"/>
        <item x="88"/>
        <item x="64"/>
        <item x="74"/>
        <item x="159"/>
        <item x="29"/>
        <item x="114"/>
        <item x="63"/>
        <item x="73"/>
        <item x="140"/>
        <item x="82"/>
        <item x="53"/>
        <item x="56"/>
        <item x="42"/>
        <item x="40"/>
        <item x="33"/>
        <item x="51"/>
        <item x="162"/>
        <item x="139"/>
        <item x="136"/>
        <item x="132"/>
        <item x="15"/>
        <item x="107"/>
        <item x="122"/>
        <item x="155"/>
        <item x="68"/>
        <item x="99"/>
        <item x="16"/>
        <item x="164"/>
        <item x="52"/>
        <item x="110"/>
        <item x="35"/>
        <item x="80"/>
        <item x="151"/>
        <item x="34"/>
        <item x="145"/>
        <item x="32"/>
        <item x="143"/>
        <item x="21"/>
        <item x="131"/>
        <item x="24"/>
        <item x="70"/>
        <item x="59"/>
        <item x="69"/>
        <item x="3"/>
        <item x="117"/>
        <item x="38"/>
        <item x="0"/>
        <item x="43"/>
        <item x="137"/>
        <item x="10"/>
        <item x="153"/>
        <item x="30"/>
        <item x="17"/>
        <item x="144"/>
        <item x="121"/>
        <item x="90"/>
        <item x="163"/>
        <item x="128"/>
        <item x="13"/>
        <item x="94"/>
        <item x="133"/>
        <item t="default"/>
      </items>
    </pivotField>
    <pivotField compact="0" outline="0" showAll="0"/>
    <pivotField dataField="1" compact="0" outline="0" showAll="0"/>
    <pivotField compact="0" outline="0" showAll="0"/>
    <pivotField compact="0" outline="0" showAll="0"/>
    <pivotField compact="0" numFmtId="164" outline="0" showAll="0"/>
    <pivotField compact="0" outline="0" showAll="0"/>
    <pivotField compact="0" numFmtId="164" outline="0" showAll="0"/>
    <pivotField axis="axisRow" compact="0" numFmtId="164" outline="0" showAll="0">
      <items count="9">
        <item x="0"/>
        <item x="1"/>
        <item x="2"/>
        <item x="3"/>
        <item x="4"/>
        <item x="5"/>
        <item x="6"/>
        <item x="7"/>
        <item t="default"/>
      </items>
    </pivotField>
    <pivotField compact="0" numFmtId="164" outline="0" showAll="0"/>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6">
        <item x="0"/>
        <item x="1"/>
        <item x="2"/>
        <item x="3"/>
        <item x="4"/>
        <item t="default"/>
      </items>
    </pivotField>
  </pivotFields>
  <rowFields count="1">
    <field x="8"/>
  </rowFields>
  <rowItems count="8">
    <i>
      <x v="1"/>
    </i>
    <i>
      <x v="2"/>
    </i>
    <i>
      <x v="3"/>
    </i>
    <i>
      <x v="4"/>
    </i>
    <i>
      <x v="5"/>
    </i>
    <i>
      <x v="6"/>
    </i>
    <i>
      <x v="7"/>
    </i>
    <i t="grand">
      <x/>
    </i>
  </rowItems>
  <colItems count="1">
    <i/>
  </colItems>
  <dataFields count="1">
    <dataField name="Count of Sales Rep" fld="2"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AD6932-CC7E-4F68-8EDA-6AF3A4893120}" name="PivotTable1" cacheId="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GM7" firstHeaderRow="1" firstDataRow="4" firstDataCol="1"/>
  <pivotFields count="13">
    <pivotField axis="axisCol" compact="0" numFmtId="14" outline="0" showAll="0">
      <items count="167">
        <item x="98"/>
        <item x="106"/>
        <item x="75"/>
        <item x="50"/>
        <item x="165"/>
        <item x="19"/>
        <item x="96"/>
        <item x="48"/>
        <item x="87"/>
        <item x="8"/>
        <item x="72"/>
        <item x="126"/>
        <item x="23"/>
        <item x="149"/>
        <item x="113"/>
        <item x="101"/>
        <item x="125"/>
        <item x="36"/>
        <item x="27"/>
        <item x="135"/>
        <item x="78"/>
        <item x="104"/>
        <item x="89"/>
        <item x="71"/>
        <item x="105"/>
        <item x="7"/>
        <item x="76"/>
        <item x="6"/>
        <item x="57"/>
        <item x="60"/>
        <item x="100"/>
        <item x="12"/>
        <item x="66"/>
        <item x="147"/>
        <item x="115"/>
        <item x="31"/>
        <item x="120"/>
        <item x="81"/>
        <item x="85"/>
        <item x="103"/>
        <item x="161"/>
        <item x="26"/>
        <item x="2"/>
        <item x="20"/>
        <item x="58"/>
        <item x="54"/>
        <item x="62"/>
        <item x="152"/>
        <item x="46"/>
        <item x="93"/>
        <item x="67"/>
        <item x="18"/>
        <item x="154"/>
        <item x="44"/>
        <item x="108"/>
        <item x="127"/>
        <item x="124"/>
        <item x="1"/>
        <item x="61"/>
        <item x="119"/>
        <item x="123"/>
        <item x="39"/>
        <item x="95"/>
        <item x="86"/>
        <item x="142"/>
        <item x="91"/>
        <item x="130"/>
        <item x="55"/>
        <item x="116"/>
        <item x="22"/>
        <item x="83"/>
        <item x="160"/>
        <item x="138"/>
        <item x="47"/>
        <item x="109"/>
        <item x="141"/>
        <item x="97"/>
        <item x="28"/>
        <item x="49"/>
        <item x="134"/>
        <item x="157"/>
        <item x="111"/>
        <item x="118"/>
        <item x="4"/>
        <item x="112"/>
        <item x="14"/>
        <item x="158"/>
        <item x="65"/>
        <item x="45"/>
        <item x="79"/>
        <item x="148"/>
        <item x="77"/>
        <item x="129"/>
        <item x="92"/>
        <item x="9"/>
        <item x="156"/>
        <item x="102"/>
        <item x="41"/>
        <item x="37"/>
        <item x="146"/>
        <item x="25"/>
        <item x="5"/>
        <item x="150"/>
        <item x="84"/>
        <item x="11"/>
        <item x="88"/>
        <item x="64"/>
        <item x="74"/>
        <item x="159"/>
        <item x="29"/>
        <item x="114"/>
        <item x="63"/>
        <item x="73"/>
        <item x="140"/>
        <item x="82"/>
        <item x="53"/>
        <item x="56"/>
        <item x="42"/>
        <item x="40"/>
        <item x="33"/>
        <item x="51"/>
        <item x="162"/>
        <item x="139"/>
        <item x="136"/>
        <item x="132"/>
        <item x="15"/>
        <item x="107"/>
        <item x="122"/>
        <item x="155"/>
        <item x="68"/>
        <item x="99"/>
        <item x="16"/>
        <item x="164"/>
        <item x="52"/>
        <item x="110"/>
        <item x="35"/>
        <item x="80"/>
        <item x="151"/>
        <item x="34"/>
        <item x="145"/>
        <item x="32"/>
        <item x="143"/>
        <item x="21"/>
        <item x="131"/>
        <item x="24"/>
        <item x="70"/>
        <item x="59"/>
        <item x="69"/>
        <item x="3"/>
        <item x="117"/>
        <item x="38"/>
        <item x="0"/>
        <item x="43"/>
        <item x="137"/>
        <item x="10"/>
        <item x="153"/>
        <item x="30"/>
        <item x="17"/>
        <item x="144"/>
        <item x="121"/>
        <item x="90"/>
        <item x="163"/>
        <item x="128"/>
        <item x="13"/>
        <item x="94"/>
        <item x="133"/>
        <item t="default"/>
      </items>
    </pivotField>
    <pivotField compact="0" outline="0" showAll="0"/>
    <pivotField compact="0" outline="0" showAll="0"/>
    <pivotField compact="0" outline="0" showAll="0"/>
    <pivotField compact="0" outline="0" showAll="0"/>
    <pivotField compact="0" numFmtId="164" outline="0" showAll="0"/>
    <pivotField compact="0" outline="0" showAll="0"/>
    <pivotField compact="0" numFmtId="164" outline="0" showAll="0"/>
    <pivotField dataField="1" compact="0" numFmtId="164" outline="0" showAll="0">
      <items count="9">
        <item x="0"/>
        <item x="1"/>
        <item x="2"/>
        <item x="3"/>
        <item x="4"/>
        <item x="5"/>
        <item x="6"/>
        <item x="7"/>
        <item t="default"/>
      </items>
    </pivotField>
    <pivotField compact="0" numFmtId="164" outline="0" showAll="0"/>
    <pivotField compact="0" outline="0" subtotalTop="0" dragToRow="0" dragToCol="0" dragToPage="0" showAll="0" defaultSubtotal="0"/>
    <pivotField axis="axisCol" compact="0" outline="0" subtotalTop="0" showAll="0">
      <items count="15">
        <item x="0"/>
        <item x="1"/>
        <item x="2"/>
        <item x="3"/>
        <item x="4"/>
        <item x="5"/>
        <item x="6"/>
        <item x="7"/>
        <item x="8"/>
        <item x="9"/>
        <item x="10"/>
        <item x="11"/>
        <item x="12"/>
        <item x="13"/>
        <item t="default"/>
      </items>
    </pivotField>
    <pivotField axis="axisCol" compact="0" outline="0" subtotalTop="0" showAll="0">
      <items count="6">
        <item x="0"/>
        <item x="1"/>
        <item x="2"/>
        <item x="3"/>
        <item x="4"/>
        <item t="default"/>
      </items>
    </pivotField>
  </pivotFields>
  <rowItems count="1">
    <i/>
  </rowItems>
  <colFields count="3">
    <field x="12"/>
    <field x="11"/>
    <field x="0"/>
  </colFields>
  <colItems count="194">
    <i>
      <x v="1"/>
      <x v="3"/>
      <x/>
    </i>
    <i r="2">
      <x v="1"/>
    </i>
    <i r="2">
      <x v="2"/>
    </i>
    <i r="2">
      <x v="3"/>
    </i>
    <i r="2">
      <x v="4"/>
    </i>
    <i r="2">
      <x v="5"/>
    </i>
    <i r="2">
      <x v="6"/>
    </i>
    <i r="2">
      <x v="7"/>
    </i>
    <i t="default" r="1">
      <x v="3"/>
    </i>
    <i r="1">
      <x v="4"/>
      <x v="8"/>
    </i>
    <i r="2">
      <x v="9"/>
    </i>
    <i r="2">
      <x v="10"/>
    </i>
    <i r="2">
      <x v="11"/>
    </i>
    <i t="default" r="1">
      <x v="4"/>
    </i>
    <i r="1">
      <x v="5"/>
      <x v="12"/>
    </i>
    <i r="2">
      <x v="13"/>
    </i>
    <i r="2">
      <x v="14"/>
    </i>
    <i r="2">
      <x v="15"/>
    </i>
    <i r="2">
      <x v="16"/>
    </i>
    <i t="default" r="1">
      <x v="5"/>
    </i>
    <i r="1">
      <x v="6"/>
      <x v="17"/>
    </i>
    <i r="2">
      <x v="18"/>
    </i>
    <i r="2">
      <x v="19"/>
    </i>
    <i r="2">
      <x v="20"/>
    </i>
    <i r="2">
      <x v="21"/>
    </i>
    <i r="2">
      <x v="22"/>
    </i>
    <i r="2">
      <x v="23"/>
    </i>
    <i t="default" r="1">
      <x v="6"/>
    </i>
    <i r="1">
      <x v="7"/>
      <x v="24"/>
    </i>
    <i r="2">
      <x v="25"/>
    </i>
    <i r="2">
      <x v="26"/>
    </i>
    <i r="2">
      <x v="27"/>
    </i>
    <i r="2">
      <x v="28"/>
    </i>
    <i r="2">
      <x v="29"/>
    </i>
    <i r="2">
      <x v="30"/>
    </i>
    <i r="2">
      <x v="31"/>
    </i>
    <i r="2">
      <x v="32"/>
    </i>
    <i r="2">
      <x v="33"/>
    </i>
    <i r="2">
      <x v="34"/>
    </i>
    <i t="default" r="1">
      <x v="7"/>
    </i>
    <i r="1">
      <x v="8"/>
      <x v="35"/>
    </i>
    <i r="2">
      <x v="36"/>
    </i>
    <i r="2">
      <x v="37"/>
    </i>
    <i r="2">
      <x v="38"/>
    </i>
    <i r="2">
      <x v="39"/>
    </i>
    <i r="2">
      <x v="40"/>
    </i>
    <i t="default" r="1">
      <x v="8"/>
    </i>
    <i r="1">
      <x v="9"/>
      <x v="41"/>
    </i>
    <i r="2">
      <x v="42"/>
    </i>
    <i r="2">
      <x v="43"/>
    </i>
    <i r="2">
      <x v="44"/>
    </i>
    <i r="2">
      <x v="45"/>
    </i>
    <i r="2">
      <x v="46"/>
    </i>
    <i t="default" r="1">
      <x v="9"/>
    </i>
    <i r="1">
      <x v="10"/>
      <x v="47"/>
    </i>
    <i r="2">
      <x v="48"/>
    </i>
    <i r="2">
      <x v="49"/>
    </i>
    <i r="2">
      <x v="50"/>
    </i>
    <i r="2">
      <x v="51"/>
    </i>
    <i r="2">
      <x v="52"/>
    </i>
    <i r="2">
      <x v="53"/>
    </i>
    <i r="2">
      <x v="54"/>
    </i>
    <i r="2">
      <x v="55"/>
    </i>
    <i r="2">
      <x v="56"/>
    </i>
    <i t="default" r="1">
      <x v="10"/>
    </i>
    <i r="1">
      <x v="11"/>
      <x v="57"/>
    </i>
    <i r="2">
      <x v="58"/>
    </i>
    <i r="2">
      <x v="59"/>
    </i>
    <i r="2">
      <x v="60"/>
    </i>
    <i r="2">
      <x v="61"/>
    </i>
    <i r="2">
      <x v="62"/>
    </i>
    <i t="default" r="1">
      <x v="11"/>
    </i>
    <i r="1">
      <x v="12"/>
      <x v="63"/>
    </i>
    <i r="2">
      <x v="64"/>
    </i>
    <i r="2">
      <x v="65"/>
    </i>
    <i r="2">
      <x v="66"/>
    </i>
    <i r="2">
      <x v="67"/>
    </i>
    <i r="2">
      <x v="68"/>
    </i>
    <i r="2">
      <x v="69"/>
    </i>
    <i r="2">
      <x v="70"/>
    </i>
    <i t="default" r="1">
      <x v="12"/>
    </i>
    <i t="default">
      <x v="1"/>
    </i>
    <i>
      <x v="2"/>
      <x v="1"/>
      <x v="71"/>
    </i>
    <i r="2">
      <x v="72"/>
    </i>
    <i r="2">
      <x v="73"/>
    </i>
    <i r="2">
      <x v="74"/>
    </i>
    <i r="2">
      <x v="75"/>
    </i>
    <i r="2">
      <x v="76"/>
    </i>
    <i r="2">
      <x v="77"/>
    </i>
    <i t="default" r="1">
      <x v="1"/>
    </i>
    <i r="1">
      <x v="2"/>
      <x v="78"/>
    </i>
    <i r="2">
      <x v="79"/>
    </i>
    <i r="2">
      <x v="80"/>
    </i>
    <i r="2">
      <x v="81"/>
    </i>
    <i r="2">
      <x v="82"/>
    </i>
    <i r="2">
      <x v="83"/>
    </i>
    <i r="2">
      <x v="84"/>
    </i>
    <i t="default" r="1">
      <x v="2"/>
    </i>
    <i r="1">
      <x v="3"/>
      <x v="85"/>
    </i>
    <i r="2">
      <x v="86"/>
    </i>
    <i r="2">
      <x v="87"/>
    </i>
    <i r="2">
      <x v="88"/>
    </i>
    <i r="2">
      <x v="89"/>
    </i>
    <i r="2">
      <x v="90"/>
    </i>
    <i t="default" r="1">
      <x v="3"/>
    </i>
    <i r="1">
      <x v="4"/>
      <x v="91"/>
    </i>
    <i r="2">
      <x v="92"/>
    </i>
    <i r="2">
      <x v="93"/>
    </i>
    <i r="2">
      <x v="94"/>
    </i>
    <i r="2">
      <x v="95"/>
    </i>
    <i r="2">
      <x v="96"/>
    </i>
    <i r="2">
      <x v="97"/>
    </i>
    <i r="2">
      <x v="98"/>
    </i>
    <i r="2">
      <x v="99"/>
    </i>
    <i t="default" r="1">
      <x v="4"/>
    </i>
    <i r="1">
      <x v="5"/>
      <x v="100"/>
    </i>
    <i r="2">
      <x v="101"/>
    </i>
    <i r="2">
      <x v="102"/>
    </i>
    <i r="2">
      <x v="103"/>
    </i>
    <i r="2">
      <x v="104"/>
    </i>
    <i r="2">
      <x v="105"/>
    </i>
    <i r="2">
      <x v="106"/>
    </i>
    <i t="default" r="1">
      <x v="5"/>
    </i>
    <i r="1">
      <x v="6"/>
      <x v="107"/>
    </i>
    <i r="2">
      <x v="108"/>
    </i>
    <i r="2">
      <x v="109"/>
    </i>
    <i r="2">
      <x v="110"/>
    </i>
    <i r="2">
      <x v="111"/>
    </i>
    <i t="default" r="1">
      <x v="6"/>
    </i>
    <i r="1">
      <x v="7"/>
      <x v="112"/>
    </i>
    <i r="2">
      <x v="113"/>
    </i>
    <i r="2">
      <x v="114"/>
    </i>
    <i r="2">
      <x v="115"/>
    </i>
    <i r="2">
      <x v="116"/>
    </i>
    <i r="2">
      <x v="117"/>
    </i>
    <i r="2">
      <x v="118"/>
    </i>
    <i r="2">
      <x v="119"/>
    </i>
    <i r="2">
      <x v="120"/>
    </i>
    <i r="2">
      <x v="121"/>
    </i>
    <i t="default" r="1">
      <x v="7"/>
    </i>
    <i r="1">
      <x v="8"/>
      <x v="122"/>
    </i>
    <i r="2">
      <x v="123"/>
    </i>
    <i r="2">
      <x v="124"/>
    </i>
    <i r="2">
      <x v="125"/>
    </i>
    <i r="2">
      <x v="126"/>
    </i>
    <i t="default" r="1">
      <x v="8"/>
    </i>
    <i r="1">
      <x v="9"/>
      <x v="127"/>
    </i>
    <i r="2">
      <x v="128"/>
    </i>
    <i r="2">
      <x v="129"/>
    </i>
    <i r="2">
      <x v="130"/>
    </i>
    <i r="2">
      <x v="131"/>
    </i>
    <i t="default" r="1">
      <x v="9"/>
    </i>
    <i r="1">
      <x v="10"/>
      <x v="132"/>
    </i>
    <i r="2">
      <x v="133"/>
    </i>
    <i r="2">
      <x v="134"/>
    </i>
    <i r="2">
      <x v="135"/>
    </i>
    <i t="default" r="1">
      <x v="10"/>
    </i>
    <i r="1">
      <x v="11"/>
      <x v="136"/>
    </i>
    <i r="2">
      <x v="137"/>
    </i>
    <i r="2">
      <x v="138"/>
    </i>
    <i r="2">
      <x v="139"/>
    </i>
    <i r="2">
      <x v="140"/>
    </i>
    <i r="2">
      <x v="141"/>
    </i>
    <i r="2">
      <x v="142"/>
    </i>
    <i r="2">
      <x v="143"/>
    </i>
    <i r="2">
      <x v="144"/>
    </i>
    <i t="default" r="1">
      <x v="11"/>
    </i>
    <i r="1">
      <x v="12"/>
      <x v="145"/>
    </i>
    <i r="2">
      <x v="146"/>
    </i>
    <i r="2">
      <x v="147"/>
    </i>
    <i r="2">
      <x v="148"/>
    </i>
    <i r="2">
      <x v="149"/>
    </i>
    <i r="2">
      <x v="150"/>
    </i>
    <i r="2">
      <x v="151"/>
    </i>
    <i r="2">
      <x v="152"/>
    </i>
    <i t="default" r="1">
      <x v="12"/>
    </i>
    <i t="default">
      <x v="2"/>
    </i>
    <i>
      <x v="3"/>
      <x v="1"/>
      <x v="153"/>
    </i>
    <i r="2">
      <x v="154"/>
    </i>
    <i r="2">
      <x v="155"/>
    </i>
    <i r="2">
      <x v="156"/>
    </i>
    <i r="2">
      <x v="157"/>
    </i>
    <i r="2">
      <x v="158"/>
    </i>
    <i r="2">
      <x v="159"/>
    </i>
    <i t="default" r="1">
      <x v="1"/>
    </i>
    <i r="1">
      <x v="2"/>
      <x v="160"/>
    </i>
    <i r="2">
      <x v="161"/>
    </i>
    <i r="2">
      <x v="162"/>
    </i>
    <i r="2">
      <x v="163"/>
    </i>
    <i r="2">
      <x v="164"/>
    </i>
    <i r="2">
      <x v="165"/>
    </i>
    <i t="default" r="1">
      <x v="2"/>
    </i>
    <i t="default">
      <x v="3"/>
    </i>
    <i t="grand">
      <x/>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080AFF-AAFA-4AEB-A8D2-778702B118E8}" name="PivotTable6" cacheId="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E26:F38" firstHeaderRow="2" firstDataRow="2" firstDataCol="1"/>
  <pivotFields count="13">
    <pivotField compact="0" numFmtId="14" outline="0" showAll="0">
      <items count="167">
        <item x="98"/>
        <item x="106"/>
        <item x="75"/>
        <item x="50"/>
        <item x="165"/>
        <item x="19"/>
        <item x="96"/>
        <item x="48"/>
        <item x="87"/>
        <item x="8"/>
        <item x="72"/>
        <item x="126"/>
        <item x="23"/>
        <item x="149"/>
        <item x="113"/>
        <item x="101"/>
        <item x="125"/>
        <item x="36"/>
        <item x="27"/>
        <item x="135"/>
        <item x="78"/>
        <item x="104"/>
        <item x="89"/>
        <item x="71"/>
        <item x="105"/>
        <item x="7"/>
        <item x="76"/>
        <item x="6"/>
        <item x="57"/>
        <item x="60"/>
        <item x="100"/>
        <item x="12"/>
        <item x="66"/>
        <item x="147"/>
        <item x="115"/>
        <item x="31"/>
        <item x="120"/>
        <item x="81"/>
        <item x="85"/>
        <item x="103"/>
        <item x="161"/>
        <item x="26"/>
        <item x="2"/>
        <item x="20"/>
        <item x="58"/>
        <item x="54"/>
        <item x="62"/>
        <item x="152"/>
        <item x="46"/>
        <item x="93"/>
        <item x="67"/>
        <item x="18"/>
        <item x="154"/>
        <item x="44"/>
        <item x="108"/>
        <item x="127"/>
        <item x="124"/>
        <item x="1"/>
        <item x="61"/>
        <item x="119"/>
        <item x="123"/>
        <item x="39"/>
        <item x="95"/>
        <item x="86"/>
        <item x="142"/>
        <item x="91"/>
        <item x="130"/>
        <item x="55"/>
        <item x="116"/>
        <item x="22"/>
        <item x="83"/>
        <item x="160"/>
        <item x="138"/>
        <item x="47"/>
        <item x="109"/>
        <item x="141"/>
        <item x="97"/>
        <item x="28"/>
        <item x="49"/>
        <item x="134"/>
        <item x="157"/>
        <item x="111"/>
        <item x="118"/>
        <item x="4"/>
        <item x="112"/>
        <item x="14"/>
        <item x="158"/>
        <item x="65"/>
        <item x="45"/>
        <item x="79"/>
        <item x="148"/>
        <item x="77"/>
        <item x="129"/>
        <item x="92"/>
        <item x="9"/>
        <item x="156"/>
        <item x="102"/>
        <item x="41"/>
        <item x="37"/>
        <item x="146"/>
        <item x="25"/>
        <item x="5"/>
        <item x="150"/>
        <item x="84"/>
        <item x="11"/>
        <item x="88"/>
        <item x="64"/>
        <item x="74"/>
        <item x="159"/>
        <item x="29"/>
        <item x="114"/>
        <item x="63"/>
        <item x="73"/>
        <item x="140"/>
        <item x="82"/>
        <item x="53"/>
        <item x="56"/>
        <item x="42"/>
        <item x="40"/>
        <item x="33"/>
        <item x="51"/>
        <item x="162"/>
        <item x="139"/>
        <item x="136"/>
        <item x="132"/>
        <item x="15"/>
        <item x="107"/>
        <item x="122"/>
        <item x="155"/>
        <item x="68"/>
        <item x="99"/>
        <item x="16"/>
        <item x="164"/>
        <item x="52"/>
        <item x="110"/>
        <item x="35"/>
        <item x="80"/>
        <item x="151"/>
        <item x="34"/>
        <item x="145"/>
        <item x="32"/>
        <item x="143"/>
        <item x="21"/>
        <item x="131"/>
        <item x="24"/>
        <item x="70"/>
        <item x="59"/>
        <item x="69"/>
        <item x="3"/>
        <item x="117"/>
        <item x="38"/>
        <item x="0"/>
        <item x="43"/>
        <item x="137"/>
        <item x="10"/>
        <item x="153"/>
        <item x="30"/>
        <item x="17"/>
        <item x="144"/>
        <item x="121"/>
        <item x="90"/>
        <item x="163"/>
        <item x="128"/>
        <item x="13"/>
        <item x="94"/>
        <item x="133"/>
        <item t="default"/>
      </items>
    </pivotField>
    <pivotField compact="0" outline="0" showAll="0"/>
    <pivotField compact="0" outline="0" showAll="0"/>
    <pivotField compact="0" outline="0" showAll="0"/>
    <pivotField axis="axisRow" compact="0" outline="0" showAll="0">
      <items count="11">
        <item x="6"/>
        <item x="0"/>
        <item x="2"/>
        <item x="3"/>
        <item x="8"/>
        <item x="1"/>
        <item x="5"/>
        <item x="7"/>
        <item x="4"/>
        <item x="9"/>
        <item t="default"/>
      </items>
    </pivotField>
    <pivotField compact="0" numFmtId="164" outline="0" showAll="0"/>
    <pivotField compact="0" outline="0" showAll="0"/>
    <pivotField compact="0" numFmtId="164" outline="0" showAll="0"/>
    <pivotField dataField="1" compact="0" numFmtId="164" outline="0" showAll="0">
      <items count="9">
        <item x="0"/>
        <item x="1"/>
        <item x="2"/>
        <item x="3"/>
        <item x="4"/>
        <item x="5"/>
        <item x="6"/>
        <item x="7"/>
        <item t="default"/>
      </items>
    </pivotField>
    <pivotField compact="0" numFmtId="164" outline="0" showAll="0"/>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6">
        <item x="0"/>
        <item x="1"/>
        <item x="2"/>
        <item x="3"/>
        <item x="4"/>
        <item t="default"/>
      </items>
    </pivotField>
  </pivotFields>
  <rowFields count="1">
    <field x="4"/>
  </rowFields>
  <rowItems count="11">
    <i>
      <x/>
    </i>
    <i>
      <x v="1"/>
    </i>
    <i>
      <x v="2"/>
    </i>
    <i>
      <x v="3"/>
    </i>
    <i>
      <x v="4"/>
    </i>
    <i>
      <x v="5"/>
    </i>
    <i>
      <x v="6"/>
    </i>
    <i>
      <x v="7"/>
    </i>
    <i>
      <x v="8"/>
    </i>
    <i>
      <x v="9"/>
    </i>
    <i t="grand">
      <x/>
    </i>
  </rowItems>
  <colItems count="1">
    <i/>
  </colItems>
  <dataFields count="1">
    <dataField name="Count of Sale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3660BB-F781-4D90-8B01-404CE581837E}" name="PivotTable8" cacheId="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2:B29" firstHeaderRow="2" firstDataRow="2" firstDataCol="1"/>
  <pivotFields count="13">
    <pivotField compact="0" numFmtId="14" outline="0" showAll="0">
      <items count="167">
        <item x="98"/>
        <item x="106"/>
        <item x="75"/>
        <item x="50"/>
        <item x="165"/>
        <item x="19"/>
        <item x="96"/>
        <item x="48"/>
        <item x="87"/>
        <item x="8"/>
        <item x="72"/>
        <item x="126"/>
        <item x="23"/>
        <item x="149"/>
        <item x="113"/>
        <item x="101"/>
        <item x="125"/>
        <item x="36"/>
        <item x="27"/>
        <item x="135"/>
        <item x="78"/>
        <item x="104"/>
        <item x="89"/>
        <item x="71"/>
        <item x="105"/>
        <item x="7"/>
        <item x="76"/>
        <item x="6"/>
        <item x="57"/>
        <item x="60"/>
        <item x="100"/>
        <item x="12"/>
        <item x="66"/>
        <item x="147"/>
        <item x="115"/>
        <item x="31"/>
        <item x="120"/>
        <item x="81"/>
        <item x="85"/>
        <item x="103"/>
        <item x="161"/>
        <item x="26"/>
        <item x="2"/>
        <item x="20"/>
        <item x="58"/>
        <item x="54"/>
        <item x="62"/>
        <item x="152"/>
        <item x="46"/>
        <item x="93"/>
        <item x="67"/>
        <item x="18"/>
        <item x="154"/>
        <item x="44"/>
        <item x="108"/>
        <item x="127"/>
        <item x="124"/>
        <item x="1"/>
        <item x="61"/>
        <item x="119"/>
        <item x="123"/>
        <item x="39"/>
        <item x="95"/>
        <item x="86"/>
        <item x="142"/>
        <item x="91"/>
        <item x="130"/>
        <item x="55"/>
        <item x="116"/>
        <item x="22"/>
        <item x="83"/>
        <item x="160"/>
        <item x="138"/>
        <item x="47"/>
        <item x="109"/>
        <item x="141"/>
        <item x="97"/>
        <item x="28"/>
        <item x="49"/>
        <item x="134"/>
        <item x="157"/>
        <item x="111"/>
        <item x="118"/>
        <item x="4"/>
        <item x="112"/>
        <item x="14"/>
        <item x="158"/>
        <item x="65"/>
        <item x="45"/>
        <item x="79"/>
        <item x="148"/>
        <item x="77"/>
        <item x="129"/>
        <item x="92"/>
        <item x="9"/>
        <item x="156"/>
        <item x="102"/>
        <item x="41"/>
        <item x="37"/>
        <item x="146"/>
        <item x="25"/>
        <item x="5"/>
        <item x="150"/>
        <item x="84"/>
        <item x="11"/>
        <item x="88"/>
        <item x="64"/>
        <item x="74"/>
        <item x="159"/>
        <item x="29"/>
        <item x="114"/>
        <item x="63"/>
        <item x="73"/>
        <item x="140"/>
        <item x="82"/>
        <item x="53"/>
        <item x="56"/>
        <item x="42"/>
        <item x="40"/>
        <item x="33"/>
        <item x="51"/>
        <item x="162"/>
        <item x="139"/>
        <item x="136"/>
        <item x="132"/>
        <item x="15"/>
        <item x="107"/>
        <item x="122"/>
        <item x="155"/>
        <item x="68"/>
        <item x="99"/>
        <item x="16"/>
        <item x="164"/>
        <item x="52"/>
        <item x="110"/>
        <item x="35"/>
        <item x="80"/>
        <item x="151"/>
        <item x="34"/>
        <item x="145"/>
        <item x="32"/>
        <item x="143"/>
        <item x="21"/>
        <item x="131"/>
        <item x="24"/>
        <item x="70"/>
        <item x="59"/>
        <item x="69"/>
        <item x="3"/>
        <item x="117"/>
        <item x="38"/>
        <item x="0"/>
        <item x="43"/>
        <item x="137"/>
        <item x="10"/>
        <item x="153"/>
        <item x="30"/>
        <item x="17"/>
        <item x="144"/>
        <item x="121"/>
        <item x="90"/>
        <item x="163"/>
        <item x="128"/>
        <item x="13"/>
        <item x="94"/>
        <item x="133"/>
        <item t="default"/>
      </items>
    </pivotField>
    <pivotField axis="axisRow" compact="0" outline="0" showAll="0">
      <items count="6">
        <item x="2"/>
        <item x="0"/>
        <item x="4"/>
        <item x="3"/>
        <item x="1"/>
        <item t="default"/>
      </items>
    </pivotField>
    <pivotField compact="0" outline="0" showAll="0"/>
    <pivotField compact="0" outline="0" showAll="0"/>
    <pivotField compact="0" outline="0" showAll="0"/>
    <pivotField compact="0" numFmtId="164" outline="0" showAll="0"/>
    <pivotField compact="0" outline="0" showAll="0"/>
    <pivotField compact="0" numFmtId="164" outline="0" showAll="0"/>
    <pivotField compact="0" numFmtId="164" outline="0" showAll="0"/>
    <pivotField compact="0" numFmtId="164" outline="0" showAll="0"/>
    <pivotField dataField="1"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Profit margin"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2B937F-2AF5-4AE1-8BD9-F180933103C0}" name="PivotTable7" cacheId="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NY15" firstHeaderRow="1" firstDataRow="5" firstDataCol="1"/>
  <pivotFields count="13">
    <pivotField axis="axisCol" compact="0" numFmtId="14" outline="0" showAll="0">
      <items count="167">
        <item x="98"/>
        <item x="106"/>
        <item x="75"/>
        <item x="50"/>
        <item x="165"/>
        <item x="19"/>
        <item x="96"/>
        <item x="48"/>
        <item x="87"/>
        <item x="8"/>
        <item x="72"/>
        <item x="126"/>
        <item x="23"/>
        <item x="149"/>
        <item x="113"/>
        <item x="101"/>
        <item x="125"/>
        <item x="36"/>
        <item x="27"/>
        <item x="135"/>
        <item x="78"/>
        <item x="104"/>
        <item x="89"/>
        <item x="71"/>
        <item x="105"/>
        <item x="7"/>
        <item x="76"/>
        <item x="6"/>
        <item x="57"/>
        <item x="60"/>
        <item x="100"/>
        <item x="12"/>
        <item x="66"/>
        <item x="147"/>
        <item x="115"/>
        <item x="31"/>
        <item x="120"/>
        <item x="81"/>
        <item x="85"/>
        <item x="103"/>
        <item x="161"/>
        <item x="26"/>
        <item x="2"/>
        <item x="20"/>
        <item x="58"/>
        <item x="54"/>
        <item x="62"/>
        <item x="152"/>
        <item x="46"/>
        <item x="93"/>
        <item x="67"/>
        <item x="18"/>
        <item x="154"/>
        <item x="44"/>
        <item x="108"/>
        <item x="127"/>
        <item x="124"/>
        <item x="1"/>
        <item x="61"/>
        <item x="119"/>
        <item x="123"/>
        <item x="39"/>
        <item x="95"/>
        <item x="86"/>
        <item x="142"/>
        <item x="91"/>
        <item x="130"/>
        <item x="55"/>
        <item x="116"/>
        <item x="22"/>
        <item x="83"/>
        <item x="160"/>
        <item x="138"/>
        <item x="47"/>
        <item x="109"/>
        <item x="141"/>
        <item x="97"/>
        <item x="28"/>
        <item x="49"/>
        <item x="134"/>
        <item x="157"/>
        <item x="111"/>
        <item x="118"/>
        <item x="4"/>
        <item x="112"/>
        <item x="14"/>
        <item x="158"/>
        <item x="65"/>
        <item x="45"/>
        <item x="79"/>
        <item x="148"/>
        <item x="77"/>
        <item x="129"/>
        <item x="92"/>
        <item x="9"/>
        <item x="156"/>
        <item x="102"/>
        <item x="41"/>
        <item x="37"/>
        <item x="146"/>
        <item x="25"/>
        <item x="5"/>
        <item x="150"/>
        <item x="84"/>
        <item x="11"/>
        <item x="88"/>
        <item x="64"/>
        <item x="74"/>
        <item x="159"/>
        <item x="29"/>
        <item x="114"/>
        <item x="63"/>
        <item x="73"/>
        <item x="140"/>
        <item x="82"/>
        <item x="53"/>
        <item x="56"/>
        <item x="42"/>
        <item x="40"/>
        <item x="33"/>
        <item x="51"/>
        <item x="162"/>
        <item x="139"/>
        <item x="136"/>
        <item x="132"/>
        <item x="15"/>
        <item x="107"/>
        <item x="122"/>
        <item x="155"/>
        <item x="68"/>
        <item x="99"/>
        <item x="16"/>
        <item x="164"/>
        <item x="52"/>
        <item x="110"/>
        <item x="35"/>
        <item x="80"/>
        <item x="151"/>
        <item x="34"/>
        <item x="145"/>
        <item x="32"/>
        <item x="143"/>
        <item x="21"/>
        <item x="131"/>
        <item x="24"/>
        <item x="70"/>
        <item x="59"/>
        <item x="69"/>
        <item x="3"/>
        <item x="117"/>
        <item x="38"/>
        <item x="0"/>
        <item x="43"/>
        <item x="137"/>
        <item x="10"/>
        <item x="153"/>
        <item x="30"/>
        <item x="17"/>
        <item x="144"/>
        <item x="121"/>
        <item x="90"/>
        <item x="163"/>
        <item x="128"/>
        <item x="13"/>
        <item x="94"/>
        <item x="133"/>
        <item t="default"/>
      </items>
    </pivotField>
    <pivotField axis="axisRow" compact="0" outline="0" showAll="0">
      <items count="6">
        <item x="2"/>
        <item x="0"/>
        <item x="4"/>
        <item x="3"/>
        <item x="1"/>
        <item t="default"/>
      </items>
    </pivotField>
    <pivotField compact="0" outline="0" showAll="0"/>
    <pivotField compact="0" outline="0" showAll="0"/>
    <pivotField compact="0" outline="0" showAll="0"/>
    <pivotField compact="0" numFmtId="164" outline="0" showAll="0"/>
    <pivotField compact="0" outline="0" showAll="0"/>
    <pivotField compact="0" numFmtId="164" outline="0" showAll="0"/>
    <pivotField dataField="1" compact="0" numFmtId="164" outline="0" showAll="0"/>
    <pivotField compact="0" numFmtId="164" outline="0" showAll="0"/>
    <pivotField compact="0" outline="0" subtotalTop="0" dragToRow="0" dragToCol="0" dragToPage="0" showAll="0" defaultSubtotal="0"/>
    <pivotField axis="axisCol" compact="0" outline="0" subtotalTop="0" showAll="0">
      <items count="15">
        <item x="0"/>
        <item x="1"/>
        <item x="2"/>
        <item x="3"/>
        <item x="4"/>
        <item x="5"/>
        <item x="6"/>
        <item x="7"/>
        <item x="8"/>
        <item x="9"/>
        <item x="10"/>
        <item x="11"/>
        <item x="12"/>
        <item x="13"/>
        <item t="default"/>
      </items>
    </pivotField>
    <pivotField axis="axisCol" compact="0" outline="0" subtotalTop="0" showAll="0">
      <items count="6">
        <item x="0"/>
        <item x="1"/>
        <item x="2"/>
        <item x="3"/>
        <item x="4"/>
        <item t="default"/>
      </items>
    </pivotField>
  </pivotFields>
  <rowFields count="1">
    <field x="1"/>
  </rowFields>
  <rowItems count="6">
    <i>
      <x/>
    </i>
    <i>
      <x v="1"/>
    </i>
    <i>
      <x v="2"/>
    </i>
    <i>
      <x v="3"/>
    </i>
    <i>
      <x v="4"/>
    </i>
    <i t="grand">
      <x/>
    </i>
  </rowItems>
  <colFields count="4">
    <field x="12"/>
    <field x="11"/>
    <field x="0"/>
    <field x="-2"/>
  </colFields>
  <colItems count="388">
    <i>
      <x v="1"/>
      <x v="3"/>
      <x/>
      <x/>
    </i>
    <i r="3" i="1">
      <x v="1"/>
    </i>
    <i r="2">
      <x v="1"/>
      <x/>
    </i>
    <i r="3" i="1">
      <x v="1"/>
    </i>
    <i r="2">
      <x v="2"/>
      <x/>
    </i>
    <i r="3" i="1">
      <x v="1"/>
    </i>
    <i r="2">
      <x v="3"/>
      <x/>
    </i>
    <i r="3" i="1">
      <x v="1"/>
    </i>
    <i r="2">
      <x v="4"/>
      <x/>
    </i>
    <i r="3" i="1">
      <x v="1"/>
    </i>
    <i r="2">
      <x v="5"/>
      <x/>
    </i>
    <i r="3" i="1">
      <x v="1"/>
    </i>
    <i r="2">
      <x v="6"/>
      <x/>
    </i>
    <i r="3" i="1">
      <x v="1"/>
    </i>
    <i r="2">
      <x v="7"/>
      <x/>
    </i>
    <i r="3" i="1">
      <x v="1"/>
    </i>
    <i t="default" r="1">
      <x v="3"/>
    </i>
    <i t="default" r="1" i="1">
      <x v="3"/>
    </i>
    <i r="1">
      <x v="4"/>
      <x v="8"/>
      <x/>
    </i>
    <i r="3" i="1">
      <x v="1"/>
    </i>
    <i r="2">
      <x v="9"/>
      <x/>
    </i>
    <i r="3" i="1">
      <x v="1"/>
    </i>
    <i r="2">
      <x v="10"/>
      <x/>
    </i>
    <i r="3" i="1">
      <x v="1"/>
    </i>
    <i r="2">
      <x v="11"/>
      <x/>
    </i>
    <i r="3" i="1">
      <x v="1"/>
    </i>
    <i t="default" r="1">
      <x v="4"/>
    </i>
    <i t="default" r="1" i="1">
      <x v="4"/>
    </i>
    <i r="1">
      <x v="5"/>
      <x v="12"/>
      <x/>
    </i>
    <i r="3" i="1">
      <x v="1"/>
    </i>
    <i r="2">
      <x v="13"/>
      <x/>
    </i>
    <i r="3" i="1">
      <x v="1"/>
    </i>
    <i r="2">
      <x v="14"/>
      <x/>
    </i>
    <i r="3" i="1">
      <x v="1"/>
    </i>
    <i r="2">
      <x v="15"/>
      <x/>
    </i>
    <i r="3" i="1">
      <x v="1"/>
    </i>
    <i r="2">
      <x v="16"/>
      <x/>
    </i>
    <i r="3" i="1">
      <x v="1"/>
    </i>
    <i t="default" r="1">
      <x v="5"/>
    </i>
    <i t="default" r="1" i="1">
      <x v="5"/>
    </i>
    <i r="1">
      <x v="6"/>
      <x v="17"/>
      <x/>
    </i>
    <i r="3" i="1">
      <x v="1"/>
    </i>
    <i r="2">
      <x v="18"/>
      <x/>
    </i>
    <i r="3" i="1">
      <x v="1"/>
    </i>
    <i r="2">
      <x v="19"/>
      <x/>
    </i>
    <i r="3" i="1">
      <x v="1"/>
    </i>
    <i r="2">
      <x v="20"/>
      <x/>
    </i>
    <i r="3" i="1">
      <x v="1"/>
    </i>
    <i r="2">
      <x v="21"/>
      <x/>
    </i>
    <i r="3" i="1">
      <x v="1"/>
    </i>
    <i r="2">
      <x v="22"/>
      <x/>
    </i>
    <i r="3" i="1">
      <x v="1"/>
    </i>
    <i r="2">
      <x v="23"/>
      <x/>
    </i>
    <i r="3" i="1">
      <x v="1"/>
    </i>
    <i t="default" r="1">
      <x v="6"/>
    </i>
    <i t="default" r="1" i="1">
      <x v="6"/>
    </i>
    <i r="1">
      <x v="7"/>
      <x v="24"/>
      <x/>
    </i>
    <i r="3" i="1">
      <x v="1"/>
    </i>
    <i r="2">
      <x v="25"/>
      <x/>
    </i>
    <i r="3" i="1">
      <x v="1"/>
    </i>
    <i r="2">
      <x v="26"/>
      <x/>
    </i>
    <i r="3" i="1">
      <x v="1"/>
    </i>
    <i r="2">
      <x v="27"/>
      <x/>
    </i>
    <i r="3" i="1">
      <x v="1"/>
    </i>
    <i r="2">
      <x v="28"/>
      <x/>
    </i>
    <i r="3" i="1">
      <x v="1"/>
    </i>
    <i r="2">
      <x v="29"/>
      <x/>
    </i>
    <i r="3" i="1">
      <x v="1"/>
    </i>
    <i r="2">
      <x v="30"/>
      <x/>
    </i>
    <i r="3" i="1">
      <x v="1"/>
    </i>
    <i r="2">
      <x v="31"/>
      <x/>
    </i>
    <i r="3" i="1">
      <x v="1"/>
    </i>
    <i r="2">
      <x v="32"/>
      <x/>
    </i>
    <i r="3" i="1">
      <x v="1"/>
    </i>
    <i r="2">
      <x v="33"/>
      <x/>
    </i>
    <i r="3" i="1">
      <x v="1"/>
    </i>
    <i r="2">
      <x v="34"/>
      <x/>
    </i>
    <i r="3" i="1">
      <x v="1"/>
    </i>
    <i t="default" r="1">
      <x v="7"/>
    </i>
    <i t="default" r="1" i="1">
      <x v="7"/>
    </i>
    <i r="1">
      <x v="8"/>
      <x v="35"/>
      <x/>
    </i>
    <i r="3" i="1">
      <x v="1"/>
    </i>
    <i r="2">
      <x v="36"/>
      <x/>
    </i>
    <i r="3" i="1">
      <x v="1"/>
    </i>
    <i r="2">
      <x v="37"/>
      <x/>
    </i>
    <i r="3" i="1">
      <x v="1"/>
    </i>
    <i r="2">
      <x v="38"/>
      <x/>
    </i>
    <i r="3" i="1">
      <x v="1"/>
    </i>
    <i r="2">
      <x v="39"/>
      <x/>
    </i>
    <i r="3" i="1">
      <x v="1"/>
    </i>
    <i r="2">
      <x v="40"/>
      <x/>
    </i>
    <i r="3" i="1">
      <x v="1"/>
    </i>
    <i t="default" r="1">
      <x v="8"/>
    </i>
    <i t="default" r="1" i="1">
      <x v="8"/>
    </i>
    <i r="1">
      <x v="9"/>
      <x v="41"/>
      <x/>
    </i>
    <i r="3" i="1">
      <x v="1"/>
    </i>
    <i r="2">
      <x v="42"/>
      <x/>
    </i>
    <i r="3" i="1">
      <x v="1"/>
    </i>
    <i r="2">
      <x v="43"/>
      <x/>
    </i>
    <i r="3" i="1">
      <x v="1"/>
    </i>
    <i r="2">
      <x v="44"/>
      <x/>
    </i>
    <i r="3" i="1">
      <x v="1"/>
    </i>
    <i r="2">
      <x v="45"/>
      <x/>
    </i>
    <i r="3" i="1">
      <x v="1"/>
    </i>
    <i r="2">
      <x v="46"/>
      <x/>
    </i>
    <i r="3" i="1">
      <x v="1"/>
    </i>
    <i t="default" r="1">
      <x v="9"/>
    </i>
    <i t="default" r="1" i="1">
      <x v="9"/>
    </i>
    <i r="1">
      <x v="10"/>
      <x v="47"/>
      <x/>
    </i>
    <i r="3" i="1">
      <x v="1"/>
    </i>
    <i r="2">
      <x v="48"/>
      <x/>
    </i>
    <i r="3" i="1">
      <x v="1"/>
    </i>
    <i r="2">
      <x v="49"/>
      <x/>
    </i>
    <i r="3" i="1">
      <x v="1"/>
    </i>
    <i r="2">
      <x v="50"/>
      <x/>
    </i>
    <i r="3" i="1">
      <x v="1"/>
    </i>
    <i r="2">
      <x v="51"/>
      <x/>
    </i>
    <i r="3" i="1">
      <x v="1"/>
    </i>
    <i r="2">
      <x v="52"/>
      <x/>
    </i>
    <i r="3" i="1">
      <x v="1"/>
    </i>
    <i r="2">
      <x v="53"/>
      <x/>
    </i>
    <i r="3" i="1">
      <x v="1"/>
    </i>
    <i r="2">
      <x v="54"/>
      <x/>
    </i>
    <i r="3" i="1">
      <x v="1"/>
    </i>
    <i r="2">
      <x v="55"/>
      <x/>
    </i>
    <i r="3" i="1">
      <x v="1"/>
    </i>
    <i r="2">
      <x v="56"/>
      <x/>
    </i>
    <i r="3" i="1">
      <x v="1"/>
    </i>
    <i t="default" r="1">
      <x v="10"/>
    </i>
    <i t="default" r="1" i="1">
      <x v="10"/>
    </i>
    <i r="1">
      <x v="11"/>
      <x v="57"/>
      <x/>
    </i>
    <i r="3" i="1">
      <x v="1"/>
    </i>
    <i r="2">
      <x v="58"/>
      <x/>
    </i>
    <i r="3" i="1">
      <x v="1"/>
    </i>
    <i r="2">
      <x v="59"/>
      <x/>
    </i>
    <i r="3" i="1">
      <x v="1"/>
    </i>
    <i r="2">
      <x v="60"/>
      <x/>
    </i>
    <i r="3" i="1">
      <x v="1"/>
    </i>
    <i r="2">
      <x v="61"/>
      <x/>
    </i>
    <i r="3" i="1">
      <x v="1"/>
    </i>
    <i r="2">
      <x v="62"/>
      <x/>
    </i>
    <i r="3" i="1">
      <x v="1"/>
    </i>
    <i t="default" r="1">
      <x v="11"/>
    </i>
    <i t="default" r="1" i="1">
      <x v="11"/>
    </i>
    <i r="1">
      <x v="12"/>
      <x v="63"/>
      <x/>
    </i>
    <i r="3" i="1">
      <x v="1"/>
    </i>
    <i r="2">
      <x v="64"/>
      <x/>
    </i>
    <i r="3" i="1">
      <x v="1"/>
    </i>
    <i r="2">
      <x v="65"/>
      <x/>
    </i>
    <i r="3" i="1">
      <x v="1"/>
    </i>
    <i r="2">
      <x v="66"/>
      <x/>
    </i>
    <i r="3" i="1">
      <x v="1"/>
    </i>
    <i r="2">
      <x v="67"/>
      <x/>
    </i>
    <i r="3" i="1">
      <x v="1"/>
    </i>
    <i r="2">
      <x v="68"/>
      <x/>
    </i>
    <i r="3" i="1">
      <x v="1"/>
    </i>
    <i r="2">
      <x v="69"/>
      <x/>
    </i>
    <i r="3" i="1">
      <x v="1"/>
    </i>
    <i r="2">
      <x v="70"/>
      <x/>
    </i>
    <i r="3" i="1">
      <x v="1"/>
    </i>
    <i t="default" r="1">
      <x v="12"/>
    </i>
    <i t="default" r="1" i="1">
      <x v="12"/>
    </i>
    <i t="default">
      <x v="1"/>
    </i>
    <i t="default" i="1">
      <x v="1"/>
    </i>
    <i>
      <x v="2"/>
      <x v="1"/>
      <x v="71"/>
      <x/>
    </i>
    <i r="3" i="1">
      <x v="1"/>
    </i>
    <i r="2">
      <x v="72"/>
      <x/>
    </i>
    <i r="3" i="1">
      <x v="1"/>
    </i>
    <i r="2">
      <x v="73"/>
      <x/>
    </i>
    <i r="3" i="1">
      <x v="1"/>
    </i>
    <i r="2">
      <x v="74"/>
      <x/>
    </i>
    <i r="3" i="1">
      <x v="1"/>
    </i>
    <i r="2">
      <x v="75"/>
      <x/>
    </i>
    <i r="3" i="1">
      <x v="1"/>
    </i>
    <i r="2">
      <x v="76"/>
      <x/>
    </i>
    <i r="3" i="1">
      <x v="1"/>
    </i>
    <i r="2">
      <x v="77"/>
      <x/>
    </i>
    <i r="3" i="1">
      <x v="1"/>
    </i>
    <i t="default" r="1">
      <x v="1"/>
    </i>
    <i t="default" r="1" i="1">
      <x v="1"/>
    </i>
    <i r="1">
      <x v="2"/>
      <x v="78"/>
      <x/>
    </i>
    <i r="3" i="1">
      <x v="1"/>
    </i>
    <i r="2">
      <x v="79"/>
      <x/>
    </i>
    <i r="3" i="1">
      <x v="1"/>
    </i>
    <i r="2">
      <x v="80"/>
      <x/>
    </i>
    <i r="3" i="1">
      <x v="1"/>
    </i>
    <i r="2">
      <x v="81"/>
      <x/>
    </i>
    <i r="3" i="1">
      <x v="1"/>
    </i>
    <i r="2">
      <x v="82"/>
      <x/>
    </i>
    <i r="3" i="1">
      <x v="1"/>
    </i>
    <i r="2">
      <x v="83"/>
      <x/>
    </i>
    <i r="3" i="1">
      <x v="1"/>
    </i>
    <i r="2">
      <x v="84"/>
      <x/>
    </i>
    <i r="3" i="1">
      <x v="1"/>
    </i>
    <i t="default" r="1">
      <x v="2"/>
    </i>
    <i t="default" r="1" i="1">
      <x v="2"/>
    </i>
    <i r="1">
      <x v="3"/>
      <x v="85"/>
      <x/>
    </i>
    <i r="3" i="1">
      <x v="1"/>
    </i>
    <i r="2">
      <x v="86"/>
      <x/>
    </i>
    <i r="3" i="1">
      <x v="1"/>
    </i>
    <i r="2">
      <x v="87"/>
      <x/>
    </i>
    <i r="3" i="1">
      <x v="1"/>
    </i>
    <i r="2">
      <x v="88"/>
      <x/>
    </i>
    <i r="3" i="1">
      <x v="1"/>
    </i>
    <i r="2">
      <x v="89"/>
      <x/>
    </i>
    <i r="3" i="1">
      <x v="1"/>
    </i>
    <i r="2">
      <x v="90"/>
      <x/>
    </i>
    <i r="3" i="1">
      <x v="1"/>
    </i>
    <i t="default" r="1">
      <x v="3"/>
    </i>
    <i t="default" r="1" i="1">
      <x v="3"/>
    </i>
    <i r="1">
      <x v="4"/>
      <x v="91"/>
      <x/>
    </i>
    <i r="3" i="1">
      <x v="1"/>
    </i>
    <i r="2">
      <x v="92"/>
      <x/>
    </i>
    <i r="3" i="1">
      <x v="1"/>
    </i>
    <i r="2">
      <x v="93"/>
      <x/>
    </i>
    <i r="3" i="1">
      <x v="1"/>
    </i>
    <i r="2">
      <x v="94"/>
      <x/>
    </i>
    <i r="3" i="1">
      <x v="1"/>
    </i>
    <i r="2">
      <x v="95"/>
      <x/>
    </i>
    <i r="3" i="1">
      <x v="1"/>
    </i>
    <i r="2">
      <x v="96"/>
      <x/>
    </i>
    <i r="3" i="1">
      <x v="1"/>
    </i>
    <i r="2">
      <x v="97"/>
      <x/>
    </i>
    <i r="3" i="1">
      <x v="1"/>
    </i>
    <i r="2">
      <x v="98"/>
      <x/>
    </i>
    <i r="3" i="1">
      <x v="1"/>
    </i>
    <i r="2">
      <x v="99"/>
      <x/>
    </i>
    <i r="3" i="1">
      <x v="1"/>
    </i>
    <i t="default" r="1">
      <x v="4"/>
    </i>
    <i t="default" r="1" i="1">
      <x v="4"/>
    </i>
    <i r="1">
      <x v="5"/>
      <x v="100"/>
      <x/>
    </i>
    <i r="3" i="1">
      <x v="1"/>
    </i>
    <i r="2">
      <x v="101"/>
      <x/>
    </i>
    <i r="3" i="1">
      <x v="1"/>
    </i>
    <i r="2">
      <x v="102"/>
      <x/>
    </i>
    <i r="3" i="1">
      <x v="1"/>
    </i>
    <i r="2">
      <x v="103"/>
      <x/>
    </i>
    <i r="3" i="1">
      <x v="1"/>
    </i>
    <i r="2">
      <x v="104"/>
      <x/>
    </i>
    <i r="3" i="1">
      <x v="1"/>
    </i>
    <i r="2">
      <x v="105"/>
      <x/>
    </i>
    <i r="3" i="1">
      <x v="1"/>
    </i>
    <i r="2">
      <x v="106"/>
      <x/>
    </i>
    <i r="3" i="1">
      <x v="1"/>
    </i>
    <i t="default" r="1">
      <x v="5"/>
    </i>
    <i t="default" r="1" i="1">
      <x v="5"/>
    </i>
    <i r="1">
      <x v="6"/>
      <x v="107"/>
      <x/>
    </i>
    <i r="3" i="1">
      <x v="1"/>
    </i>
    <i r="2">
      <x v="108"/>
      <x/>
    </i>
    <i r="3" i="1">
      <x v="1"/>
    </i>
    <i r="2">
      <x v="109"/>
      <x/>
    </i>
    <i r="3" i="1">
      <x v="1"/>
    </i>
    <i r="2">
      <x v="110"/>
      <x/>
    </i>
    <i r="3" i="1">
      <x v="1"/>
    </i>
    <i r="2">
      <x v="111"/>
      <x/>
    </i>
    <i r="3" i="1">
      <x v="1"/>
    </i>
    <i t="default" r="1">
      <x v="6"/>
    </i>
    <i t="default" r="1" i="1">
      <x v="6"/>
    </i>
    <i r="1">
      <x v="7"/>
      <x v="112"/>
      <x/>
    </i>
    <i r="3" i="1">
      <x v="1"/>
    </i>
    <i r="2">
      <x v="113"/>
      <x/>
    </i>
    <i r="3" i="1">
      <x v="1"/>
    </i>
    <i r="2">
      <x v="114"/>
      <x/>
    </i>
    <i r="3" i="1">
      <x v="1"/>
    </i>
    <i r="2">
      <x v="115"/>
      <x/>
    </i>
    <i r="3" i="1">
      <x v="1"/>
    </i>
    <i r="2">
      <x v="116"/>
      <x/>
    </i>
    <i r="3" i="1">
      <x v="1"/>
    </i>
    <i r="2">
      <x v="117"/>
      <x/>
    </i>
    <i r="3" i="1">
      <x v="1"/>
    </i>
    <i r="2">
      <x v="118"/>
      <x/>
    </i>
    <i r="3" i="1">
      <x v="1"/>
    </i>
    <i r="2">
      <x v="119"/>
      <x/>
    </i>
    <i r="3" i="1">
      <x v="1"/>
    </i>
    <i r="2">
      <x v="120"/>
      <x/>
    </i>
    <i r="3" i="1">
      <x v="1"/>
    </i>
    <i r="2">
      <x v="121"/>
      <x/>
    </i>
    <i r="3" i="1">
      <x v="1"/>
    </i>
    <i t="default" r="1">
      <x v="7"/>
    </i>
    <i t="default" r="1" i="1">
      <x v="7"/>
    </i>
    <i r="1">
      <x v="8"/>
      <x v="122"/>
      <x/>
    </i>
    <i r="3" i="1">
      <x v="1"/>
    </i>
    <i r="2">
      <x v="123"/>
      <x/>
    </i>
    <i r="3" i="1">
      <x v="1"/>
    </i>
    <i r="2">
      <x v="124"/>
      <x/>
    </i>
    <i r="3" i="1">
      <x v="1"/>
    </i>
    <i r="2">
      <x v="125"/>
      <x/>
    </i>
    <i r="3" i="1">
      <x v="1"/>
    </i>
    <i r="2">
      <x v="126"/>
      <x/>
    </i>
    <i r="3" i="1">
      <x v="1"/>
    </i>
    <i t="default" r="1">
      <x v="8"/>
    </i>
    <i t="default" r="1" i="1">
      <x v="8"/>
    </i>
    <i r="1">
      <x v="9"/>
      <x v="127"/>
      <x/>
    </i>
    <i r="3" i="1">
      <x v="1"/>
    </i>
    <i r="2">
      <x v="128"/>
      <x/>
    </i>
    <i r="3" i="1">
      <x v="1"/>
    </i>
    <i r="2">
      <x v="129"/>
      <x/>
    </i>
    <i r="3" i="1">
      <x v="1"/>
    </i>
    <i r="2">
      <x v="130"/>
      <x/>
    </i>
    <i r="3" i="1">
      <x v="1"/>
    </i>
    <i r="2">
      <x v="131"/>
      <x/>
    </i>
    <i r="3" i="1">
      <x v="1"/>
    </i>
    <i t="default" r="1">
      <x v="9"/>
    </i>
    <i t="default" r="1" i="1">
      <x v="9"/>
    </i>
    <i r="1">
      <x v="10"/>
      <x v="132"/>
      <x/>
    </i>
    <i r="3" i="1">
      <x v="1"/>
    </i>
    <i r="2">
      <x v="133"/>
      <x/>
    </i>
    <i r="3" i="1">
      <x v="1"/>
    </i>
    <i r="2">
      <x v="134"/>
      <x/>
    </i>
    <i r="3" i="1">
      <x v="1"/>
    </i>
    <i r="2">
      <x v="135"/>
      <x/>
    </i>
    <i r="3" i="1">
      <x v="1"/>
    </i>
    <i t="default" r="1">
      <x v="10"/>
    </i>
    <i t="default" r="1" i="1">
      <x v="10"/>
    </i>
    <i r="1">
      <x v="11"/>
      <x v="136"/>
      <x/>
    </i>
    <i r="3" i="1">
      <x v="1"/>
    </i>
    <i r="2">
      <x v="137"/>
      <x/>
    </i>
    <i r="3" i="1">
      <x v="1"/>
    </i>
    <i r="2">
      <x v="138"/>
      <x/>
    </i>
    <i r="3" i="1">
      <x v="1"/>
    </i>
    <i r="2">
      <x v="139"/>
      <x/>
    </i>
    <i r="3" i="1">
      <x v="1"/>
    </i>
    <i r="2">
      <x v="140"/>
      <x/>
    </i>
    <i r="3" i="1">
      <x v="1"/>
    </i>
    <i r="2">
      <x v="141"/>
      <x/>
    </i>
    <i r="3" i="1">
      <x v="1"/>
    </i>
    <i r="2">
      <x v="142"/>
      <x/>
    </i>
    <i r="3" i="1">
      <x v="1"/>
    </i>
    <i r="2">
      <x v="143"/>
      <x/>
    </i>
    <i r="3" i="1">
      <x v="1"/>
    </i>
    <i r="2">
      <x v="144"/>
      <x/>
    </i>
    <i r="3" i="1">
      <x v="1"/>
    </i>
    <i t="default" r="1">
      <x v="11"/>
    </i>
    <i t="default" r="1" i="1">
      <x v="11"/>
    </i>
    <i r="1">
      <x v="12"/>
      <x v="145"/>
      <x/>
    </i>
    <i r="3" i="1">
      <x v="1"/>
    </i>
    <i r="2">
      <x v="146"/>
      <x/>
    </i>
    <i r="3" i="1">
      <x v="1"/>
    </i>
    <i r="2">
      <x v="147"/>
      <x/>
    </i>
    <i r="3" i="1">
      <x v="1"/>
    </i>
    <i r="2">
      <x v="148"/>
      <x/>
    </i>
    <i r="3" i="1">
      <x v="1"/>
    </i>
    <i r="2">
      <x v="149"/>
      <x/>
    </i>
    <i r="3" i="1">
      <x v="1"/>
    </i>
    <i r="2">
      <x v="150"/>
      <x/>
    </i>
    <i r="3" i="1">
      <x v="1"/>
    </i>
    <i r="2">
      <x v="151"/>
      <x/>
    </i>
    <i r="3" i="1">
      <x v="1"/>
    </i>
    <i r="2">
      <x v="152"/>
      <x/>
    </i>
    <i r="3" i="1">
      <x v="1"/>
    </i>
    <i t="default" r="1">
      <x v="12"/>
    </i>
    <i t="default" r="1" i="1">
      <x v="12"/>
    </i>
    <i t="default">
      <x v="2"/>
    </i>
    <i t="default" i="1">
      <x v="2"/>
    </i>
    <i>
      <x v="3"/>
      <x v="1"/>
      <x v="153"/>
      <x/>
    </i>
    <i r="3" i="1">
      <x v="1"/>
    </i>
    <i r="2">
      <x v="154"/>
      <x/>
    </i>
    <i r="3" i="1">
      <x v="1"/>
    </i>
    <i r="2">
      <x v="155"/>
      <x/>
    </i>
    <i r="3" i="1">
      <x v="1"/>
    </i>
    <i r="2">
      <x v="156"/>
      <x/>
    </i>
    <i r="3" i="1">
      <x v="1"/>
    </i>
    <i r="2">
      <x v="157"/>
      <x/>
    </i>
    <i r="3" i="1">
      <x v="1"/>
    </i>
    <i r="2">
      <x v="158"/>
      <x/>
    </i>
    <i r="3" i="1">
      <x v="1"/>
    </i>
    <i r="2">
      <x v="159"/>
      <x/>
    </i>
    <i r="3" i="1">
      <x v="1"/>
    </i>
    <i t="default" r="1">
      <x v="1"/>
    </i>
    <i t="default" r="1" i="1">
      <x v="1"/>
    </i>
    <i r="1">
      <x v="2"/>
      <x v="160"/>
      <x/>
    </i>
    <i r="3" i="1">
      <x v="1"/>
    </i>
    <i r="2">
      <x v="161"/>
      <x/>
    </i>
    <i r="3" i="1">
      <x v="1"/>
    </i>
    <i r="2">
      <x v="162"/>
      <x/>
    </i>
    <i r="3" i="1">
      <x v="1"/>
    </i>
    <i r="2">
      <x v="163"/>
      <x/>
    </i>
    <i r="3" i="1">
      <x v="1"/>
    </i>
    <i r="2">
      <x v="164"/>
      <x/>
    </i>
    <i r="3" i="1">
      <x v="1"/>
    </i>
    <i r="2">
      <x v="165"/>
      <x/>
    </i>
    <i r="3" i="1">
      <x v="1"/>
    </i>
    <i t="default" r="1">
      <x v="2"/>
    </i>
    <i t="default" r="1" i="1">
      <x v="2"/>
    </i>
    <i t="default">
      <x v="3"/>
    </i>
    <i t="default" i="1">
      <x v="3"/>
    </i>
    <i t="grand">
      <x/>
    </i>
    <i t="grand" i="1">
      <x/>
    </i>
  </colItems>
  <dataFields count="2">
    <dataField name="Sum of Sales" fld="8" baseField="0" baseItem="0"/>
    <dataField name="Sum of Sales2"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D6652A4-4619-43D1-BB34-DC88425F31B7}"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2:E28" firstHeaderRow="1" firstDataRow="1" firstDataCol="1"/>
  <pivotFields count="11">
    <pivotField numFmtId="14" showAll="0"/>
    <pivotField axis="axisRow" showAll="0" sortType="descending">
      <items count="6">
        <item x="2"/>
        <item x="0"/>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numFmtId="164" showAll="0"/>
    <pivotField numFmtId="164" showAll="0"/>
    <pivotField numFmtId="164" showAll="0"/>
    <pivotField dataField="1" dragToRow="0" dragToCol="0" dragToPage="0" showAll="0" defaultSubtotal="0"/>
  </pivotFields>
  <rowFields count="1">
    <field x="1"/>
  </rowFields>
  <rowItems count="6">
    <i>
      <x v="2"/>
    </i>
    <i>
      <x/>
    </i>
    <i>
      <x v="4"/>
    </i>
    <i>
      <x v="3"/>
    </i>
    <i>
      <x v="1"/>
    </i>
    <i t="grand">
      <x/>
    </i>
  </rowItems>
  <colItems count="1">
    <i/>
  </colItems>
  <dataFields count="1">
    <dataField name="Sum of Profit Margin" fld="10" baseField="0" baseItem="0" numFmtId="164"/>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C548137-0C59-456D-AC10-674FE339F4B5}" name="PivotTable7"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F33" firstHeaderRow="1" firstDataRow="2" firstDataCol="2"/>
  <pivotFields count="8">
    <pivotField axis="axisRow" compact="0" numFmtId="175"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dataField="1" compact="0" numFmtId="174" outline="0" showAll="0">
      <items count="7">
        <item x="0"/>
        <item x="1"/>
        <item x="2"/>
        <item x="3"/>
        <item x="4"/>
        <item x="5"/>
        <item t="default"/>
      </items>
    </pivotField>
    <pivotField compact="0" outline="0" showAll="0"/>
    <pivotField compact="0" outline="0" showAll="0"/>
    <pivotField axis="axisCol" compact="0" outline="0" showAll="0">
      <items count="4">
        <item x="0"/>
        <item x="1"/>
        <item x="2"/>
        <item t="default"/>
      </items>
    </pivotField>
    <pivotField compact="0" outline="0" showAll="0"/>
    <pivotField axis="axisRow" compact="0" outline="0" subtotalTop="0" showAll="0">
      <items count="8">
        <item x="0"/>
        <item x="1"/>
        <item x="2"/>
        <item x="3"/>
        <item x="4"/>
        <item x="5"/>
        <item x="6"/>
        <item t="default"/>
      </items>
    </pivotField>
  </pivotFields>
  <rowFields count="2">
    <field x="7"/>
    <field x="0"/>
  </rowFields>
  <rowItems count="29">
    <i>
      <x v="1"/>
      <x/>
    </i>
    <i r="1">
      <x v="1"/>
    </i>
    <i r="1">
      <x v="2"/>
    </i>
    <i r="1">
      <x v="3"/>
    </i>
    <i r="1">
      <x v="4"/>
    </i>
    <i r="1">
      <x v="5"/>
    </i>
    <i t="default">
      <x v="1"/>
    </i>
    <i>
      <x v="2"/>
      <x v="6"/>
    </i>
    <i r="1">
      <x v="7"/>
    </i>
    <i r="1">
      <x v="8"/>
    </i>
    <i r="1">
      <x v="9"/>
    </i>
    <i r="1">
      <x v="10"/>
    </i>
    <i t="default">
      <x v="2"/>
    </i>
    <i>
      <x v="3"/>
      <x v="11"/>
    </i>
    <i r="1">
      <x v="12"/>
    </i>
    <i r="1">
      <x v="13"/>
    </i>
    <i r="1">
      <x v="14"/>
    </i>
    <i r="1">
      <x v="15"/>
    </i>
    <i t="default">
      <x v="3"/>
    </i>
    <i>
      <x v="4"/>
      <x v="16"/>
    </i>
    <i r="1">
      <x v="17"/>
    </i>
    <i r="1">
      <x v="18"/>
    </i>
    <i r="1">
      <x v="19"/>
    </i>
    <i r="1">
      <x v="20"/>
    </i>
    <i t="default">
      <x v="4"/>
    </i>
    <i>
      <x v="5"/>
      <x v="21"/>
    </i>
    <i r="1">
      <x v="22"/>
    </i>
    <i t="default">
      <x v="5"/>
    </i>
    <i t="grand">
      <x/>
    </i>
  </rowItems>
  <colFields count="1">
    <field x="5"/>
  </colFields>
  <colItems count="4">
    <i>
      <x/>
    </i>
    <i>
      <x v="1"/>
    </i>
    <i>
      <x v="2"/>
    </i>
    <i t="grand">
      <x/>
    </i>
  </colItems>
  <dataFields count="1">
    <dataField name="Sum of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C6423E8-58AD-4870-BD5E-43ACA2A568AC}" name="PivotTable8"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B11" firstHeaderRow="2" firstDataRow="2" firstDataCol="1"/>
  <pivotFields count="8">
    <pivotField compact="0" numFmtId="175" outline="0" showAll="0">
      <items count="24">
        <item x="0"/>
        <item x="1"/>
        <item x="2"/>
        <item x="3"/>
        <item x="4"/>
        <item x="5"/>
        <item x="6"/>
        <item x="7"/>
        <item x="8"/>
        <item x="9"/>
        <item x="10"/>
        <item x="11"/>
        <item x="12"/>
        <item x="13"/>
        <item x="14"/>
        <item x="15"/>
        <item x="16"/>
        <item x="17"/>
        <item x="18"/>
        <item x="19"/>
        <item x="20"/>
        <item x="21"/>
        <item x="22"/>
        <item t="default"/>
      </items>
    </pivotField>
    <pivotField axis="axisRow" compact="0" outline="0" showAll="0" sortType="descending">
      <items count="7">
        <item x="2"/>
        <item x="3"/>
        <item x="4"/>
        <item x="5"/>
        <item x="0"/>
        <item x="1"/>
        <item t="default"/>
      </items>
      <autoSortScope>
        <pivotArea dataOnly="0" outline="0" fieldPosition="0">
          <references count="1">
            <reference field="4294967294" count="1" selected="0">
              <x v="0"/>
            </reference>
          </references>
        </pivotArea>
      </autoSortScope>
    </pivotField>
    <pivotField dataField="1" compact="0" numFmtId="174" outline="0" showAll="0">
      <items count="7">
        <item x="0"/>
        <item x="1"/>
        <item x="2"/>
        <item x="3"/>
        <item x="4"/>
        <item x="5"/>
        <item t="default"/>
      </items>
    </pivotField>
    <pivotField compact="0" outline="0" showAll="0"/>
    <pivotField compact="0" outline="0" showAll="0"/>
    <pivotField compact="0" outline="0" showAll="0"/>
    <pivotField compact="0" outline="0" showAll="0"/>
    <pivotField compact="0" outline="0" subtotalTop="0" showAll="0">
      <items count="8">
        <item x="0"/>
        <item x="1"/>
        <item x="2"/>
        <item x="3"/>
        <item x="4"/>
        <item x="5"/>
        <item x="6"/>
        <item t="default"/>
      </items>
    </pivotField>
  </pivotFields>
  <rowFields count="1">
    <field x="1"/>
  </rowFields>
  <rowItems count="7">
    <i>
      <x v="4"/>
    </i>
    <i>
      <x/>
    </i>
    <i>
      <x v="2"/>
    </i>
    <i>
      <x v="1"/>
    </i>
    <i>
      <x v="3"/>
    </i>
    <i>
      <x v="5"/>
    </i>
    <i t="grand">
      <x/>
    </i>
  </rowItems>
  <colItems count="1">
    <i/>
  </colItems>
  <dataFields count="1">
    <dataField name="Sum of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7E2B35E-6AF6-4A53-9BCF-33F3779D309D}" name="PivotTable2"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E9" firstHeaderRow="1" firstDataRow="2" firstDataCol="1" rowPageCount="1" colPageCount="1"/>
  <pivotFields count="8">
    <pivotField compact="0" numFmtId="175"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compact="0" numFmtId="174" outline="0" showAll="0">
      <items count="7">
        <item x="0"/>
        <item x="1"/>
        <item x="2"/>
        <item x="3"/>
        <item x="4"/>
        <item x="5"/>
        <item t="default"/>
      </items>
    </pivotField>
    <pivotField axis="axisRow" dataField="1" compact="0" outline="0" showAll="0">
      <items count="5">
        <item x="1"/>
        <item x="2"/>
        <item x="0"/>
        <item x="3"/>
        <item t="default"/>
      </items>
    </pivotField>
    <pivotField compact="0" outline="0" showAll="0"/>
    <pivotField axis="axisCol" compact="0" outline="0" showAll="0">
      <items count="4">
        <item x="0"/>
        <item x="1"/>
        <item x="2"/>
        <item t="default"/>
      </items>
    </pivotField>
    <pivotField axis="axisPage" compact="0" outline="0" showAll="0">
      <items count="3">
        <item x="0"/>
        <item x="1"/>
        <item t="default"/>
      </items>
    </pivotField>
    <pivotField compact="0" outline="0" subtotalTop="0" showAll="0">
      <items count="8">
        <item x="0"/>
        <item x="1"/>
        <item x="2"/>
        <item x="3"/>
        <item x="4"/>
        <item x="5"/>
        <item x="6"/>
        <item t="default"/>
      </items>
    </pivotField>
  </pivotFields>
  <rowFields count="1">
    <field x="3"/>
  </rowFields>
  <rowItems count="5">
    <i>
      <x/>
    </i>
    <i>
      <x v="1"/>
    </i>
    <i>
      <x v="2"/>
    </i>
    <i>
      <x v="3"/>
    </i>
    <i t="grand">
      <x/>
    </i>
  </rowItems>
  <colFields count="1">
    <field x="5"/>
  </colFields>
  <colItems count="4">
    <i>
      <x/>
    </i>
    <i>
      <x v="1"/>
    </i>
    <i>
      <x v="2"/>
    </i>
    <i t="grand">
      <x/>
    </i>
  </colItems>
  <pageFields count="1">
    <pageField fld="6" item="0" hier="-1"/>
  </pageFields>
  <dataFields count="1">
    <dataField name="Count of Acct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7E2B35E-6AF6-4A53-9BCF-33F3779D309D}" name="PivotTable1"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E9" firstHeaderRow="1" firstDataRow="2" firstDataCol="1" rowPageCount="1" colPageCount="1"/>
  <pivotFields count="8">
    <pivotField compact="0" numFmtId="175"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compact="0" numFmtId="174" outline="0" showAll="0">
      <items count="7">
        <item x="0"/>
        <item x="1"/>
        <item x="2"/>
        <item x="3"/>
        <item x="4"/>
        <item x="5"/>
        <item t="default"/>
      </items>
    </pivotField>
    <pivotField axis="axisRow" dataField="1" compact="0" outline="0" showAll="0">
      <items count="5">
        <item x="1"/>
        <item x="2"/>
        <item x="0"/>
        <item x="3"/>
        <item t="default"/>
      </items>
    </pivotField>
    <pivotField compact="0" outline="0" showAll="0"/>
    <pivotField axis="axisCol" compact="0" outline="0" showAll="0">
      <items count="4">
        <item x="0"/>
        <item x="1"/>
        <item x="2"/>
        <item t="default"/>
      </items>
    </pivotField>
    <pivotField axis="axisPage" compact="0" outline="0" showAll="0">
      <items count="3">
        <item x="0"/>
        <item x="1"/>
        <item t="default"/>
      </items>
    </pivotField>
    <pivotField compact="0" outline="0" subtotalTop="0" showAll="0">
      <items count="8">
        <item x="0"/>
        <item x="1"/>
        <item x="2"/>
        <item x="3"/>
        <item x="4"/>
        <item x="5"/>
        <item x="6"/>
        <item t="default"/>
      </items>
    </pivotField>
  </pivotFields>
  <rowFields count="1">
    <field x="3"/>
  </rowFields>
  <rowItems count="5">
    <i>
      <x/>
    </i>
    <i>
      <x v="1"/>
    </i>
    <i>
      <x v="2"/>
    </i>
    <i>
      <x v="3"/>
    </i>
    <i t="grand">
      <x/>
    </i>
  </rowItems>
  <colFields count="1">
    <field x="5"/>
  </colFields>
  <colItems count="4">
    <i>
      <x/>
    </i>
    <i>
      <x v="1"/>
    </i>
    <i>
      <x v="2"/>
    </i>
    <i t="grand">
      <x/>
    </i>
  </colItems>
  <pageFields count="1">
    <pageField fld="6" item="1" hier="-1"/>
  </pageFields>
  <dataFields count="1">
    <dataField name="Count of Acct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7E2B35E-6AF6-4A53-9BCF-33F3779D309D}" name="PivotTable9"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E9" firstHeaderRow="1" firstDataRow="2" firstDataCol="1" rowPageCount="1" colPageCount="1"/>
  <pivotFields count="8">
    <pivotField compact="0" numFmtId="175"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compact="0" numFmtId="174" outline="0" showAll="0">
      <items count="7">
        <item x="0"/>
        <item x="1"/>
        <item x="2"/>
        <item x="3"/>
        <item x="4"/>
        <item x="5"/>
        <item t="default"/>
      </items>
    </pivotField>
    <pivotField axis="axisRow" dataField="1" compact="0" outline="0" showAll="0">
      <items count="5">
        <item x="1"/>
        <item x="2"/>
        <item x="0"/>
        <item x="3"/>
        <item t="default"/>
      </items>
    </pivotField>
    <pivotField compact="0" outline="0" showAll="0"/>
    <pivotField axis="axisCol" compact="0" outline="0" showAll="0">
      <items count="4">
        <item x="0"/>
        <item x="1"/>
        <item x="2"/>
        <item t="default"/>
      </items>
    </pivotField>
    <pivotField axis="axisPage" compact="0" outline="0" showAll="0">
      <items count="3">
        <item x="0"/>
        <item x="1"/>
        <item t="default"/>
      </items>
    </pivotField>
    <pivotField compact="0" outline="0" subtotalTop="0" showAll="0">
      <items count="8">
        <item x="0"/>
        <item x="1"/>
        <item x="2"/>
        <item x="3"/>
        <item x="4"/>
        <item x="5"/>
        <item x="6"/>
        <item t="default"/>
      </items>
    </pivotField>
  </pivotFields>
  <rowFields count="1">
    <field x="3"/>
  </rowFields>
  <rowItems count="5">
    <i>
      <x/>
    </i>
    <i>
      <x v="1"/>
    </i>
    <i>
      <x v="2"/>
    </i>
    <i>
      <x v="3"/>
    </i>
    <i t="grand">
      <x/>
    </i>
  </rowItems>
  <colFields count="1">
    <field x="5"/>
  </colFields>
  <colItems count="4">
    <i>
      <x/>
    </i>
    <i>
      <x v="1"/>
    </i>
    <i>
      <x v="2"/>
    </i>
    <i t="grand">
      <x/>
    </i>
  </colItems>
  <pageFields count="1">
    <pageField fld="6" hier="-1"/>
  </pageFields>
  <dataFields count="1">
    <dataField name="Count of Acct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58D7207-578D-4D89-BC1D-0D327569B32A}" name="PivotTable3"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E10" firstHeaderRow="1" firstDataRow="2" firstDataCol="1"/>
  <pivotFields count="8">
    <pivotField compact="0" numFmtId="175"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dataField="1" compact="0" numFmtId="174" outline="0" showAll="0">
      <items count="7">
        <item x="0"/>
        <item x="1"/>
        <item x="2"/>
        <item x="3"/>
        <item x="4"/>
        <item x="5"/>
        <item t="default"/>
      </items>
    </pivotField>
    <pivotField compact="0" outline="0" showAll="0"/>
    <pivotField compact="0" outline="0" showAll="0"/>
    <pivotField axis="axisCol" compact="0" outline="0" showAll="0">
      <items count="4">
        <item x="0"/>
        <item x="1"/>
        <item x="2"/>
        <item t="default"/>
      </items>
    </pivotField>
    <pivotField compact="0" outline="0" showAll="0"/>
    <pivotField axis="axisRow" compact="0" outline="0" subtotalTop="0" showAll="0">
      <items count="8">
        <item x="0"/>
        <item x="1"/>
        <item x="2"/>
        <item x="3"/>
        <item x="4"/>
        <item x="5"/>
        <item x="6"/>
        <item t="default"/>
      </items>
    </pivotField>
  </pivotFields>
  <rowFields count="1">
    <field x="7"/>
  </rowFields>
  <rowItems count="6">
    <i>
      <x v="1"/>
    </i>
    <i>
      <x v="2"/>
    </i>
    <i>
      <x v="3"/>
    </i>
    <i>
      <x v="4"/>
    </i>
    <i>
      <x v="5"/>
    </i>
    <i t="grand">
      <x/>
    </i>
  </rowItems>
  <colFields count="1">
    <field x="5"/>
  </colFields>
  <colItems count="4">
    <i>
      <x/>
    </i>
    <i>
      <x v="1"/>
    </i>
    <i>
      <x v="2"/>
    </i>
    <i t="grand">
      <x/>
    </i>
  </colItems>
  <dataFields count="1">
    <dataField name="Sum of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0CD780C-E9EB-4DCF-9EC2-DCEC733B48FE}" name="PivotTable4"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9:B26" firstHeaderRow="2" firstDataRow="2" firstDataCol="1"/>
  <pivotFields count="8">
    <pivotField compact="0" numFmtId="175"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axis="axisRow" compact="0" numFmtId="174" outline="0" showAll="0">
      <items count="7">
        <item x="0"/>
        <item x="1"/>
        <item x="2"/>
        <item x="3"/>
        <item x="4"/>
        <item x="5"/>
        <item t="default"/>
      </items>
    </pivotField>
    <pivotField dataField="1" compact="0" outline="0" showAll="0"/>
    <pivotField compact="0" outline="0" showAll="0"/>
    <pivotField compact="0" outline="0" showAll="0">
      <items count="4">
        <item x="0"/>
        <item x="1"/>
        <item x="2"/>
        <item t="default"/>
      </items>
    </pivotField>
    <pivotField compact="0" outline="0" showAll="0"/>
    <pivotField compact="0" outline="0" subtotalTop="0" showAll="0">
      <items count="8">
        <item x="0"/>
        <item x="1"/>
        <item x="2"/>
        <item x="3"/>
        <item x="4"/>
        <item x="5"/>
        <item x="6"/>
        <item t="default"/>
      </items>
    </pivotField>
  </pivotFields>
  <rowFields count="1">
    <field x="2"/>
  </rowFields>
  <rowItems count="6">
    <i>
      <x v="1"/>
    </i>
    <i>
      <x v="2"/>
    </i>
    <i>
      <x v="3"/>
    </i>
    <i>
      <x v="4"/>
    </i>
    <i>
      <x v="5"/>
    </i>
    <i t="grand">
      <x/>
    </i>
  </rowItems>
  <colItems count="1">
    <i/>
  </colItems>
  <dataFields count="1">
    <dataField name="Count of Acct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466BE97-092F-42AF-B534-FE548AB5FEF6}" name="PivotTable11"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7:C22" firstHeaderRow="1" firstDataRow="2" firstDataCol="1"/>
  <pivotFields count="8">
    <pivotField compact="0" numFmtId="175"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dataField="1" compact="0" numFmtId="174" outline="0" showAll="0">
      <items count="7">
        <item x="0"/>
        <item x="1"/>
        <item x="2"/>
        <item x="3"/>
        <item x="4"/>
        <item x="5"/>
        <item t="default"/>
      </items>
    </pivotField>
    <pivotField compact="0" outline="0" showAll="0">
      <items count="5">
        <item x="1"/>
        <item x="2"/>
        <item x="0"/>
        <item x="3"/>
        <item t="default"/>
      </items>
    </pivotField>
    <pivotField compact="0" outline="0" showAll="0"/>
    <pivotField axis="axisRow" compact="0" outline="0" showAll="0">
      <items count="4">
        <item x="0"/>
        <item x="1"/>
        <item x="2"/>
        <item t="default"/>
      </items>
    </pivotField>
    <pivotField compact="0" outline="0" showAll="0"/>
    <pivotField compact="0" outline="0" showAll="0">
      <items count="8">
        <item x="0"/>
        <item x="1"/>
        <item x="2"/>
        <item x="3"/>
        <item x="4"/>
        <item x="5"/>
        <item x="6"/>
        <item t="default"/>
      </items>
    </pivotField>
  </pivotFields>
  <rowFields count="1">
    <field x="5"/>
  </rowFields>
  <rowItems count="4">
    <i>
      <x/>
    </i>
    <i>
      <x v="1"/>
    </i>
    <i>
      <x v="2"/>
    </i>
    <i t="grand">
      <x/>
    </i>
  </rowItems>
  <colFields count="1">
    <field x="-2"/>
  </colFields>
  <colItems count="2">
    <i>
      <x/>
    </i>
    <i i="1">
      <x v="1"/>
    </i>
  </colItems>
  <dataFields count="2">
    <dataField name="Total Amt" fld="2" baseField="0" baseItem="0"/>
    <dataField name="% Diff" fld="2" showDataAs="percentDiff"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64BC950-4A65-4301-AB6B-8335E4125AD8}" name="PivotTable10" cacheId="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C11" firstHeaderRow="1" firstDataRow="2" firstDataCol="1"/>
  <pivotFields count="8">
    <pivotField compact="0" numFmtId="175"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dataField="1" compact="0" numFmtId="174" outline="0" showAll="0">
      <items count="7">
        <item x="0"/>
        <item x="1"/>
        <item x="2"/>
        <item x="3"/>
        <item x="4"/>
        <item x="5"/>
        <item t="default"/>
      </items>
    </pivotField>
    <pivotField axis="axisRow" compact="0" outline="0" showAll="0">
      <items count="5">
        <item x="1"/>
        <item x="2"/>
        <item x="0"/>
        <item x="3"/>
        <item t="default"/>
      </items>
    </pivotField>
    <pivotField compact="0" outline="0" showAll="0"/>
    <pivotField compact="0" outline="0" showAll="0"/>
    <pivotField compact="0" outline="0" showAll="0"/>
    <pivotField compact="0" outline="0" showAll="0">
      <items count="8">
        <item x="0"/>
        <item x="1"/>
        <item x="2"/>
        <item x="3"/>
        <item x="4"/>
        <item x="5"/>
        <item x="6"/>
        <item t="default"/>
      </items>
    </pivotField>
  </pivotFields>
  <rowFields count="1">
    <field x="3"/>
  </rowFields>
  <rowItems count="5">
    <i>
      <x/>
    </i>
    <i>
      <x v="1"/>
    </i>
    <i>
      <x v="2"/>
    </i>
    <i>
      <x v="3"/>
    </i>
    <i t="grand">
      <x/>
    </i>
  </rowItems>
  <colFields count="1">
    <field x="-2"/>
  </colFields>
  <colItems count="2">
    <i>
      <x/>
    </i>
    <i i="1">
      <x v="1"/>
    </i>
  </colItems>
  <dataFields count="2">
    <dataField name="Total Amt" fld="2" baseField="0" baseItem="0"/>
    <dataField name="% Contribution" fld="2"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899AC6C-3163-4F1E-953F-F8120FF158E2}"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3" firstHeaderRow="1" firstDataRow="1" firstDataCol="1"/>
  <pivotFields count="8">
    <pivotField numFmtId="175" showAll="0"/>
    <pivotField showAll="0"/>
    <pivotField numFmtId="174" showAll="0"/>
    <pivotField showAll="0"/>
    <pivotField showAll="0"/>
    <pivotField axis="axisRow" showAll="0">
      <items count="4">
        <item x="0"/>
        <item x="1"/>
        <item x="2"/>
        <item t="default"/>
      </items>
    </pivotField>
    <pivotField showAll="0"/>
    <pivotField dataField="1" dragToRow="0" dragToCol="0" dragToPage="0" showAll="0" defaultSubtotal="0"/>
  </pivotFields>
  <rowFields count="1">
    <field x="5"/>
  </rowFields>
  <rowItems count="4">
    <i>
      <x/>
    </i>
    <i>
      <x v="1"/>
    </i>
    <i>
      <x v="2"/>
    </i>
    <i t="grand">
      <x/>
    </i>
  </rowItems>
  <colItems count="1">
    <i/>
  </colItems>
  <dataFields count="1">
    <dataField name="Total Inrested" fld="7" baseField="0" baseItem="0" numFmtId="17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156FFC5-BCBB-43CB-92AF-1B38A133FB7A}" name="PivotTable3" cacheId="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A45:D52" firstHeaderRow="1" firstDataRow="2" firstDataCol="1"/>
  <pivotFields count="13">
    <pivotField compact="0" numFmtId="14" outline="0" showAll="0">
      <items count="167">
        <item x="98"/>
        <item x="106"/>
        <item x="75"/>
        <item x="50"/>
        <item x="165"/>
        <item x="19"/>
        <item x="96"/>
        <item x="48"/>
        <item x="87"/>
        <item x="8"/>
        <item x="72"/>
        <item x="126"/>
        <item x="23"/>
        <item x="149"/>
        <item x="113"/>
        <item x="101"/>
        <item x="125"/>
        <item x="36"/>
        <item x="27"/>
        <item x="135"/>
        <item x="78"/>
        <item x="104"/>
        <item x="89"/>
        <item x="71"/>
        <item x="105"/>
        <item x="7"/>
        <item x="76"/>
        <item x="6"/>
        <item x="57"/>
        <item x="60"/>
        <item x="100"/>
        <item x="12"/>
        <item x="66"/>
        <item x="147"/>
        <item x="115"/>
        <item x="31"/>
        <item x="120"/>
        <item x="81"/>
        <item x="85"/>
        <item x="103"/>
        <item x="161"/>
        <item x="26"/>
        <item x="2"/>
        <item x="20"/>
        <item x="58"/>
        <item x="54"/>
        <item x="62"/>
        <item x="152"/>
        <item x="46"/>
        <item x="93"/>
        <item x="67"/>
        <item x="18"/>
        <item x="154"/>
        <item x="44"/>
        <item x="108"/>
        <item x="127"/>
        <item x="124"/>
        <item x="1"/>
        <item x="61"/>
        <item x="119"/>
        <item x="123"/>
        <item x="39"/>
        <item x="95"/>
        <item x="86"/>
        <item x="142"/>
        <item x="91"/>
        <item x="130"/>
        <item x="55"/>
        <item x="116"/>
        <item x="22"/>
        <item x="83"/>
        <item x="160"/>
        <item x="138"/>
        <item x="47"/>
        <item x="109"/>
        <item x="141"/>
        <item x="97"/>
        <item x="28"/>
        <item x="49"/>
        <item x="134"/>
        <item x="157"/>
        <item x="111"/>
        <item x="118"/>
        <item x="4"/>
        <item x="112"/>
        <item x="14"/>
        <item x="158"/>
        <item x="65"/>
        <item x="45"/>
        <item x="79"/>
        <item x="148"/>
        <item x="77"/>
        <item x="129"/>
        <item x="92"/>
        <item x="9"/>
        <item x="156"/>
        <item x="102"/>
        <item x="41"/>
        <item x="37"/>
        <item x="146"/>
        <item x="25"/>
        <item x="5"/>
        <item x="150"/>
        <item x="84"/>
        <item x="11"/>
        <item x="88"/>
        <item x="64"/>
        <item x="74"/>
        <item x="159"/>
        <item x="29"/>
        <item x="114"/>
        <item x="63"/>
        <item x="73"/>
        <item x="140"/>
        <item x="82"/>
        <item x="53"/>
        <item x="56"/>
        <item x="42"/>
        <item x="40"/>
        <item x="33"/>
        <item x="51"/>
        <item x="162"/>
        <item x="139"/>
        <item x="136"/>
        <item x="132"/>
        <item x="15"/>
        <item x="107"/>
        <item x="122"/>
        <item x="155"/>
        <item x="68"/>
        <item x="99"/>
        <item x="16"/>
        <item x="164"/>
        <item x="52"/>
        <item x="110"/>
        <item x="35"/>
        <item x="80"/>
        <item x="151"/>
        <item x="34"/>
        <item x="145"/>
        <item x="32"/>
        <item x="143"/>
        <item x="21"/>
        <item x="131"/>
        <item x="24"/>
        <item x="70"/>
        <item x="59"/>
        <item x="69"/>
        <item x="3"/>
        <item x="117"/>
        <item x="38"/>
        <item x="0"/>
        <item x="43"/>
        <item x="137"/>
        <item x="10"/>
        <item x="153"/>
        <item x="30"/>
        <item x="17"/>
        <item x="144"/>
        <item x="121"/>
        <item x="90"/>
        <item x="163"/>
        <item x="128"/>
        <item x="13"/>
        <item x="94"/>
        <item x="133"/>
        <item t="default"/>
      </items>
    </pivotField>
    <pivotField compact="0" outline="0" showAll="0"/>
    <pivotField compact="0" outline="0" showAll="0"/>
    <pivotField compact="0" outline="0" showAll="0"/>
    <pivotField axis="axisRow" compact="0" outline="0" showAll="0">
      <items count="11">
        <item x="6"/>
        <item x="0"/>
        <item x="2"/>
        <item x="3"/>
        <item h="1" x="8"/>
        <item h="1" x="1"/>
        <item x="5"/>
        <item h="1" x="7"/>
        <item h="1" x="4"/>
        <item h="1" x="9"/>
        <item t="default"/>
      </items>
    </pivotField>
    <pivotField compact="0" numFmtId="164" outline="0" showAll="0"/>
    <pivotField dataField="1" compact="0" outline="0" showAll="0"/>
    <pivotField compact="0" numFmtId="164" outline="0" showAll="0"/>
    <pivotField dataField="1" compact="0" numFmtId="164" outline="0" showAll="0"/>
    <pivotField dataField="1" compact="0" numFmtId="164" outline="0" showAll="0"/>
    <pivotField compact="0" outline="0" dragToRow="0" dragToCol="0" dragToPage="0" showAll="0"/>
    <pivotField compact="0" outline="0" subtotalTop="0" showAll="0">
      <items count="15">
        <item x="0"/>
        <item x="1"/>
        <item x="2"/>
        <item x="3"/>
        <item x="4"/>
        <item x="5"/>
        <item x="6"/>
        <item x="7"/>
        <item x="8"/>
        <item x="9"/>
        <item x="10"/>
        <item x="11"/>
        <item x="12"/>
        <item x="13"/>
        <item t="default"/>
      </items>
    </pivotField>
    <pivotField compact="0" outline="0" subtotalTop="0" showAll="0">
      <items count="6">
        <item x="0"/>
        <item x="1"/>
        <item x="2"/>
        <item x="3"/>
        <item x="4"/>
        <item t="default"/>
      </items>
    </pivotField>
  </pivotFields>
  <rowFields count="1">
    <field x="4"/>
  </rowFields>
  <rowItems count="6">
    <i>
      <x/>
    </i>
    <i>
      <x v="1"/>
    </i>
    <i>
      <x v="2"/>
    </i>
    <i>
      <x v="3"/>
    </i>
    <i>
      <x v="6"/>
    </i>
    <i t="grand">
      <x/>
    </i>
  </rowItems>
  <colFields count="1">
    <field x="-2"/>
  </colFields>
  <colItems count="3">
    <i>
      <x/>
    </i>
    <i i="1">
      <x v="1"/>
    </i>
    <i i="2">
      <x v="2"/>
    </i>
  </colItems>
  <dataFields count="3">
    <dataField name="Sum of Sales" fld="8" baseField="0" baseItem="0"/>
    <dataField name="Sum of Units" fld="6" baseField="0" baseItem="0"/>
    <dataField name="Sum of Gross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DCF0C2D-D583-4177-8EC3-17B45F1B17C9}" name="PivotTable7" cacheId="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A68:C80" firstHeaderRow="1" firstDataRow="2" firstDataCol="1"/>
  <pivotFields count="13">
    <pivotField compact="0" numFmtId="14" outline="0" showAll="0">
      <items count="167">
        <item x="98"/>
        <item x="106"/>
        <item x="75"/>
        <item x="50"/>
        <item x="165"/>
        <item x="19"/>
        <item x="96"/>
        <item x="48"/>
        <item x="87"/>
        <item x="8"/>
        <item x="72"/>
        <item x="126"/>
        <item x="23"/>
        <item x="149"/>
        <item x="113"/>
        <item x="101"/>
        <item x="125"/>
        <item x="36"/>
        <item x="27"/>
        <item x="135"/>
        <item x="78"/>
        <item x="104"/>
        <item x="89"/>
        <item x="71"/>
        <item x="105"/>
        <item x="7"/>
        <item x="76"/>
        <item x="6"/>
        <item x="57"/>
        <item x="60"/>
        <item x="100"/>
        <item x="12"/>
        <item x="66"/>
        <item x="147"/>
        <item x="115"/>
        <item x="31"/>
        <item x="120"/>
        <item x="81"/>
        <item x="85"/>
        <item x="103"/>
        <item x="161"/>
        <item x="26"/>
        <item x="2"/>
        <item x="20"/>
        <item x="58"/>
        <item x="54"/>
        <item x="62"/>
        <item x="152"/>
        <item x="46"/>
        <item x="93"/>
        <item x="67"/>
        <item x="18"/>
        <item x="154"/>
        <item x="44"/>
        <item x="108"/>
        <item x="127"/>
        <item x="124"/>
        <item x="1"/>
        <item x="61"/>
        <item x="119"/>
        <item x="123"/>
        <item x="39"/>
        <item x="95"/>
        <item x="86"/>
        <item x="142"/>
        <item x="91"/>
        <item x="130"/>
        <item x="55"/>
        <item x="116"/>
        <item x="22"/>
        <item x="83"/>
        <item x="160"/>
        <item x="138"/>
        <item x="47"/>
        <item x="109"/>
        <item x="141"/>
        <item x="97"/>
        <item x="28"/>
        <item x="49"/>
        <item x="134"/>
        <item x="157"/>
        <item x="111"/>
        <item x="118"/>
        <item x="4"/>
        <item x="112"/>
        <item x="14"/>
        <item x="158"/>
        <item x="65"/>
        <item x="45"/>
        <item x="79"/>
        <item x="148"/>
        <item x="77"/>
        <item x="129"/>
        <item x="92"/>
        <item x="9"/>
        <item x="156"/>
        <item x="102"/>
        <item x="41"/>
        <item x="37"/>
        <item x="146"/>
        <item x="25"/>
        <item x="5"/>
        <item x="150"/>
        <item x="84"/>
        <item x="11"/>
        <item x="88"/>
        <item x="64"/>
        <item x="74"/>
        <item x="159"/>
        <item x="29"/>
        <item x="114"/>
        <item x="63"/>
        <item x="73"/>
        <item x="140"/>
        <item x="82"/>
        <item x="53"/>
        <item x="56"/>
        <item x="42"/>
        <item x="40"/>
        <item x="33"/>
        <item x="51"/>
        <item x="162"/>
        <item x="139"/>
        <item x="136"/>
        <item x="132"/>
        <item x="15"/>
        <item x="107"/>
        <item x="122"/>
        <item x="155"/>
        <item x="68"/>
        <item x="99"/>
        <item x="16"/>
        <item x="164"/>
        <item x="52"/>
        <item x="110"/>
        <item x="35"/>
        <item x="80"/>
        <item x="151"/>
        <item x="34"/>
        <item x="145"/>
        <item x="32"/>
        <item x="143"/>
        <item x="21"/>
        <item x="131"/>
        <item x="24"/>
        <item x="70"/>
        <item x="59"/>
        <item x="69"/>
        <item x="3"/>
        <item x="117"/>
        <item x="38"/>
        <item x="0"/>
        <item x="43"/>
        <item x="137"/>
        <item x="10"/>
        <item x="153"/>
        <item x="30"/>
        <item x="17"/>
        <item x="144"/>
        <item x="121"/>
        <item x="90"/>
        <item x="163"/>
        <item x="128"/>
        <item x="13"/>
        <item x="94"/>
        <item x="133"/>
        <item t="default"/>
      </items>
    </pivotField>
    <pivotField compact="0" outline="0" showAll="0"/>
    <pivotField compact="0" outline="0" showAll="0"/>
    <pivotField compact="0" outline="0" showAll="0"/>
    <pivotField axis="axisRow" compact="0" outline="0" showAll="0" sortType="descending">
      <items count="11">
        <item x="6"/>
        <item x="0"/>
        <item x="2"/>
        <item x="3"/>
        <item x="8"/>
        <item x="1"/>
        <item x="5"/>
        <item x="7"/>
        <item x="4"/>
        <item x="9"/>
        <item t="default"/>
      </items>
      <autoSortScope>
        <pivotArea dataOnly="0" outline="0" fieldPosition="0">
          <references count="2">
            <reference field="4294967294" count="1" selected="0">
              <x v="0"/>
            </reference>
            <reference field="12" count="1" selected="0">
              <x v="2"/>
            </reference>
          </references>
        </pivotArea>
      </autoSortScope>
    </pivotField>
    <pivotField compact="0" numFmtId="164" outline="0" showAll="0"/>
    <pivotField compact="0" outline="0" showAll="0"/>
    <pivotField compact="0" numFmtId="164" outline="0" showAll="0"/>
    <pivotField dataField="1" compact="0" numFmtId="164" outline="0" showAll="0">
      <items count="9">
        <item x="0"/>
        <item x="1"/>
        <item x="2"/>
        <item x="3"/>
        <item x="4"/>
        <item x="5"/>
        <item x="6"/>
        <item x="7"/>
        <item t="default"/>
      </items>
    </pivotField>
    <pivotField compact="0" numFmtId="164" outline="0" showAll="0"/>
    <pivotField compact="0" outline="0" dragToRow="0" dragToCol="0" dragToPage="0" showAll="0"/>
    <pivotField compact="0" outline="0" subtotalTop="0" showAll="0">
      <items count="15">
        <item x="0"/>
        <item x="1"/>
        <item x="2"/>
        <item x="3"/>
        <item x="4"/>
        <item x="5"/>
        <item x="6"/>
        <item x="7"/>
        <item x="8"/>
        <item x="9"/>
        <item x="10"/>
        <item x="11"/>
        <item x="12"/>
        <item x="13"/>
        <item t="default"/>
      </items>
    </pivotField>
    <pivotField axis="axisCol" compact="0" outline="0" subtotalTop="0" showAll="0">
      <items count="6">
        <item h="1" x="0"/>
        <item h="1" x="1"/>
        <item x="2"/>
        <item h="1" x="3"/>
        <item h="1" x="4"/>
        <item t="default"/>
      </items>
    </pivotField>
  </pivotFields>
  <rowFields count="1">
    <field x="4"/>
  </rowFields>
  <rowItems count="11">
    <i>
      <x v="2"/>
    </i>
    <i>
      <x v="6"/>
    </i>
    <i>
      <x v="9"/>
    </i>
    <i>
      <x v="8"/>
    </i>
    <i>
      <x v="3"/>
    </i>
    <i>
      <x v="7"/>
    </i>
    <i>
      <x v="1"/>
    </i>
    <i>
      <x/>
    </i>
    <i>
      <x v="4"/>
    </i>
    <i>
      <x v="5"/>
    </i>
    <i t="grand">
      <x/>
    </i>
  </rowItems>
  <colFields count="1">
    <field x="12"/>
  </colFields>
  <colItems count="2">
    <i>
      <x v="2"/>
    </i>
    <i t="grand">
      <x/>
    </i>
  </colItems>
  <dataFields count="1">
    <dataField name="Sum of Sales" fld="8" showDataAs="percentOfCol" baseField="0" baseItem="0" numFmtId="10"/>
  </dataFields>
  <chartFormats count="16">
    <chartFormat chart="3" format="3" series="1">
      <pivotArea type="data" outline="0" fieldPosition="0">
        <references count="2">
          <reference field="4294967294" count="1" selected="0">
            <x v="0"/>
          </reference>
          <reference field="4" count="1" selected="0">
            <x v="1"/>
          </reference>
        </references>
      </pivotArea>
    </chartFormat>
    <chartFormat chart="5" format="0" series="1">
      <pivotArea type="data" outline="0" fieldPosition="0">
        <references count="2">
          <reference field="4294967294" count="1" selected="0">
            <x v="0"/>
          </reference>
          <reference field="4" count="1" selected="0">
            <x v="1"/>
          </reference>
        </references>
      </pivotArea>
    </chartFormat>
    <chartFormat chart="5" format="1" series="1">
      <pivotArea type="data" outline="0" fieldPosition="0">
        <references count="2">
          <reference field="4294967294" count="1" selected="0">
            <x v="0"/>
          </reference>
          <reference field="4" count="1" selected="0">
            <x v="2"/>
          </reference>
        </references>
      </pivotArea>
    </chartFormat>
    <chartFormat chart="5" format="2">
      <pivotArea type="data" outline="0" fieldPosition="0">
        <references count="3">
          <reference field="4294967294" count="1" selected="0">
            <x v="0"/>
          </reference>
          <reference field="4" count="1" selected="0">
            <x v="2"/>
          </reference>
          <reference field="12" count="1" selected="0">
            <x v="1"/>
          </reference>
        </references>
      </pivotArea>
    </chartFormat>
    <chartFormat chart="5" format="3">
      <pivotArea type="data" outline="0" fieldPosition="0">
        <references count="3">
          <reference field="4294967294" count="1" selected="0">
            <x v="0"/>
          </reference>
          <reference field="4" count="1" selected="0">
            <x v="2"/>
          </reference>
          <reference field="12" count="1" selected="0">
            <x v="2"/>
          </reference>
        </references>
      </pivotArea>
    </chartFormat>
    <chartFormat chart="7" format="0" series="1">
      <pivotArea type="data" outline="0" fieldPosition="0">
        <references count="2">
          <reference field="4294967294" count="1" selected="0">
            <x v="0"/>
          </reference>
          <reference field="4" count="1" selected="0">
            <x v="0"/>
          </reference>
        </references>
      </pivotArea>
    </chartFormat>
    <chartFormat chart="7" format="1" series="1">
      <pivotArea type="data" outline="0" fieldPosition="0">
        <references count="2">
          <reference field="4294967294" count="1" selected="0">
            <x v="0"/>
          </reference>
          <reference field="4" count="1" selected="0">
            <x v="1"/>
          </reference>
        </references>
      </pivotArea>
    </chartFormat>
    <chartFormat chart="7" format="2" series="1">
      <pivotArea type="data" outline="0" fieldPosition="0">
        <references count="2">
          <reference field="4294967294" count="1" selected="0">
            <x v="0"/>
          </reference>
          <reference field="4" count="1" selected="0">
            <x v="2"/>
          </reference>
        </references>
      </pivotArea>
    </chartFormat>
    <chartFormat chart="7" format="3" series="1">
      <pivotArea type="data" outline="0" fieldPosition="0">
        <references count="2">
          <reference field="4294967294" count="1" selected="0">
            <x v="0"/>
          </reference>
          <reference field="4" count="1" selected="0">
            <x v="3"/>
          </reference>
        </references>
      </pivotArea>
    </chartFormat>
    <chartFormat chart="7" format="4" series="1">
      <pivotArea type="data" outline="0" fieldPosition="0">
        <references count="2">
          <reference field="4294967294" count="1" selected="0">
            <x v="0"/>
          </reference>
          <reference field="4" count="1" selected="0">
            <x v="4"/>
          </reference>
        </references>
      </pivotArea>
    </chartFormat>
    <chartFormat chart="7" format="5" series="1">
      <pivotArea type="data" outline="0" fieldPosition="0">
        <references count="2">
          <reference field="4294967294" count="1" selected="0">
            <x v="0"/>
          </reference>
          <reference field="4" count="1" selected="0">
            <x v="5"/>
          </reference>
        </references>
      </pivotArea>
    </chartFormat>
    <chartFormat chart="7" format="6" series="1">
      <pivotArea type="data" outline="0" fieldPosition="0">
        <references count="2">
          <reference field="4294967294" count="1" selected="0">
            <x v="0"/>
          </reference>
          <reference field="4" count="1" selected="0">
            <x v="6"/>
          </reference>
        </references>
      </pivotArea>
    </chartFormat>
    <chartFormat chart="7" format="7" series="1">
      <pivotArea type="data" outline="0" fieldPosition="0">
        <references count="2">
          <reference field="4294967294" count="1" selected="0">
            <x v="0"/>
          </reference>
          <reference field="4" count="1" selected="0">
            <x v="7"/>
          </reference>
        </references>
      </pivotArea>
    </chartFormat>
    <chartFormat chart="7" format="8" series="1">
      <pivotArea type="data" outline="0" fieldPosition="0">
        <references count="2">
          <reference field="4294967294" count="1" selected="0">
            <x v="0"/>
          </reference>
          <reference field="4" count="1" selected="0">
            <x v="8"/>
          </reference>
        </references>
      </pivotArea>
    </chartFormat>
    <chartFormat chart="7" format="9" series="1">
      <pivotArea type="data" outline="0" fieldPosition="0">
        <references count="2">
          <reference field="4294967294" count="1" selected="0">
            <x v="0"/>
          </reference>
          <reference field="4" count="1" selected="0">
            <x v="9"/>
          </reference>
        </references>
      </pivotArea>
    </chartFormat>
    <chartFormat chart="7" format="10"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86A365F-AD0A-4F74-B881-2B0081D5CABA}" name="PivotTable6" cacheId="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A53:D58" firstHeaderRow="1" firstDataRow="2" firstDataCol="1"/>
  <pivotFields count="13">
    <pivotField compact="0" numFmtId="14" outline="0" showAll="0">
      <items count="167">
        <item x="98"/>
        <item x="106"/>
        <item x="75"/>
        <item x="50"/>
        <item x="165"/>
        <item x="19"/>
        <item x="96"/>
        <item x="48"/>
        <item x="87"/>
        <item x="8"/>
        <item x="72"/>
        <item x="126"/>
        <item x="23"/>
        <item x="149"/>
        <item x="113"/>
        <item x="101"/>
        <item x="125"/>
        <item x="36"/>
        <item x="27"/>
        <item x="135"/>
        <item x="78"/>
        <item x="104"/>
        <item x="89"/>
        <item x="71"/>
        <item x="105"/>
        <item x="7"/>
        <item x="76"/>
        <item x="6"/>
        <item x="57"/>
        <item x="60"/>
        <item x="100"/>
        <item x="12"/>
        <item x="66"/>
        <item x="147"/>
        <item x="115"/>
        <item x="31"/>
        <item x="120"/>
        <item x="81"/>
        <item x="85"/>
        <item x="103"/>
        <item x="161"/>
        <item x="26"/>
        <item x="2"/>
        <item x="20"/>
        <item x="58"/>
        <item x="54"/>
        <item x="62"/>
        <item x="152"/>
        <item x="46"/>
        <item x="93"/>
        <item x="67"/>
        <item x="18"/>
        <item x="154"/>
        <item x="44"/>
        <item x="108"/>
        <item x="127"/>
        <item x="124"/>
        <item x="1"/>
        <item x="61"/>
        <item x="119"/>
        <item x="123"/>
        <item x="39"/>
        <item x="95"/>
        <item x="86"/>
        <item x="142"/>
        <item x="91"/>
        <item x="130"/>
        <item x="55"/>
        <item x="116"/>
        <item x="22"/>
        <item x="83"/>
        <item x="160"/>
        <item x="138"/>
        <item x="47"/>
        <item x="109"/>
        <item x="141"/>
        <item x="97"/>
        <item x="28"/>
        <item x="49"/>
        <item x="134"/>
        <item x="157"/>
        <item x="111"/>
        <item x="118"/>
        <item x="4"/>
        <item x="112"/>
        <item x="14"/>
        <item x="158"/>
        <item x="65"/>
        <item x="45"/>
        <item x="79"/>
        <item x="148"/>
        <item x="77"/>
        <item x="129"/>
        <item x="92"/>
        <item x="9"/>
        <item x="156"/>
        <item x="102"/>
        <item x="41"/>
        <item x="37"/>
        <item x="146"/>
        <item x="25"/>
        <item x="5"/>
        <item x="150"/>
        <item x="84"/>
        <item x="11"/>
        <item x="88"/>
        <item x="64"/>
        <item x="74"/>
        <item x="159"/>
        <item x="29"/>
        <item x="114"/>
        <item x="63"/>
        <item x="73"/>
        <item x="140"/>
        <item x="82"/>
        <item x="53"/>
        <item x="56"/>
        <item x="42"/>
        <item x="40"/>
        <item x="33"/>
        <item x="51"/>
        <item x="162"/>
        <item x="139"/>
        <item x="136"/>
        <item x="132"/>
        <item x="15"/>
        <item x="107"/>
        <item x="122"/>
        <item x="155"/>
        <item x="68"/>
        <item x="99"/>
        <item x="16"/>
        <item x="164"/>
        <item x="52"/>
        <item x="110"/>
        <item x="35"/>
        <item x="80"/>
        <item x="151"/>
        <item x="34"/>
        <item x="145"/>
        <item x="32"/>
        <item x="143"/>
        <item x="21"/>
        <item x="131"/>
        <item x="24"/>
        <item x="70"/>
        <item x="59"/>
        <item x="69"/>
        <item x="3"/>
        <item x="117"/>
        <item x="38"/>
        <item x="0"/>
        <item x="43"/>
        <item x="137"/>
        <item x="10"/>
        <item x="153"/>
        <item x="30"/>
        <item x="17"/>
        <item x="144"/>
        <item x="121"/>
        <item x="90"/>
        <item x="163"/>
        <item x="128"/>
        <item x="13"/>
        <item x="94"/>
        <item x="133"/>
        <item t="default"/>
      </items>
    </pivotField>
    <pivotField compact="0" outline="0" showAll="0"/>
    <pivotField compact="0" outline="0" showAll="0"/>
    <pivotField compact="0" outline="0" showAll="0"/>
    <pivotField axis="axisCol" compact="0" outline="0" showAll="0">
      <items count="11">
        <item h="1" x="6"/>
        <item x="0"/>
        <item x="2"/>
        <item h="1" x="3"/>
        <item h="1" x="8"/>
        <item h="1" x="1"/>
        <item h="1" x="5"/>
        <item h="1" x="7"/>
        <item h="1" x="4"/>
        <item h="1" x="9"/>
        <item t="default"/>
      </items>
    </pivotField>
    <pivotField compact="0" numFmtId="164" outline="0" showAll="0"/>
    <pivotField compact="0" outline="0" showAll="0"/>
    <pivotField compact="0" numFmtId="164" outline="0" showAll="0"/>
    <pivotField dataField="1" compact="0" numFmtId="164" outline="0" showAll="0">
      <items count="9">
        <item x="0"/>
        <item x="1"/>
        <item x="2"/>
        <item x="3"/>
        <item x="4"/>
        <item x="5"/>
        <item x="6"/>
        <item x="7"/>
        <item t="default"/>
      </items>
    </pivotField>
    <pivotField compact="0" numFmtId="164" outline="0" showAll="0"/>
    <pivotField compact="0" outline="0" dragToRow="0" dragToCol="0" dragToPage="0" showAll="0"/>
    <pivotField compact="0" outline="0" subtotalTop="0" showAll="0">
      <items count="15">
        <item x="0"/>
        <item x="1"/>
        <item x="2"/>
        <item x="3"/>
        <item x="4"/>
        <item x="5"/>
        <item x="6"/>
        <item x="7"/>
        <item x="8"/>
        <item x="9"/>
        <item x="10"/>
        <item x="11"/>
        <item x="12"/>
        <item x="13"/>
        <item t="default"/>
      </items>
    </pivotField>
    <pivotField axis="axisRow" compact="0" outline="0" subtotalTop="0" showAll="0">
      <items count="6">
        <item x="0"/>
        <item x="1"/>
        <item x="2"/>
        <item x="3"/>
        <item x="4"/>
        <item t="default"/>
      </items>
    </pivotField>
  </pivotFields>
  <rowFields count="1">
    <field x="12"/>
  </rowFields>
  <rowItems count="4">
    <i>
      <x v="1"/>
    </i>
    <i>
      <x v="2"/>
    </i>
    <i>
      <x v="3"/>
    </i>
    <i t="grand">
      <x/>
    </i>
  </rowItems>
  <colFields count="1">
    <field x="4"/>
  </colFields>
  <colItems count="3">
    <i>
      <x v="1"/>
    </i>
    <i>
      <x v="2"/>
    </i>
    <i t="grand">
      <x/>
    </i>
  </colItems>
  <dataFields count="1">
    <dataField name="Sum of Sales" fld="8" baseField="0" baseItem="0"/>
  </dataFields>
  <chartFormats count="5">
    <chartFormat chart="3" format="3" series="1">
      <pivotArea type="data" outline="0" fieldPosition="0">
        <references count="2">
          <reference field="4294967294" count="1" selected="0">
            <x v="0"/>
          </reference>
          <reference field="4" count="1" selected="0">
            <x v="1"/>
          </reference>
        </references>
      </pivotArea>
    </chartFormat>
    <chartFormat chart="5" format="0" series="1">
      <pivotArea type="data" outline="0" fieldPosition="0">
        <references count="2">
          <reference field="4294967294" count="1" selected="0">
            <x v="0"/>
          </reference>
          <reference field="4" count="1" selected="0">
            <x v="1"/>
          </reference>
        </references>
      </pivotArea>
    </chartFormat>
    <chartFormat chart="5" format="1" series="1">
      <pivotArea type="data" outline="0" fieldPosition="0">
        <references count="2">
          <reference field="4294967294" count="1" selected="0">
            <x v="0"/>
          </reference>
          <reference field="4" count="1" selected="0">
            <x v="2"/>
          </reference>
        </references>
      </pivotArea>
    </chartFormat>
    <chartFormat chart="5" format="2">
      <pivotArea type="data" outline="0" fieldPosition="0">
        <references count="3">
          <reference field="4294967294" count="1" selected="0">
            <x v="0"/>
          </reference>
          <reference field="4" count="1" selected="0">
            <x v="2"/>
          </reference>
          <reference field="12" count="1" selected="0">
            <x v="1"/>
          </reference>
        </references>
      </pivotArea>
    </chartFormat>
    <chartFormat chart="5" format="3">
      <pivotArea type="data" outline="0" fieldPosition="0">
        <references count="3">
          <reference field="4294967294" count="1" selected="0">
            <x v="0"/>
          </reference>
          <reference field="4" count="1" selected="0">
            <x v="2"/>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A756299-4D05-4AB7-9203-E1377343409F}" name="PivotTable5" cacheId="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location ref="A26:D47" firstHeaderRow="1" firstDataRow="2" firstDataCol="2"/>
  <pivotFields count="13">
    <pivotField compact="0" numFmtId="14" outline="0" showAll="0">
      <items count="167">
        <item x="98"/>
        <item x="106"/>
        <item x="75"/>
        <item x="50"/>
        <item x="165"/>
        <item x="19"/>
        <item x="96"/>
        <item x="48"/>
        <item x="87"/>
        <item x="8"/>
        <item x="72"/>
        <item x="126"/>
        <item x="23"/>
        <item x="149"/>
        <item x="113"/>
        <item x="101"/>
        <item x="125"/>
        <item x="36"/>
        <item x="27"/>
        <item x="135"/>
        <item x="78"/>
        <item x="104"/>
        <item x="89"/>
        <item x="71"/>
        <item x="105"/>
        <item x="7"/>
        <item x="76"/>
        <item x="6"/>
        <item x="57"/>
        <item x="60"/>
        <item x="100"/>
        <item x="12"/>
        <item x="66"/>
        <item x="147"/>
        <item x="115"/>
        <item x="31"/>
        <item x="120"/>
        <item x="81"/>
        <item x="85"/>
        <item x="103"/>
        <item x="161"/>
        <item x="26"/>
        <item x="2"/>
        <item x="20"/>
        <item x="58"/>
        <item x="54"/>
        <item x="62"/>
        <item x="152"/>
        <item x="46"/>
        <item x="93"/>
        <item x="67"/>
        <item x="18"/>
        <item x="154"/>
        <item x="44"/>
        <item x="108"/>
        <item x="127"/>
        <item x="124"/>
        <item x="1"/>
        <item x="61"/>
        <item x="119"/>
        <item x="123"/>
        <item x="39"/>
        <item x="95"/>
        <item x="86"/>
        <item x="142"/>
        <item x="91"/>
        <item x="130"/>
        <item x="55"/>
        <item x="116"/>
        <item x="22"/>
        <item x="83"/>
        <item x="160"/>
        <item x="138"/>
        <item x="47"/>
        <item x="109"/>
        <item x="141"/>
        <item x="97"/>
        <item x="28"/>
        <item x="49"/>
        <item x="134"/>
        <item x="157"/>
        <item x="111"/>
        <item x="118"/>
        <item x="4"/>
        <item x="112"/>
        <item x="14"/>
        <item x="158"/>
        <item x="65"/>
        <item x="45"/>
        <item x="79"/>
        <item x="148"/>
        <item x="77"/>
        <item x="129"/>
        <item x="92"/>
        <item x="9"/>
        <item x="156"/>
        <item x="102"/>
        <item x="41"/>
        <item x="37"/>
        <item x="146"/>
        <item x="25"/>
        <item x="5"/>
        <item x="150"/>
        <item x="84"/>
        <item x="11"/>
        <item x="88"/>
        <item x="64"/>
        <item x="74"/>
        <item x="159"/>
        <item x="29"/>
        <item x="114"/>
        <item x="63"/>
        <item x="73"/>
        <item x="140"/>
        <item x="82"/>
        <item x="53"/>
        <item x="56"/>
        <item x="42"/>
        <item x="40"/>
        <item x="33"/>
        <item x="51"/>
        <item x="162"/>
        <item x="139"/>
        <item x="136"/>
        <item x="132"/>
        <item x="15"/>
        <item x="107"/>
        <item x="122"/>
        <item x="155"/>
        <item x="68"/>
        <item x="99"/>
        <item x="16"/>
        <item x="164"/>
        <item x="52"/>
        <item x="110"/>
        <item x="35"/>
        <item x="80"/>
        <item x="151"/>
        <item x="34"/>
        <item x="145"/>
        <item x="32"/>
        <item x="143"/>
        <item x="21"/>
        <item x="131"/>
        <item x="24"/>
        <item x="70"/>
        <item x="59"/>
        <item x="69"/>
        <item x="3"/>
        <item x="117"/>
        <item x="38"/>
        <item x="0"/>
        <item x="43"/>
        <item x="137"/>
        <item x="10"/>
        <item x="153"/>
        <item x="30"/>
        <item x="17"/>
        <item x="144"/>
        <item x="121"/>
        <item x="90"/>
        <item x="163"/>
        <item x="128"/>
        <item x="13"/>
        <item x="94"/>
        <item x="133"/>
        <item t="default"/>
      </items>
    </pivotField>
    <pivotField compact="0" outline="0" showAll="0"/>
    <pivotField compact="0" outline="0" showAll="0"/>
    <pivotField compact="0" outline="0" showAll="0"/>
    <pivotField axis="axisCol" compact="0" outline="0" showAll="0">
      <items count="11">
        <item h="1" x="6"/>
        <item x="0"/>
        <item h="1" x="2"/>
        <item h="1" x="3"/>
        <item h="1" x="8"/>
        <item h="1" x="1"/>
        <item h="1" x="5"/>
        <item h="1" x="7"/>
        <item h="1" x="4"/>
        <item h="1" x="9"/>
        <item t="default"/>
      </items>
    </pivotField>
    <pivotField compact="0" numFmtId="164" outline="0" showAll="0"/>
    <pivotField compact="0" outline="0" showAll="0"/>
    <pivotField compact="0" numFmtId="164" outline="0" showAll="0"/>
    <pivotField dataField="1" compact="0" numFmtId="164" outline="0" showAll="0">
      <items count="9">
        <item x="0"/>
        <item x="1"/>
        <item x="2"/>
        <item x="3"/>
        <item x="4"/>
        <item x="5"/>
        <item x="6"/>
        <item x="7"/>
        <item t="default"/>
      </items>
    </pivotField>
    <pivotField compact="0" numFmtId="164" outline="0" showAll="0"/>
    <pivotField compact="0" outline="0" dragToRow="0" dragToCol="0" dragToPage="0" showAll="0"/>
    <pivotField axis="axisRow" compact="0" outline="0" subtotalTop="0" showAll="0">
      <items count="15">
        <item x="0"/>
        <item x="1"/>
        <item x="2"/>
        <item x="3"/>
        <item x="4"/>
        <item x="5"/>
        <item x="6"/>
        <item x="7"/>
        <item x="8"/>
        <item x="9"/>
        <item x="10"/>
        <item x="11"/>
        <item x="12"/>
        <item x="13"/>
        <item t="default"/>
      </items>
    </pivotField>
    <pivotField axis="axisRow" compact="0" outline="0" subtotalTop="0" showAll="0">
      <items count="6">
        <item x="0"/>
        <item x="1"/>
        <item x="2"/>
        <item x="3"/>
        <item x="4"/>
        <item t="default"/>
      </items>
    </pivotField>
  </pivotFields>
  <rowFields count="2">
    <field x="12"/>
    <field x="11"/>
  </rowFields>
  <rowItems count="20">
    <i>
      <x v="1"/>
      <x v="4"/>
    </i>
    <i r="1">
      <x v="5"/>
    </i>
    <i r="1">
      <x v="6"/>
    </i>
    <i r="1">
      <x v="8"/>
    </i>
    <i r="1">
      <x v="9"/>
    </i>
    <i r="1">
      <x v="10"/>
    </i>
    <i r="1">
      <x v="12"/>
    </i>
    <i t="default">
      <x v="1"/>
    </i>
    <i>
      <x v="2"/>
      <x v="1"/>
    </i>
    <i r="1">
      <x v="3"/>
    </i>
    <i r="1">
      <x v="4"/>
    </i>
    <i r="1">
      <x v="6"/>
    </i>
    <i r="1">
      <x v="8"/>
    </i>
    <i r="1">
      <x v="10"/>
    </i>
    <i r="1">
      <x v="11"/>
    </i>
    <i r="1">
      <x v="12"/>
    </i>
    <i t="default">
      <x v="2"/>
    </i>
    <i>
      <x v="3"/>
      <x v="2"/>
    </i>
    <i t="default">
      <x v="3"/>
    </i>
    <i t="grand">
      <x/>
    </i>
  </rowItems>
  <colFields count="1">
    <field x="4"/>
  </colFields>
  <colItems count="2">
    <i>
      <x v="1"/>
    </i>
    <i t="grand">
      <x/>
    </i>
  </colItems>
  <dataFields count="1">
    <dataField name="Sum of Sales" fld="8" baseField="0" baseItem="0"/>
  </dataFields>
  <chartFormats count="1">
    <chartFormat chart="3" format="3"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B2B1F32-3306-4490-B378-36A6BF3859EB}" name="PivotTable4" cacheId="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A11:B18" firstHeaderRow="2" firstDataRow="2" firstDataCol="1"/>
  <pivotFields count="13">
    <pivotField compact="0" numFmtId="14" outline="0" showAll="0">
      <items count="167">
        <item x="98"/>
        <item x="106"/>
        <item x="75"/>
        <item x="50"/>
        <item x="165"/>
        <item x="19"/>
        <item x="96"/>
        <item x="48"/>
        <item x="87"/>
        <item x="8"/>
        <item x="72"/>
        <item x="126"/>
        <item x="23"/>
        <item x="149"/>
        <item x="113"/>
        <item x="101"/>
        <item x="125"/>
        <item x="36"/>
        <item x="27"/>
        <item x="135"/>
        <item x="78"/>
        <item x="104"/>
        <item x="89"/>
        <item x="71"/>
        <item x="105"/>
        <item x="7"/>
        <item x="76"/>
        <item x="6"/>
        <item x="57"/>
        <item x="60"/>
        <item x="100"/>
        <item x="12"/>
        <item x="66"/>
        <item x="147"/>
        <item x="115"/>
        <item x="31"/>
        <item x="120"/>
        <item x="81"/>
        <item x="85"/>
        <item x="103"/>
        <item x="161"/>
        <item x="26"/>
        <item x="2"/>
        <item x="20"/>
        <item x="58"/>
        <item x="54"/>
        <item x="62"/>
        <item x="152"/>
        <item x="46"/>
        <item x="93"/>
        <item x="67"/>
        <item x="18"/>
        <item x="154"/>
        <item x="44"/>
        <item x="108"/>
        <item x="127"/>
        <item x="124"/>
        <item x="1"/>
        <item x="61"/>
        <item x="119"/>
        <item x="123"/>
        <item x="39"/>
        <item x="95"/>
        <item x="86"/>
        <item x="142"/>
        <item x="91"/>
        <item x="130"/>
        <item x="55"/>
        <item x="116"/>
        <item x="22"/>
        <item x="83"/>
        <item x="160"/>
        <item x="138"/>
        <item x="47"/>
        <item x="109"/>
        <item x="141"/>
        <item x="97"/>
        <item x="28"/>
        <item x="49"/>
        <item x="134"/>
        <item x="157"/>
        <item x="111"/>
        <item x="118"/>
        <item x="4"/>
        <item x="112"/>
        <item x="14"/>
        <item x="158"/>
        <item x="65"/>
        <item x="45"/>
        <item x="79"/>
        <item x="148"/>
        <item x="77"/>
        <item x="129"/>
        <item x="92"/>
        <item x="9"/>
        <item x="156"/>
        <item x="102"/>
        <item x="41"/>
        <item x="37"/>
        <item x="146"/>
        <item x="25"/>
        <item x="5"/>
        <item x="150"/>
        <item x="84"/>
        <item x="11"/>
        <item x="88"/>
        <item x="64"/>
        <item x="74"/>
        <item x="159"/>
        <item x="29"/>
        <item x="114"/>
        <item x="63"/>
        <item x="73"/>
        <item x="140"/>
        <item x="82"/>
        <item x="53"/>
        <item x="56"/>
        <item x="42"/>
        <item x="40"/>
        <item x="33"/>
        <item x="51"/>
        <item x="162"/>
        <item x="139"/>
        <item x="136"/>
        <item x="132"/>
        <item x="15"/>
        <item x="107"/>
        <item x="122"/>
        <item x="155"/>
        <item x="68"/>
        <item x="99"/>
        <item x="16"/>
        <item x="164"/>
        <item x="52"/>
        <item x="110"/>
        <item x="35"/>
        <item x="80"/>
        <item x="151"/>
        <item x="34"/>
        <item x="145"/>
        <item x="32"/>
        <item x="143"/>
        <item x="21"/>
        <item x="131"/>
        <item x="24"/>
        <item x="70"/>
        <item x="59"/>
        <item x="69"/>
        <item x="3"/>
        <item x="117"/>
        <item x="38"/>
        <item x="0"/>
        <item x="43"/>
        <item x="137"/>
        <item x="10"/>
        <item x="153"/>
        <item x="30"/>
        <item x="17"/>
        <item x="144"/>
        <item x="121"/>
        <item x="90"/>
        <item x="163"/>
        <item x="128"/>
        <item x="13"/>
        <item x="94"/>
        <item x="133"/>
        <item t="default"/>
      </items>
    </pivotField>
    <pivotField compact="0" outline="0" showAll="0"/>
    <pivotField compact="0" outline="0" showAll="0"/>
    <pivotField compact="0" outline="0" showAll="0"/>
    <pivotField axis="axisRow" compact="0" outline="0" showAll="0" measureFilter="1" sortType="descending">
      <items count="11">
        <item x="6"/>
        <item x="0"/>
        <item x="2"/>
        <item x="3"/>
        <item x="8"/>
        <item x="1"/>
        <item x="5"/>
        <item x="7"/>
        <item x="4"/>
        <item x="9"/>
        <item t="default"/>
      </items>
      <autoSortScope>
        <pivotArea dataOnly="0" outline="0" fieldPosition="0">
          <references count="1">
            <reference field="4294967294" count="1" selected="0">
              <x v="0"/>
            </reference>
          </references>
        </pivotArea>
      </autoSortScope>
    </pivotField>
    <pivotField compact="0" numFmtId="164" outline="0" showAll="0"/>
    <pivotField compact="0" outline="0" showAll="0"/>
    <pivotField compact="0" numFmtId="164" outline="0" showAll="0"/>
    <pivotField compact="0" numFmtId="164" outline="0" showAll="0"/>
    <pivotField dataField="1" compact="0" numFmtId="164" outline="0" showAll="0"/>
    <pivotField compact="0" outline="0" dragToRow="0" dragToCol="0" dragToPage="0" showAll="0"/>
    <pivotField compact="0" outline="0" subtotalTop="0" showAll="0">
      <items count="15">
        <item x="0"/>
        <item x="1"/>
        <item x="2"/>
        <item x="3"/>
        <item x="4"/>
        <item x="5"/>
        <item x="6"/>
        <item x="7"/>
        <item x="8"/>
        <item x="9"/>
        <item x="10"/>
        <item x="11"/>
        <item x="12"/>
        <item x="13"/>
        <item t="default"/>
      </items>
    </pivotField>
    <pivotField compact="0" outline="0" subtotalTop="0" showAll="0">
      <items count="6">
        <item x="0"/>
        <item x="1"/>
        <item x="2"/>
        <item x="3"/>
        <item x="4"/>
        <item t="default"/>
      </items>
    </pivotField>
  </pivotFields>
  <rowFields count="1">
    <field x="4"/>
  </rowFields>
  <rowItems count="6">
    <i>
      <x v="6"/>
    </i>
    <i>
      <x v="1"/>
    </i>
    <i>
      <x v="2"/>
    </i>
    <i>
      <x v="8"/>
    </i>
    <i>
      <x v="4"/>
    </i>
    <i t="grand">
      <x/>
    </i>
  </rowItems>
  <colItems count="1">
    <i/>
  </colItems>
  <dataFields count="1">
    <dataField name="Sum of Gross Profit" fld="9"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10E90A-1E2C-4517-A648-E6BE7CBD945E}" name="CarSales" displayName="CarSales" ref="A1:F28" totalsRowShown="0" headerRowDxfId="50" headerRowBorderDxfId="49" tableBorderDxfId="48" totalsRowBorderDxfId="47">
  <autoFilter ref="A1:F28" xr:uid="{1010E90A-1E2C-4517-A648-E6BE7CBD945E}"/>
  <tableColumns count="6">
    <tableColumn id="1" xr3:uid="{2F8F7F62-8E53-46D9-98C4-5BC50C171188}" name="Date" dataDxfId="46"/>
    <tableColumn id="2" xr3:uid="{47F923A8-ECE9-401E-B024-44C286332C6C}" name="CarType" dataDxfId="45"/>
    <tableColumn id="3" xr3:uid="{BE26379D-069E-4D22-8713-C6AD58F42CAC}" name="CustomerCity" dataDxfId="44"/>
    <tableColumn id="4" xr3:uid="{D89DC744-A795-4808-AA20-C0C3806A083B}" name="Sales" dataDxfId="43"/>
    <tableColumn id="5" xr3:uid="{C3B48122-2E5B-43AA-A12F-29106308B5F1}" name="COGS" dataDxfId="42"/>
    <tableColumn id="6" xr3:uid="{CF8E82E7-82C7-4BC7-9FD1-F9E135206FBB}" name="Profit" dataDxfId="41">
      <calculatedColumnFormula>CarSales[[#This Row],[Sales]]-CarSales[[#This Row],[COGS]]</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92145F-AC81-4C63-B424-D01668867CF8}" name="Prod" displayName="Prod" ref="A1:D101" totalsRowShown="0" headerRowDxfId="40" headerRowBorderDxfId="39" tableBorderDxfId="38" totalsRowBorderDxfId="37">
  <autoFilter ref="A1:D101" xr:uid="{3892145F-AC81-4C63-B424-D01668867CF8}"/>
  <tableColumns count="4">
    <tableColumn id="1" xr3:uid="{B7DF52AD-A3AC-4187-B75D-406F75923EDD}" name="Product" dataDxfId="36"/>
    <tableColumn id="2" xr3:uid="{0E0464E6-EAAD-4C28-8C39-C27E7A1E4A0B}" name="Month" dataDxfId="35"/>
    <tableColumn id="3" xr3:uid="{42EE9E60-9191-4FBF-BF2B-1DAD7F7F1619}" name="Sales" dataDxfId="34" dataCellStyle="Currency"/>
    <tableColumn id="4" xr3:uid="{C3F0C4F8-6E89-4D18-AC93-A646C2732E8E}" name="Profit" dataDxfId="33" dataCellStyle="Currency"/>
  </tableColumns>
  <tableStyleInfo name="TableStyleLight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97D414B-1D3F-4061-BD68-5499A18694E0}" name="bldg" displayName="bldg" ref="A3:G101" totalsRowShown="0" headerRowDxfId="32" dataDxfId="31" headerRowCellStyle="Normal 3" dataCellStyle="Normal 3">
  <autoFilter ref="A3:G101" xr:uid="{B97D414B-1D3F-4061-BD68-5499A18694E0}"/>
  <tableColumns count="7">
    <tableColumn id="1" xr3:uid="{387B56F2-4A8C-47E4-A256-34D42E46DAC4}" name="Building" dataDxfId="30" dataCellStyle="Normal 3"/>
    <tableColumn id="2" xr3:uid="{FEA43BE0-EDEF-4027-BAA7-DD86AA106A5D}" name="City" dataDxfId="29" dataCellStyle="Normal 3"/>
    <tableColumn id="3" xr3:uid="{D19584A4-D38A-4CAE-AABC-846B0D950293}" name="Year" dataDxfId="28" dataCellStyle="Normal 3"/>
    <tableColumn id="4" xr3:uid="{3A107366-A50B-4CC2-B634-3EACB4A804F3}" name="Storeys" dataDxfId="27" dataCellStyle="Normal 3"/>
    <tableColumn id="5" xr3:uid="{0A38693F-0FCC-41C5-9089-C6F82FA5535F}" name="Metres" dataDxfId="26" dataCellStyle="Normal 3"/>
    <tableColumn id="6" xr3:uid="{CB3331A5-359F-4932-9D58-AA17981D3082}" name="Building type" dataDxfId="25" dataCellStyle="Normal 3"/>
    <tableColumn id="7" xr3:uid="{21B8CB05-0935-40F8-AD5E-D9073342DEBB}" name="Decade" dataDxfId="24" dataCellStyle="Normal 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9D964E-47C0-46FF-B5B7-D5B263B0CF2B}" name="Table4" displayName="Table4" ref="A1:J190" totalsRowShown="0" headerRowDxfId="22" dataDxfId="21" tableBorderDxfId="20">
  <autoFilter ref="A1:J190" xr:uid="{129D964E-47C0-46FF-B5B7-D5B263B0CF2B}"/>
  <tableColumns count="10">
    <tableColumn id="1" xr3:uid="{907F7947-C819-4D71-9A45-EB75667C5313}" name="Date" dataDxfId="19"/>
    <tableColumn id="2" xr3:uid="{1ABDF04F-8BF5-4294-B77A-99D376527968}" name="Region" dataDxfId="18"/>
    <tableColumn id="3" xr3:uid="{32F2ADE8-F2A1-4D7E-AA53-235EE4E6A1AD}" name="Sales Rep" dataDxfId="17"/>
    <tableColumn id="4" xr3:uid="{FF4DDD31-DB88-4D21-AC3F-63B90665FB22}" name="Customer" dataDxfId="16"/>
    <tableColumn id="5" xr3:uid="{70993424-5D76-4CAB-A224-56CF43F4A564}" name="Product" dataDxfId="15"/>
    <tableColumn id="6" xr3:uid="{4A5FF5AC-94CD-4012-A938-560A7BABEDAF}" name="Price" dataDxfId="14"/>
    <tableColumn id="7" xr3:uid="{B6175EEE-464B-4F98-9EA8-55480B8A2927}" name="Units" dataDxfId="13"/>
    <tableColumn id="8" xr3:uid="{C1CBFE08-3A2D-493B-99A4-BCE75C7B25B8}" name="COGS" dataDxfId="12"/>
    <tableColumn id="9" xr3:uid="{076118F5-4D47-4E39-84B2-7152E4EE5CC6}" name="Sales" dataDxfId="11">
      <calculatedColumnFormula>F2*G2</calculatedColumnFormula>
    </tableColumn>
    <tableColumn id="10" xr3:uid="{BE694607-54E1-4017-A788-5A9FF3D284A0}" name="Gross Profit" dataDxfId="10"/>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072536-03A0-4BBF-B491-D860BC8B4409}" name="Table1" displayName="Table1" ref="A12:G724" totalsRowShown="0" headerRowDxfId="9" tableBorderDxfId="8">
  <autoFilter ref="A12:G724" xr:uid="{60072536-03A0-4BBF-B491-D860BC8B4409}"/>
  <tableColumns count="7">
    <tableColumn id="1" xr3:uid="{A87969B9-3651-4DB8-8D0B-C7C27A6E95FD}" name="Date" dataDxfId="7"/>
    <tableColumn id="2" xr3:uid="{63B551C9-1B8E-46DB-876E-4641A9DCC852}" name="Weekday" dataDxfId="6"/>
    <tableColumn id="3" xr3:uid="{FE97C41B-F390-43C4-B2D6-5A8992203111}" name="Amount" dataDxfId="5" dataCellStyle="Comma"/>
    <tableColumn id="4" xr3:uid="{5D352F4B-6502-483E-A88B-13A5556FE601}" name="AcctType" dataDxfId="4"/>
    <tableColumn id="5" xr3:uid="{B967C4B7-B813-4678-94AF-C824A4303F3B}" name="OpenedBy" dataDxfId="3"/>
    <tableColumn id="6" xr3:uid="{FF855E3C-B89F-4DB4-8ADD-171497931496}" name="Branch" dataDxfId="2"/>
    <tableColumn id="7" xr3:uid="{A60FBFFE-CE2E-41CD-937E-87DC9CDE73A6}" name="Customer"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2.xml"/></Relationships>
</file>

<file path=xl/worksheets/_rels/sheet29.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drawing" Target="../drawings/drawing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30.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31.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1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4.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35.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36.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37.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38.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39.xml.rels><?xml version="1.0" encoding="UTF-8" standalone="yes"?>
<Relationships xmlns="http://schemas.openxmlformats.org/package/2006/relationships"><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40.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drawing" Target="../drawings/drawing11.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25.xml"/></Relationships>
</file>

<file path=xl/worksheets/_rels/sheet43.xml.rels><?xml version="1.0" encoding="UTF-8" standalone="yes"?>
<Relationships xmlns="http://schemas.openxmlformats.org/package/2006/relationships"><Relationship Id="rId3" Type="http://schemas.openxmlformats.org/officeDocument/2006/relationships/pivotTable" Target="../pivotTables/pivotTable28.xml"/><Relationship Id="rId2" Type="http://schemas.openxmlformats.org/officeDocument/2006/relationships/pivotTable" Target="../pivotTables/pivotTable27.xml"/><Relationship Id="rId1" Type="http://schemas.openxmlformats.org/officeDocument/2006/relationships/pivotTable" Target="../pivotTables/pivotTable26.xml"/><Relationship Id="rId5" Type="http://schemas.openxmlformats.org/officeDocument/2006/relationships/drawing" Target="../drawings/drawing13.xml"/><Relationship Id="rId4" Type="http://schemas.openxmlformats.org/officeDocument/2006/relationships/pivotTable" Target="../pivotTables/pivot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1CFC7-C25C-4B3C-8E5B-212ED886CF9A}">
  <dimension ref="A1:E12"/>
  <sheetViews>
    <sheetView topLeftCell="A2" zoomScale="150" zoomScaleNormal="150" workbookViewId="0">
      <selection activeCell="A7" sqref="A7"/>
    </sheetView>
  </sheetViews>
  <sheetFormatPr defaultRowHeight="14.6"/>
  <sheetData>
    <row r="1" spans="1:5">
      <c r="A1" t="s">
        <v>0</v>
      </c>
    </row>
    <row r="2" spans="1:5">
      <c r="A2" t="s">
        <v>1</v>
      </c>
      <c r="C2" t="s">
        <v>2</v>
      </c>
    </row>
    <row r="3" spans="1:5">
      <c r="A3" t="s">
        <v>3</v>
      </c>
      <c r="B3" t="s">
        <v>4</v>
      </c>
      <c r="D3" t="s">
        <v>5</v>
      </c>
      <c r="E3" t="s">
        <v>6</v>
      </c>
    </row>
    <row r="4" spans="1:5">
      <c r="E4" t="s">
        <v>7</v>
      </c>
    </row>
    <row r="5" spans="1:5">
      <c r="A5" t="s">
        <v>8</v>
      </c>
      <c r="C5" t="s">
        <v>9</v>
      </c>
    </row>
    <row r="7" spans="1:5">
      <c r="A7" s="1" t="s">
        <v>10</v>
      </c>
    </row>
    <row r="8" spans="1:5">
      <c r="A8" t="s">
        <v>11</v>
      </c>
    </row>
    <row r="9" spans="1:5">
      <c r="A9" t="s">
        <v>12</v>
      </c>
    </row>
    <row r="10" spans="1:5">
      <c r="A10" t="s">
        <v>13</v>
      </c>
    </row>
    <row r="11" spans="1:5">
      <c r="A11" t="s">
        <v>14</v>
      </c>
    </row>
    <row r="12" spans="1:5">
      <c r="A12"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2D810-2770-466C-AE17-E2C977C5303A}">
  <dimension ref="A1:L27"/>
  <sheetViews>
    <sheetView topLeftCell="G14" zoomScale="130" zoomScaleNormal="130" workbookViewId="0">
      <selection activeCell="L26" sqref="L26"/>
    </sheetView>
  </sheetViews>
  <sheetFormatPr defaultRowHeight="14.6"/>
  <cols>
    <col min="1" max="1" width="10.15234375" bestFit="1" customWidth="1"/>
    <col min="4" max="4" width="11.23046875" bestFit="1" customWidth="1"/>
    <col min="5" max="5" width="9.84375" bestFit="1" customWidth="1"/>
    <col min="6" max="6" width="9.84375" customWidth="1"/>
  </cols>
  <sheetData>
    <row r="1" spans="1:12">
      <c r="J1" t="s">
        <v>43</v>
      </c>
    </row>
    <row r="2" spans="1:12">
      <c r="J2" t="s">
        <v>44</v>
      </c>
    </row>
    <row r="3" spans="1:12">
      <c r="J3" t="s">
        <v>45</v>
      </c>
    </row>
    <row r="5" spans="1:12">
      <c r="L5" s="1" t="s">
        <v>78</v>
      </c>
    </row>
    <row r="6" spans="1:12">
      <c r="A6" s="24" t="s">
        <v>40</v>
      </c>
      <c r="B6" s="24"/>
      <c r="C6" s="24"/>
      <c r="D6" s="24"/>
      <c r="E6" s="24"/>
      <c r="F6" s="25"/>
      <c r="L6" t="s">
        <v>79</v>
      </c>
    </row>
    <row r="7" spans="1:12">
      <c r="A7" s="25"/>
      <c r="B7" s="25"/>
      <c r="C7" s="25"/>
      <c r="D7" s="25"/>
      <c r="E7" s="25"/>
      <c r="F7" s="25"/>
    </row>
    <row r="8" spans="1:12">
      <c r="A8" s="2" t="s">
        <v>16</v>
      </c>
      <c r="B8" s="2" t="s">
        <v>17</v>
      </c>
      <c r="C8" s="2" t="s">
        <v>18</v>
      </c>
      <c r="D8" s="2" t="s">
        <v>19</v>
      </c>
      <c r="E8" s="2" t="s">
        <v>20</v>
      </c>
      <c r="F8" s="26"/>
    </row>
    <row r="9" spans="1:12">
      <c r="A9" s="3">
        <v>39449</v>
      </c>
      <c r="B9" s="4" t="s">
        <v>21</v>
      </c>
      <c r="C9" s="5" t="s">
        <v>22</v>
      </c>
      <c r="D9" s="6">
        <v>23183.43</v>
      </c>
      <c r="E9" s="6">
        <v>20401.419999999998</v>
      </c>
      <c r="F9" s="27"/>
      <c r="L9" s="1" t="s">
        <v>80</v>
      </c>
    </row>
    <row r="10" spans="1:12">
      <c r="A10" s="3">
        <v>39450</v>
      </c>
      <c r="B10" s="4" t="s">
        <v>23</v>
      </c>
      <c r="C10" s="4" t="s">
        <v>24</v>
      </c>
      <c r="D10" s="6">
        <v>17532.79</v>
      </c>
      <c r="E10" s="6">
        <v>15954.84</v>
      </c>
      <c r="F10" s="27"/>
      <c r="G10" t="s">
        <v>42</v>
      </c>
      <c r="L10" t="s">
        <v>81</v>
      </c>
    </row>
    <row r="11" spans="1:12">
      <c r="A11" s="11">
        <v>39450</v>
      </c>
      <c r="B11" s="4" t="s">
        <v>23</v>
      </c>
      <c r="C11" s="4" t="s">
        <v>25</v>
      </c>
      <c r="D11" s="6">
        <v>30941.61</v>
      </c>
      <c r="E11" s="6">
        <v>28156.87</v>
      </c>
      <c r="F11" s="27"/>
    </row>
    <row r="12" spans="1:12">
      <c r="A12" s="3">
        <v>39450</v>
      </c>
      <c r="B12" s="4" t="s">
        <v>21</v>
      </c>
      <c r="C12" s="4" t="s">
        <v>26</v>
      </c>
      <c r="D12" s="6">
        <v>31200.07</v>
      </c>
      <c r="E12" s="6">
        <v>27456.06</v>
      </c>
      <c r="F12" s="27"/>
    </row>
    <row r="13" spans="1:12">
      <c r="A13" s="3">
        <v>39450</v>
      </c>
      <c r="B13" s="5" t="s">
        <v>27</v>
      </c>
      <c r="C13" s="4" t="s">
        <v>28</v>
      </c>
      <c r="D13" s="6">
        <v>22619.15</v>
      </c>
      <c r="E13" s="6">
        <v>19678.66</v>
      </c>
      <c r="F13" s="27"/>
      <c r="L13" s="1" t="s">
        <v>100</v>
      </c>
    </row>
    <row r="14" spans="1:12">
      <c r="A14" s="3">
        <v>39451</v>
      </c>
      <c r="B14" s="12" t="s">
        <v>29</v>
      </c>
      <c r="C14" s="4" t="s">
        <v>30</v>
      </c>
      <c r="D14" s="6">
        <v>23584.46</v>
      </c>
      <c r="E14" s="6">
        <v>15329.9</v>
      </c>
      <c r="F14" s="27"/>
      <c r="L14" t="s">
        <v>101</v>
      </c>
    </row>
    <row r="15" spans="1:12">
      <c r="A15" s="3">
        <v>39452</v>
      </c>
      <c r="B15" s="12" t="s">
        <v>29</v>
      </c>
      <c r="C15" s="4" t="s">
        <v>28</v>
      </c>
      <c r="D15" s="6">
        <v>28829.59</v>
      </c>
      <c r="E15" s="6">
        <v>25946.63</v>
      </c>
      <c r="F15" s="27"/>
      <c r="L15" t="s">
        <v>102</v>
      </c>
    </row>
    <row r="16" spans="1:12">
      <c r="A16" s="3">
        <v>39452</v>
      </c>
      <c r="B16" s="12" t="s">
        <v>29</v>
      </c>
      <c r="C16" s="4" t="s">
        <v>30</v>
      </c>
      <c r="D16" s="6">
        <v>23924.31</v>
      </c>
      <c r="E16" s="6">
        <v>15550.8</v>
      </c>
      <c r="F16" s="27"/>
      <c r="G16" t="s">
        <v>42</v>
      </c>
      <c r="L16" t="s">
        <v>103</v>
      </c>
    </row>
    <row r="17" spans="1:12">
      <c r="A17" s="3">
        <v>39453</v>
      </c>
      <c r="B17" s="4" t="s">
        <v>23</v>
      </c>
      <c r="C17" s="4" t="s">
        <v>31</v>
      </c>
      <c r="D17" s="6">
        <v>24233.64</v>
      </c>
      <c r="E17" s="6">
        <v>21325.599999999999</v>
      </c>
      <c r="F17" s="27"/>
      <c r="L17" t="s">
        <v>104</v>
      </c>
    </row>
    <row r="18" spans="1:12">
      <c r="A18" s="3">
        <v>39453</v>
      </c>
      <c r="B18" s="4" t="s">
        <v>21</v>
      </c>
      <c r="C18" s="4" t="s">
        <v>32</v>
      </c>
      <c r="D18" s="6">
        <v>22336.42</v>
      </c>
      <c r="E18" s="6">
        <v>19656.05</v>
      </c>
      <c r="F18" s="27"/>
      <c r="L18" t="s">
        <v>105</v>
      </c>
    </row>
    <row r="19" spans="1:12">
      <c r="A19" s="3">
        <v>39455</v>
      </c>
      <c r="B19" s="5" t="s">
        <v>21</v>
      </c>
      <c r="C19" s="4" t="s">
        <v>33</v>
      </c>
      <c r="D19" s="6">
        <v>28373.37</v>
      </c>
      <c r="E19" s="6">
        <v>24826.7</v>
      </c>
      <c r="F19" s="27"/>
      <c r="L19" t="s">
        <v>106</v>
      </c>
    </row>
    <row r="20" spans="1:12">
      <c r="A20" s="3">
        <v>39455</v>
      </c>
      <c r="B20" s="4" t="s">
        <v>29</v>
      </c>
      <c r="C20" s="4" t="s">
        <v>34</v>
      </c>
      <c r="D20" s="6">
        <v>30846.57</v>
      </c>
      <c r="E20" s="6">
        <v>24060.32</v>
      </c>
      <c r="F20" s="27"/>
    </row>
    <row r="21" spans="1:12">
      <c r="A21" s="3">
        <v>39456</v>
      </c>
      <c r="B21" s="4" t="s">
        <v>29</v>
      </c>
      <c r="C21" s="5" t="s">
        <v>26</v>
      </c>
      <c r="D21" s="6">
        <v>22424.63</v>
      </c>
      <c r="E21" s="6">
        <v>20182.169999999998</v>
      </c>
      <c r="F21" s="27"/>
    </row>
    <row r="22" spans="1:12">
      <c r="A22" s="3">
        <v>39457</v>
      </c>
      <c r="B22" s="4" t="s">
        <v>35</v>
      </c>
      <c r="C22" s="4" t="s">
        <v>36</v>
      </c>
      <c r="D22" s="6">
        <v>21952.45</v>
      </c>
      <c r="E22" s="6">
        <v>19757.21</v>
      </c>
      <c r="F22" s="27"/>
      <c r="L22" s="1" t="s">
        <v>107</v>
      </c>
    </row>
    <row r="23" spans="1:12">
      <c r="A23" s="3">
        <v>39458</v>
      </c>
      <c r="B23" s="4" t="s">
        <v>29</v>
      </c>
      <c r="C23" s="4" t="s">
        <v>25</v>
      </c>
      <c r="D23" s="6">
        <v>27690.02</v>
      </c>
      <c r="E23" s="6">
        <v>24921.02</v>
      </c>
      <c r="F23" s="27"/>
      <c r="L23" t="s">
        <v>108</v>
      </c>
    </row>
    <row r="24" spans="1:12">
      <c r="A24" s="3">
        <v>39460</v>
      </c>
      <c r="B24" s="4" t="s">
        <v>37</v>
      </c>
      <c r="C24" s="4" t="s">
        <v>38</v>
      </c>
      <c r="D24" s="6">
        <v>24293.71</v>
      </c>
      <c r="E24" s="6">
        <v>21257</v>
      </c>
      <c r="F24" s="27"/>
      <c r="L24" t="s">
        <v>109</v>
      </c>
    </row>
    <row r="25" spans="1:12">
      <c r="A25" s="3">
        <v>39460</v>
      </c>
      <c r="B25" s="4" t="s">
        <v>21</v>
      </c>
      <c r="C25" s="4" t="s">
        <v>39</v>
      </c>
      <c r="D25" s="6">
        <v>25214.22</v>
      </c>
      <c r="E25" s="6">
        <v>23197.08</v>
      </c>
      <c r="F25" s="27"/>
      <c r="L25" t="s">
        <v>110</v>
      </c>
    </row>
    <row r="26" spans="1:12">
      <c r="A26" s="11"/>
      <c r="C26" s="22"/>
      <c r="D26" s="21"/>
      <c r="E26" s="21"/>
      <c r="F26" s="27"/>
    </row>
    <row r="27" spans="1:12">
      <c r="C27" s="10" t="s">
        <v>41</v>
      </c>
      <c r="D27" s="9">
        <f>SUM(D9:D25)</f>
        <v>429180.44000000006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D39AD-FE94-4092-BA93-86C9E246BF3F}">
  <dimension ref="A1:E31"/>
  <sheetViews>
    <sheetView zoomScale="150" zoomScaleNormal="150" workbookViewId="0">
      <selection activeCell="E5" sqref="E5"/>
    </sheetView>
  </sheetViews>
  <sheetFormatPr defaultRowHeight="14.6"/>
  <cols>
    <col min="1" max="1" width="15.3046875" customWidth="1"/>
  </cols>
  <sheetData>
    <row r="1" spans="1:5">
      <c r="A1" s="7" t="s">
        <v>82</v>
      </c>
      <c r="B1">
        <v>1</v>
      </c>
      <c r="E1" s="1" t="s">
        <v>87</v>
      </c>
    </row>
    <row r="2" spans="1:5">
      <c r="A2" s="7" t="str">
        <f t="shared" ref="A2:A6" si="0">A1</f>
        <v>A</v>
      </c>
      <c r="B2">
        <v>1</v>
      </c>
      <c r="E2" t="s">
        <v>88</v>
      </c>
    </row>
    <row r="3" spans="1:5">
      <c r="A3" s="7" t="str">
        <f t="shared" si="0"/>
        <v>A</v>
      </c>
      <c r="B3">
        <v>1</v>
      </c>
      <c r="E3" t="s">
        <v>89</v>
      </c>
    </row>
    <row r="4" spans="1:5">
      <c r="A4" s="7" t="str">
        <f t="shared" si="0"/>
        <v>A</v>
      </c>
      <c r="B4">
        <v>1</v>
      </c>
    </row>
    <row r="5" spans="1:5">
      <c r="A5" s="7" t="str">
        <f t="shared" si="0"/>
        <v>A</v>
      </c>
      <c r="B5">
        <v>1</v>
      </c>
    </row>
    <row r="6" spans="1:5">
      <c r="A6" s="7" t="str">
        <f t="shared" si="0"/>
        <v>A</v>
      </c>
      <c r="B6">
        <v>1</v>
      </c>
      <c r="E6" t="s">
        <v>90</v>
      </c>
    </row>
    <row r="7" spans="1:5">
      <c r="A7" t="s">
        <v>83</v>
      </c>
      <c r="B7">
        <v>1</v>
      </c>
      <c r="E7" t="s">
        <v>91</v>
      </c>
    </row>
    <row r="8" spans="1:5">
      <c r="A8" t="str">
        <f t="shared" ref="A8:A13" si="1">A7</f>
        <v>B</v>
      </c>
      <c r="B8">
        <v>1</v>
      </c>
      <c r="E8" t="s">
        <v>92</v>
      </c>
    </row>
    <row r="9" spans="1:5">
      <c r="A9" t="str">
        <f t="shared" si="1"/>
        <v>B</v>
      </c>
      <c r="B9">
        <v>1</v>
      </c>
      <c r="E9" t="s">
        <v>93</v>
      </c>
    </row>
    <row r="10" spans="1:5">
      <c r="A10" t="str">
        <f t="shared" si="1"/>
        <v>B</v>
      </c>
      <c r="B10">
        <v>1</v>
      </c>
      <c r="E10" t="s">
        <v>94</v>
      </c>
    </row>
    <row r="11" spans="1:5">
      <c r="A11" t="str">
        <f t="shared" si="1"/>
        <v>B</v>
      </c>
      <c r="B11">
        <v>1</v>
      </c>
      <c r="E11" t="s">
        <v>95</v>
      </c>
    </row>
    <row r="12" spans="1:5">
      <c r="A12" t="str">
        <f t="shared" si="1"/>
        <v>B</v>
      </c>
      <c r="B12">
        <v>1</v>
      </c>
      <c r="E12" t="s">
        <v>96</v>
      </c>
    </row>
    <row r="13" spans="1:5">
      <c r="A13" t="str">
        <f t="shared" si="1"/>
        <v>B</v>
      </c>
      <c r="B13">
        <v>1</v>
      </c>
      <c r="E13" t="s">
        <v>97</v>
      </c>
    </row>
    <row r="14" spans="1:5">
      <c r="A14" t="s">
        <v>84</v>
      </c>
      <c r="B14">
        <v>1</v>
      </c>
      <c r="E14" t="s">
        <v>98</v>
      </c>
    </row>
    <row r="15" spans="1:5">
      <c r="A15" t="str">
        <f t="shared" ref="A15:A20" si="2">A14</f>
        <v>C</v>
      </c>
      <c r="B15">
        <v>1</v>
      </c>
      <c r="E15" t="s">
        <v>99</v>
      </c>
    </row>
    <row r="16" spans="1:5">
      <c r="A16" t="str">
        <f t="shared" si="2"/>
        <v>C</v>
      </c>
      <c r="B16">
        <v>1</v>
      </c>
    </row>
    <row r="17" spans="1:2">
      <c r="A17" t="str">
        <f t="shared" si="2"/>
        <v>C</v>
      </c>
      <c r="B17">
        <v>1</v>
      </c>
    </row>
    <row r="18" spans="1:2">
      <c r="A18" t="str">
        <f t="shared" si="2"/>
        <v>C</v>
      </c>
      <c r="B18">
        <v>1</v>
      </c>
    </row>
    <row r="19" spans="1:2">
      <c r="A19" t="str">
        <f t="shared" si="2"/>
        <v>C</v>
      </c>
      <c r="B19">
        <v>1</v>
      </c>
    </row>
    <row r="20" spans="1:2">
      <c r="A20" t="str">
        <f t="shared" si="2"/>
        <v>C</v>
      </c>
      <c r="B20">
        <v>1</v>
      </c>
    </row>
    <row r="21" spans="1:2">
      <c r="A21" t="s">
        <v>85</v>
      </c>
      <c r="B21">
        <v>1</v>
      </c>
    </row>
    <row r="22" spans="1:2">
      <c r="A22" t="str">
        <f t="shared" ref="A22:A27" si="3">A21</f>
        <v>D</v>
      </c>
      <c r="B22">
        <v>1</v>
      </c>
    </row>
    <row r="23" spans="1:2">
      <c r="A23" t="str">
        <f t="shared" si="3"/>
        <v>D</v>
      </c>
      <c r="B23">
        <v>1</v>
      </c>
    </row>
    <row r="24" spans="1:2">
      <c r="A24" t="str">
        <f t="shared" si="3"/>
        <v>D</v>
      </c>
      <c r="B24">
        <v>1</v>
      </c>
    </row>
    <row r="25" spans="1:2">
      <c r="A25" t="str">
        <f t="shared" si="3"/>
        <v>D</v>
      </c>
      <c r="B25">
        <v>1</v>
      </c>
    </row>
    <row r="26" spans="1:2">
      <c r="A26" t="str">
        <f t="shared" si="3"/>
        <v>D</v>
      </c>
      <c r="B26">
        <v>1</v>
      </c>
    </row>
    <row r="27" spans="1:2">
      <c r="A27" t="str">
        <f t="shared" si="3"/>
        <v>D</v>
      </c>
      <c r="B27">
        <v>1</v>
      </c>
    </row>
    <row r="28" spans="1:2">
      <c r="A28" t="s">
        <v>86</v>
      </c>
      <c r="B28">
        <v>1</v>
      </c>
    </row>
    <row r="29" spans="1:2">
      <c r="A29" t="str">
        <f t="shared" ref="A29:A31" si="4">A28</f>
        <v>E</v>
      </c>
      <c r="B29">
        <v>1</v>
      </c>
    </row>
    <row r="30" spans="1:2">
      <c r="A30" t="str">
        <f t="shared" si="4"/>
        <v>E</v>
      </c>
      <c r="B30">
        <v>1</v>
      </c>
    </row>
    <row r="31" spans="1:2">
      <c r="A31" t="str">
        <f t="shared" si="4"/>
        <v>E</v>
      </c>
      <c r="B3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09571-4410-430A-B462-85FE062318BE}">
  <dimension ref="A1:J27"/>
  <sheetViews>
    <sheetView workbookViewId="0"/>
  </sheetViews>
  <sheetFormatPr defaultRowHeight="14.6"/>
  <cols>
    <col min="1" max="1" width="14.69140625" customWidth="1"/>
    <col min="2" max="2" width="9.15234375" bestFit="1" customWidth="1"/>
    <col min="5" max="5" width="10.84375" bestFit="1" customWidth="1"/>
    <col min="6" max="6" width="17.61328125" bestFit="1" customWidth="1"/>
    <col min="7" max="7" width="13.15234375" bestFit="1" customWidth="1"/>
    <col min="8" max="8" width="12.69140625" bestFit="1" customWidth="1"/>
    <col min="9" max="9" width="12.69140625" customWidth="1"/>
  </cols>
  <sheetData>
    <row r="1" spans="1:10">
      <c r="A1" s="28" t="s">
        <v>46</v>
      </c>
      <c r="B1" s="28"/>
      <c r="C1" s="28"/>
      <c r="D1" s="28"/>
      <c r="E1" s="28"/>
      <c r="F1" s="28"/>
      <c r="G1" s="28"/>
      <c r="H1" s="28"/>
      <c r="I1" s="1"/>
    </row>
    <row r="2" spans="1:10">
      <c r="A2" s="1"/>
      <c r="B2" s="1"/>
      <c r="C2" s="1"/>
      <c r="D2" s="1"/>
      <c r="E2" s="1"/>
      <c r="F2" s="1"/>
      <c r="G2" s="1"/>
      <c r="H2" s="1"/>
      <c r="I2" s="1"/>
    </row>
    <row r="3" spans="1:10">
      <c r="A3" s="1" t="s">
        <v>47</v>
      </c>
      <c r="B3" s="13" t="s">
        <v>48</v>
      </c>
      <c r="C3" s="1" t="s">
        <v>49</v>
      </c>
      <c r="D3" s="1" t="s">
        <v>50</v>
      </c>
      <c r="E3" s="1" t="s">
        <v>51</v>
      </c>
      <c r="F3" s="14" t="s">
        <v>52</v>
      </c>
      <c r="G3" s="14" t="s">
        <v>53</v>
      </c>
      <c r="H3" s="1" t="s">
        <v>54</v>
      </c>
      <c r="I3" s="1"/>
    </row>
    <row r="4" spans="1:10">
      <c r="A4" s="23" t="s">
        <v>55</v>
      </c>
      <c r="B4" s="15">
        <v>42915</v>
      </c>
      <c r="C4" t="s">
        <v>56</v>
      </c>
      <c r="E4" s="16">
        <v>42915</v>
      </c>
      <c r="F4" s="17"/>
      <c r="G4" s="17">
        <v>1000000</v>
      </c>
      <c r="H4" s="18">
        <f>G4</f>
        <v>1000000</v>
      </c>
      <c r="I4" s="18"/>
    </row>
    <row r="5" spans="1:10">
      <c r="A5" s="23" t="str">
        <f t="shared" ref="A5:A10" si="0">A4</f>
        <v>409000611074'</v>
      </c>
      <c r="B5" s="15">
        <v>42921</v>
      </c>
      <c r="C5" t="s">
        <v>56</v>
      </c>
      <c r="E5" s="16">
        <v>42921</v>
      </c>
      <c r="F5" s="17"/>
      <c r="G5" s="17">
        <v>1000000</v>
      </c>
      <c r="H5" s="8">
        <f>H4+G5-F5</f>
        <v>2000000</v>
      </c>
      <c r="I5" s="8"/>
    </row>
    <row r="6" spans="1:10">
      <c r="A6" s="23" t="str">
        <f t="shared" si="0"/>
        <v>409000611074'</v>
      </c>
      <c r="B6" s="15">
        <v>42934</v>
      </c>
      <c r="C6" t="s">
        <v>57</v>
      </c>
      <c r="E6" s="16">
        <v>42934</v>
      </c>
      <c r="F6" s="17"/>
      <c r="G6" s="17">
        <v>500000</v>
      </c>
      <c r="H6" s="8">
        <f>H5+G6-F6</f>
        <v>2500000</v>
      </c>
      <c r="I6" s="8"/>
    </row>
    <row r="7" spans="1:10">
      <c r="A7" s="23" t="str">
        <f t="shared" si="0"/>
        <v>409000611074'</v>
      </c>
      <c r="B7" s="15">
        <v>42963</v>
      </c>
      <c r="C7" t="s">
        <v>57</v>
      </c>
      <c r="E7" s="16">
        <v>42963</v>
      </c>
      <c r="F7" s="17"/>
      <c r="G7" s="17">
        <v>500000</v>
      </c>
      <c r="H7" s="8">
        <f>H6+G7-F7</f>
        <v>3000000</v>
      </c>
      <c r="I7" s="8"/>
    </row>
    <row r="8" spans="1:10">
      <c r="A8" s="23" t="str">
        <f t="shared" si="0"/>
        <v>409000611074'</v>
      </c>
      <c r="B8" s="15">
        <v>42963</v>
      </c>
      <c r="C8" t="s">
        <v>58</v>
      </c>
      <c r="E8" s="16">
        <v>42963</v>
      </c>
      <c r="F8" s="17">
        <v>133900</v>
      </c>
      <c r="G8" s="17"/>
      <c r="H8" s="8">
        <f>H7+G8-F8</f>
        <v>2866100</v>
      </c>
      <c r="I8" s="8"/>
    </row>
    <row r="9" spans="1:10">
      <c r="A9" s="23" t="str">
        <f t="shared" si="0"/>
        <v>409000611074'</v>
      </c>
      <c r="B9" s="15">
        <v>42963</v>
      </c>
      <c r="C9" t="s">
        <v>59</v>
      </c>
      <c r="E9" s="16">
        <v>42963</v>
      </c>
      <c r="F9" s="17">
        <v>18000</v>
      </c>
      <c r="G9" s="17"/>
      <c r="H9" s="8">
        <f t="shared" ref="H9:H25" si="1">H8+G9-F9</f>
        <v>2848100</v>
      </c>
      <c r="I9" s="8"/>
    </row>
    <row r="10" spans="1:10">
      <c r="A10" s="23" t="str">
        <f t="shared" si="0"/>
        <v>409000611074'</v>
      </c>
      <c r="B10" s="15">
        <v>42963</v>
      </c>
      <c r="C10" t="s">
        <v>60</v>
      </c>
      <c r="E10" s="16">
        <v>42963</v>
      </c>
      <c r="F10" s="17">
        <v>5000</v>
      </c>
      <c r="G10" s="17"/>
      <c r="H10" s="8">
        <f t="shared" si="1"/>
        <v>2843100</v>
      </c>
      <c r="I10" s="8"/>
    </row>
    <row r="11" spans="1:10">
      <c r="A11" s="23" t="s">
        <v>61</v>
      </c>
      <c r="B11" s="15">
        <v>42423</v>
      </c>
      <c r="C11" t="s">
        <v>62</v>
      </c>
      <c r="E11" s="16">
        <v>42423</v>
      </c>
      <c r="F11" s="17"/>
      <c r="G11" s="17">
        <v>21000</v>
      </c>
      <c r="H11" s="8">
        <f>G11</f>
        <v>21000</v>
      </c>
      <c r="I11" s="8"/>
    </row>
    <row r="12" spans="1:10">
      <c r="A12" s="23" t="str">
        <f t="shared" ref="A12:A25" si="2">A11</f>
        <v>409000425051'</v>
      </c>
      <c r="B12" s="15">
        <v>42423</v>
      </c>
      <c r="C12" t="s">
        <v>63</v>
      </c>
      <c r="E12" s="16">
        <v>42423</v>
      </c>
      <c r="F12" s="17"/>
      <c r="G12" s="17">
        <v>1000</v>
      </c>
      <c r="H12" s="8">
        <f t="shared" si="1"/>
        <v>22000</v>
      </c>
      <c r="I12" s="8"/>
    </row>
    <row r="13" spans="1:10">
      <c r="A13" s="23" t="str">
        <f t="shared" si="2"/>
        <v>409000425051'</v>
      </c>
      <c r="B13" s="15">
        <v>42429</v>
      </c>
      <c r="C13" t="s">
        <v>64</v>
      </c>
      <c r="E13" s="16">
        <v>42429</v>
      </c>
      <c r="F13" s="17"/>
      <c r="G13" s="17">
        <v>21000</v>
      </c>
      <c r="H13" s="8">
        <f t="shared" si="1"/>
        <v>43000</v>
      </c>
      <c r="I13" s="8"/>
    </row>
    <row r="14" spans="1:10">
      <c r="A14" s="23" t="str">
        <f t="shared" si="2"/>
        <v>409000425051'</v>
      </c>
      <c r="B14" s="15">
        <v>42431</v>
      </c>
      <c r="C14" t="s">
        <v>65</v>
      </c>
      <c r="E14" s="16">
        <v>42431</v>
      </c>
      <c r="F14" s="17"/>
      <c r="G14" s="17">
        <v>21000</v>
      </c>
      <c r="H14" s="8">
        <f t="shared" si="1"/>
        <v>64000</v>
      </c>
      <c r="I14" s="8"/>
    </row>
    <row r="15" spans="1:10">
      <c r="A15" s="23" t="str">
        <f t="shared" si="2"/>
        <v>409000425051'</v>
      </c>
      <c r="B15" s="15">
        <v>42459</v>
      </c>
      <c r="C15" t="s">
        <v>66</v>
      </c>
      <c r="E15" s="16">
        <v>42459</v>
      </c>
      <c r="F15" s="17"/>
      <c r="G15" s="17">
        <v>20000</v>
      </c>
      <c r="H15" s="8">
        <f t="shared" si="1"/>
        <v>84000</v>
      </c>
      <c r="I15" s="8"/>
    </row>
    <row r="16" spans="1:10">
      <c r="A16" s="23" t="str">
        <f t="shared" si="2"/>
        <v>409000425051'</v>
      </c>
      <c r="B16" s="15">
        <v>42466</v>
      </c>
      <c r="C16" t="s">
        <v>67</v>
      </c>
      <c r="E16" s="16">
        <v>42466</v>
      </c>
      <c r="F16" s="17"/>
      <c r="G16" s="17">
        <v>1000</v>
      </c>
      <c r="H16" s="8">
        <f t="shared" si="1"/>
        <v>85000</v>
      </c>
      <c r="I16" s="8"/>
      <c r="J16" s="19" t="s">
        <v>68</v>
      </c>
    </row>
    <row r="17" spans="1:9">
      <c r="A17" s="23" t="str">
        <f t="shared" si="2"/>
        <v>409000425051'</v>
      </c>
      <c r="B17" s="15">
        <v>42467</v>
      </c>
      <c r="C17" t="s">
        <v>69</v>
      </c>
      <c r="E17" s="16">
        <v>42467</v>
      </c>
      <c r="F17" s="17"/>
      <c r="G17" s="17">
        <v>1000</v>
      </c>
      <c r="H17" s="8">
        <f t="shared" si="1"/>
        <v>86000</v>
      </c>
      <c r="I17" s="8"/>
    </row>
    <row r="18" spans="1:9">
      <c r="A18" s="23" t="str">
        <f t="shared" si="2"/>
        <v>409000425051'</v>
      </c>
      <c r="B18" s="15">
        <v>42468</v>
      </c>
      <c r="C18" t="s">
        <v>70</v>
      </c>
      <c r="E18" s="16">
        <v>42468</v>
      </c>
      <c r="F18" s="17"/>
      <c r="G18" s="17">
        <v>1000</v>
      </c>
      <c r="H18" s="8">
        <f t="shared" si="1"/>
        <v>87000</v>
      </c>
      <c r="I18" s="8"/>
    </row>
    <row r="19" spans="1:9">
      <c r="A19" s="23" t="str">
        <f t="shared" si="2"/>
        <v>409000425051'</v>
      </c>
      <c r="B19" s="15">
        <v>42473</v>
      </c>
      <c r="C19" t="s">
        <v>71</v>
      </c>
      <c r="E19" s="16">
        <v>42473</v>
      </c>
      <c r="F19" s="17"/>
      <c r="G19" s="17">
        <v>21000</v>
      </c>
      <c r="H19" s="8">
        <f t="shared" si="1"/>
        <v>108000</v>
      </c>
      <c r="I19" s="8"/>
    </row>
    <row r="20" spans="1:9">
      <c r="A20" s="23" t="str">
        <f t="shared" si="2"/>
        <v>409000425051'</v>
      </c>
      <c r="B20" s="15">
        <v>42476</v>
      </c>
      <c r="C20" t="s">
        <v>72</v>
      </c>
      <c r="E20" s="16">
        <v>42476</v>
      </c>
      <c r="F20" s="17"/>
      <c r="G20" s="17">
        <v>1000</v>
      </c>
      <c r="H20" s="8">
        <f t="shared" si="1"/>
        <v>109000</v>
      </c>
      <c r="I20" s="8"/>
    </row>
    <row r="21" spans="1:9">
      <c r="A21" s="23" t="str">
        <f t="shared" si="2"/>
        <v>409000425051'</v>
      </c>
      <c r="B21" s="15">
        <v>42480</v>
      </c>
      <c r="C21" t="s">
        <v>73</v>
      </c>
      <c r="E21" s="16">
        <v>42480</v>
      </c>
      <c r="F21" s="17"/>
      <c r="G21" s="17">
        <v>1000</v>
      </c>
      <c r="H21" s="8">
        <f t="shared" si="1"/>
        <v>110000</v>
      </c>
      <c r="I21" s="8"/>
    </row>
    <row r="22" spans="1:9">
      <c r="A22" s="23" t="str">
        <f t="shared" si="2"/>
        <v>409000425051'</v>
      </c>
      <c r="B22" s="15">
        <v>42481</v>
      </c>
      <c r="C22" t="s">
        <v>74</v>
      </c>
      <c r="E22" s="16">
        <v>42481</v>
      </c>
      <c r="F22" s="17"/>
      <c r="G22" s="17">
        <v>1000</v>
      </c>
      <c r="H22" s="8">
        <f t="shared" si="1"/>
        <v>111000</v>
      </c>
      <c r="I22" s="8"/>
    </row>
    <row r="23" spans="1:9">
      <c r="A23" s="23" t="str">
        <f t="shared" si="2"/>
        <v>409000425051'</v>
      </c>
      <c r="B23" s="15">
        <v>42485</v>
      </c>
      <c r="C23" t="s">
        <v>75</v>
      </c>
      <c r="E23" s="16">
        <v>42485</v>
      </c>
      <c r="F23" s="17"/>
      <c r="G23" s="17">
        <v>1000</v>
      </c>
      <c r="H23" s="8">
        <f t="shared" si="1"/>
        <v>112000</v>
      </c>
      <c r="I23" s="8"/>
    </row>
    <row r="24" spans="1:9">
      <c r="A24" s="23" t="str">
        <f t="shared" si="2"/>
        <v>409000425051'</v>
      </c>
      <c r="B24" s="15">
        <v>42485</v>
      </c>
      <c r="C24" t="s">
        <v>76</v>
      </c>
      <c r="E24" s="16">
        <v>42485</v>
      </c>
      <c r="F24" s="17"/>
      <c r="G24" s="17">
        <v>21000</v>
      </c>
      <c r="H24" s="8">
        <f t="shared" si="1"/>
        <v>133000</v>
      </c>
      <c r="I24" s="8"/>
    </row>
    <row r="25" spans="1:9">
      <c r="A25" s="23" t="str">
        <f t="shared" si="2"/>
        <v>409000425051'</v>
      </c>
      <c r="B25" s="15">
        <v>42495</v>
      </c>
      <c r="C25" t="s">
        <v>77</v>
      </c>
      <c r="E25" s="16">
        <v>42495</v>
      </c>
      <c r="F25" s="17"/>
      <c r="G25" s="17">
        <v>21000</v>
      </c>
      <c r="H25" s="8">
        <f t="shared" si="1"/>
        <v>154000</v>
      </c>
      <c r="I25" s="8"/>
    </row>
    <row r="26" spans="1:9">
      <c r="A26" s="23"/>
      <c r="B26" s="15"/>
      <c r="E26" s="16"/>
      <c r="F26" s="17"/>
      <c r="G26" s="17"/>
      <c r="H26" s="8"/>
      <c r="I26" s="8"/>
    </row>
    <row r="27" spans="1:9">
      <c r="E27" t="s">
        <v>41</v>
      </c>
      <c r="F27" s="20">
        <f>SUM(F4:F25)</f>
        <v>156900</v>
      </c>
      <c r="G27" s="20">
        <f>SUM(G4:G25)</f>
        <v>3154000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BB8AC-E1D4-405E-B97E-7E95ACCDD60D}">
  <dimension ref="A1:E48"/>
  <sheetViews>
    <sheetView topLeftCell="A37" zoomScale="150" zoomScaleNormal="150" workbookViewId="0">
      <selection activeCell="E45" sqref="E45"/>
    </sheetView>
  </sheetViews>
  <sheetFormatPr defaultRowHeight="14.6"/>
  <cols>
    <col min="1" max="1" width="13.921875" customWidth="1"/>
    <col min="2" max="2" width="15" customWidth="1"/>
    <col min="3" max="3" width="10.15234375" bestFit="1" customWidth="1"/>
  </cols>
  <sheetData>
    <row r="1" spans="1:4">
      <c r="A1" t="s">
        <v>111</v>
      </c>
      <c r="C1">
        <v>123</v>
      </c>
      <c r="D1" t="s">
        <v>114</v>
      </c>
    </row>
    <row r="2" spans="1:4">
      <c r="A2" t="s">
        <v>112</v>
      </c>
      <c r="C2" t="s">
        <v>115</v>
      </c>
      <c r="D2" t="s">
        <v>116</v>
      </c>
    </row>
    <row r="3" spans="1:4">
      <c r="A3" t="s">
        <v>113</v>
      </c>
      <c r="C3" t="b">
        <v>1</v>
      </c>
      <c r="D3" t="s">
        <v>117</v>
      </c>
    </row>
    <row r="5" spans="1:4">
      <c r="A5" t="s">
        <v>118</v>
      </c>
    </row>
    <row r="6" spans="1:4">
      <c r="A6" t="s">
        <v>119</v>
      </c>
      <c r="B6">
        <v>9903445566</v>
      </c>
    </row>
    <row r="7" spans="1:4">
      <c r="A7" s="11">
        <v>45492</v>
      </c>
    </row>
    <row r="8" spans="1:4">
      <c r="A8" t="s">
        <v>120</v>
      </c>
    </row>
    <row r="10" spans="1:4">
      <c r="A10" s="1" t="s">
        <v>121</v>
      </c>
    </row>
    <row r="11" spans="1:4">
      <c r="A11" t="s">
        <v>122</v>
      </c>
    </row>
    <row r="12" spans="1:4">
      <c r="A12" s="11">
        <v>45363</v>
      </c>
      <c r="C12" t="s">
        <v>123</v>
      </c>
    </row>
    <row r="13" spans="1:4">
      <c r="A13" s="11">
        <v>45444</v>
      </c>
      <c r="C13" t="s">
        <v>124</v>
      </c>
    </row>
    <row r="14" spans="1:4">
      <c r="A14" s="11">
        <v>45429</v>
      </c>
    </row>
    <row r="17" spans="1:4">
      <c r="A17" s="1" t="s">
        <v>125</v>
      </c>
    </row>
    <row r="18" spans="1:4">
      <c r="A18" t="s">
        <v>126</v>
      </c>
    </row>
    <row r="19" spans="1:4">
      <c r="A19" t="s">
        <v>127</v>
      </c>
    </row>
    <row r="20" spans="1:4">
      <c r="A20" t="s">
        <v>128</v>
      </c>
    </row>
    <row r="22" spans="1:4">
      <c r="A22" t="s">
        <v>129</v>
      </c>
      <c r="B22" t="s">
        <v>130</v>
      </c>
    </row>
    <row r="25" spans="1:4">
      <c r="A25" s="1" t="s">
        <v>151</v>
      </c>
    </row>
    <row r="26" spans="1:4">
      <c r="A26" s="11">
        <v>45389</v>
      </c>
      <c r="C26" t="s">
        <v>152</v>
      </c>
    </row>
    <row r="28" spans="1:4">
      <c r="A28" s="11">
        <v>45413</v>
      </c>
      <c r="C28" s="31">
        <f ca="1">TODAY()</f>
        <v>45527</v>
      </c>
      <c r="D28" t="s">
        <v>153</v>
      </c>
    </row>
    <row r="29" spans="1:4">
      <c r="A29" s="11">
        <v>45431</v>
      </c>
      <c r="C29" s="11">
        <v>1</v>
      </c>
    </row>
    <row r="30" spans="1:4">
      <c r="A30" s="31">
        <f>A29-A28</f>
        <v>18</v>
      </c>
    </row>
    <row r="31" spans="1:4">
      <c r="A31" s="11"/>
    </row>
    <row r="33" spans="1:5">
      <c r="A33" t="s">
        <v>154</v>
      </c>
      <c r="D33" t="s">
        <v>157</v>
      </c>
      <c r="E33">
        <v>4000</v>
      </c>
    </row>
    <row r="34" spans="1:5">
      <c r="A34">
        <v>123</v>
      </c>
      <c r="B34" t="s">
        <v>154</v>
      </c>
      <c r="D34" t="s">
        <v>158</v>
      </c>
      <c r="E34">
        <v>15000</v>
      </c>
    </row>
    <row r="35" spans="1:5">
      <c r="A35" s="32">
        <v>123</v>
      </c>
      <c r="B35" t="s">
        <v>134</v>
      </c>
      <c r="D35" t="s">
        <v>159</v>
      </c>
      <c r="E35" s="34">
        <f>E33/E34</f>
        <v>0.26666666666666666</v>
      </c>
    </row>
    <row r="36" spans="1:5">
      <c r="A36" s="33">
        <v>123</v>
      </c>
      <c r="B36" t="s">
        <v>155</v>
      </c>
    </row>
    <row r="37" spans="1:5">
      <c r="B37" t="s">
        <v>156</v>
      </c>
    </row>
    <row r="40" spans="1:5">
      <c r="A40" s="1" t="s">
        <v>160</v>
      </c>
      <c r="C40" t="s">
        <v>161</v>
      </c>
    </row>
    <row r="41" spans="1:5">
      <c r="A41" s="30">
        <v>765</v>
      </c>
      <c r="C41" s="35" t="s">
        <v>162</v>
      </c>
    </row>
    <row r="42" spans="1:5">
      <c r="A42" s="30">
        <v>97</v>
      </c>
      <c r="C42" s="35" t="s">
        <v>163</v>
      </c>
    </row>
    <row r="43" spans="1:5">
      <c r="A43" s="30">
        <v>870</v>
      </c>
      <c r="C43" s="35" t="s">
        <v>164</v>
      </c>
    </row>
    <row r="44" spans="1:5">
      <c r="A44" s="30">
        <v>865</v>
      </c>
      <c r="C44" s="35"/>
    </row>
    <row r="45" spans="1:5">
      <c r="C45" s="35"/>
    </row>
    <row r="46" spans="1:5">
      <c r="C46" s="35"/>
    </row>
    <row r="47" spans="1:5">
      <c r="C47" s="35"/>
    </row>
    <row r="48" spans="1:5">
      <c r="C48" s="3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1BDEB-C944-4041-B689-2DE7FD971595}">
  <dimension ref="A1:F9"/>
  <sheetViews>
    <sheetView workbookViewId="0">
      <selection activeCell="I7" sqref="I7"/>
    </sheetView>
  </sheetViews>
  <sheetFormatPr defaultRowHeight="14.6"/>
  <cols>
    <col min="6" max="6" width="14.61328125" customWidth="1"/>
  </cols>
  <sheetData>
    <row r="1" spans="1:6">
      <c r="A1" t="s">
        <v>131</v>
      </c>
      <c r="B1" t="s">
        <v>132</v>
      </c>
      <c r="C1" t="s">
        <v>133</v>
      </c>
      <c r="D1" t="s">
        <v>134</v>
      </c>
      <c r="E1" t="s">
        <v>111</v>
      </c>
      <c r="F1" t="s">
        <v>135</v>
      </c>
    </row>
    <row r="2" spans="1:6">
      <c r="A2" s="29" t="s">
        <v>136</v>
      </c>
      <c r="B2">
        <v>46484</v>
      </c>
      <c r="C2">
        <v>6.5382673414146386E-2</v>
      </c>
      <c r="D2">
        <v>1317</v>
      </c>
      <c r="E2" s="30" t="s">
        <v>137</v>
      </c>
      <c r="F2" s="11">
        <v>37155</v>
      </c>
    </row>
    <row r="3" spans="1:6">
      <c r="A3" s="29" t="s">
        <v>138</v>
      </c>
      <c r="B3">
        <v>46030</v>
      </c>
      <c r="C3">
        <v>0.34906884371368518</v>
      </c>
      <c r="D3">
        <v>3252</v>
      </c>
      <c r="E3" s="30" t="s">
        <v>139</v>
      </c>
      <c r="F3" s="11">
        <v>37230</v>
      </c>
    </row>
    <row r="4" spans="1:6">
      <c r="A4" s="29" t="s">
        <v>140</v>
      </c>
      <c r="B4">
        <v>46709</v>
      </c>
      <c r="C4">
        <v>2.7711396355696971E-2</v>
      </c>
      <c r="D4">
        <v>3642</v>
      </c>
      <c r="E4" s="30" t="s">
        <v>141</v>
      </c>
      <c r="F4" s="11">
        <v>37193</v>
      </c>
    </row>
    <row r="5" spans="1:6">
      <c r="A5" s="29" t="s">
        <v>142</v>
      </c>
      <c r="B5">
        <v>46216</v>
      </c>
      <c r="C5">
        <v>0.70325263904517832</v>
      </c>
      <c r="D5">
        <v>3203</v>
      </c>
      <c r="E5" s="30" t="s">
        <v>143</v>
      </c>
      <c r="F5" s="11">
        <v>37211</v>
      </c>
    </row>
    <row r="6" spans="1:6">
      <c r="A6" s="29" t="s">
        <v>144</v>
      </c>
      <c r="B6">
        <v>46244</v>
      </c>
      <c r="C6">
        <v>0.25120733426615371</v>
      </c>
      <c r="D6">
        <v>4117</v>
      </c>
      <c r="E6" s="30" t="s">
        <v>145</v>
      </c>
      <c r="F6" s="11">
        <v>37211</v>
      </c>
    </row>
    <row r="7" spans="1:6">
      <c r="A7" s="29" t="s">
        <v>146</v>
      </c>
      <c r="B7">
        <v>46407</v>
      </c>
      <c r="C7">
        <v>0.5832465659561602</v>
      </c>
      <c r="D7">
        <v>3152</v>
      </c>
      <c r="E7" s="30" t="s">
        <v>147</v>
      </c>
      <c r="F7" s="11">
        <v>37232</v>
      </c>
    </row>
    <row r="8" spans="1:6">
      <c r="A8" s="29" t="s">
        <v>148</v>
      </c>
      <c r="B8">
        <v>46470</v>
      </c>
      <c r="C8">
        <v>0.79344744006125612</v>
      </c>
      <c r="D8">
        <v>2493</v>
      </c>
      <c r="E8" s="30" t="s">
        <v>149</v>
      </c>
    </row>
    <row r="9" spans="1:6">
      <c r="A9" s="29" t="s">
        <v>150</v>
      </c>
      <c r="B9">
        <v>46061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A7C-B497-4CB2-BE5C-31A4EEFA8362}">
  <dimension ref="A1:H18"/>
  <sheetViews>
    <sheetView topLeftCell="A18" zoomScale="140" zoomScaleNormal="140" workbookViewId="0">
      <selection activeCell="B21" sqref="B21"/>
    </sheetView>
  </sheetViews>
  <sheetFormatPr defaultRowHeight="14.6"/>
  <cols>
    <col min="2" max="2" width="35.53515625" customWidth="1"/>
    <col min="7" max="7" width="10.921875" customWidth="1"/>
  </cols>
  <sheetData>
    <row r="1" spans="1:8" ht="38.25" customHeight="1">
      <c r="A1" t="s">
        <v>165</v>
      </c>
      <c r="G1" s="40" t="s">
        <v>184</v>
      </c>
      <c r="H1" t="s">
        <v>185</v>
      </c>
    </row>
    <row r="2" spans="1:8">
      <c r="A2" t="s">
        <v>166</v>
      </c>
      <c r="B2" t="s">
        <v>168</v>
      </c>
      <c r="C2" t="s">
        <v>170</v>
      </c>
      <c r="D2" t="s">
        <v>169</v>
      </c>
    </row>
    <row r="3" spans="1:8">
      <c r="A3" t="s">
        <v>167</v>
      </c>
      <c r="B3" t="s">
        <v>171</v>
      </c>
      <c r="C3" s="1" t="s">
        <v>172</v>
      </c>
      <c r="D3" t="s">
        <v>173</v>
      </c>
      <c r="G3" s="1" t="s">
        <v>186</v>
      </c>
    </row>
    <row r="4" spans="1:8">
      <c r="G4" t="s">
        <v>187</v>
      </c>
    </row>
    <row r="5" spans="1:8" ht="41.25" customHeight="1">
      <c r="B5" s="37" t="s">
        <v>174</v>
      </c>
    </row>
    <row r="6" spans="1:8" ht="35.6" customHeight="1">
      <c r="B6" s="37">
        <v>567</v>
      </c>
    </row>
    <row r="7" spans="1:8">
      <c r="A7" t="s">
        <v>175</v>
      </c>
      <c r="B7" s="1" t="s">
        <v>112</v>
      </c>
      <c r="C7" s="1" t="s">
        <v>176</v>
      </c>
    </row>
    <row r="8" spans="1:8">
      <c r="B8" s="38" t="s">
        <v>177</v>
      </c>
    </row>
    <row r="9" spans="1:8">
      <c r="B9" s="38" t="s">
        <v>178</v>
      </c>
    </row>
    <row r="10" spans="1:8">
      <c r="B10" s="38" t="s">
        <v>179</v>
      </c>
    </row>
    <row r="11" spans="1:8">
      <c r="B11" t="s">
        <v>180</v>
      </c>
    </row>
    <row r="12" spans="1:8">
      <c r="B12" s="39" t="s">
        <v>154</v>
      </c>
      <c r="C12" s="1" t="s">
        <v>181</v>
      </c>
    </row>
    <row r="13" spans="1:8">
      <c r="B13" s="36">
        <v>23645</v>
      </c>
    </row>
    <row r="14" spans="1:8">
      <c r="B14" s="36">
        <v>22</v>
      </c>
    </row>
    <row r="15" spans="1:8">
      <c r="B15" s="36">
        <v>867865</v>
      </c>
    </row>
    <row r="17" spans="2:3">
      <c r="B17" s="1" t="s">
        <v>16</v>
      </c>
      <c r="C17" s="1" t="s">
        <v>183</v>
      </c>
    </row>
    <row r="18" spans="2:3">
      <c r="B18" t="s">
        <v>182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8ECDC-4A18-419A-B84D-ACF2AE9F15D5}">
  <sheetPr filterMode="1"/>
  <dimension ref="A1:M1388"/>
  <sheetViews>
    <sheetView topLeftCell="A6" zoomScale="170" zoomScaleNormal="170" workbookViewId="0">
      <selection activeCell="A10" sqref="A10"/>
    </sheetView>
  </sheetViews>
  <sheetFormatPr defaultRowHeight="14.6"/>
  <cols>
    <col min="1" max="1" width="10.07421875" bestFit="1" customWidth="1"/>
    <col min="4" max="5" width="9.765625" bestFit="1" customWidth="1"/>
    <col min="7" max="7" width="12.765625" bestFit="1" customWidth="1"/>
  </cols>
  <sheetData>
    <row r="1" spans="1:13">
      <c r="A1" t="s">
        <v>188</v>
      </c>
      <c r="B1" t="s">
        <v>189</v>
      </c>
      <c r="G1" t="s">
        <v>205</v>
      </c>
      <c r="H1" t="s">
        <v>206</v>
      </c>
      <c r="M1" t="s">
        <v>226</v>
      </c>
    </row>
    <row r="2" spans="1:13">
      <c r="A2" t="s">
        <v>190</v>
      </c>
      <c r="B2" t="s">
        <v>191</v>
      </c>
      <c r="G2" t="s">
        <v>207</v>
      </c>
      <c r="H2" t="s">
        <v>208</v>
      </c>
      <c r="M2" t="s">
        <v>227</v>
      </c>
    </row>
    <row r="3" spans="1:13">
      <c r="G3" s="30" t="s">
        <v>209</v>
      </c>
      <c r="H3" t="s">
        <v>210</v>
      </c>
    </row>
    <row r="4" spans="1:13">
      <c r="A4" t="s">
        <v>192</v>
      </c>
      <c r="C4">
        <v>200</v>
      </c>
      <c r="D4" t="s">
        <v>229</v>
      </c>
      <c r="E4">
        <v>10</v>
      </c>
      <c r="G4" s="30" t="s">
        <v>211</v>
      </c>
      <c r="H4" t="s">
        <v>212</v>
      </c>
    </row>
    <row r="5" spans="1:13">
      <c r="A5" t="s">
        <v>193</v>
      </c>
      <c r="D5" t="s">
        <v>230</v>
      </c>
      <c r="E5">
        <v>20</v>
      </c>
    </row>
    <row r="6" spans="1:13">
      <c r="G6" t="s">
        <v>213</v>
      </c>
      <c r="H6" t="s">
        <v>214</v>
      </c>
    </row>
    <row r="7" spans="1:13">
      <c r="A7" t="s">
        <v>228</v>
      </c>
      <c r="G7" t="s">
        <v>215</v>
      </c>
    </row>
    <row r="8" spans="1:13">
      <c r="A8" t="s">
        <v>231</v>
      </c>
    </row>
    <row r="9" spans="1:13">
      <c r="A9" t="s">
        <v>232</v>
      </c>
      <c r="D9" t="s">
        <v>233</v>
      </c>
    </row>
    <row r="10" spans="1:13">
      <c r="A10" t="s">
        <v>234</v>
      </c>
    </row>
    <row r="13" spans="1:13">
      <c r="A13" s="2" t="s">
        <v>16</v>
      </c>
      <c r="B13" s="2" t="s">
        <v>17</v>
      </c>
      <c r="C13" s="2" t="s">
        <v>18</v>
      </c>
      <c r="D13" s="2" t="s">
        <v>19</v>
      </c>
      <c r="E13" s="2" t="s">
        <v>20</v>
      </c>
    </row>
    <row r="14" spans="1:13">
      <c r="A14" s="3">
        <v>39449</v>
      </c>
      <c r="B14" s="4" t="s">
        <v>21</v>
      </c>
      <c r="C14" s="5" t="s">
        <v>22</v>
      </c>
      <c r="D14" s="6">
        <v>23183.43</v>
      </c>
      <c r="E14" s="6">
        <v>20401.419999999998</v>
      </c>
    </row>
    <row r="15" spans="1:13" hidden="1">
      <c r="A15" s="3">
        <v>39450</v>
      </c>
      <c r="B15" s="4" t="s">
        <v>23</v>
      </c>
      <c r="C15" s="4" t="s">
        <v>24</v>
      </c>
      <c r="D15" s="6">
        <v>17532.79</v>
      </c>
      <c r="E15" s="6">
        <v>15954.84</v>
      </c>
    </row>
    <row r="16" spans="1:13" hidden="1">
      <c r="A16" s="3">
        <v>39450</v>
      </c>
      <c r="B16" s="4" t="s">
        <v>23</v>
      </c>
      <c r="C16" s="4" t="s">
        <v>25</v>
      </c>
      <c r="D16" s="6">
        <v>30941.61</v>
      </c>
      <c r="E16" s="6">
        <v>28156.87</v>
      </c>
    </row>
    <row r="17" spans="1:5">
      <c r="A17" s="3">
        <v>39450</v>
      </c>
      <c r="B17" s="4" t="s">
        <v>21</v>
      </c>
      <c r="C17" s="4" t="s">
        <v>26</v>
      </c>
      <c r="D17" s="6">
        <v>31200.07</v>
      </c>
      <c r="E17" s="6">
        <v>27456.06</v>
      </c>
    </row>
    <row r="18" spans="1:5" hidden="1">
      <c r="A18" s="3">
        <v>39450</v>
      </c>
      <c r="B18" s="5" t="s">
        <v>27</v>
      </c>
      <c r="C18" s="4" t="s">
        <v>28</v>
      </c>
      <c r="D18" s="6">
        <v>22619.15</v>
      </c>
      <c r="E18" s="6">
        <v>19678.66</v>
      </c>
    </row>
    <row r="19" spans="1:5" hidden="1">
      <c r="A19" s="3">
        <v>39451</v>
      </c>
      <c r="B19" s="4" t="s">
        <v>29</v>
      </c>
      <c r="C19" s="4" t="s">
        <v>30</v>
      </c>
      <c r="D19" s="6">
        <v>23584.46</v>
      </c>
      <c r="E19" s="6">
        <v>15329.9</v>
      </c>
    </row>
    <row r="20" spans="1:5" hidden="1">
      <c r="A20" s="3">
        <v>39452</v>
      </c>
      <c r="B20" s="4" t="s">
        <v>29</v>
      </c>
      <c r="C20" s="4" t="s">
        <v>28</v>
      </c>
      <c r="D20" s="6">
        <v>28829.59</v>
      </c>
      <c r="E20" s="6">
        <v>25946.63</v>
      </c>
    </row>
    <row r="21" spans="1:5" hidden="1">
      <c r="A21" s="3">
        <v>39452</v>
      </c>
      <c r="B21" s="4" t="s">
        <v>29</v>
      </c>
      <c r="C21" s="4" t="s">
        <v>30</v>
      </c>
      <c r="D21" s="6">
        <v>23924.31</v>
      </c>
      <c r="E21" s="6">
        <v>15550.8</v>
      </c>
    </row>
    <row r="22" spans="1:5" hidden="1">
      <c r="A22" s="3">
        <v>39453</v>
      </c>
      <c r="B22" s="4" t="s">
        <v>23</v>
      </c>
      <c r="C22" s="4" t="s">
        <v>31</v>
      </c>
      <c r="D22" s="6">
        <v>24233.64</v>
      </c>
      <c r="E22" s="6">
        <v>21325.599999999999</v>
      </c>
    </row>
    <row r="23" spans="1:5">
      <c r="A23" s="3">
        <v>39453</v>
      </c>
      <c r="B23" s="4" t="s">
        <v>21</v>
      </c>
      <c r="C23" s="4" t="s">
        <v>32</v>
      </c>
      <c r="D23" s="6">
        <v>22336.42</v>
      </c>
      <c r="E23" s="6">
        <v>19656.05</v>
      </c>
    </row>
    <row r="24" spans="1:5">
      <c r="A24" s="3">
        <v>39455</v>
      </c>
      <c r="B24" s="5" t="s">
        <v>21</v>
      </c>
      <c r="C24" s="4" t="s">
        <v>33</v>
      </c>
      <c r="D24" s="6">
        <v>28373.37</v>
      </c>
      <c r="E24" s="6">
        <v>24826.7</v>
      </c>
    </row>
    <row r="25" spans="1:5" hidden="1">
      <c r="A25" s="3">
        <v>39455</v>
      </c>
      <c r="B25" s="4" t="s">
        <v>29</v>
      </c>
      <c r="C25" s="4" t="s">
        <v>34</v>
      </c>
      <c r="D25" s="6">
        <v>30846.57</v>
      </c>
      <c r="E25" s="6">
        <v>24060.32</v>
      </c>
    </row>
    <row r="26" spans="1:5" hidden="1">
      <c r="A26" s="3">
        <v>39456</v>
      </c>
      <c r="B26" s="4" t="s">
        <v>29</v>
      </c>
      <c r="C26" s="5" t="s">
        <v>26</v>
      </c>
      <c r="D26" s="6">
        <v>22424.63</v>
      </c>
      <c r="E26" s="6">
        <v>20182.169999999998</v>
      </c>
    </row>
    <row r="27" spans="1:5" hidden="1">
      <c r="A27" s="3">
        <v>39457</v>
      </c>
      <c r="B27" s="4" t="s">
        <v>35</v>
      </c>
      <c r="C27" s="4" t="s">
        <v>36</v>
      </c>
      <c r="D27" s="6">
        <v>21952.45</v>
      </c>
      <c r="E27" s="6">
        <v>19757.21</v>
      </c>
    </row>
    <row r="28" spans="1:5" hidden="1">
      <c r="A28" s="3">
        <v>39458</v>
      </c>
      <c r="B28" s="4" t="s">
        <v>29</v>
      </c>
      <c r="C28" s="4" t="s">
        <v>25</v>
      </c>
      <c r="D28" s="6">
        <v>27690.02</v>
      </c>
      <c r="E28" s="6">
        <v>24921.02</v>
      </c>
    </row>
    <row r="29" spans="1:5" hidden="1">
      <c r="A29" s="3">
        <v>39460</v>
      </c>
      <c r="B29" s="4" t="s">
        <v>37</v>
      </c>
      <c r="C29" s="4" t="s">
        <v>38</v>
      </c>
      <c r="D29" s="6">
        <v>24293.71</v>
      </c>
      <c r="E29" s="6">
        <v>21257</v>
      </c>
    </row>
    <row r="30" spans="1:5">
      <c r="A30" s="3">
        <v>39460</v>
      </c>
      <c r="B30" s="4" t="s">
        <v>21</v>
      </c>
      <c r="C30" s="4" t="s">
        <v>39</v>
      </c>
      <c r="D30" s="6">
        <v>25214.22</v>
      </c>
      <c r="E30" s="6">
        <v>23197.08</v>
      </c>
    </row>
    <row r="31" spans="1:5" hidden="1">
      <c r="A31" s="3">
        <v>39460</v>
      </c>
      <c r="B31" s="4" t="s">
        <v>29</v>
      </c>
      <c r="C31" s="4" t="s">
        <v>33</v>
      </c>
      <c r="D31" s="6">
        <v>23609.22</v>
      </c>
      <c r="E31" s="6">
        <v>15345.99</v>
      </c>
    </row>
    <row r="32" spans="1:5" hidden="1">
      <c r="A32" s="3">
        <v>39461</v>
      </c>
      <c r="B32" s="4" t="s">
        <v>29</v>
      </c>
      <c r="C32" s="4" t="s">
        <v>194</v>
      </c>
      <c r="D32" s="6">
        <v>26374.53</v>
      </c>
      <c r="E32" s="6">
        <v>18462.169999999998</v>
      </c>
    </row>
    <row r="33" spans="1:5" hidden="1">
      <c r="A33" s="3">
        <v>39461</v>
      </c>
      <c r="B33" s="4" t="s">
        <v>29</v>
      </c>
      <c r="C33" s="4" t="s">
        <v>39</v>
      </c>
      <c r="D33" s="6">
        <v>25489.66</v>
      </c>
      <c r="E33" s="6">
        <v>16568.28</v>
      </c>
    </row>
    <row r="34" spans="1:5" hidden="1">
      <c r="A34" s="3">
        <v>39462</v>
      </c>
      <c r="B34" s="4" t="s">
        <v>23</v>
      </c>
      <c r="C34" s="4" t="s">
        <v>195</v>
      </c>
      <c r="D34" s="6">
        <v>20472.09</v>
      </c>
      <c r="E34" s="6">
        <v>18629.599999999999</v>
      </c>
    </row>
    <row r="35" spans="1:5" hidden="1">
      <c r="A35" s="3">
        <v>39462</v>
      </c>
      <c r="B35" s="4" t="s">
        <v>29</v>
      </c>
      <c r="C35" s="4" t="s">
        <v>33</v>
      </c>
      <c r="D35" s="6">
        <v>17334.080000000002</v>
      </c>
      <c r="E35" s="6">
        <v>13520.58</v>
      </c>
    </row>
    <row r="36" spans="1:5" hidden="1">
      <c r="A36" s="3">
        <v>39462</v>
      </c>
      <c r="B36" s="4" t="s">
        <v>29</v>
      </c>
      <c r="C36" s="4" t="s">
        <v>34</v>
      </c>
      <c r="D36" s="6">
        <v>25315.58</v>
      </c>
      <c r="E36" s="6">
        <v>17720.91</v>
      </c>
    </row>
    <row r="37" spans="1:5" hidden="1">
      <c r="A37" s="3">
        <v>39463</v>
      </c>
      <c r="B37" s="4" t="s">
        <v>27</v>
      </c>
      <c r="C37" s="4" t="s">
        <v>196</v>
      </c>
      <c r="D37" s="6">
        <v>21739.54</v>
      </c>
      <c r="E37" s="6">
        <v>18913.400000000001</v>
      </c>
    </row>
    <row r="38" spans="1:5" hidden="1">
      <c r="A38" s="3">
        <v>39463</v>
      </c>
      <c r="B38" s="4" t="s">
        <v>29</v>
      </c>
      <c r="C38" s="4" t="s">
        <v>33</v>
      </c>
      <c r="D38" s="6">
        <v>25311.58</v>
      </c>
      <c r="E38" s="6">
        <v>17718.11</v>
      </c>
    </row>
    <row r="39" spans="1:5" hidden="1">
      <c r="A39" s="3">
        <v>39465</v>
      </c>
      <c r="B39" s="4" t="s">
        <v>29</v>
      </c>
      <c r="C39" s="4" t="s">
        <v>30</v>
      </c>
      <c r="D39" s="6">
        <v>25789.91</v>
      </c>
      <c r="E39" s="6">
        <v>20116.13</v>
      </c>
    </row>
    <row r="40" spans="1:5">
      <c r="A40" s="3">
        <v>39466</v>
      </c>
      <c r="B40" s="4" t="s">
        <v>21</v>
      </c>
      <c r="C40" s="4" t="s">
        <v>30</v>
      </c>
      <c r="D40" s="6">
        <v>25262.48</v>
      </c>
      <c r="E40" s="6">
        <v>21473.11</v>
      </c>
    </row>
    <row r="41" spans="1:5">
      <c r="A41" s="3">
        <v>39466</v>
      </c>
      <c r="B41" s="4" t="s">
        <v>21</v>
      </c>
      <c r="C41" s="4" t="s">
        <v>25</v>
      </c>
      <c r="D41" s="6">
        <v>23197.279999999999</v>
      </c>
      <c r="E41" s="6">
        <v>21341.5</v>
      </c>
    </row>
    <row r="42" spans="1:5" hidden="1">
      <c r="A42" s="3">
        <v>39467</v>
      </c>
      <c r="B42" s="4" t="s">
        <v>197</v>
      </c>
      <c r="C42" s="4" t="s">
        <v>198</v>
      </c>
      <c r="D42" s="6">
        <v>21578.46</v>
      </c>
      <c r="E42" s="6">
        <v>20067.97</v>
      </c>
    </row>
    <row r="43" spans="1:5">
      <c r="A43" s="3">
        <v>39467</v>
      </c>
      <c r="B43" s="4" t="s">
        <v>21</v>
      </c>
      <c r="C43" s="4" t="s">
        <v>22</v>
      </c>
      <c r="D43" s="6">
        <v>32488.52</v>
      </c>
      <c r="E43" s="6">
        <v>29889.439999999999</v>
      </c>
    </row>
    <row r="44" spans="1:5" hidden="1">
      <c r="A44" s="3">
        <v>39467</v>
      </c>
      <c r="B44" s="4" t="s">
        <v>35</v>
      </c>
      <c r="C44" s="4" t="s">
        <v>30</v>
      </c>
      <c r="D44" s="6">
        <v>26091.57</v>
      </c>
      <c r="E44" s="6">
        <v>22960.58</v>
      </c>
    </row>
    <row r="45" spans="1:5" hidden="1">
      <c r="A45" s="3">
        <v>39467</v>
      </c>
      <c r="B45" s="4" t="s">
        <v>35</v>
      </c>
      <c r="C45" s="4" t="s">
        <v>199</v>
      </c>
      <c r="D45" s="6">
        <v>35078.870000000003</v>
      </c>
      <c r="E45" s="6">
        <v>30869.41</v>
      </c>
    </row>
    <row r="46" spans="1:5" hidden="1">
      <c r="A46" s="3">
        <v>39467</v>
      </c>
      <c r="B46" s="4" t="s">
        <v>29</v>
      </c>
      <c r="C46" s="4" t="s">
        <v>30</v>
      </c>
      <c r="D46" s="6">
        <v>21153.119999999999</v>
      </c>
      <c r="E46" s="6">
        <v>16499.43</v>
      </c>
    </row>
    <row r="47" spans="1:5" hidden="1">
      <c r="A47" s="3">
        <v>39467</v>
      </c>
      <c r="B47" s="4" t="s">
        <v>29</v>
      </c>
      <c r="C47" s="4" t="s">
        <v>24</v>
      </c>
      <c r="D47" s="6">
        <v>25234.03</v>
      </c>
      <c r="E47" s="6">
        <v>17663.82</v>
      </c>
    </row>
    <row r="48" spans="1:5" hidden="1">
      <c r="A48" s="3">
        <v>39468</v>
      </c>
      <c r="B48" s="4" t="s">
        <v>29</v>
      </c>
      <c r="C48" s="4" t="s">
        <v>200</v>
      </c>
      <c r="D48" s="6">
        <v>27689.18</v>
      </c>
      <c r="E48" s="6">
        <v>21597.56</v>
      </c>
    </row>
    <row r="49" spans="1:5">
      <c r="A49" s="3">
        <v>39470</v>
      </c>
      <c r="B49" s="4" t="s">
        <v>21</v>
      </c>
      <c r="C49" s="4" t="s">
        <v>25</v>
      </c>
      <c r="D49" s="6">
        <v>19873.240000000002</v>
      </c>
      <c r="E49" s="6">
        <v>17488.45</v>
      </c>
    </row>
    <row r="50" spans="1:5" hidden="1">
      <c r="A50" s="3">
        <v>39470</v>
      </c>
      <c r="B50" s="4" t="s">
        <v>35</v>
      </c>
      <c r="C50" s="4" t="s">
        <v>33</v>
      </c>
      <c r="D50" s="6">
        <v>23575.8</v>
      </c>
      <c r="E50" s="6">
        <v>21218.22</v>
      </c>
    </row>
    <row r="51" spans="1:5" hidden="1">
      <c r="A51" s="3">
        <v>39470</v>
      </c>
      <c r="B51" s="4" t="s">
        <v>29</v>
      </c>
      <c r="C51" s="4" t="s">
        <v>25</v>
      </c>
      <c r="D51" s="6">
        <v>28564.74</v>
      </c>
      <c r="E51" s="6">
        <v>18567.080000000002</v>
      </c>
    </row>
    <row r="52" spans="1:5" hidden="1">
      <c r="A52" s="3">
        <v>39471</v>
      </c>
      <c r="B52" s="4" t="s">
        <v>197</v>
      </c>
      <c r="C52" s="4" t="s">
        <v>24</v>
      </c>
      <c r="D52" s="6">
        <v>29654.959999999999</v>
      </c>
      <c r="E52" s="6">
        <v>27579.11</v>
      </c>
    </row>
    <row r="53" spans="1:5" hidden="1">
      <c r="A53" s="3">
        <v>39471</v>
      </c>
      <c r="B53" s="4" t="s">
        <v>29</v>
      </c>
      <c r="C53" s="4" t="s">
        <v>28</v>
      </c>
      <c r="D53" s="6">
        <v>19196.400000000001</v>
      </c>
      <c r="E53" s="6">
        <v>17276.759999999998</v>
      </c>
    </row>
    <row r="54" spans="1:5" hidden="1">
      <c r="A54" s="3">
        <v>39472</v>
      </c>
      <c r="B54" s="4" t="s">
        <v>27</v>
      </c>
      <c r="C54" s="4" t="s">
        <v>196</v>
      </c>
      <c r="D54" s="6">
        <v>19374.82</v>
      </c>
      <c r="E54" s="6">
        <v>17340.46</v>
      </c>
    </row>
    <row r="55" spans="1:5" hidden="1">
      <c r="A55" s="3">
        <v>39472</v>
      </c>
      <c r="B55" s="4" t="s">
        <v>29</v>
      </c>
      <c r="C55" s="4" t="s">
        <v>196</v>
      </c>
      <c r="D55" s="6">
        <v>23796.2</v>
      </c>
      <c r="E55" s="6">
        <v>16657.34</v>
      </c>
    </row>
    <row r="56" spans="1:5" hidden="1">
      <c r="A56" s="3">
        <v>39474</v>
      </c>
      <c r="B56" s="4" t="s">
        <v>35</v>
      </c>
      <c r="C56" s="4" t="s">
        <v>31</v>
      </c>
      <c r="D56" s="6">
        <v>26017.95</v>
      </c>
      <c r="E56" s="6">
        <v>23416.16</v>
      </c>
    </row>
    <row r="57" spans="1:5" hidden="1">
      <c r="A57" s="3">
        <v>39474</v>
      </c>
      <c r="B57" s="4" t="s">
        <v>27</v>
      </c>
      <c r="C57" s="4" t="s">
        <v>201</v>
      </c>
      <c r="D57" s="6">
        <v>25705.58</v>
      </c>
      <c r="E57" s="6">
        <v>22363.85</v>
      </c>
    </row>
    <row r="58" spans="1:5" hidden="1">
      <c r="A58" s="3">
        <v>39475</v>
      </c>
      <c r="B58" s="4" t="s">
        <v>29</v>
      </c>
      <c r="C58" s="4" t="s">
        <v>26</v>
      </c>
      <c r="D58" s="6">
        <v>29552.43</v>
      </c>
      <c r="E58" s="6">
        <v>20686.7</v>
      </c>
    </row>
    <row r="59" spans="1:5" hidden="1">
      <c r="A59" s="3">
        <v>39476</v>
      </c>
      <c r="B59" s="4" t="s">
        <v>27</v>
      </c>
      <c r="C59" s="4" t="s">
        <v>33</v>
      </c>
      <c r="D59" s="6">
        <v>18155.18</v>
      </c>
      <c r="E59" s="6">
        <v>15795.01</v>
      </c>
    </row>
    <row r="60" spans="1:5" hidden="1">
      <c r="A60" s="3">
        <v>39477</v>
      </c>
      <c r="B60" s="4" t="s">
        <v>35</v>
      </c>
      <c r="C60" s="4" t="s">
        <v>24</v>
      </c>
      <c r="D60" s="6">
        <v>29161.54</v>
      </c>
      <c r="E60" s="6">
        <v>25662.16</v>
      </c>
    </row>
    <row r="61" spans="1:5" hidden="1">
      <c r="A61" s="3">
        <v>39478</v>
      </c>
      <c r="B61" s="4" t="s">
        <v>37</v>
      </c>
      <c r="C61" s="4" t="s">
        <v>202</v>
      </c>
      <c r="D61" s="6">
        <v>28231.25</v>
      </c>
      <c r="E61" s="6">
        <v>24702.34</v>
      </c>
    </row>
    <row r="62" spans="1:5" hidden="1">
      <c r="A62" s="3">
        <v>39479</v>
      </c>
      <c r="B62" s="4" t="s">
        <v>27</v>
      </c>
      <c r="C62" s="4" t="s">
        <v>39</v>
      </c>
      <c r="D62" s="6">
        <v>28116.95</v>
      </c>
      <c r="E62" s="6">
        <v>25164.67</v>
      </c>
    </row>
    <row r="63" spans="1:5" hidden="1">
      <c r="A63" s="3">
        <v>39479</v>
      </c>
      <c r="B63" s="4" t="s">
        <v>29</v>
      </c>
      <c r="C63" s="4" t="s">
        <v>30</v>
      </c>
      <c r="D63" s="6">
        <v>36319.26</v>
      </c>
      <c r="E63" s="6">
        <v>28329.02</v>
      </c>
    </row>
    <row r="64" spans="1:5">
      <c r="A64" s="3">
        <v>39480</v>
      </c>
      <c r="B64" s="4" t="s">
        <v>21</v>
      </c>
      <c r="C64" s="4" t="s">
        <v>200</v>
      </c>
      <c r="D64" s="6">
        <v>31111.21</v>
      </c>
      <c r="E64" s="6">
        <v>27377.86</v>
      </c>
    </row>
    <row r="65" spans="1:5" hidden="1">
      <c r="A65" s="3">
        <v>39481</v>
      </c>
      <c r="B65" s="4" t="s">
        <v>37</v>
      </c>
      <c r="C65" s="4" t="s">
        <v>22</v>
      </c>
      <c r="D65" s="6">
        <v>28655.83</v>
      </c>
      <c r="E65" s="6">
        <v>25073.85</v>
      </c>
    </row>
    <row r="66" spans="1:5" hidden="1">
      <c r="A66" s="3">
        <v>39481</v>
      </c>
      <c r="B66" s="4" t="s">
        <v>37</v>
      </c>
      <c r="C66" s="4" t="s">
        <v>31</v>
      </c>
      <c r="D66" s="6">
        <v>28558.65</v>
      </c>
      <c r="E66" s="6">
        <v>24988.82</v>
      </c>
    </row>
    <row r="67" spans="1:5" hidden="1">
      <c r="A67" s="3">
        <v>39482</v>
      </c>
      <c r="B67" s="4" t="s">
        <v>23</v>
      </c>
      <c r="C67" s="4" t="s">
        <v>194</v>
      </c>
      <c r="D67" s="6">
        <v>28146.89</v>
      </c>
      <c r="E67" s="6">
        <v>25613.67</v>
      </c>
    </row>
    <row r="68" spans="1:5">
      <c r="A68" s="3">
        <v>39482</v>
      </c>
      <c r="B68" s="4" t="s">
        <v>21</v>
      </c>
      <c r="C68" s="4" t="s">
        <v>25</v>
      </c>
      <c r="D68" s="6">
        <v>35512.400000000001</v>
      </c>
      <c r="E68" s="6">
        <v>32671.41</v>
      </c>
    </row>
    <row r="69" spans="1:5" hidden="1">
      <c r="A69" s="3">
        <v>39482</v>
      </c>
      <c r="B69" s="4" t="s">
        <v>29</v>
      </c>
      <c r="C69" s="4" t="s">
        <v>33</v>
      </c>
      <c r="D69" s="6">
        <v>20933.099999999999</v>
      </c>
      <c r="E69" s="6">
        <v>16327.82</v>
      </c>
    </row>
    <row r="70" spans="1:5" hidden="1">
      <c r="A70" s="3">
        <v>39482</v>
      </c>
      <c r="B70" s="4" t="s">
        <v>29</v>
      </c>
      <c r="C70" s="4" t="s">
        <v>30</v>
      </c>
      <c r="D70" s="6">
        <v>24917.51</v>
      </c>
      <c r="E70" s="6">
        <v>22425.759999999998</v>
      </c>
    </row>
    <row r="71" spans="1:5" hidden="1">
      <c r="A71" s="3">
        <v>39484</v>
      </c>
      <c r="B71" s="4" t="s">
        <v>23</v>
      </c>
      <c r="C71" s="4" t="s">
        <v>33</v>
      </c>
      <c r="D71" s="6">
        <v>27100.98</v>
      </c>
      <c r="E71" s="6">
        <v>24661.89</v>
      </c>
    </row>
    <row r="72" spans="1:5" hidden="1">
      <c r="A72" s="3">
        <v>39484</v>
      </c>
      <c r="B72" s="4" t="s">
        <v>35</v>
      </c>
      <c r="C72" s="4" t="s">
        <v>33</v>
      </c>
      <c r="D72" s="6">
        <v>24720.94</v>
      </c>
      <c r="E72" s="6">
        <v>21754.43</v>
      </c>
    </row>
    <row r="73" spans="1:5" hidden="1">
      <c r="A73" s="3">
        <v>39484</v>
      </c>
      <c r="B73" s="4" t="s">
        <v>27</v>
      </c>
      <c r="C73" s="4" t="s">
        <v>31</v>
      </c>
      <c r="D73" s="6">
        <v>25879.57</v>
      </c>
      <c r="E73" s="6">
        <v>23162.22</v>
      </c>
    </row>
    <row r="74" spans="1:5" hidden="1">
      <c r="A74" s="3">
        <v>39484</v>
      </c>
      <c r="B74" s="4" t="s">
        <v>29</v>
      </c>
      <c r="C74" s="4" t="s">
        <v>22</v>
      </c>
      <c r="D74" s="6">
        <v>29782.1</v>
      </c>
      <c r="E74" s="6">
        <v>20847.47</v>
      </c>
    </row>
    <row r="75" spans="1:5" hidden="1">
      <c r="A75" s="3">
        <v>39484</v>
      </c>
      <c r="B75" s="4" t="s">
        <v>29</v>
      </c>
      <c r="C75" s="4" t="s">
        <v>203</v>
      </c>
      <c r="D75" s="6">
        <v>28553.13</v>
      </c>
      <c r="E75" s="6">
        <v>18559.53</v>
      </c>
    </row>
    <row r="76" spans="1:5" hidden="1">
      <c r="A76" s="3">
        <v>39485</v>
      </c>
      <c r="B76" s="4" t="s">
        <v>27</v>
      </c>
      <c r="C76" s="4" t="s">
        <v>22</v>
      </c>
      <c r="D76" s="6">
        <v>21869.87</v>
      </c>
      <c r="E76" s="6">
        <v>19573.53</v>
      </c>
    </row>
    <row r="77" spans="1:5" hidden="1">
      <c r="A77" s="3">
        <v>39485</v>
      </c>
      <c r="B77" s="4" t="s">
        <v>29</v>
      </c>
      <c r="C77" s="4" t="s">
        <v>196</v>
      </c>
      <c r="D77" s="6">
        <v>33367.230000000003</v>
      </c>
      <c r="E77" s="6">
        <v>26026.44</v>
      </c>
    </row>
    <row r="78" spans="1:5" hidden="1">
      <c r="A78" s="3">
        <v>39486</v>
      </c>
      <c r="B78" s="4" t="s">
        <v>37</v>
      </c>
      <c r="C78" s="4" t="s">
        <v>194</v>
      </c>
      <c r="D78" s="6">
        <v>21981.51</v>
      </c>
      <c r="E78" s="6">
        <v>19233.82</v>
      </c>
    </row>
    <row r="79" spans="1:5" hidden="1">
      <c r="A79" s="3">
        <v>39486</v>
      </c>
      <c r="B79" s="4" t="s">
        <v>29</v>
      </c>
      <c r="C79" s="4" t="s">
        <v>25</v>
      </c>
      <c r="D79" s="6">
        <v>23900.04</v>
      </c>
      <c r="E79" s="6">
        <v>21749.040000000001</v>
      </c>
    </row>
    <row r="80" spans="1:5" hidden="1">
      <c r="A80" s="3">
        <v>39487</v>
      </c>
      <c r="B80" s="4" t="s">
        <v>29</v>
      </c>
      <c r="C80" s="4" t="s">
        <v>31</v>
      </c>
      <c r="D80" s="6">
        <v>20796.04</v>
      </c>
      <c r="E80" s="6">
        <v>14557.23</v>
      </c>
    </row>
    <row r="81" spans="1:5">
      <c r="A81" s="3">
        <v>39489</v>
      </c>
      <c r="B81" s="4" t="s">
        <v>21</v>
      </c>
      <c r="C81" s="4" t="s">
        <v>198</v>
      </c>
      <c r="D81" s="6">
        <v>25035.49</v>
      </c>
      <c r="E81" s="6">
        <v>23032.65</v>
      </c>
    </row>
    <row r="82" spans="1:5" hidden="1">
      <c r="A82" s="3">
        <v>39489</v>
      </c>
      <c r="B82" s="4" t="s">
        <v>29</v>
      </c>
      <c r="C82" s="4" t="s">
        <v>39</v>
      </c>
      <c r="D82" s="6">
        <v>25280.98</v>
      </c>
      <c r="E82" s="6">
        <v>17696.689999999999</v>
      </c>
    </row>
    <row r="83" spans="1:5">
      <c r="A83" s="3">
        <v>39490</v>
      </c>
      <c r="B83" s="4" t="s">
        <v>21</v>
      </c>
      <c r="C83" s="4" t="s">
        <v>195</v>
      </c>
      <c r="D83" s="6">
        <v>27390.82</v>
      </c>
      <c r="E83" s="6">
        <v>25199.55</v>
      </c>
    </row>
    <row r="84" spans="1:5" hidden="1">
      <c r="A84" s="3">
        <v>39490</v>
      </c>
      <c r="B84" s="4" t="s">
        <v>29</v>
      </c>
      <c r="C84" s="4" t="s">
        <v>195</v>
      </c>
      <c r="D84" s="6">
        <v>25725.8</v>
      </c>
      <c r="E84" s="6">
        <v>23410.48</v>
      </c>
    </row>
    <row r="85" spans="1:5" hidden="1">
      <c r="A85" s="3">
        <v>39491</v>
      </c>
      <c r="B85" s="4" t="s">
        <v>29</v>
      </c>
      <c r="C85" s="4" t="s">
        <v>194</v>
      </c>
      <c r="D85" s="6">
        <v>19400.990000000002</v>
      </c>
      <c r="E85" s="6">
        <v>17460.89</v>
      </c>
    </row>
    <row r="86" spans="1:5" hidden="1">
      <c r="A86" s="3">
        <v>39492</v>
      </c>
      <c r="B86" s="4" t="s">
        <v>37</v>
      </c>
      <c r="C86" s="4" t="s">
        <v>201</v>
      </c>
      <c r="D86" s="6">
        <v>27553.3</v>
      </c>
      <c r="E86" s="6">
        <v>24109.14</v>
      </c>
    </row>
    <row r="87" spans="1:5">
      <c r="A87" s="3">
        <v>39492</v>
      </c>
      <c r="B87" s="4" t="s">
        <v>21</v>
      </c>
      <c r="C87" s="4" t="s">
        <v>201</v>
      </c>
      <c r="D87" s="6">
        <v>29385.53</v>
      </c>
      <c r="E87" s="6">
        <v>25859.27</v>
      </c>
    </row>
    <row r="88" spans="1:5" hidden="1">
      <c r="A88" s="3">
        <v>39492</v>
      </c>
      <c r="B88" s="4" t="s">
        <v>27</v>
      </c>
      <c r="C88" s="4" t="s">
        <v>194</v>
      </c>
      <c r="D88" s="6">
        <v>20690.09</v>
      </c>
      <c r="E88" s="6">
        <v>18517.63</v>
      </c>
    </row>
    <row r="89" spans="1:5" hidden="1">
      <c r="A89" s="3">
        <v>39494</v>
      </c>
      <c r="B89" s="4" t="s">
        <v>27</v>
      </c>
      <c r="C89" s="4" t="s">
        <v>25</v>
      </c>
      <c r="D89" s="6">
        <v>32746.32</v>
      </c>
      <c r="E89" s="6">
        <v>28489.3</v>
      </c>
    </row>
    <row r="90" spans="1:5" hidden="1">
      <c r="A90" s="3">
        <v>39494</v>
      </c>
      <c r="B90" s="4" t="s">
        <v>29</v>
      </c>
      <c r="C90" s="4" t="s">
        <v>194</v>
      </c>
      <c r="D90" s="6">
        <v>30879.55</v>
      </c>
      <c r="E90" s="6">
        <v>20071.71</v>
      </c>
    </row>
    <row r="91" spans="1:5" hidden="1">
      <c r="A91" s="3">
        <v>39495</v>
      </c>
      <c r="B91" s="4" t="s">
        <v>27</v>
      </c>
      <c r="C91" s="4" t="s">
        <v>34</v>
      </c>
      <c r="D91" s="6">
        <v>22093.23</v>
      </c>
      <c r="E91" s="6">
        <v>19221.11</v>
      </c>
    </row>
    <row r="92" spans="1:5" hidden="1">
      <c r="A92" s="3">
        <v>39498</v>
      </c>
      <c r="B92" s="4" t="s">
        <v>29</v>
      </c>
      <c r="C92" s="4" t="s">
        <v>196</v>
      </c>
      <c r="D92" s="6">
        <v>20608.78</v>
      </c>
      <c r="E92" s="6">
        <v>14426.15</v>
      </c>
    </row>
    <row r="93" spans="1:5" hidden="1">
      <c r="A93" s="3">
        <v>39499</v>
      </c>
      <c r="B93" s="4" t="s">
        <v>29</v>
      </c>
      <c r="C93" s="4" t="s">
        <v>202</v>
      </c>
      <c r="D93" s="6">
        <v>24863.48</v>
      </c>
      <c r="E93" s="6">
        <v>17404.439999999999</v>
      </c>
    </row>
    <row r="94" spans="1:5" hidden="1">
      <c r="A94" s="3">
        <v>39500</v>
      </c>
      <c r="B94" s="4" t="s">
        <v>23</v>
      </c>
      <c r="C94" s="4" t="s">
        <v>25</v>
      </c>
      <c r="D94" s="6">
        <v>20849.45</v>
      </c>
      <c r="E94" s="6">
        <v>18973</v>
      </c>
    </row>
    <row r="95" spans="1:5" hidden="1">
      <c r="A95" s="3">
        <v>39502</v>
      </c>
      <c r="B95" s="4" t="s">
        <v>197</v>
      </c>
      <c r="C95" s="4" t="s">
        <v>34</v>
      </c>
      <c r="D95" s="6">
        <v>27142.33</v>
      </c>
      <c r="E95" s="6">
        <v>25242.37</v>
      </c>
    </row>
    <row r="96" spans="1:5">
      <c r="A96" s="3">
        <v>39502</v>
      </c>
      <c r="B96" s="4" t="s">
        <v>21</v>
      </c>
      <c r="C96" s="4" t="s">
        <v>22</v>
      </c>
      <c r="D96" s="6">
        <v>33837.22</v>
      </c>
      <c r="E96" s="6">
        <v>29776.75</v>
      </c>
    </row>
    <row r="97" spans="1:5" hidden="1">
      <c r="A97" s="3">
        <v>39502</v>
      </c>
      <c r="B97" s="4" t="s">
        <v>35</v>
      </c>
      <c r="C97" s="4" t="s">
        <v>22</v>
      </c>
      <c r="D97" s="6">
        <v>20240.25</v>
      </c>
      <c r="E97" s="6">
        <v>18216.23</v>
      </c>
    </row>
    <row r="98" spans="1:5" hidden="1">
      <c r="A98" s="3">
        <v>39502</v>
      </c>
      <c r="B98" s="4" t="s">
        <v>29</v>
      </c>
      <c r="C98" s="4" t="s">
        <v>22</v>
      </c>
      <c r="D98" s="6">
        <v>24730.35</v>
      </c>
      <c r="E98" s="6">
        <v>17311.25</v>
      </c>
    </row>
    <row r="99" spans="1:5" hidden="1">
      <c r="A99" s="3">
        <v>39504</v>
      </c>
      <c r="B99" s="4" t="s">
        <v>197</v>
      </c>
      <c r="C99" s="4" t="s">
        <v>33</v>
      </c>
      <c r="D99" s="6">
        <v>18243.400000000001</v>
      </c>
      <c r="E99" s="6">
        <v>16966.36</v>
      </c>
    </row>
    <row r="100" spans="1:5">
      <c r="A100" s="3">
        <v>39506</v>
      </c>
      <c r="B100" s="4" t="s">
        <v>21</v>
      </c>
      <c r="C100" s="4" t="s">
        <v>198</v>
      </c>
      <c r="D100" s="6">
        <v>20208.099999999999</v>
      </c>
      <c r="E100" s="6">
        <v>18591.45</v>
      </c>
    </row>
    <row r="101" spans="1:5" hidden="1">
      <c r="A101" s="3">
        <v>39506</v>
      </c>
      <c r="B101" s="4" t="s">
        <v>35</v>
      </c>
      <c r="C101" s="4" t="s">
        <v>34</v>
      </c>
      <c r="D101" s="6">
        <v>35885.61</v>
      </c>
      <c r="E101" s="6">
        <v>31579.34</v>
      </c>
    </row>
    <row r="102" spans="1:5" hidden="1">
      <c r="A102" s="3">
        <v>39506</v>
      </c>
      <c r="B102" s="4" t="s">
        <v>29</v>
      </c>
      <c r="C102" s="4" t="s">
        <v>31</v>
      </c>
      <c r="D102" s="6">
        <v>18825.18</v>
      </c>
      <c r="E102" s="6">
        <v>13177.63</v>
      </c>
    </row>
    <row r="103" spans="1:5">
      <c r="A103" s="3">
        <v>39508</v>
      </c>
      <c r="B103" s="4" t="s">
        <v>21</v>
      </c>
      <c r="C103" s="4" t="s">
        <v>202</v>
      </c>
      <c r="D103" s="6">
        <v>31725.62</v>
      </c>
      <c r="E103" s="6">
        <v>27918.55</v>
      </c>
    </row>
    <row r="104" spans="1:5" hidden="1">
      <c r="A104" s="3">
        <v>39508</v>
      </c>
      <c r="B104" s="4" t="s">
        <v>35</v>
      </c>
      <c r="C104" s="4" t="s">
        <v>28</v>
      </c>
      <c r="D104" s="6">
        <v>29305.54</v>
      </c>
      <c r="E104" s="6">
        <v>25788.880000000001</v>
      </c>
    </row>
    <row r="105" spans="1:5" hidden="1">
      <c r="A105" s="3">
        <v>39508</v>
      </c>
      <c r="B105" s="4" t="s">
        <v>29</v>
      </c>
      <c r="C105" s="4" t="s">
        <v>30</v>
      </c>
      <c r="D105" s="6">
        <v>25325.46</v>
      </c>
      <c r="E105" s="6">
        <v>19753.86</v>
      </c>
    </row>
    <row r="106" spans="1:5" hidden="1">
      <c r="A106" s="3">
        <v>39510</v>
      </c>
      <c r="B106" s="4" t="s">
        <v>23</v>
      </c>
      <c r="C106" s="4" t="s">
        <v>36</v>
      </c>
      <c r="D106" s="6">
        <v>22706.639999999999</v>
      </c>
      <c r="E106" s="6">
        <v>20663.04</v>
      </c>
    </row>
    <row r="107" spans="1:5">
      <c r="A107" s="3">
        <v>39511</v>
      </c>
      <c r="B107" s="4" t="s">
        <v>21</v>
      </c>
      <c r="C107" s="4" t="s">
        <v>24</v>
      </c>
      <c r="D107" s="6">
        <v>29334.06</v>
      </c>
      <c r="E107" s="6">
        <v>24933.95</v>
      </c>
    </row>
    <row r="108" spans="1:5" hidden="1">
      <c r="A108" s="3">
        <v>39511</v>
      </c>
      <c r="B108" s="4" t="s">
        <v>27</v>
      </c>
      <c r="C108" s="4" t="s">
        <v>33</v>
      </c>
      <c r="D108" s="6">
        <v>28741.51</v>
      </c>
      <c r="E108" s="6">
        <v>25723.65</v>
      </c>
    </row>
    <row r="109" spans="1:5" hidden="1">
      <c r="A109" s="3">
        <v>39512</v>
      </c>
      <c r="B109" s="4" t="s">
        <v>23</v>
      </c>
      <c r="C109" s="4" t="s">
        <v>22</v>
      </c>
      <c r="D109" s="6">
        <v>26128.06</v>
      </c>
      <c r="E109" s="6">
        <v>23776.53</v>
      </c>
    </row>
    <row r="110" spans="1:5">
      <c r="A110" s="3">
        <v>39513</v>
      </c>
      <c r="B110" s="4" t="s">
        <v>21</v>
      </c>
      <c r="C110" s="4" t="s">
        <v>196</v>
      </c>
      <c r="D110" s="6">
        <v>29208.55</v>
      </c>
      <c r="E110" s="6">
        <v>24827.27</v>
      </c>
    </row>
    <row r="111" spans="1:5" hidden="1">
      <c r="A111" s="3">
        <v>39514</v>
      </c>
      <c r="B111" s="4" t="s">
        <v>197</v>
      </c>
      <c r="C111" s="4" t="s">
        <v>32</v>
      </c>
      <c r="D111" s="6">
        <v>22907.45</v>
      </c>
      <c r="E111" s="6">
        <v>21303.93</v>
      </c>
    </row>
    <row r="112" spans="1:5" hidden="1">
      <c r="A112" s="3">
        <v>39514</v>
      </c>
      <c r="B112" s="4" t="s">
        <v>35</v>
      </c>
      <c r="C112" s="4" t="s">
        <v>33</v>
      </c>
      <c r="D112" s="6">
        <v>20356.919999999998</v>
      </c>
      <c r="E112" s="6">
        <v>18321.23</v>
      </c>
    </row>
    <row r="113" spans="1:5">
      <c r="A113" s="3">
        <v>39515</v>
      </c>
      <c r="B113" s="4" t="s">
        <v>21</v>
      </c>
      <c r="C113" s="4" t="s">
        <v>22</v>
      </c>
      <c r="D113" s="6">
        <v>21837.89</v>
      </c>
      <c r="E113" s="6">
        <v>20090.86</v>
      </c>
    </row>
    <row r="114" spans="1:5" hidden="1">
      <c r="A114" s="3">
        <v>39516</v>
      </c>
      <c r="B114" s="4" t="s">
        <v>27</v>
      </c>
      <c r="C114" s="4" t="s">
        <v>34</v>
      </c>
      <c r="D114" s="6">
        <v>23759.72</v>
      </c>
      <c r="E114" s="6">
        <v>20670.96</v>
      </c>
    </row>
    <row r="115" spans="1:5" hidden="1">
      <c r="A115" s="3">
        <v>39516</v>
      </c>
      <c r="B115" s="4" t="s">
        <v>29</v>
      </c>
      <c r="C115" s="4" t="s">
        <v>36</v>
      </c>
      <c r="D115" s="6">
        <v>29891.77</v>
      </c>
      <c r="E115" s="6">
        <v>27201.51</v>
      </c>
    </row>
    <row r="116" spans="1:5" hidden="1">
      <c r="A116" s="3">
        <v>39517</v>
      </c>
      <c r="B116" s="4" t="s">
        <v>29</v>
      </c>
      <c r="C116" s="4" t="s">
        <v>38</v>
      </c>
      <c r="D116" s="6">
        <v>22919.279999999999</v>
      </c>
      <c r="E116" s="6">
        <v>14897.53</v>
      </c>
    </row>
    <row r="117" spans="1:5" hidden="1">
      <c r="A117" s="3">
        <v>39518</v>
      </c>
      <c r="B117" s="4" t="s">
        <v>29</v>
      </c>
      <c r="C117" s="4" t="s">
        <v>196</v>
      </c>
      <c r="D117" s="6">
        <v>19603.34</v>
      </c>
      <c r="E117" s="6">
        <v>12742.17</v>
      </c>
    </row>
    <row r="118" spans="1:5" hidden="1">
      <c r="A118" s="3">
        <v>39520</v>
      </c>
      <c r="B118" s="4" t="s">
        <v>37</v>
      </c>
      <c r="C118" s="4" t="s">
        <v>31</v>
      </c>
      <c r="D118" s="6">
        <v>27748.83</v>
      </c>
      <c r="E118" s="6">
        <v>24280.23</v>
      </c>
    </row>
    <row r="119" spans="1:5">
      <c r="A119" s="3">
        <v>39522</v>
      </c>
      <c r="B119" s="4" t="s">
        <v>21</v>
      </c>
      <c r="C119" s="4" t="s">
        <v>198</v>
      </c>
      <c r="D119" s="6">
        <v>33430.080000000002</v>
      </c>
      <c r="E119" s="6">
        <v>28415.57</v>
      </c>
    </row>
    <row r="120" spans="1:5" hidden="1">
      <c r="A120" s="3">
        <v>39522</v>
      </c>
      <c r="B120" s="4" t="s">
        <v>29</v>
      </c>
      <c r="C120" s="4" t="s">
        <v>199</v>
      </c>
      <c r="D120" s="6">
        <v>18565.849999999999</v>
      </c>
      <c r="E120" s="6">
        <v>14481.36</v>
      </c>
    </row>
    <row r="121" spans="1:5" hidden="1">
      <c r="A121" s="3">
        <v>39523</v>
      </c>
      <c r="B121" s="4" t="s">
        <v>29</v>
      </c>
      <c r="C121" s="4" t="s">
        <v>201</v>
      </c>
      <c r="D121" s="6">
        <v>30823.7</v>
      </c>
      <c r="E121" s="6">
        <v>28049.57</v>
      </c>
    </row>
    <row r="122" spans="1:5" hidden="1">
      <c r="A122" s="3">
        <v>39524</v>
      </c>
      <c r="B122" s="4" t="s">
        <v>29</v>
      </c>
      <c r="C122" s="4" t="s">
        <v>22</v>
      </c>
      <c r="D122" s="6">
        <v>18701.82</v>
      </c>
      <c r="E122" s="6">
        <v>14587.42</v>
      </c>
    </row>
    <row r="123" spans="1:5" hidden="1">
      <c r="A123" s="3">
        <v>39527</v>
      </c>
      <c r="B123" s="4" t="s">
        <v>27</v>
      </c>
      <c r="C123" s="4" t="s">
        <v>203</v>
      </c>
      <c r="D123" s="6">
        <v>20283.34</v>
      </c>
      <c r="E123" s="6">
        <v>18153.59</v>
      </c>
    </row>
    <row r="124" spans="1:5" hidden="1">
      <c r="A124" s="3">
        <v>39527</v>
      </c>
      <c r="B124" s="4" t="s">
        <v>29</v>
      </c>
      <c r="C124" s="4" t="s">
        <v>195</v>
      </c>
      <c r="D124" s="6">
        <v>26740.85</v>
      </c>
      <c r="E124" s="6">
        <v>20857.86</v>
      </c>
    </row>
    <row r="125" spans="1:5">
      <c r="A125" s="3">
        <v>39528</v>
      </c>
      <c r="B125" s="4" t="s">
        <v>21</v>
      </c>
      <c r="C125" s="4" t="s">
        <v>34</v>
      </c>
      <c r="D125" s="6">
        <v>18924.89</v>
      </c>
      <c r="E125" s="6">
        <v>17410.900000000001</v>
      </c>
    </row>
    <row r="126" spans="1:5" hidden="1">
      <c r="A126" s="3">
        <v>39530</v>
      </c>
      <c r="B126" s="4" t="s">
        <v>23</v>
      </c>
      <c r="C126" s="4" t="s">
        <v>26</v>
      </c>
      <c r="D126" s="6">
        <v>17349.82</v>
      </c>
      <c r="E126" s="6">
        <v>15788.34</v>
      </c>
    </row>
    <row r="127" spans="1:5" hidden="1">
      <c r="A127" s="3">
        <v>39530</v>
      </c>
      <c r="B127" s="4" t="s">
        <v>29</v>
      </c>
      <c r="C127" s="4" t="s">
        <v>22</v>
      </c>
      <c r="D127" s="6">
        <v>17872.759999999998</v>
      </c>
      <c r="E127" s="6">
        <v>13940.75</v>
      </c>
    </row>
    <row r="128" spans="1:5" hidden="1">
      <c r="A128" s="3">
        <v>39532</v>
      </c>
      <c r="B128" s="4" t="s">
        <v>23</v>
      </c>
      <c r="C128" s="4" t="s">
        <v>25</v>
      </c>
      <c r="D128" s="6">
        <v>36968.080000000002</v>
      </c>
      <c r="E128" s="6">
        <v>32531.91</v>
      </c>
    </row>
    <row r="129" spans="1:5" hidden="1">
      <c r="A129" s="3">
        <v>39532</v>
      </c>
      <c r="B129" s="4" t="s">
        <v>35</v>
      </c>
      <c r="C129" s="4" t="s">
        <v>31</v>
      </c>
      <c r="D129" s="6">
        <v>25570.14</v>
      </c>
      <c r="E129" s="6">
        <v>22501.72</v>
      </c>
    </row>
    <row r="130" spans="1:5" hidden="1">
      <c r="A130" s="3">
        <v>45498</v>
      </c>
      <c r="B130" s="4" t="s">
        <v>35</v>
      </c>
      <c r="C130" s="4" t="s">
        <v>195</v>
      </c>
      <c r="D130" s="6">
        <v>26992.14</v>
      </c>
      <c r="E130" s="6">
        <v>23753.08</v>
      </c>
    </row>
    <row r="131" spans="1:5" hidden="1">
      <c r="A131" s="3">
        <v>39537</v>
      </c>
      <c r="B131" s="4" t="s">
        <v>29</v>
      </c>
      <c r="C131" s="4" t="s">
        <v>25</v>
      </c>
      <c r="D131" s="6">
        <v>25880.82</v>
      </c>
      <c r="E131" s="6">
        <v>23551.55</v>
      </c>
    </row>
    <row r="132" spans="1:5" hidden="1">
      <c r="A132" s="3">
        <v>39538</v>
      </c>
      <c r="B132" s="4" t="s">
        <v>35</v>
      </c>
      <c r="C132" s="4" t="s">
        <v>25</v>
      </c>
      <c r="D132" s="6">
        <v>21384.79</v>
      </c>
      <c r="E132" s="6">
        <v>18818.62</v>
      </c>
    </row>
    <row r="133" spans="1:5">
      <c r="A133" s="3">
        <v>39539</v>
      </c>
      <c r="B133" s="4" t="s">
        <v>21</v>
      </c>
      <c r="C133" s="4" t="s">
        <v>194</v>
      </c>
      <c r="D133" s="6">
        <v>23756.74</v>
      </c>
      <c r="E133" s="6">
        <v>20193.23</v>
      </c>
    </row>
    <row r="134" spans="1:5">
      <c r="A134" s="3">
        <v>39543</v>
      </c>
      <c r="B134" s="4" t="s">
        <v>21</v>
      </c>
      <c r="C134" s="4" t="s">
        <v>30</v>
      </c>
      <c r="D134" s="6">
        <v>31697.439999999999</v>
      </c>
      <c r="E134" s="6">
        <v>27893.75</v>
      </c>
    </row>
    <row r="135" spans="1:5">
      <c r="A135" s="3">
        <v>39543</v>
      </c>
      <c r="B135" s="4" t="s">
        <v>21</v>
      </c>
      <c r="C135" s="4" t="s">
        <v>201</v>
      </c>
      <c r="D135" s="6">
        <v>31315.25</v>
      </c>
      <c r="E135" s="6">
        <v>26617.96</v>
      </c>
    </row>
    <row r="136" spans="1:5" hidden="1">
      <c r="A136" s="3">
        <v>39543</v>
      </c>
      <c r="B136" s="4" t="s">
        <v>27</v>
      </c>
      <c r="C136" s="4" t="s">
        <v>30</v>
      </c>
      <c r="D136" s="6">
        <v>20190.599999999999</v>
      </c>
      <c r="E136" s="6">
        <v>17565.82</v>
      </c>
    </row>
    <row r="137" spans="1:5" hidden="1">
      <c r="A137" s="3">
        <v>39543</v>
      </c>
      <c r="B137" s="4" t="s">
        <v>29</v>
      </c>
      <c r="C137" s="4" t="s">
        <v>28</v>
      </c>
      <c r="D137" s="6">
        <v>19010.259999999998</v>
      </c>
      <c r="E137" s="6">
        <v>17109.23</v>
      </c>
    </row>
    <row r="138" spans="1:5" hidden="1">
      <c r="A138" s="3">
        <v>39543</v>
      </c>
      <c r="B138" s="4" t="s">
        <v>29</v>
      </c>
      <c r="C138" s="4" t="s">
        <v>196</v>
      </c>
      <c r="D138" s="6">
        <v>25816.400000000001</v>
      </c>
      <c r="E138" s="6">
        <v>16780.66</v>
      </c>
    </row>
    <row r="139" spans="1:5">
      <c r="A139" s="3">
        <v>45498</v>
      </c>
      <c r="B139" s="4" t="s">
        <v>21</v>
      </c>
      <c r="C139" s="4" t="s">
        <v>25</v>
      </c>
      <c r="D139" s="6">
        <v>28085.13</v>
      </c>
      <c r="E139" s="6">
        <v>23872.36</v>
      </c>
    </row>
    <row r="140" spans="1:5">
      <c r="A140" s="3">
        <v>39547</v>
      </c>
      <c r="B140" s="4" t="s">
        <v>21</v>
      </c>
      <c r="C140" s="4" t="s">
        <v>32</v>
      </c>
      <c r="D140" s="6">
        <v>30130.73</v>
      </c>
      <c r="E140" s="6">
        <v>25611.119999999999</v>
      </c>
    </row>
    <row r="141" spans="1:5" hidden="1">
      <c r="A141" s="3">
        <v>39547</v>
      </c>
      <c r="B141" s="4" t="s">
        <v>27</v>
      </c>
      <c r="C141" s="4" t="s">
        <v>204</v>
      </c>
      <c r="D141" s="6">
        <v>26602.62</v>
      </c>
      <c r="E141" s="6">
        <v>23809.34</v>
      </c>
    </row>
    <row r="142" spans="1:5" hidden="1">
      <c r="A142" s="3">
        <v>39548</v>
      </c>
      <c r="B142" s="4" t="s">
        <v>29</v>
      </c>
      <c r="C142" s="4" t="s">
        <v>22</v>
      </c>
      <c r="D142" s="6">
        <v>21330.98</v>
      </c>
      <c r="E142" s="6">
        <v>16638.16</v>
      </c>
    </row>
    <row r="143" spans="1:5" hidden="1">
      <c r="A143" s="3">
        <v>39549</v>
      </c>
      <c r="B143" s="4" t="s">
        <v>35</v>
      </c>
      <c r="C143" s="4" t="s">
        <v>38</v>
      </c>
      <c r="D143" s="6">
        <v>32125.41</v>
      </c>
      <c r="E143" s="6">
        <v>28912.87</v>
      </c>
    </row>
    <row r="144" spans="1:5" hidden="1">
      <c r="A144" s="3">
        <v>39549</v>
      </c>
      <c r="B144" s="4" t="s">
        <v>29</v>
      </c>
      <c r="C144" s="4" t="s">
        <v>198</v>
      </c>
      <c r="D144" s="6">
        <v>27981.07</v>
      </c>
      <c r="E144" s="6">
        <v>18187.7</v>
      </c>
    </row>
    <row r="145" spans="1:5" hidden="1">
      <c r="A145" s="3">
        <v>39551</v>
      </c>
      <c r="B145" s="4" t="s">
        <v>29</v>
      </c>
      <c r="C145" s="4" t="s">
        <v>33</v>
      </c>
      <c r="D145" s="6">
        <v>21460.89</v>
      </c>
      <c r="E145" s="6">
        <v>13949.58</v>
      </c>
    </row>
    <row r="146" spans="1:5" hidden="1">
      <c r="A146" s="3">
        <v>39551</v>
      </c>
      <c r="B146" s="4" t="s">
        <v>29</v>
      </c>
      <c r="C146" s="4" t="s">
        <v>28</v>
      </c>
      <c r="D146" s="6">
        <v>25830.959999999999</v>
      </c>
      <c r="E146" s="6">
        <v>18081.669999999998</v>
      </c>
    </row>
    <row r="147" spans="1:5" hidden="1">
      <c r="A147" s="3">
        <v>39551</v>
      </c>
      <c r="B147" s="4" t="s">
        <v>29</v>
      </c>
      <c r="C147" s="4" t="s">
        <v>30</v>
      </c>
      <c r="D147" s="6">
        <v>31533.34</v>
      </c>
      <c r="E147" s="6">
        <v>22073.34</v>
      </c>
    </row>
    <row r="148" spans="1:5" hidden="1">
      <c r="A148" s="3">
        <v>39551</v>
      </c>
      <c r="B148" s="4" t="s">
        <v>29</v>
      </c>
      <c r="C148" s="4" t="s">
        <v>201</v>
      </c>
      <c r="D148" s="6">
        <v>18122.89</v>
      </c>
      <c r="E148" s="6">
        <v>16310.6</v>
      </c>
    </row>
    <row r="149" spans="1:5" hidden="1">
      <c r="A149" s="3">
        <v>39552</v>
      </c>
      <c r="B149" s="4" t="s">
        <v>27</v>
      </c>
      <c r="C149" s="4" t="s">
        <v>196</v>
      </c>
      <c r="D149" s="6">
        <v>28928.7</v>
      </c>
      <c r="E149" s="6">
        <v>25167.97</v>
      </c>
    </row>
    <row r="150" spans="1:5" hidden="1">
      <c r="A150" s="3">
        <v>39552</v>
      </c>
      <c r="B150" s="4" t="s">
        <v>29</v>
      </c>
      <c r="C150" s="4" t="s">
        <v>33</v>
      </c>
      <c r="D150" s="6">
        <v>17331.810000000001</v>
      </c>
      <c r="E150" s="6">
        <v>15598.63</v>
      </c>
    </row>
    <row r="151" spans="1:5" hidden="1">
      <c r="A151" s="3">
        <v>45498</v>
      </c>
      <c r="B151" s="4" t="s">
        <v>23</v>
      </c>
      <c r="C151" s="4" t="s">
        <v>199</v>
      </c>
      <c r="D151" s="6">
        <v>36954.21</v>
      </c>
      <c r="E151" s="6">
        <v>32519.7</v>
      </c>
    </row>
    <row r="152" spans="1:5" hidden="1">
      <c r="A152" s="3">
        <v>39555</v>
      </c>
      <c r="B152" s="4" t="s">
        <v>27</v>
      </c>
      <c r="C152" s="4" t="s">
        <v>25</v>
      </c>
      <c r="D152" s="6">
        <v>24383.1</v>
      </c>
      <c r="E152" s="6">
        <v>21822.87</v>
      </c>
    </row>
    <row r="153" spans="1:5" hidden="1">
      <c r="A153" s="3">
        <v>39555</v>
      </c>
      <c r="B153" s="4" t="s">
        <v>29</v>
      </c>
      <c r="C153" s="4" t="s">
        <v>28</v>
      </c>
      <c r="D153" s="6">
        <v>27942.06</v>
      </c>
      <c r="E153" s="6">
        <v>25147.85</v>
      </c>
    </row>
    <row r="154" spans="1:5" hidden="1">
      <c r="A154" s="3">
        <v>39556</v>
      </c>
      <c r="B154" s="4" t="s">
        <v>37</v>
      </c>
      <c r="C154" s="4" t="s">
        <v>196</v>
      </c>
      <c r="D154" s="6">
        <v>27252.99</v>
      </c>
      <c r="E154" s="6">
        <v>23846.37</v>
      </c>
    </row>
    <row r="155" spans="1:5" hidden="1">
      <c r="A155" s="3">
        <v>39556</v>
      </c>
      <c r="B155" s="4" t="s">
        <v>35</v>
      </c>
      <c r="C155" s="4" t="s">
        <v>31</v>
      </c>
      <c r="D155" s="6">
        <v>33073.769999999997</v>
      </c>
      <c r="E155" s="6">
        <v>29766.39</v>
      </c>
    </row>
    <row r="156" spans="1:5" hidden="1">
      <c r="A156" s="3">
        <v>39556</v>
      </c>
      <c r="B156" s="4" t="s">
        <v>29</v>
      </c>
      <c r="C156" s="4" t="s">
        <v>28</v>
      </c>
      <c r="D156" s="6">
        <v>24856.66</v>
      </c>
      <c r="E156" s="6">
        <v>17399.66</v>
      </c>
    </row>
    <row r="157" spans="1:5" hidden="1">
      <c r="A157" s="3">
        <v>39557</v>
      </c>
      <c r="B157" s="4" t="s">
        <v>29</v>
      </c>
      <c r="C157" s="4" t="s">
        <v>201</v>
      </c>
      <c r="D157" s="6">
        <v>29332.41</v>
      </c>
      <c r="E157" s="6">
        <v>20532.689999999999</v>
      </c>
    </row>
    <row r="158" spans="1:5" hidden="1">
      <c r="A158" s="3">
        <v>45502</v>
      </c>
      <c r="B158" s="4" t="s">
        <v>23</v>
      </c>
      <c r="C158" s="4" t="s">
        <v>199</v>
      </c>
      <c r="D158" s="6">
        <v>33255.68</v>
      </c>
      <c r="E158" s="6">
        <v>30262.67</v>
      </c>
    </row>
    <row r="159" spans="1:5" hidden="1">
      <c r="A159" s="3">
        <v>39559</v>
      </c>
      <c r="B159" s="4" t="s">
        <v>27</v>
      </c>
      <c r="C159" s="4" t="s">
        <v>22</v>
      </c>
      <c r="D159" s="6">
        <v>23778.7</v>
      </c>
      <c r="E159" s="6">
        <v>20687.47</v>
      </c>
    </row>
    <row r="160" spans="1:5" hidden="1">
      <c r="A160" s="3">
        <v>39559</v>
      </c>
      <c r="B160" s="4" t="s">
        <v>27</v>
      </c>
      <c r="C160" s="4" t="s">
        <v>196</v>
      </c>
      <c r="D160" s="6">
        <v>27319.15</v>
      </c>
      <c r="E160" s="6">
        <v>23767.66</v>
      </c>
    </row>
    <row r="161" spans="1:5" hidden="1">
      <c r="A161" s="3">
        <v>39559</v>
      </c>
      <c r="B161" s="4" t="s">
        <v>29</v>
      </c>
      <c r="C161" s="4" t="s">
        <v>22</v>
      </c>
      <c r="D161" s="6">
        <v>30894.76</v>
      </c>
      <c r="E161" s="6">
        <v>20081.59</v>
      </c>
    </row>
    <row r="162" spans="1:5" hidden="1">
      <c r="A162" s="3">
        <v>39559</v>
      </c>
      <c r="B162" s="4" t="s">
        <v>29</v>
      </c>
      <c r="C162" s="4" t="s">
        <v>196</v>
      </c>
      <c r="D162" s="6">
        <v>27720.37</v>
      </c>
      <c r="E162" s="6">
        <v>21621.89</v>
      </c>
    </row>
    <row r="163" spans="1:5" hidden="1">
      <c r="A163" s="3">
        <v>39561</v>
      </c>
      <c r="B163" s="4" t="s">
        <v>23</v>
      </c>
      <c r="C163" s="4" t="s">
        <v>22</v>
      </c>
      <c r="D163" s="6">
        <v>21189.27</v>
      </c>
      <c r="E163" s="6">
        <v>18646.560000000001</v>
      </c>
    </row>
    <row r="164" spans="1:5" hidden="1">
      <c r="A164" s="3">
        <v>39561</v>
      </c>
      <c r="B164" s="4" t="s">
        <v>29</v>
      </c>
      <c r="C164" s="4" t="s">
        <v>22</v>
      </c>
      <c r="D164" s="6">
        <v>27302.44</v>
      </c>
      <c r="E164" s="6">
        <v>21295.9</v>
      </c>
    </row>
    <row r="165" spans="1:5" hidden="1">
      <c r="A165" s="3">
        <v>39563</v>
      </c>
      <c r="B165" s="4" t="s">
        <v>23</v>
      </c>
      <c r="C165" s="4" t="s">
        <v>196</v>
      </c>
      <c r="D165" s="6">
        <v>23019.17</v>
      </c>
      <c r="E165" s="6">
        <v>20256.87</v>
      </c>
    </row>
    <row r="166" spans="1:5" hidden="1">
      <c r="A166" s="3">
        <v>39563</v>
      </c>
      <c r="B166" s="4" t="s">
        <v>29</v>
      </c>
      <c r="C166" s="4" t="s">
        <v>201</v>
      </c>
      <c r="D166" s="6">
        <v>27782.62</v>
      </c>
      <c r="E166" s="6">
        <v>25282.18</v>
      </c>
    </row>
    <row r="167" spans="1:5" hidden="1">
      <c r="A167" s="3">
        <v>39563</v>
      </c>
      <c r="B167" s="4" t="s">
        <v>29</v>
      </c>
      <c r="C167" s="4" t="s">
        <v>31</v>
      </c>
      <c r="D167" s="6">
        <v>25968.2</v>
      </c>
      <c r="E167" s="6">
        <v>23371.38</v>
      </c>
    </row>
    <row r="168" spans="1:5" hidden="1">
      <c r="A168" s="3">
        <v>45502</v>
      </c>
      <c r="B168" s="4" t="s">
        <v>35</v>
      </c>
      <c r="C168" s="4" t="s">
        <v>32</v>
      </c>
      <c r="D168" s="6">
        <v>29565.119999999999</v>
      </c>
      <c r="E168" s="6">
        <v>26608.61</v>
      </c>
    </row>
    <row r="169" spans="1:5" hidden="1">
      <c r="A169" s="3">
        <v>39565</v>
      </c>
      <c r="B169" s="4" t="s">
        <v>23</v>
      </c>
      <c r="C169" s="4" t="s">
        <v>194</v>
      </c>
      <c r="D169" s="6">
        <v>28503.86</v>
      </c>
      <c r="E169" s="6">
        <v>25938.51</v>
      </c>
    </row>
    <row r="170" spans="1:5" hidden="1">
      <c r="A170" s="3">
        <v>39567</v>
      </c>
      <c r="B170" s="4" t="s">
        <v>197</v>
      </c>
      <c r="C170" s="4" t="s">
        <v>204</v>
      </c>
      <c r="D170" s="6">
        <v>26902.92</v>
      </c>
      <c r="E170" s="6">
        <v>25019.72</v>
      </c>
    </row>
    <row r="171" spans="1:5" hidden="1">
      <c r="A171" s="3">
        <v>39568</v>
      </c>
      <c r="B171" s="4" t="s">
        <v>29</v>
      </c>
      <c r="C171" s="4" t="s">
        <v>204</v>
      </c>
      <c r="D171" s="6">
        <v>17245.96</v>
      </c>
      <c r="E171" s="6">
        <v>15693.82</v>
      </c>
    </row>
    <row r="172" spans="1:5" hidden="1">
      <c r="A172" s="3">
        <v>39569</v>
      </c>
      <c r="B172" s="4" t="s">
        <v>23</v>
      </c>
      <c r="C172" s="4" t="s">
        <v>28</v>
      </c>
      <c r="D172" s="6">
        <v>18831.25</v>
      </c>
      <c r="E172" s="6">
        <v>16571.5</v>
      </c>
    </row>
    <row r="173" spans="1:5">
      <c r="A173" s="3">
        <v>39570</v>
      </c>
      <c r="B173" s="4" t="s">
        <v>21</v>
      </c>
      <c r="C173" s="4" t="s">
        <v>24</v>
      </c>
      <c r="D173" s="6">
        <v>28610</v>
      </c>
      <c r="E173" s="6">
        <v>24318.5</v>
      </c>
    </row>
    <row r="174" spans="1:5" hidden="1">
      <c r="A174" s="3">
        <v>39570</v>
      </c>
      <c r="B174" s="4" t="s">
        <v>29</v>
      </c>
      <c r="C174" s="4" t="s">
        <v>33</v>
      </c>
      <c r="D174" s="6">
        <v>27392.16</v>
      </c>
      <c r="E174" s="6">
        <v>24926.87</v>
      </c>
    </row>
    <row r="175" spans="1:5" hidden="1">
      <c r="A175" s="3">
        <v>39572</v>
      </c>
      <c r="B175" s="4" t="s">
        <v>29</v>
      </c>
      <c r="C175" s="4" t="s">
        <v>30</v>
      </c>
      <c r="D175" s="6">
        <v>24339.59</v>
      </c>
      <c r="E175" s="6">
        <v>17037.71</v>
      </c>
    </row>
    <row r="176" spans="1:5" hidden="1">
      <c r="A176" s="3">
        <v>39572</v>
      </c>
      <c r="B176" s="4" t="s">
        <v>29</v>
      </c>
      <c r="C176" s="4" t="s">
        <v>196</v>
      </c>
      <c r="D176" s="6">
        <v>18641.150000000001</v>
      </c>
      <c r="E176" s="6">
        <v>14540.1</v>
      </c>
    </row>
    <row r="177" spans="1:5" hidden="1">
      <c r="A177" s="3">
        <v>39574</v>
      </c>
      <c r="B177" s="4" t="s">
        <v>29</v>
      </c>
      <c r="C177" s="4" t="s">
        <v>22</v>
      </c>
      <c r="D177" s="6">
        <v>24009.35</v>
      </c>
      <c r="E177" s="6">
        <v>21608.42</v>
      </c>
    </row>
    <row r="178" spans="1:5" hidden="1">
      <c r="A178" s="3">
        <v>39575</v>
      </c>
      <c r="B178" s="4" t="s">
        <v>197</v>
      </c>
      <c r="C178" s="4" t="s">
        <v>202</v>
      </c>
      <c r="D178" s="6">
        <v>28164.83</v>
      </c>
      <c r="E178" s="6">
        <v>26193.29</v>
      </c>
    </row>
    <row r="179" spans="1:5" hidden="1">
      <c r="A179" s="3">
        <v>39575</v>
      </c>
      <c r="B179" s="4" t="s">
        <v>29</v>
      </c>
      <c r="C179" s="4" t="s">
        <v>33</v>
      </c>
      <c r="D179" s="6">
        <v>34024.120000000003</v>
      </c>
      <c r="E179" s="6">
        <v>30961.95</v>
      </c>
    </row>
    <row r="180" spans="1:5" hidden="1">
      <c r="A180" s="3">
        <v>39576</v>
      </c>
      <c r="B180" s="4" t="s">
        <v>29</v>
      </c>
      <c r="C180" s="4" t="s">
        <v>199</v>
      </c>
      <c r="D180" s="6">
        <v>23993.51</v>
      </c>
      <c r="E180" s="6">
        <v>21834.09</v>
      </c>
    </row>
    <row r="181" spans="1:5" hidden="1">
      <c r="A181" s="3">
        <v>39577</v>
      </c>
      <c r="B181" s="4" t="s">
        <v>23</v>
      </c>
      <c r="C181" s="4" t="s">
        <v>196</v>
      </c>
      <c r="D181" s="6">
        <v>39672.959999999999</v>
      </c>
      <c r="E181" s="6">
        <v>36102.39</v>
      </c>
    </row>
    <row r="182" spans="1:5" hidden="1">
      <c r="A182" s="3">
        <v>39578</v>
      </c>
      <c r="B182" s="4" t="s">
        <v>37</v>
      </c>
      <c r="C182" s="4" t="s">
        <v>22</v>
      </c>
      <c r="D182" s="6">
        <v>27192.17</v>
      </c>
      <c r="E182" s="6">
        <v>23793.15</v>
      </c>
    </row>
    <row r="183" spans="1:5" hidden="1">
      <c r="A183" s="3">
        <v>39579</v>
      </c>
      <c r="B183" s="4" t="s">
        <v>29</v>
      </c>
      <c r="C183" s="4" t="s">
        <v>22</v>
      </c>
      <c r="D183" s="6">
        <v>26799.040000000001</v>
      </c>
      <c r="E183" s="6">
        <v>24119.14</v>
      </c>
    </row>
    <row r="184" spans="1:5">
      <c r="A184" s="3">
        <v>39580</v>
      </c>
      <c r="B184" s="4" t="s">
        <v>21</v>
      </c>
      <c r="C184" s="4" t="s">
        <v>33</v>
      </c>
      <c r="D184" s="6">
        <v>20350.52</v>
      </c>
      <c r="E184" s="6">
        <v>17297.939999999999</v>
      </c>
    </row>
    <row r="185" spans="1:5" hidden="1">
      <c r="A185" s="3">
        <v>39581</v>
      </c>
      <c r="B185" s="4" t="s">
        <v>27</v>
      </c>
      <c r="C185" s="4" t="s">
        <v>195</v>
      </c>
      <c r="D185" s="6">
        <v>31256.14</v>
      </c>
      <c r="E185" s="6">
        <v>27192.84</v>
      </c>
    </row>
    <row r="186" spans="1:5" hidden="1">
      <c r="A186" s="3">
        <v>39581</v>
      </c>
      <c r="B186" s="4" t="s">
        <v>29</v>
      </c>
      <c r="C186" s="4" t="s">
        <v>25</v>
      </c>
      <c r="D186" s="6">
        <v>33856.39</v>
      </c>
      <c r="E186" s="6">
        <v>26407.98</v>
      </c>
    </row>
    <row r="187" spans="1:5" hidden="1">
      <c r="A187" s="3">
        <v>39582</v>
      </c>
      <c r="B187" s="4" t="s">
        <v>35</v>
      </c>
      <c r="C187" s="4" t="s">
        <v>24</v>
      </c>
      <c r="D187" s="6">
        <v>23748.79</v>
      </c>
      <c r="E187" s="6">
        <v>20898.939999999999</v>
      </c>
    </row>
    <row r="188" spans="1:5" hidden="1">
      <c r="A188" s="3">
        <v>39582</v>
      </c>
      <c r="B188" s="4" t="s">
        <v>29</v>
      </c>
      <c r="C188" s="4" t="s">
        <v>33</v>
      </c>
      <c r="D188" s="6">
        <v>27847.99</v>
      </c>
      <c r="E188" s="6">
        <v>25341.67</v>
      </c>
    </row>
    <row r="189" spans="1:5" hidden="1">
      <c r="A189" s="3">
        <v>39583</v>
      </c>
      <c r="B189" s="4" t="s">
        <v>37</v>
      </c>
      <c r="C189" s="4" t="s">
        <v>34</v>
      </c>
      <c r="D189" s="6">
        <v>28780.6</v>
      </c>
      <c r="E189" s="6">
        <v>25183.03</v>
      </c>
    </row>
    <row r="190" spans="1:5" hidden="1">
      <c r="A190" s="3">
        <v>39584</v>
      </c>
      <c r="B190" s="4" t="s">
        <v>29</v>
      </c>
      <c r="C190" s="4" t="s">
        <v>196</v>
      </c>
      <c r="D190" s="6">
        <v>21799.68</v>
      </c>
      <c r="E190" s="6">
        <v>14169.79</v>
      </c>
    </row>
    <row r="191" spans="1:5" hidden="1">
      <c r="A191" s="3">
        <v>39586</v>
      </c>
      <c r="B191" s="4" t="s">
        <v>35</v>
      </c>
      <c r="C191" s="4" t="s">
        <v>24</v>
      </c>
      <c r="D191" s="6">
        <v>35851.35</v>
      </c>
      <c r="E191" s="6">
        <v>31549.19</v>
      </c>
    </row>
    <row r="192" spans="1:5" hidden="1">
      <c r="A192" s="3">
        <v>39587</v>
      </c>
      <c r="B192" s="4" t="s">
        <v>23</v>
      </c>
      <c r="C192" s="4" t="s">
        <v>199</v>
      </c>
      <c r="D192" s="6">
        <v>29587.45</v>
      </c>
      <c r="E192" s="6">
        <v>26036.959999999999</v>
      </c>
    </row>
    <row r="193" spans="1:5" hidden="1">
      <c r="A193" s="3">
        <v>39588</v>
      </c>
      <c r="B193" s="4" t="s">
        <v>37</v>
      </c>
      <c r="C193" s="4" t="s">
        <v>30</v>
      </c>
      <c r="D193" s="6">
        <v>26614.79</v>
      </c>
      <c r="E193" s="6">
        <v>23287.94</v>
      </c>
    </row>
    <row r="194" spans="1:5">
      <c r="A194" s="3">
        <v>39588</v>
      </c>
      <c r="B194" s="4" t="s">
        <v>21</v>
      </c>
      <c r="C194" s="4" t="s">
        <v>31</v>
      </c>
      <c r="D194" s="6">
        <v>38089.120000000003</v>
      </c>
      <c r="E194" s="6">
        <v>32375.75</v>
      </c>
    </row>
    <row r="195" spans="1:5" hidden="1">
      <c r="A195" s="3">
        <v>39588</v>
      </c>
      <c r="B195" s="4" t="s">
        <v>27</v>
      </c>
      <c r="C195" s="4" t="s">
        <v>33</v>
      </c>
      <c r="D195" s="6">
        <v>24267.85</v>
      </c>
      <c r="E195" s="6">
        <v>21719.73</v>
      </c>
    </row>
    <row r="196" spans="1:5">
      <c r="A196" s="3">
        <v>39590</v>
      </c>
      <c r="B196" s="4" t="s">
        <v>21</v>
      </c>
      <c r="C196" s="4" t="s">
        <v>39</v>
      </c>
      <c r="D196" s="6">
        <v>30308.18</v>
      </c>
      <c r="E196" s="6">
        <v>25761.95</v>
      </c>
    </row>
    <row r="197" spans="1:5" hidden="1">
      <c r="A197" s="3">
        <v>39591</v>
      </c>
      <c r="B197" s="4" t="s">
        <v>23</v>
      </c>
      <c r="C197" s="4" t="s">
        <v>204</v>
      </c>
      <c r="D197" s="6">
        <v>21303.279999999999</v>
      </c>
      <c r="E197" s="6">
        <v>19385.98</v>
      </c>
    </row>
    <row r="198" spans="1:5" hidden="1">
      <c r="A198" s="3">
        <v>39592</v>
      </c>
      <c r="B198" s="4" t="s">
        <v>27</v>
      </c>
      <c r="C198" s="4" t="s">
        <v>25</v>
      </c>
      <c r="D198" s="6">
        <v>22724.73</v>
      </c>
      <c r="E198" s="6">
        <v>19770.52</v>
      </c>
    </row>
    <row r="199" spans="1:5" hidden="1">
      <c r="A199" s="3">
        <v>39593</v>
      </c>
      <c r="B199" s="4" t="s">
        <v>27</v>
      </c>
      <c r="C199" s="4" t="s">
        <v>196</v>
      </c>
      <c r="D199" s="6">
        <v>24408.54</v>
      </c>
      <c r="E199" s="6">
        <v>21845.64</v>
      </c>
    </row>
    <row r="200" spans="1:5" hidden="1">
      <c r="A200" s="3">
        <v>39595</v>
      </c>
      <c r="B200" s="4" t="s">
        <v>23</v>
      </c>
      <c r="C200" s="4" t="s">
        <v>33</v>
      </c>
      <c r="D200" s="6">
        <v>25110.01</v>
      </c>
      <c r="E200" s="6">
        <v>22850.11</v>
      </c>
    </row>
    <row r="201" spans="1:5" hidden="1">
      <c r="A201" s="3">
        <v>39595</v>
      </c>
      <c r="B201" s="4" t="s">
        <v>29</v>
      </c>
      <c r="C201" s="4" t="s">
        <v>26</v>
      </c>
      <c r="D201" s="6">
        <v>24701.73</v>
      </c>
      <c r="E201" s="6">
        <v>22231.56</v>
      </c>
    </row>
    <row r="202" spans="1:5" hidden="1">
      <c r="A202" s="3">
        <v>39596</v>
      </c>
      <c r="B202" s="4" t="s">
        <v>23</v>
      </c>
      <c r="C202" s="4" t="s">
        <v>36</v>
      </c>
      <c r="D202" s="6">
        <v>41000</v>
      </c>
      <c r="E202" s="6">
        <v>15053.17</v>
      </c>
    </row>
    <row r="203" spans="1:5">
      <c r="A203" s="3">
        <v>39596</v>
      </c>
      <c r="B203" s="4" t="s">
        <v>21</v>
      </c>
      <c r="C203" s="4" t="s">
        <v>200</v>
      </c>
      <c r="D203" s="6">
        <v>25120.87</v>
      </c>
      <c r="E203" s="6">
        <v>23111.200000000001</v>
      </c>
    </row>
    <row r="204" spans="1:5" hidden="1">
      <c r="A204" s="3">
        <v>39597</v>
      </c>
      <c r="B204" s="4" t="s">
        <v>23</v>
      </c>
      <c r="C204" s="4" t="s">
        <v>33</v>
      </c>
      <c r="D204" s="6">
        <v>33070.14</v>
      </c>
      <c r="E204" s="6">
        <v>29101.72</v>
      </c>
    </row>
    <row r="205" spans="1:5" hidden="1">
      <c r="A205" s="3">
        <v>39598</v>
      </c>
      <c r="B205" s="4" t="s">
        <v>197</v>
      </c>
      <c r="C205" s="4" t="s">
        <v>28</v>
      </c>
      <c r="D205" s="6">
        <v>15012.95</v>
      </c>
      <c r="E205" s="6">
        <v>13962.04</v>
      </c>
    </row>
    <row r="206" spans="1:5" hidden="1">
      <c r="A206" s="3">
        <v>39604</v>
      </c>
      <c r="B206" s="4" t="s">
        <v>197</v>
      </c>
      <c r="C206" s="4" t="s">
        <v>204</v>
      </c>
      <c r="D206" s="6">
        <v>25542.63</v>
      </c>
      <c r="E206" s="6">
        <v>23754.65</v>
      </c>
    </row>
    <row r="207" spans="1:5">
      <c r="A207" s="3">
        <v>39606</v>
      </c>
      <c r="B207" s="4" t="s">
        <v>21</v>
      </c>
      <c r="C207" s="4" t="s">
        <v>22</v>
      </c>
      <c r="D207" s="6">
        <v>31386.63</v>
      </c>
      <c r="E207" s="6">
        <v>28875.7</v>
      </c>
    </row>
    <row r="208" spans="1:5">
      <c r="A208" s="3">
        <v>39607</v>
      </c>
      <c r="B208" s="4" t="s">
        <v>21</v>
      </c>
      <c r="C208" s="4" t="s">
        <v>28</v>
      </c>
      <c r="D208" s="6">
        <v>30180.28</v>
      </c>
      <c r="E208" s="6">
        <v>25653.24</v>
      </c>
    </row>
    <row r="209" spans="1:5">
      <c r="A209" s="3">
        <v>39607</v>
      </c>
      <c r="B209" s="4" t="s">
        <v>21</v>
      </c>
      <c r="C209" s="4" t="s">
        <v>203</v>
      </c>
      <c r="D209" s="6">
        <v>19831.490000000002</v>
      </c>
      <c r="E209" s="6">
        <v>17451.71</v>
      </c>
    </row>
    <row r="210" spans="1:5">
      <c r="A210" s="3">
        <v>39609</v>
      </c>
      <c r="B210" s="4" t="s">
        <v>21</v>
      </c>
      <c r="C210" s="4" t="s">
        <v>25</v>
      </c>
      <c r="D210" s="6">
        <v>26241.57</v>
      </c>
      <c r="E210" s="6">
        <v>23092.58</v>
      </c>
    </row>
    <row r="211" spans="1:5">
      <c r="A211" s="3">
        <v>39610</v>
      </c>
      <c r="B211" s="4" t="s">
        <v>21</v>
      </c>
      <c r="C211" s="4" t="s">
        <v>22</v>
      </c>
      <c r="D211" s="6">
        <v>26806.73</v>
      </c>
      <c r="E211" s="6">
        <v>24662.19</v>
      </c>
    </row>
    <row r="212" spans="1:5" hidden="1">
      <c r="A212" s="3">
        <v>39611</v>
      </c>
      <c r="B212" s="4" t="s">
        <v>29</v>
      </c>
      <c r="C212" s="4" t="s">
        <v>38</v>
      </c>
      <c r="D212" s="6">
        <v>22344.639999999999</v>
      </c>
      <c r="E212" s="6">
        <v>17428.82</v>
      </c>
    </row>
    <row r="213" spans="1:5" hidden="1">
      <c r="A213" s="3">
        <v>39611</v>
      </c>
      <c r="B213" s="4" t="s">
        <v>29</v>
      </c>
      <c r="C213" s="4" t="s">
        <v>38</v>
      </c>
      <c r="D213" s="6">
        <v>36529.980000000003</v>
      </c>
      <c r="E213" s="6">
        <v>32876.980000000003</v>
      </c>
    </row>
    <row r="214" spans="1:5" hidden="1">
      <c r="A214" s="3">
        <v>39612</v>
      </c>
      <c r="B214" s="4" t="s">
        <v>29</v>
      </c>
      <c r="C214" s="4" t="s">
        <v>32</v>
      </c>
      <c r="D214" s="6">
        <v>29096.52</v>
      </c>
      <c r="E214" s="6">
        <v>22695.29</v>
      </c>
    </row>
    <row r="215" spans="1:5">
      <c r="A215" s="3">
        <v>39613</v>
      </c>
      <c r="B215" s="4" t="s">
        <v>21</v>
      </c>
      <c r="C215" s="4" t="s">
        <v>22</v>
      </c>
      <c r="D215" s="6">
        <v>21395.56</v>
      </c>
      <c r="E215" s="6">
        <v>19683.919999999998</v>
      </c>
    </row>
    <row r="216" spans="1:5" hidden="1">
      <c r="A216" s="3">
        <v>39615</v>
      </c>
      <c r="B216" s="4" t="s">
        <v>197</v>
      </c>
      <c r="C216" s="4" t="s">
        <v>34</v>
      </c>
      <c r="D216" s="6">
        <v>22992.560000000001</v>
      </c>
      <c r="E216" s="6">
        <v>21383.08</v>
      </c>
    </row>
    <row r="217" spans="1:5">
      <c r="A217" s="3">
        <v>39615</v>
      </c>
      <c r="B217" s="4" t="s">
        <v>21</v>
      </c>
      <c r="C217" s="4" t="s">
        <v>33</v>
      </c>
      <c r="D217" s="6">
        <v>20407.87</v>
      </c>
      <c r="E217" s="6">
        <v>18775.240000000002</v>
      </c>
    </row>
    <row r="218" spans="1:5" hidden="1">
      <c r="A218" s="3">
        <v>39616</v>
      </c>
      <c r="B218" s="4" t="s">
        <v>23</v>
      </c>
      <c r="C218" s="4" t="s">
        <v>33</v>
      </c>
      <c r="D218" s="6">
        <v>39419.17</v>
      </c>
      <c r="E218" s="6">
        <v>34688.870000000003</v>
      </c>
    </row>
    <row r="219" spans="1:5" hidden="1">
      <c r="A219" s="3">
        <v>39616</v>
      </c>
      <c r="B219" s="4" t="s">
        <v>23</v>
      </c>
      <c r="C219" s="4" t="s">
        <v>28</v>
      </c>
      <c r="D219" s="6">
        <v>18622.8</v>
      </c>
      <c r="E219" s="6">
        <v>16946.75</v>
      </c>
    </row>
    <row r="220" spans="1:5" hidden="1">
      <c r="A220" s="3">
        <v>39616</v>
      </c>
      <c r="B220" s="4" t="s">
        <v>27</v>
      </c>
      <c r="C220" s="4" t="s">
        <v>28</v>
      </c>
      <c r="D220" s="6">
        <v>26729.72</v>
      </c>
      <c r="E220" s="6">
        <v>23923.1</v>
      </c>
    </row>
    <row r="221" spans="1:5" hidden="1">
      <c r="A221" s="3">
        <v>39616</v>
      </c>
      <c r="B221" s="4" t="s">
        <v>29</v>
      </c>
      <c r="C221" s="4" t="s">
        <v>25</v>
      </c>
      <c r="D221" s="6">
        <v>35323.870000000003</v>
      </c>
      <c r="E221" s="6">
        <v>27552.62</v>
      </c>
    </row>
    <row r="222" spans="1:5" hidden="1">
      <c r="A222" s="3">
        <v>39617</v>
      </c>
      <c r="B222" s="4" t="s">
        <v>35</v>
      </c>
      <c r="C222" s="4" t="s">
        <v>33</v>
      </c>
      <c r="D222" s="6">
        <v>27300.16</v>
      </c>
      <c r="E222" s="6">
        <v>24024.14</v>
      </c>
    </row>
    <row r="223" spans="1:5" hidden="1">
      <c r="A223" s="3">
        <v>39618</v>
      </c>
      <c r="B223" s="4" t="s">
        <v>29</v>
      </c>
      <c r="C223" s="4" t="s">
        <v>33</v>
      </c>
      <c r="D223" s="6">
        <v>28389.06</v>
      </c>
      <c r="E223" s="6">
        <v>25550.15</v>
      </c>
    </row>
    <row r="224" spans="1:5" hidden="1">
      <c r="A224" s="3">
        <v>39618</v>
      </c>
      <c r="B224" s="4" t="s">
        <v>29</v>
      </c>
      <c r="C224" s="4" t="s">
        <v>24</v>
      </c>
      <c r="D224" s="6">
        <v>31638.35</v>
      </c>
      <c r="E224" s="6">
        <v>22146.85</v>
      </c>
    </row>
    <row r="225" spans="1:5" hidden="1">
      <c r="A225" s="3">
        <v>39619</v>
      </c>
      <c r="B225" s="4" t="s">
        <v>23</v>
      </c>
      <c r="C225" s="4" t="s">
        <v>22</v>
      </c>
      <c r="D225" s="6">
        <v>24724.71</v>
      </c>
      <c r="E225" s="6">
        <v>21757.74</v>
      </c>
    </row>
    <row r="226" spans="1:5" hidden="1">
      <c r="A226" s="3">
        <v>39620</v>
      </c>
      <c r="B226" s="4" t="s">
        <v>29</v>
      </c>
      <c r="C226" s="4" t="s">
        <v>32</v>
      </c>
      <c r="D226" s="6">
        <v>17752.5</v>
      </c>
      <c r="E226" s="6">
        <v>15977.25</v>
      </c>
    </row>
    <row r="227" spans="1:5">
      <c r="A227" s="3">
        <v>39621</v>
      </c>
      <c r="B227" s="4" t="s">
        <v>21</v>
      </c>
      <c r="C227" s="4" t="s">
        <v>194</v>
      </c>
      <c r="D227" s="6">
        <v>28496.75</v>
      </c>
      <c r="E227" s="6">
        <v>26217.01</v>
      </c>
    </row>
    <row r="228" spans="1:5" hidden="1">
      <c r="A228" s="3">
        <v>39621</v>
      </c>
      <c r="B228" s="4" t="s">
        <v>29</v>
      </c>
      <c r="C228" s="4" t="s">
        <v>204</v>
      </c>
      <c r="D228" s="6">
        <v>26426.87</v>
      </c>
      <c r="E228" s="6">
        <v>17177.47</v>
      </c>
    </row>
    <row r="229" spans="1:5" hidden="1">
      <c r="A229" s="3">
        <v>39622</v>
      </c>
      <c r="B229" s="4" t="s">
        <v>197</v>
      </c>
      <c r="C229" s="4" t="s">
        <v>22</v>
      </c>
      <c r="D229" s="6">
        <v>26822.73</v>
      </c>
      <c r="E229" s="6">
        <v>24945.14</v>
      </c>
    </row>
    <row r="230" spans="1:5" hidden="1">
      <c r="A230" s="3">
        <v>39622</v>
      </c>
      <c r="B230" s="4" t="s">
        <v>35</v>
      </c>
      <c r="C230" s="4" t="s">
        <v>30</v>
      </c>
      <c r="D230" s="6">
        <v>31997.3</v>
      </c>
      <c r="E230" s="6">
        <v>28157.62</v>
      </c>
    </row>
    <row r="231" spans="1:5" hidden="1">
      <c r="A231" s="3">
        <v>39624</v>
      </c>
      <c r="B231" s="4" t="s">
        <v>27</v>
      </c>
      <c r="C231" s="4" t="s">
        <v>194</v>
      </c>
      <c r="D231" s="6">
        <v>22309.06</v>
      </c>
      <c r="E231" s="6">
        <v>19966.61</v>
      </c>
    </row>
    <row r="232" spans="1:5" hidden="1">
      <c r="A232" s="3">
        <v>39625</v>
      </c>
      <c r="B232" s="4" t="s">
        <v>35</v>
      </c>
      <c r="C232" s="4" t="s">
        <v>34</v>
      </c>
      <c r="D232" s="6">
        <v>27147.07</v>
      </c>
      <c r="E232" s="6">
        <v>23889.42</v>
      </c>
    </row>
    <row r="233" spans="1:5" hidden="1">
      <c r="A233" s="3">
        <v>39626</v>
      </c>
      <c r="B233" s="4" t="s">
        <v>29</v>
      </c>
      <c r="C233" s="4" t="s">
        <v>22</v>
      </c>
      <c r="D233" s="6">
        <v>32067.83</v>
      </c>
      <c r="E233" s="6">
        <v>25012.91</v>
      </c>
    </row>
    <row r="234" spans="1:5" hidden="1">
      <c r="A234" s="3">
        <v>39627</v>
      </c>
      <c r="B234" s="4" t="s">
        <v>23</v>
      </c>
      <c r="C234" s="4" t="s">
        <v>201</v>
      </c>
      <c r="D234" s="6">
        <v>27856.62</v>
      </c>
      <c r="E234" s="6">
        <v>24513.83</v>
      </c>
    </row>
    <row r="235" spans="1:5" hidden="1">
      <c r="A235" s="3">
        <v>39628</v>
      </c>
      <c r="B235" s="4" t="s">
        <v>29</v>
      </c>
      <c r="C235" s="4" t="s">
        <v>196</v>
      </c>
      <c r="D235" s="6">
        <v>19854.66</v>
      </c>
      <c r="E235" s="6">
        <v>18067.740000000002</v>
      </c>
    </row>
    <row r="236" spans="1:5" hidden="1">
      <c r="A236" s="3">
        <v>39629</v>
      </c>
      <c r="B236" s="4" t="s">
        <v>35</v>
      </c>
      <c r="C236" s="4" t="s">
        <v>30</v>
      </c>
      <c r="D236" s="6">
        <v>31457.51</v>
      </c>
      <c r="E236" s="6">
        <v>27682.61</v>
      </c>
    </row>
    <row r="237" spans="1:5" hidden="1">
      <c r="A237" s="3">
        <v>39629</v>
      </c>
      <c r="B237" s="4" t="s">
        <v>27</v>
      </c>
      <c r="C237" s="4" t="s">
        <v>31</v>
      </c>
      <c r="D237" s="6">
        <v>27756.85</v>
      </c>
      <c r="E237" s="6">
        <v>24842.38</v>
      </c>
    </row>
    <row r="238" spans="1:5" hidden="1">
      <c r="A238" s="3">
        <v>39630</v>
      </c>
      <c r="B238" s="4" t="s">
        <v>29</v>
      </c>
      <c r="C238" s="4" t="s">
        <v>34</v>
      </c>
      <c r="D238" s="6">
        <v>22722.29</v>
      </c>
      <c r="E238" s="6">
        <v>20677.28</v>
      </c>
    </row>
    <row r="239" spans="1:5" hidden="1">
      <c r="A239" s="3">
        <v>39630</v>
      </c>
      <c r="B239" s="4" t="s">
        <v>29</v>
      </c>
      <c r="C239" s="4" t="s">
        <v>32</v>
      </c>
      <c r="D239" s="6">
        <v>26488.82</v>
      </c>
      <c r="E239" s="6">
        <v>24104.83</v>
      </c>
    </row>
    <row r="240" spans="1:5" hidden="1">
      <c r="A240" s="3">
        <v>39631</v>
      </c>
      <c r="B240" s="4" t="s">
        <v>35</v>
      </c>
      <c r="C240" s="4" t="s">
        <v>25</v>
      </c>
      <c r="D240" s="6">
        <v>33853.25</v>
      </c>
      <c r="E240" s="6">
        <v>30467.93</v>
      </c>
    </row>
    <row r="241" spans="1:5" hidden="1">
      <c r="A241" s="3">
        <v>39631</v>
      </c>
      <c r="B241" s="4" t="s">
        <v>29</v>
      </c>
      <c r="C241" s="4" t="s">
        <v>196</v>
      </c>
      <c r="D241" s="6">
        <v>34062.33</v>
      </c>
      <c r="E241" s="6">
        <v>22140.51</v>
      </c>
    </row>
    <row r="242" spans="1:5" hidden="1">
      <c r="A242" s="3">
        <v>39634</v>
      </c>
      <c r="B242" s="4" t="s">
        <v>35</v>
      </c>
      <c r="C242" s="4" t="s">
        <v>30</v>
      </c>
      <c r="D242" s="6">
        <v>21147.75</v>
      </c>
      <c r="E242" s="6">
        <v>18610.02</v>
      </c>
    </row>
    <row r="243" spans="1:5" hidden="1">
      <c r="A243" s="3">
        <v>39634</v>
      </c>
      <c r="B243" s="4" t="s">
        <v>27</v>
      </c>
      <c r="C243" s="4" t="s">
        <v>200</v>
      </c>
      <c r="D243" s="6">
        <v>27187.81</v>
      </c>
      <c r="E243" s="6">
        <v>23653.39</v>
      </c>
    </row>
    <row r="244" spans="1:5" hidden="1">
      <c r="A244" s="3">
        <v>39634</v>
      </c>
      <c r="B244" s="4" t="s">
        <v>29</v>
      </c>
      <c r="C244" s="4" t="s">
        <v>33</v>
      </c>
      <c r="D244" s="6">
        <v>25613.94</v>
      </c>
      <c r="E244" s="6">
        <v>23308.69</v>
      </c>
    </row>
    <row r="245" spans="1:5" hidden="1">
      <c r="A245" s="3">
        <v>39634</v>
      </c>
      <c r="B245" s="4" t="s">
        <v>29</v>
      </c>
      <c r="C245" s="4" t="s">
        <v>198</v>
      </c>
      <c r="D245" s="6">
        <v>28655.57</v>
      </c>
      <c r="E245" s="6">
        <v>20058.900000000001</v>
      </c>
    </row>
    <row r="246" spans="1:5" hidden="1">
      <c r="A246" s="3">
        <v>39635</v>
      </c>
      <c r="B246" s="4" t="s">
        <v>29</v>
      </c>
      <c r="C246" s="4" t="s">
        <v>200</v>
      </c>
      <c r="D246" s="6">
        <v>23644.21</v>
      </c>
      <c r="E246" s="6">
        <v>18442.48</v>
      </c>
    </row>
    <row r="247" spans="1:5" hidden="1">
      <c r="A247" s="3">
        <v>39636</v>
      </c>
      <c r="B247" s="4" t="s">
        <v>23</v>
      </c>
      <c r="C247" s="4" t="s">
        <v>28</v>
      </c>
      <c r="D247" s="6">
        <v>36813.94</v>
      </c>
      <c r="E247" s="6">
        <v>33500.69</v>
      </c>
    </row>
    <row r="248" spans="1:5" hidden="1">
      <c r="A248" s="3">
        <v>39636</v>
      </c>
      <c r="B248" s="4" t="s">
        <v>29</v>
      </c>
      <c r="C248" s="4" t="s">
        <v>28</v>
      </c>
      <c r="D248" s="6">
        <v>31054.34</v>
      </c>
      <c r="E248" s="6">
        <v>24222.39</v>
      </c>
    </row>
    <row r="249" spans="1:5">
      <c r="A249" s="3">
        <v>39638</v>
      </c>
      <c r="B249" s="4" t="s">
        <v>21</v>
      </c>
      <c r="C249" s="4" t="s">
        <v>201</v>
      </c>
      <c r="D249" s="6">
        <v>27956.04</v>
      </c>
      <c r="E249" s="6">
        <v>24601.32</v>
      </c>
    </row>
    <row r="250" spans="1:5" hidden="1">
      <c r="A250" s="3">
        <v>39638</v>
      </c>
      <c r="B250" s="4" t="s">
        <v>29</v>
      </c>
      <c r="C250" s="4" t="s">
        <v>32</v>
      </c>
      <c r="D250" s="6">
        <v>24807.200000000001</v>
      </c>
      <c r="E250" s="6">
        <v>19349.62</v>
      </c>
    </row>
    <row r="251" spans="1:5" hidden="1">
      <c r="A251" s="3">
        <v>39641</v>
      </c>
      <c r="B251" s="4" t="s">
        <v>197</v>
      </c>
      <c r="C251" s="4" t="s">
        <v>38</v>
      </c>
      <c r="D251" s="6">
        <v>30948.47</v>
      </c>
      <c r="E251" s="6">
        <v>28782.080000000002</v>
      </c>
    </row>
    <row r="252" spans="1:5" hidden="1">
      <c r="A252" s="3">
        <v>39642</v>
      </c>
      <c r="B252" s="4" t="s">
        <v>27</v>
      </c>
      <c r="C252" s="4" t="s">
        <v>34</v>
      </c>
      <c r="D252" s="6">
        <v>19581.45</v>
      </c>
      <c r="E252" s="6">
        <v>17525.400000000001</v>
      </c>
    </row>
    <row r="253" spans="1:5" hidden="1">
      <c r="A253" s="3">
        <v>39643</v>
      </c>
      <c r="B253" s="4" t="s">
        <v>35</v>
      </c>
      <c r="C253" s="4" t="s">
        <v>25</v>
      </c>
      <c r="D253" s="6">
        <v>25867.46</v>
      </c>
      <c r="E253" s="6">
        <v>23280.71</v>
      </c>
    </row>
    <row r="254" spans="1:5" hidden="1">
      <c r="A254" s="3">
        <v>39644</v>
      </c>
      <c r="B254" s="4" t="s">
        <v>29</v>
      </c>
      <c r="C254" s="4" t="s">
        <v>22</v>
      </c>
      <c r="D254" s="6">
        <v>23381.63</v>
      </c>
      <c r="E254" s="6">
        <v>21277.279999999999</v>
      </c>
    </row>
    <row r="255" spans="1:5">
      <c r="A255" s="3">
        <v>39645</v>
      </c>
      <c r="B255" s="4" t="s">
        <v>21</v>
      </c>
      <c r="C255" s="4" t="s">
        <v>28</v>
      </c>
      <c r="D255" s="6">
        <v>25797.95</v>
      </c>
      <c r="E255" s="6">
        <v>23734.11</v>
      </c>
    </row>
    <row r="256" spans="1:5">
      <c r="A256" s="3">
        <v>39645</v>
      </c>
      <c r="B256" s="4" t="s">
        <v>21</v>
      </c>
      <c r="C256" s="4" t="s">
        <v>25</v>
      </c>
      <c r="D256" s="6">
        <v>35188.32</v>
      </c>
      <c r="E256" s="6">
        <v>30965.72</v>
      </c>
    </row>
    <row r="257" spans="1:5">
      <c r="A257" s="3">
        <v>39647</v>
      </c>
      <c r="B257" s="4" t="s">
        <v>21</v>
      </c>
      <c r="C257" s="4" t="s">
        <v>25</v>
      </c>
      <c r="D257" s="6">
        <v>23608.6</v>
      </c>
      <c r="E257" s="6">
        <v>21719.91</v>
      </c>
    </row>
    <row r="258" spans="1:5" hidden="1">
      <c r="A258" s="3">
        <v>39649</v>
      </c>
      <c r="B258" s="4" t="s">
        <v>35</v>
      </c>
      <c r="C258" s="4" t="s">
        <v>22</v>
      </c>
      <c r="D258" s="6">
        <v>24597.16</v>
      </c>
      <c r="E258" s="6">
        <v>21645.5</v>
      </c>
    </row>
    <row r="259" spans="1:5">
      <c r="A259" s="3">
        <v>39650</v>
      </c>
      <c r="B259" s="4" t="s">
        <v>21</v>
      </c>
      <c r="C259" s="4" t="s">
        <v>25</v>
      </c>
      <c r="D259" s="6">
        <v>26553.18</v>
      </c>
      <c r="E259" s="6">
        <v>23366.799999999999</v>
      </c>
    </row>
    <row r="260" spans="1:5" hidden="1">
      <c r="A260" s="3">
        <v>39651</v>
      </c>
      <c r="B260" s="4" t="s">
        <v>35</v>
      </c>
      <c r="C260" s="4" t="s">
        <v>199</v>
      </c>
      <c r="D260" s="6">
        <v>29843.99</v>
      </c>
      <c r="E260" s="6">
        <v>26859.59</v>
      </c>
    </row>
    <row r="261" spans="1:5" hidden="1">
      <c r="A261" s="3">
        <v>39651</v>
      </c>
      <c r="B261" s="4" t="s">
        <v>29</v>
      </c>
      <c r="C261" s="4" t="s">
        <v>28</v>
      </c>
      <c r="D261" s="6">
        <v>19737.439999999999</v>
      </c>
      <c r="E261" s="6">
        <v>17961.07</v>
      </c>
    </row>
    <row r="262" spans="1:5" hidden="1">
      <c r="A262" s="3">
        <v>39651</v>
      </c>
      <c r="B262" s="4" t="s">
        <v>29</v>
      </c>
      <c r="C262" s="4" t="s">
        <v>36</v>
      </c>
      <c r="D262" s="6">
        <v>24855.62</v>
      </c>
      <c r="E262" s="6">
        <v>19387.38</v>
      </c>
    </row>
    <row r="263" spans="1:5" hidden="1">
      <c r="A263" s="3">
        <v>39652</v>
      </c>
      <c r="B263" s="4" t="s">
        <v>29</v>
      </c>
      <c r="C263" s="4" t="s">
        <v>33</v>
      </c>
      <c r="D263" s="6">
        <v>20890.72</v>
      </c>
      <c r="E263" s="6">
        <v>19010.560000000001</v>
      </c>
    </row>
    <row r="264" spans="1:5" hidden="1">
      <c r="A264" s="3">
        <v>39654</v>
      </c>
      <c r="B264" s="4" t="s">
        <v>197</v>
      </c>
      <c r="C264" s="4" t="s">
        <v>25</v>
      </c>
      <c r="D264" s="6">
        <v>33881.300000000003</v>
      </c>
      <c r="E264" s="6">
        <v>31509.61</v>
      </c>
    </row>
    <row r="265" spans="1:5">
      <c r="A265" s="3">
        <v>39654</v>
      </c>
      <c r="B265" s="4" t="s">
        <v>21</v>
      </c>
      <c r="C265" s="4" t="s">
        <v>198</v>
      </c>
      <c r="D265" s="6">
        <v>31619.72</v>
      </c>
      <c r="E265" s="6">
        <v>26876.76</v>
      </c>
    </row>
    <row r="266" spans="1:5" hidden="1">
      <c r="A266" s="3">
        <v>39655</v>
      </c>
      <c r="B266" s="4" t="s">
        <v>197</v>
      </c>
      <c r="C266" s="4" t="s">
        <v>195</v>
      </c>
      <c r="D266" s="6">
        <v>22188.880000000001</v>
      </c>
      <c r="E266" s="6">
        <v>20635.66</v>
      </c>
    </row>
    <row r="267" spans="1:5" hidden="1">
      <c r="A267" s="3">
        <v>39656</v>
      </c>
      <c r="B267" s="4" t="s">
        <v>35</v>
      </c>
      <c r="C267" s="4" t="s">
        <v>36</v>
      </c>
      <c r="D267" s="6">
        <v>34915.51</v>
      </c>
      <c r="E267" s="6">
        <v>30725.65</v>
      </c>
    </row>
    <row r="268" spans="1:5" hidden="1">
      <c r="A268" s="3">
        <v>39656</v>
      </c>
      <c r="B268" s="4" t="s">
        <v>29</v>
      </c>
      <c r="C268" s="4" t="s">
        <v>39</v>
      </c>
      <c r="D268" s="6">
        <v>32524</v>
      </c>
      <c r="E268" s="6">
        <v>25368.720000000001</v>
      </c>
    </row>
    <row r="269" spans="1:5" hidden="1">
      <c r="A269" s="3">
        <v>39657</v>
      </c>
      <c r="B269" s="4" t="s">
        <v>29</v>
      </c>
      <c r="C269" s="4" t="s">
        <v>22</v>
      </c>
      <c r="D269" s="6">
        <v>22160.61</v>
      </c>
      <c r="E269" s="6">
        <v>19944.55</v>
      </c>
    </row>
    <row r="270" spans="1:5" hidden="1">
      <c r="A270" s="3">
        <v>39657</v>
      </c>
      <c r="B270" s="4" t="s">
        <v>29</v>
      </c>
      <c r="C270" s="4" t="s">
        <v>195</v>
      </c>
      <c r="D270" s="6">
        <v>28630.75</v>
      </c>
      <c r="E270" s="6">
        <v>18609.990000000002</v>
      </c>
    </row>
    <row r="271" spans="1:5" hidden="1">
      <c r="A271" s="3">
        <v>39658</v>
      </c>
      <c r="B271" s="4" t="s">
        <v>23</v>
      </c>
      <c r="C271" s="4" t="s">
        <v>195</v>
      </c>
      <c r="D271" s="6">
        <v>29978.47</v>
      </c>
      <c r="E271" s="6">
        <v>26381.05</v>
      </c>
    </row>
    <row r="272" spans="1:5">
      <c r="A272" s="3">
        <v>39658</v>
      </c>
      <c r="B272" s="4" t="s">
        <v>21</v>
      </c>
      <c r="C272" s="4" t="s">
        <v>194</v>
      </c>
      <c r="D272" s="6">
        <v>30988.71</v>
      </c>
      <c r="E272" s="6">
        <v>28509.61</v>
      </c>
    </row>
    <row r="273" spans="1:5" hidden="1">
      <c r="A273" s="3">
        <v>39658</v>
      </c>
      <c r="B273" s="4" t="s">
        <v>27</v>
      </c>
      <c r="C273" s="4" t="s">
        <v>25</v>
      </c>
      <c r="D273" s="6">
        <v>21108.74</v>
      </c>
      <c r="E273" s="6">
        <v>18892.32</v>
      </c>
    </row>
    <row r="274" spans="1:5" hidden="1">
      <c r="A274" s="3">
        <v>39658</v>
      </c>
      <c r="B274" s="4" t="s">
        <v>29</v>
      </c>
      <c r="C274" s="4" t="s">
        <v>25</v>
      </c>
      <c r="D274" s="6">
        <v>30261.67</v>
      </c>
      <c r="E274" s="6">
        <v>27538.12</v>
      </c>
    </row>
    <row r="275" spans="1:5" hidden="1">
      <c r="A275" s="3">
        <v>39659</v>
      </c>
      <c r="B275" s="4" t="s">
        <v>29</v>
      </c>
      <c r="C275" s="4" t="s">
        <v>200</v>
      </c>
      <c r="D275" s="6">
        <v>19727.810000000001</v>
      </c>
      <c r="E275" s="6">
        <v>15387.69</v>
      </c>
    </row>
    <row r="276" spans="1:5" hidden="1">
      <c r="A276" s="3">
        <v>39659</v>
      </c>
      <c r="B276" s="4" t="s">
        <v>29</v>
      </c>
      <c r="C276" s="4" t="s">
        <v>194</v>
      </c>
      <c r="D276" s="6">
        <v>26908.73</v>
      </c>
      <c r="E276" s="6">
        <v>18836.11</v>
      </c>
    </row>
    <row r="277" spans="1:5" hidden="1">
      <c r="A277" s="3">
        <v>39661</v>
      </c>
      <c r="B277" s="4" t="s">
        <v>37</v>
      </c>
      <c r="C277" s="4" t="s">
        <v>34</v>
      </c>
      <c r="D277" s="6">
        <v>25698.34</v>
      </c>
      <c r="E277" s="6">
        <v>22486.05</v>
      </c>
    </row>
    <row r="278" spans="1:5" hidden="1">
      <c r="A278" s="3">
        <v>39664</v>
      </c>
      <c r="B278" s="4" t="s">
        <v>29</v>
      </c>
      <c r="C278" s="4" t="s">
        <v>25</v>
      </c>
      <c r="D278" s="6">
        <v>24231.47</v>
      </c>
      <c r="E278" s="6">
        <v>16962.03</v>
      </c>
    </row>
    <row r="279" spans="1:5" hidden="1">
      <c r="A279" s="3">
        <v>39665</v>
      </c>
      <c r="B279" s="4" t="s">
        <v>29</v>
      </c>
      <c r="C279" s="4" t="s">
        <v>33</v>
      </c>
      <c r="D279" s="6">
        <v>23351.37</v>
      </c>
      <c r="E279" s="6">
        <v>16345.96</v>
      </c>
    </row>
    <row r="280" spans="1:5" hidden="1">
      <c r="A280" s="3">
        <v>39665</v>
      </c>
      <c r="B280" s="4" t="s">
        <v>29</v>
      </c>
      <c r="C280" s="4" t="s">
        <v>25</v>
      </c>
      <c r="D280" s="6">
        <v>23029.57</v>
      </c>
      <c r="E280" s="6">
        <v>17963.060000000001</v>
      </c>
    </row>
    <row r="281" spans="1:5">
      <c r="A281" s="3">
        <v>39666</v>
      </c>
      <c r="B281" s="4" t="s">
        <v>21</v>
      </c>
      <c r="C281" s="4" t="s">
        <v>38</v>
      </c>
      <c r="D281" s="6">
        <v>20733.04</v>
      </c>
      <c r="E281" s="6">
        <v>17623.080000000002</v>
      </c>
    </row>
    <row r="282" spans="1:5" hidden="1">
      <c r="A282" s="3">
        <v>39666</v>
      </c>
      <c r="B282" s="4" t="s">
        <v>29</v>
      </c>
      <c r="C282" s="4" t="s">
        <v>30</v>
      </c>
      <c r="D282" s="6">
        <v>35875.4</v>
      </c>
      <c r="E282" s="6">
        <v>32287.86</v>
      </c>
    </row>
    <row r="283" spans="1:5">
      <c r="A283" s="3">
        <v>39667</v>
      </c>
      <c r="B283" s="4" t="s">
        <v>21</v>
      </c>
      <c r="C283" s="4" t="s">
        <v>194</v>
      </c>
      <c r="D283" s="6">
        <v>29824.7</v>
      </c>
      <c r="E283" s="6">
        <v>25351</v>
      </c>
    </row>
    <row r="284" spans="1:5">
      <c r="A284" s="3">
        <v>39667</v>
      </c>
      <c r="B284" s="4" t="s">
        <v>21</v>
      </c>
      <c r="C284" s="4" t="s">
        <v>204</v>
      </c>
      <c r="D284" s="6">
        <v>28791.5</v>
      </c>
      <c r="E284" s="6">
        <v>26488.18</v>
      </c>
    </row>
    <row r="285" spans="1:5" hidden="1">
      <c r="A285" s="3">
        <v>39668</v>
      </c>
      <c r="B285" s="4" t="s">
        <v>23</v>
      </c>
      <c r="C285" s="4" t="s">
        <v>25</v>
      </c>
      <c r="D285" s="6">
        <v>28279.18</v>
      </c>
      <c r="E285" s="6">
        <v>24885.68</v>
      </c>
    </row>
    <row r="286" spans="1:5" hidden="1">
      <c r="A286" s="3">
        <v>39670</v>
      </c>
      <c r="B286" s="4" t="s">
        <v>27</v>
      </c>
      <c r="C286" s="4" t="s">
        <v>25</v>
      </c>
      <c r="D286" s="6">
        <v>29698.400000000001</v>
      </c>
      <c r="E286" s="6">
        <v>26580.07</v>
      </c>
    </row>
    <row r="287" spans="1:5" hidden="1">
      <c r="A287" s="3">
        <v>39671</v>
      </c>
      <c r="B287" s="4" t="s">
        <v>29</v>
      </c>
      <c r="C287" s="4" t="s">
        <v>196</v>
      </c>
      <c r="D287" s="6">
        <v>26753.21</v>
      </c>
      <c r="E287" s="6">
        <v>17389.59</v>
      </c>
    </row>
    <row r="288" spans="1:5" hidden="1">
      <c r="A288" s="3">
        <v>39672</v>
      </c>
      <c r="B288" s="4" t="s">
        <v>29</v>
      </c>
      <c r="C288" s="4" t="s">
        <v>203</v>
      </c>
      <c r="D288" s="6">
        <v>20217.3</v>
      </c>
      <c r="E288" s="6">
        <v>18397.740000000002</v>
      </c>
    </row>
    <row r="289" spans="1:5" hidden="1">
      <c r="A289" s="3">
        <v>39674</v>
      </c>
      <c r="B289" s="4" t="s">
        <v>37</v>
      </c>
      <c r="C289" s="4" t="s">
        <v>199</v>
      </c>
      <c r="D289" s="6">
        <v>21137.279999999999</v>
      </c>
      <c r="E289" s="6">
        <v>18495.12</v>
      </c>
    </row>
    <row r="290" spans="1:5" hidden="1">
      <c r="A290" s="3">
        <v>39674</v>
      </c>
      <c r="B290" s="4" t="s">
        <v>29</v>
      </c>
      <c r="C290" s="4" t="s">
        <v>202</v>
      </c>
      <c r="D290" s="6">
        <v>23730.19</v>
      </c>
      <c r="E290" s="6">
        <v>21357.17</v>
      </c>
    </row>
    <row r="291" spans="1:5" hidden="1">
      <c r="A291" s="3">
        <v>39675</v>
      </c>
      <c r="B291" s="4" t="s">
        <v>197</v>
      </c>
      <c r="C291" s="4" t="s">
        <v>202</v>
      </c>
      <c r="D291" s="6">
        <v>26366.29</v>
      </c>
      <c r="E291" s="6">
        <v>24520.65</v>
      </c>
    </row>
    <row r="292" spans="1:5" hidden="1">
      <c r="A292" s="3">
        <v>39676</v>
      </c>
      <c r="B292" s="4" t="s">
        <v>23</v>
      </c>
      <c r="C292" s="4" t="s">
        <v>30</v>
      </c>
      <c r="D292" s="6">
        <v>24256.43</v>
      </c>
      <c r="E292" s="6">
        <v>22073.35</v>
      </c>
    </row>
    <row r="293" spans="1:5">
      <c r="A293" s="3">
        <v>39676</v>
      </c>
      <c r="B293" s="4" t="s">
        <v>21</v>
      </c>
      <c r="C293" s="4" t="s">
        <v>196</v>
      </c>
      <c r="D293" s="6">
        <v>24837.95</v>
      </c>
      <c r="E293" s="6">
        <v>21857.4</v>
      </c>
    </row>
    <row r="294" spans="1:5" hidden="1">
      <c r="A294" s="3">
        <v>39677</v>
      </c>
      <c r="B294" s="4" t="s">
        <v>35</v>
      </c>
      <c r="C294" s="4" t="s">
        <v>32</v>
      </c>
      <c r="D294" s="6">
        <v>30703.01</v>
      </c>
      <c r="E294" s="6">
        <v>27632.71</v>
      </c>
    </row>
    <row r="295" spans="1:5" hidden="1">
      <c r="A295" s="3">
        <v>39678</v>
      </c>
      <c r="B295" s="4" t="s">
        <v>197</v>
      </c>
      <c r="C295" s="4" t="s">
        <v>24</v>
      </c>
      <c r="D295" s="6">
        <v>28079.53</v>
      </c>
      <c r="E295" s="6">
        <v>26113.96</v>
      </c>
    </row>
    <row r="296" spans="1:5" hidden="1">
      <c r="A296" s="3">
        <v>39679</v>
      </c>
      <c r="B296" s="4" t="s">
        <v>35</v>
      </c>
      <c r="C296" s="4" t="s">
        <v>195</v>
      </c>
      <c r="D296" s="6">
        <v>25640.51</v>
      </c>
      <c r="E296" s="6">
        <v>22563.65</v>
      </c>
    </row>
    <row r="297" spans="1:5" hidden="1">
      <c r="A297" s="3">
        <v>39679</v>
      </c>
      <c r="B297" s="4" t="s">
        <v>29</v>
      </c>
      <c r="C297" s="4" t="s">
        <v>22</v>
      </c>
      <c r="D297" s="6">
        <v>20411.400000000001</v>
      </c>
      <c r="E297" s="6">
        <v>18574.37</v>
      </c>
    </row>
    <row r="298" spans="1:5" hidden="1">
      <c r="A298" s="3">
        <v>39679</v>
      </c>
      <c r="B298" s="4" t="s">
        <v>29</v>
      </c>
      <c r="C298" s="4" t="s">
        <v>196</v>
      </c>
      <c r="D298" s="6">
        <v>18029.41</v>
      </c>
      <c r="E298" s="6">
        <v>14062.94</v>
      </c>
    </row>
    <row r="299" spans="1:5" hidden="1">
      <c r="A299" s="3">
        <v>39680</v>
      </c>
      <c r="B299" s="4" t="s">
        <v>197</v>
      </c>
      <c r="C299" s="4" t="s">
        <v>22</v>
      </c>
      <c r="D299" s="6">
        <v>16519.3</v>
      </c>
      <c r="E299" s="6">
        <v>15362.95</v>
      </c>
    </row>
    <row r="300" spans="1:5" hidden="1">
      <c r="A300" s="3">
        <v>39680</v>
      </c>
      <c r="B300" s="4" t="s">
        <v>29</v>
      </c>
      <c r="C300" s="4" t="s">
        <v>32</v>
      </c>
      <c r="D300" s="6">
        <v>21456.91</v>
      </c>
      <c r="E300" s="6">
        <v>19525.79</v>
      </c>
    </row>
    <row r="301" spans="1:5" hidden="1">
      <c r="A301" s="3">
        <v>39681</v>
      </c>
      <c r="B301" s="4" t="s">
        <v>23</v>
      </c>
      <c r="C301" s="4" t="s">
        <v>39</v>
      </c>
      <c r="D301" s="6">
        <v>20928.75</v>
      </c>
      <c r="E301" s="6">
        <v>18417.3</v>
      </c>
    </row>
    <row r="302" spans="1:5" hidden="1">
      <c r="A302" s="3">
        <v>39681</v>
      </c>
      <c r="B302" s="4" t="s">
        <v>35</v>
      </c>
      <c r="C302" s="4" t="s">
        <v>30</v>
      </c>
      <c r="D302" s="6">
        <v>25958.2</v>
      </c>
      <c r="E302" s="6">
        <v>23362.38</v>
      </c>
    </row>
    <row r="303" spans="1:5" hidden="1">
      <c r="A303" s="3">
        <v>39681</v>
      </c>
      <c r="B303" s="4" t="s">
        <v>29</v>
      </c>
      <c r="C303" s="4" t="s">
        <v>38</v>
      </c>
      <c r="D303" s="6">
        <v>25630.29</v>
      </c>
      <c r="E303" s="6">
        <v>19991.63</v>
      </c>
    </row>
    <row r="304" spans="1:5" hidden="1">
      <c r="A304" s="3">
        <v>39682</v>
      </c>
      <c r="B304" s="4" t="s">
        <v>197</v>
      </c>
      <c r="C304" s="4" t="s">
        <v>25</v>
      </c>
      <c r="D304" s="6">
        <v>19752.28</v>
      </c>
      <c r="E304" s="6">
        <v>18369.62</v>
      </c>
    </row>
    <row r="305" spans="1:5" hidden="1">
      <c r="A305" s="3">
        <v>39683</v>
      </c>
      <c r="B305" s="4" t="s">
        <v>23</v>
      </c>
      <c r="C305" s="4" t="s">
        <v>33</v>
      </c>
      <c r="D305" s="6">
        <v>30428.38</v>
      </c>
      <c r="E305" s="6">
        <v>27689.83</v>
      </c>
    </row>
    <row r="306" spans="1:5" hidden="1">
      <c r="A306" s="3">
        <v>39683</v>
      </c>
      <c r="B306" s="4" t="s">
        <v>29</v>
      </c>
      <c r="C306" s="4" t="s">
        <v>22</v>
      </c>
      <c r="D306" s="6">
        <v>21748.38</v>
      </c>
      <c r="E306" s="6">
        <v>16963.740000000002</v>
      </c>
    </row>
    <row r="307" spans="1:5" hidden="1">
      <c r="A307" s="3">
        <v>39684</v>
      </c>
      <c r="B307" s="4" t="s">
        <v>23</v>
      </c>
      <c r="C307" s="4" t="s">
        <v>22</v>
      </c>
      <c r="D307" s="6">
        <v>22002.5</v>
      </c>
      <c r="E307" s="6">
        <v>20022.28</v>
      </c>
    </row>
    <row r="308" spans="1:5">
      <c r="A308" s="3">
        <v>39684</v>
      </c>
      <c r="B308" s="4" t="s">
        <v>21</v>
      </c>
      <c r="C308" s="4" t="s">
        <v>196</v>
      </c>
      <c r="D308" s="6">
        <v>24251.19</v>
      </c>
      <c r="E308" s="6">
        <v>21341.05</v>
      </c>
    </row>
    <row r="309" spans="1:5" hidden="1">
      <c r="A309" s="3">
        <v>39685</v>
      </c>
      <c r="B309" s="4" t="s">
        <v>29</v>
      </c>
      <c r="C309" s="4" t="s">
        <v>33</v>
      </c>
      <c r="D309" s="6">
        <v>30489.01</v>
      </c>
      <c r="E309" s="6">
        <v>21342.31</v>
      </c>
    </row>
    <row r="310" spans="1:5" hidden="1">
      <c r="A310" s="3">
        <v>39686</v>
      </c>
      <c r="B310" s="4" t="s">
        <v>197</v>
      </c>
      <c r="C310" s="4" t="s">
        <v>24</v>
      </c>
      <c r="D310" s="6">
        <v>31582.44</v>
      </c>
      <c r="E310" s="6">
        <v>29371.67</v>
      </c>
    </row>
    <row r="311" spans="1:5" hidden="1">
      <c r="A311" s="3">
        <v>39686</v>
      </c>
      <c r="B311" s="4" t="s">
        <v>35</v>
      </c>
      <c r="C311" s="4" t="s">
        <v>195</v>
      </c>
      <c r="D311" s="6">
        <v>22322.61</v>
      </c>
      <c r="E311" s="6">
        <v>20090.349999999999</v>
      </c>
    </row>
    <row r="312" spans="1:5">
      <c r="A312" s="3">
        <v>39687</v>
      </c>
      <c r="B312" s="4" t="s">
        <v>21</v>
      </c>
      <c r="C312" s="4" t="s">
        <v>202</v>
      </c>
      <c r="D312" s="6">
        <v>27427.14</v>
      </c>
      <c r="E312" s="6">
        <v>24135.88</v>
      </c>
    </row>
    <row r="313" spans="1:5" hidden="1">
      <c r="A313" s="3">
        <v>39687</v>
      </c>
      <c r="B313" s="4" t="s">
        <v>27</v>
      </c>
      <c r="C313" s="4" t="s">
        <v>200</v>
      </c>
      <c r="D313" s="6">
        <v>31550.13</v>
      </c>
      <c r="E313" s="6">
        <v>27448.61</v>
      </c>
    </row>
    <row r="314" spans="1:5" hidden="1">
      <c r="A314" s="3">
        <v>39687</v>
      </c>
      <c r="B314" s="4" t="s">
        <v>29</v>
      </c>
      <c r="C314" s="4" t="s">
        <v>28</v>
      </c>
      <c r="D314" s="6">
        <v>21668.43</v>
      </c>
      <c r="E314" s="6">
        <v>19718.27</v>
      </c>
    </row>
    <row r="315" spans="1:5" hidden="1">
      <c r="A315" s="3">
        <v>39689</v>
      </c>
      <c r="B315" s="4" t="s">
        <v>35</v>
      </c>
      <c r="C315" s="4" t="s">
        <v>28</v>
      </c>
      <c r="D315" s="6">
        <v>20198.61</v>
      </c>
      <c r="E315" s="6">
        <v>18178.75</v>
      </c>
    </row>
    <row r="316" spans="1:5" hidden="1">
      <c r="A316" s="3">
        <v>39690</v>
      </c>
      <c r="B316" s="4" t="s">
        <v>23</v>
      </c>
      <c r="C316" s="4" t="s">
        <v>196</v>
      </c>
      <c r="D316" s="6">
        <v>17608.060000000001</v>
      </c>
      <c r="E316" s="6">
        <v>15495.09</v>
      </c>
    </row>
    <row r="317" spans="1:5" hidden="1">
      <c r="A317" s="3">
        <v>39691</v>
      </c>
      <c r="B317" s="4" t="s">
        <v>23</v>
      </c>
      <c r="C317" s="4" t="s">
        <v>30</v>
      </c>
      <c r="D317" s="6">
        <v>17714.18</v>
      </c>
      <c r="E317" s="6">
        <v>15588.48</v>
      </c>
    </row>
    <row r="318" spans="1:5" hidden="1">
      <c r="A318" s="3">
        <v>39692</v>
      </c>
      <c r="B318" s="4" t="s">
        <v>35</v>
      </c>
      <c r="C318" s="4" t="s">
        <v>25</v>
      </c>
      <c r="D318" s="6">
        <v>32541.61</v>
      </c>
      <c r="E318" s="6">
        <v>29287.45</v>
      </c>
    </row>
    <row r="319" spans="1:5" hidden="1">
      <c r="A319" s="3">
        <v>39692</v>
      </c>
      <c r="B319" s="4" t="s">
        <v>29</v>
      </c>
      <c r="C319" s="4" t="s">
        <v>194</v>
      </c>
      <c r="D319" s="6">
        <v>29459.13</v>
      </c>
      <c r="E319" s="6">
        <v>22978.12</v>
      </c>
    </row>
    <row r="320" spans="1:5">
      <c r="A320" s="3">
        <v>39693</v>
      </c>
      <c r="B320" s="4" t="s">
        <v>21</v>
      </c>
      <c r="C320" s="4" t="s">
        <v>196</v>
      </c>
      <c r="D320" s="6">
        <v>27867.74</v>
      </c>
      <c r="E320" s="6">
        <v>24523.61</v>
      </c>
    </row>
    <row r="321" spans="1:5" hidden="1">
      <c r="A321" s="3">
        <v>39693</v>
      </c>
      <c r="B321" s="4" t="s">
        <v>35</v>
      </c>
      <c r="C321" s="4" t="s">
        <v>202</v>
      </c>
      <c r="D321" s="6">
        <v>25184.31</v>
      </c>
      <c r="E321" s="6">
        <v>22665.88</v>
      </c>
    </row>
    <row r="322" spans="1:5" hidden="1">
      <c r="A322" s="3">
        <v>39693</v>
      </c>
      <c r="B322" s="4" t="s">
        <v>27</v>
      </c>
      <c r="C322" s="4" t="s">
        <v>202</v>
      </c>
      <c r="D322" s="6">
        <v>23373.1</v>
      </c>
      <c r="E322" s="6">
        <v>20918.919999999998</v>
      </c>
    </row>
    <row r="323" spans="1:5" hidden="1">
      <c r="A323" s="3">
        <v>39694</v>
      </c>
      <c r="B323" s="4" t="s">
        <v>35</v>
      </c>
      <c r="C323" s="4" t="s">
        <v>22</v>
      </c>
      <c r="D323" s="6">
        <v>30168.86</v>
      </c>
      <c r="E323" s="6">
        <v>27151.97</v>
      </c>
    </row>
    <row r="324" spans="1:5" hidden="1">
      <c r="A324" s="3">
        <v>39695</v>
      </c>
      <c r="B324" s="4" t="s">
        <v>27</v>
      </c>
      <c r="C324" s="4" t="s">
        <v>195</v>
      </c>
      <c r="D324" s="6">
        <v>26308.2</v>
      </c>
      <c r="E324" s="6">
        <v>23545.84</v>
      </c>
    </row>
    <row r="325" spans="1:5" hidden="1">
      <c r="A325" s="3">
        <v>39695</v>
      </c>
      <c r="B325" s="4" t="s">
        <v>29</v>
      </c>
      <c r="C325" s="4" t="s">
        <v>200</v>
      </c>
      <c r="D325" s="6">
        <v>20181.439999999999</v>
      </c>
      <c r="E325" s="6">
        <v>14127.01</v>
      </c>
    </row>
    <row r="326" spans="1:5" hidden="1">
      <c r="A326" s="3">
        <v>39695</v>
      </c>
      <c r="B326" s="4" t="s">
        <v>29</v>
      </c>
      <c r="C326" s="4" t="s">
        <v>38</v>
      </c>
      <c r="D326" s="6">
        <v>35652.94</v>
      </c>
      <c r="E326" s="6">
        <v>32444.18</v>
      </c>
    </row>
    <row r="327" spans="1:5" hidden="1">
      <c r="A327" s="3">
        <v>39695</v>
      </c>
      <c r="B327" s="4" t="s">
        <v>29</v>
      </c>
      <c r="C327" s="4" t="s">
        <v>203</v>
      </c>
      <c r="D327" s="6">
        <v>21265.22</v>
      </c>
      <c r="E327" s="6">
        <v>16586.87</v>
      </c>
    </row>
    <row r="328" spans="1:5" hidden="1">
      <c r="A328" s="3">
        <v>39697</v>
      </c>
      <c r="B328" s="4" t="s">
        <v>37</v>
      </c>
      <c r="C328" s="4" t="s">
        <v>25</v>
      </c>
      <c r="D328" s="6">
        <v>26027.07</v>
      </c>
      <c r="E328" s="6">
        <v>22773.69</v>
      </c>
    </row>
    <row r="329" spans="1:5" hidden="1">
      <c r="A329" s="3">
        <v>39697</v>
      </c>
      <c r="B329" s="4" t="s">
        <v>27</v>
      </c>
      <c r="C329" s="4" t="s">
        <v>33</v>
      </c>
      <c r="D329" s="6">
        <v>21729.09</v>
      </c>
      <c r="E329" s="6">
        <v>19447.54</v>
      </c>
    </row>
    <row r="330" spans="1:5" hidden="1">
      <c r="A330" s="3">
        <v>39697</v>
      </c>
      <c r="B330" s="4" t="s">
        <v>29</v>
      </c>
      <c r="C330" s="4" t="s">
        <v>194</v>
      </c>
      <c r="D330" s="6">
        <v>33105.1</v>
      </c>
      <c r="E330" s="6">
        <v>23173.57</v>
      </c>
    </row>
    <row r="331" spans="1:5" hidden="1">
      <c r="A331" s="3">
        <v>39700</v>
      </c>
      <c r="B331" s="4" t="s">
        <v>29</v>
      </c>
      <c r="C331" s="4" t="s">
        <v>33</v>
      </c>
      <c r="D331" s="6">
        <v>25571.98</v>
      </c>
      <c r="E331" s="6">
        <v>16621.79</v>
      </c>
    </row>
    <row r="332" spans="1:5" hidden="1">
      <c r="A332" s="3">
        <v>39702</v>
      </c>
      <c r="B332" s="4" t="s">
        <v>29</v>
      </c>
      <c r="C332" s="4" t="s">
        <v>195</v>
      </c>
      <c r="D332" s="6">
        <v>19868.59</v>
      </c>
      <c r="E332" s="6">
        <v>12914.58</v>
      </c>
    </row>
    <row r="333" spans="1:5" hidden="1">
      <c r="A333" s="3">
        <v>39703</v>
      </c>
      <c r="B333" s="4" t="s">
        <v>27</v>
      </c>
      <c r="C333" s="4" t="s">
        <v>31</v>
      </c>
      <c r="D333" s="6">
        <v>21481.25</v>
      </c>
      <c r="E333" s="6">
        <v>18688.689999999999</v>
      </c>
    </row>
    <row r="334" spans="1:5">
      <c r="A334" s="3">
        <v>39704</v>
      </c>
      <c r="B334" s="4" t="s">
        <v>21</v>
      </c>
      <c r="C334" s="4" t="s">
        <v>31</v>
      </c>
      <c r="D334" s="6">
        <v>30508.86</v>
      </c>
      <c r="E334" s="6">
        <v>26847.8</v>
      </c>
    </row>
    <row r="335" spans="1:5" hidden="1">
      <c r="A335" s="3">
        <v>39704</v>
      </c>
      <c r="B335" s="4" t="s">
        <v>35</v>
      </c>
      <c r="C335" s="4" t="s">
        <v>22</v>
      </c>
      <c r="D335" s="6">
        <v>30435.01</v>
      </c>
      <c r="E335" s="6">
        <v>27391.51</v>
      </c>
    </row>
    <row r="336" spans="1:5" hidden="1">
      <c r="A336" s="3">
        <v>39706</v>
      </c>
      <c r="B336" s="4" t="s">
        <v>197</v>
      </c>
      <c r="C336" s="4" t="s">
        <v>34</v>
      </c>
      <c r="D336" s="6">
        <v>30396.9</v>
      </c>
      <c r="E336" s="6">
        <v>28269.119999999999</v>
      </c>
    </row>
    <row r="337" spans="1:5">
      <c r="A337" s="3">
        <v>39706</v>
      </c>
      <c r="B337" s="4" t="s">
        <v>21</v>
      </c>
      <c r="C337" s="4" t="s">
        <v>28</v>
      </c>
      <c r="D337" s="6">
        <v>21846.880000000001</v>
      </c>
      <c r="E337" s="6">
        <v>19225.25</v>
      </c>
    </row>
    <row r="338" spans="1:5" hidden="1">
      <c r="A338" s="3">
        <v>39706</v>
      </c>
      <c r="B338" s="4" t="s">
        <v>35</v>
      </c>
      <c r="C338" s="4" t="s">
        <v>22</v>
      </c>
      <c r="D338" s="6">
        <v>25715.05</v>
      </c>
      <c r="E338" s="6">
        <v>23143.55</v>
      </c>
    </row>
    <row r="339" spans="1:5" hidden="1">
      <c r="A339" s="3">
        <v>39706</v>
      </c>
      <c r="B339" s="4" t="s">
        <v>29</v>
      </c>
      <c r="C339" s="4" t="s">
        <v>196</v>
      </c>
      <c r="D339" s="6">
        <v>29976.71</v>
      </c>
      <c r="E339" s="6">
        <v>19484.86</v>
      </c>
    </row>
    <row r="340" spans="1:5" hidden="1">
      <c r="A340" s="3">
        <v>39708</v>
      </c>
      <c r="B340" s="4" t="s">
        <v>23</v>
      </c>
      <c r="C340" s="4" t="s">
        <v>33</v>
      </c>
      <c r="D340" s="6">
        <v>17289.86</v>
      </c>
      <c r="E340" s="6">
        <v>15215.08</v>
      </c>
    </row>
    <row r="341" spans="1:5">
      <c r="A341" s="3">
        <v>39709</v>
      </c>
      <c r="B341" s="4" t="s">
        <v>21</v>
      </c>
      <c r="C341" s="4" t="s">
        <v>196</v>
      </c>
      <c r="D341" s="6">
        <v>33063.08</v>
      </c>
      <c r="E341" s="6">
        <v>29095.51</v>
      </c>
    </row>
    <row r="342" spans="1:5">
      <c r="A342" s="3">
        <v>39710</v>
      </c>
      <c r="B342" s="4" t="s">
        <v>21</v>
      </c>
      <c r="C342" s="4" t="s">
        <v>22</v>
      </c>
      <c r="D342" s="6">
        <v>34739.49</v>
      </c>
      <c r="E342" s="6">
        <v>31960.33</v>
      </c>
    </row>
    <row r="343" spans="1:5">
      <c r="A343" s="3">
        <v>39710</v>
      </c>
      <c r="B343" s="4" t="s">
        <v>21</v>
      </c>
      <c r="C343" s="4" t="s">
        <v>201</v>
      </c>
      <c r="D343" s="6">
        <v>19505.490000000002</v>
      </c>
      <c r="E343" s="6">
        <v>17164.830000000002</v>
      </c>
    </row>
    <row r="344" spans="1:5">
      <c r="A344" s="3">
        <v>39710</v>
      </c>
      <c r="B344" s="4" t="s">
        <v>21</v>
      </c>
      <c r="C344" s="4" t="s">
        <v>195</v>
      </c>
      <c r="D344" s="6">
        <v>30682.74</v>
      </c>
      <c r="E344" s="6">
        <v>28228.12</v>
      </c>
    </row>
    <row r="345" spans="1:5" hidden="1">
      <c r="A345" s="3">
        <v>39710</v>
      </c>
      <c r="B345" s="4" t="s">
        <v>35</v>
      </c>
      <c r="C345" s="4" t="s">
        <v>25</v>
      </c>
      <c r="D345" s="6">
        <v>19487.97</v>
      </c>
      <c r="E345" s="6">
        <v>17539.169999999998</v>
      </c>
    </row>
    <row r="346" spans="1:5" hidden="1">
      <c r="A346" s="3">
        <v>39710</v>
      </c>
      <c r="B346" s="4" t="s">
        <v>29</v>
      </c>
      <c r="C346" s="4" t="s">
        <v>200</v>
      </c>
      <c r="D346" s="6">
        <v>19679.560000000001</v>
      </c>
      <c r="E346" s="6">
        <v>12791.71</v>
      </c>
    </row>
    <row r="347" spans="1:5" hidden="1">
      <c r="A347" s="3">
        <v>39710</v>
      </c>
      <c r="B347" s="4" t="s">
        <v>29</v>
      </c>
      <c r="C347" s="4" t="s">
        <v>25</v>
      </c>
      <c r="D347" s="6">
        <v>27146.06</v>
      </c>
      <c r="E347" s="6">
        <v>21173.93</v>
      </c>
    </row>
    <row r="348" spans="1:5" hidden="1">
      <c r="A348" s="3">
        <v>39712</v>
      </c>
      <c r="B348" s="4" t="s">
        <v>197</v>
      </c>
      <c r="C348" s="4" t="s">
        <v>28</v>
      </c>
      <c r="D348" s="6">
        <v>19962.509999999998</v>
      </c>
      <c r="E348" s="6">
        <v>18565.13</v>
      </c>
    </row>
    <row r="349" spans="1:5">
      <c r="A349" s="3">
        <v>39712</v>
      </c>
      <c r="B349" s="4" t="s">
        <v>21</v>
      </c>
      <c r="C349" s="4" t="s">
        <v>199</v>
      </c>
      <c r="D349" s="6">
        <v>23111.79</v>
      </c>
      <c r="E349" s="6">
        <v>19645.02</v>
      </c>
    </row>
    <row r="350" spans="1:5" hidden="1">
      <c r="A350" s="3">
        <v>39713</v>
      </c>
      <c r="B350" s="4" t="s">
        <v>23</v>
      </c>
      <c r="C350" s="4" t="s">
        <v>33</v>
      </c>
      <c r="D350" s="6">
        <v>46000</v>
      </c>
      <c r="E350" s="6">
        <v>23604.52</v>
      </c>
    </row>
    <row r="351" spans="1:5" hidden="1">
      <c r="A351" s="3">
        <v>39713</v>
      </c>
      <c r="B351" s="4" t="s">
        <v>197</v>
      </c>
      <c r="C351" s="4" t="s">
        <v>22</v>
      </c>
      <c r="D351" s="6">
        <v>28295.7</v>
      </c>
      <c r="E351" s="6">
        <v>26315</v>
      </c>
    </row>
    <row r="352" spans="1:5" hidden="1">
      <c r="A352" s="3">
        <v>39713</v>
      </c>
      <c r="B352" s="4" t="s">
        <v>29</v>
      </c>
      <c r="C352" s="4" t="s">
        <v>28</v>
      </c>
      <c r="D352" s="6">
        <v>20666.099999999999</v>
      </c>
      <c r="E352" s="6">
        <v>13432.97</v>
      </c>
    </row>
    <row r="353" spans="1:5" hidden="1">
      <c r="A353" s="3">
        <v>39714</v>
      </c>
      <c r="B353" s="4" t="s">
        <v>27</v>
      </c>
      <c r="C353" s="4" t="s">
        <v>33</v>
      </c>
      <c r="D353" s="6">
        <v>23921.84</v>
      </c>
      <c r="E353" s="6">
        <v>20812</v>
      </c>
    </row>
    <row r="354" spans="1:5" hidden="1">
      <c r="A354" s="3">
        <v>39715</v>
      </c>
      <c r="B354" s="4" t="s">
        <v>37</v>
      </c>
      <c r="C354" s="4" t="s">
        <v>22</v>
      </c>
      <c r="D354" s="6">
        <v>21199.41</v>
      </c>
      <c r="E354" s="6">
        <v>18549.48</v>
      </c>
    </row>
    <row r="355" spans="1:5" hidden="1">
      <c r="A355" s="3">
        <v>39715</v>
      </c>
      <c r="B355" s="4" t="s">
        <v>35</v>
      </c>
      <c r="C355" s="4" t="s">
        <v>22</v>
      </c>
      <c r="D355" s="6">
        <v>27947.59</v>
      </c>
      <c r="E355" s="6">
        <v>25152.83</v>
      </c>
    </row>
    <row r="356" spans="1:5" hidden="1">
      <c r="A356" s="3">
        <v>39715</v>
      </c>
      <c r="B356" s="4" t="s">
        <v>29</v>
      </c>
      <c r="C356" s="4" t="s">
        <v>33</v>
      </c>
      <c r="D356" s="6">
        <v>23822.21</v>
      </c>
      <c r="E356" s="6">
        <v>16675.55</v>
      </c>
    </row>
    <row r="357" spans="1:5" hidden="1">
      <c r="A357" s="3">
        <v>39715</v>
      </c>
      <c r="B357" s="4" t="s">
        <v>29</v>
      </c>
      <c r="C357" s="4" t="s">
        <v>28</v>
      </c>
      <c r="D357" s="6">
        <v>20299.53</v>
      </c>
      <c r="E357" s="6">
        <v>13194.69</v>
      </c>
    </row>
    <row r="358" spans="1:5" hidden="1">
      <c r="A358" s="3">
        <v>39715</v>
      </c>
      <c r="B358" s="4" t="s">
        <v>29</v>
      </c>
      <c r="C358" s="4" t="s">
        <v>24</v>
      </c>
      <c r="D358" s="6">
        <v>26650.36</v>
      </c>
      <c r="E358" s="6">
        <v>24251.83</v>
      </c>
    </row>
    <row r="359" spans="1:5" hidden="1">
      <c r="A359" s="3">
        <v>39717</v>
      </c>
      <c r="B359" s="4" t="s">
        <v>29</v>
      </c>
      <c r="C359" s="4" t="s">
        <v>22</v>
      </c>
      <c r="D359" s="6">
        <v>30210.34</v>
      </c>
      <c r="E359" s="6">
        <v>19636.72</v>
      </c>
    </row>
    <row r="360" spans="1:5">
      <c r="A360" s="3">
        <v>39718</v>
      </c>
      <c r="B360" s="4" t="s">
        <v>21</v>
      </c>
      <c r="C360" s="4" t="s">
        <v>24</v>
      </c>
      <c r="D360" s="6">
        <v>34528.5</v>
      </c>
      <c r="E360" s="6">
        <v>29349.23</v>
      </c>
    </row>
    <row r="361" spans="1:5" hidden="1">
      <c r="A361" s="3">
        <v>39718</v>
      </c>
      <c r="B361" s="4" t="s">
        <v>29</v>
      </c>
      <c r="C361" s="4" t="s">
        <v>201</v>
      </c>
      <c r="D361" s="6">
        <v>28514.04</v>
      </c>
      <c r="E361" s="6">
        <v>19959.830000000002</v>
      </c>
    </row>
    <row r="362" spans="1:5" hidden="1">
      <c r="A362" s="3">
        <v>39719</v>
      </c>
      <c r="B362" s="4" t="s">
        <v>37</v>
      </c>
      <c r="C362" s="4" t="s">
        <v>33</v>
      </c>
      <c r="D362" s="6">
        <v>28352.080000000002</v>
      </c>
      <c r="E362" s="6">
        <v>24808.07</v>
      </c>
    </row>
    <row r="363" spans="1:5">
      <c r="A363" s="3">
        <v>39720</v>
      </c>
      <c r="B363" s="4" t="s">
        <v>21</v>
      </c>
      <c r="C363" s="4" t="s">
        <v>203</v>
      </c>
      <c r="D363" s="6">
        <v>23403.040000000001</v>
      </c>
      <c r="E363" s="6">
        <v>21530.799999999999</v>
      </c>
    </row>
    <row r="364" spans="1:5" hidden="1">
      <c r="A364" s="3">
        <v>39721</v>
      </c>
      <c r="B364" s="4" t="s">
        <v>23</v>
      </c>
      <c r="C364" s="4" t="s">
        <v>22</v>
      </c>
      <c r="D364" s="6">
        <v>27820.94</v>
      </c>
      <c r="E364" s="6">
        <v>25317.06</v>
      </c>
    </row>
    <row r="365" spans="1:5" hidden="1">
      <c r="A365" s="3">
        <v>39721</v>
      </c>
      <c r="B365" s="4" t="s">
        <v>23</v>
      </c>
      <c r="C365" s="4" t="s">
        <v>22</v>
      </c>
      <c r="D365" s="6">
        <v>37371.93</v>
      </c>
      <c r="E365" s="6">
        <v>32887.300000000003</v>
      </c>
    </row>
    <row r="366" spans="1:5">
      <c r="A366" s="3">
        <v>39721</v>
      </c>
      <c r="B366" s="4" t="s">
        <v>21</v>
      </c>
      <c r="C366" s="4" t="s">
        <v>204</v>
      </c>
      <c r="D366" s="6">
        <v>33824.49</v>
      </c>
      <c r="E366" s="6">
        <v>31118.53</v>
      </c>
    </row>
    <row r="367" spans="1:5">
      <c r="A367" s="3">
        <v>39722</v>
      </c>
      <c r="B367" s="4" t="s">
        <v>21</v>
      </c>
      <c r="C367" s="4" t="s">
        <v>28</v>
      </c>
      <c r="D367" s="6">
        <v>38356.21</v>
      </c>
      <c r="E367" s="6">
        <v>35287.71</v>
      </c>
    </row>
    <row r="368" spans="1:5">
      <c r="A368" s="3">
        <v>39722</v>
      </c>
      <c r="B368" s="4" t="s">
        <v>21</v>
      </c>
      <c r="C368" s="4" t="s">
        <v>195</v>
      </c>
      <c r="D368" s="6">
        <v>26204.66</v>
      </c>
      <c r="E368" s="6">
        <v>23060.1</v>
      </c>
    </row>
    <row r="369" spans="1:5" hidden="1">
      <c r="A369" s="3">
        <v>39722</v>
      </c>
      <c r="B369" s="4" t="s">
        <v>27</v>
      </c>
      <c r="C369" s="4" t="s">
        <v>33</v>
      </c>
      <c r="D369" s="6">
        <v>30110.51</v>
      </c>
      <c r="E369" s="6">
        <v>26196.14</v>
      </c>
    </row>
    <row r="370" spans="1:5">
      <c r="A370" s="3">
        <v>39725</v>
      </c>
      <c r="B370" s="4" t="s">
        <v>21</v>
      </c>
      <c r="C370" s="4" t="s">
        <v>24</v>
      </c>
      <c r="D370" s="6">
        <v>29323.31</v>
      </c>
      <c r="E370" s="6">
        <v>24924.81</v>
      </c>
    </row>
    <row r="371" spans="1:5" hidden="1">
      <c r="A371" s="3">
        <v>39725</v>
      </c>
      <c r="B371" s="4" t="s">
        <v>29</v>
      </c>
      <c r="C371" s="4" t="s">
        <v>22</v>
      </c>
      <c r="D371" s="6">
        <v>30801.43</v>
      </c>
      <c r="E371" s="6">
        <v>20020.93</v>
      </c>
    </row>
    <row r="372" spans="1:5">
      <c r="A372" s="3">
        <v>39726</v>
      </c>
      <c r="B372" s="4" t="s">
        <v>21</v>
      </c>
      <c r="C372" s="4" t="s">
        <v>25</v>
      </c>
      <c r="D372" s="6">
        <v>20780.7</v>
      </c>
      <c r="E372" s="6">
        <v>19118.240000000002</v>
      </c>
    </row>
    <row r="373" spans="1:5" hidden="1">
      <c r="A373" s="3">
        <v>39726</v>
      </c>
      <c r="B373" s="4" t="s">
        <v>35</v>
      </c>
      <c r="C373" s="4" t="s">
        <v>22</v>
      </c>
      <c r="D373" s="6">
        <v>20932.75</v>
      </c>
      <c r="E373" s="6">
        <v>18839.48</v>
      </c>
    </row>
    <row r="374" spans="1:5" hidden="1">
      <c r="A374" s="3">
        <v>39727</v>
      </c>
      <c r="B374" s="4" t="s">
        <v>35</v>
      </c>
      <c r="C374" s="4" t="s">
        <v>201</v>
      </c>
      <c r="D374" s="6">
        <v>26317.8</v>
      </c>
      <c r="E374" s="6">
        <v>23686.02</v>
      </c>
    </row>
    <row r="375" spans="1:5" hidden="1">
      <c r="A375" s="3">
        <v>39727</v>
      </c>
      <c r="B375" s="4" t="s">
        <v>29</v>
      </c>
      <c r="C375" s="4" t="s">
        <v>203</v>
      </c>
      <c r="D375" s="6">
        <v>24804.01</v>
      </c>
      <c r="E375" s="6">
        <v>22571.65</v>
      </c>
    </row>
    <row r="376" spans="1:5" hidden="1">
      <c r="A376" s="3">
        <v>39730</v>
      </c>
      <c r="B376" s="4" t="s">
        <v>197</v>
      </c>
      <c r="C376" s="4" t="s">
        <v>30</v>
      </c>
      <c r="D376" s="6">
        <v>29570.39</v>
      </c>
      <c r="E376" s="6">
        <v>27500.46</v>
      </c>
    </row>
    <row r="377" spans="1:5">
      <c r="A377" s="3">
        <v>39730</v>
      </c>
      <c r="B377" s="4" t="s">
        <v>21</v>
      </c>
      <c r="C377" s="4" t="s">
        <v>33</v>
      </c>
      <c r="D377" s="6">
        <v>23934.81</v>
      </c>
      <c r="E377" s="6">
        <v>21062.63</v>
      </c>
    </row>
    <row r="378" spans="1:5">
      <c r="A378" s="3">
        <v>39730</v>
      </c>
      <c r="B378" s="4" t="s">
        <v>21</v>
      </c>
      <c r="C378" s="4" t="s">
        <v>36</v>
      </c>
      <c r="D378" s="6">
        <v>29155.75</v>
      </c>
      <c r="E378" s="6">
        <v>24782.39</v>
      </c>
    </row>
    <row r="379" spans="1:5">
      <c r="A379" s="3">
        <v>39730</v>
      </c>
      <c r="B379" s="4" t="s">
        <v>21</v>
      </c>
      <c r="C379" s="4" t="s">
        <v>199</v>
      </c>
      <c r="D379" s="6">
        <v>26253.21</v>
      </c>
      <c r="E379" s="6">
        <v>23102.82</v>
      </c>
    </row>
    <row r="380" spans="1:5" hidden="1">
      <c r="A380" s="3">
        <v>39730</v>
      </c>
      <c r="B380" s="4" t="s">
        <v>29</v>
      </c>
      <c r="C380" s="4" t="s">
        <v>22</v>
      </c>
      <c r="D380" s="6">
        <v>24204.46</v>
      </c>
      <c r="E380" s="6">
        <v>21784.01</v>
      </c>
    </row>
    <row r="381" spans="1:5" hidden="1">
      <c r="A381" s="3">
        <v>39731</v>
      </c>
      <c r="B381" s="4" t="s">
        <v>197</v>
      </c>
      <c r="C381" s="4" t="s">
        <v>31</v>
      </c>
      <c r="D381" s="6">
        <v>31908.39</v>
      </c>
      <c r="E381" s="6">
        <v>29674.799999999999</v>
      </c>
    </row>
    <row r="382" spans="1:5" hidden="1">
      <c r="A382" s="3">
        <v>39731</v>
      </c>
      <c r="B382" s="4" t="s">
        <v>29</v>
      </c>
      <c r="C382" s="4" t="s">
        <v>33</v>
      </c>
      <c r="D382" s="6">
        <v>30101.7</v>
      </c>
      <c r="E382" s="6">
        <v>27091.53</v>
      </c>
    </row>
    <row r="383" spans="1:5" hidden="1">
      <c r="A383" s="3">
        <v>39731</v>
      </c>
      <c r="B383" s="4" t="s">
        <v>29</v>
      </c>
      <c r="C383" s="4" t="s">
        <v>30</v>
      </c>
      <c r="D383" s="6">
        <v>20883.740000000002</v>
      </c>
      <c r="E383" s="6">
        <v>13574.43</v>
      </c>
    </row>
    <row r="384" spans="1:5" hidden="1">
      <c r="A384" s="3">
        <v>39732</v>
      </c>
      <c r="B384" s="4" t="s">
        <v>27</v>
      </c>
      <c r="C384" s="4" t="s">
        <v>38</v>
      </c>
      <c r="D384" s="6">
        <v>21209.31</v>
      </c>
      <c r="E384" s="6">
        <v>18982.330000000002</v>
      </c>
    </row>
    <row r="385" spans="1:5" hidden="1">
      <c r="A385" s="3">
        <v>39734</v>
      </c>
      <c r="B385" s="4" t="s">
        <v>27</v>
      </c>
      <c r="C385" s="4" t="s">
        <v>33</v>
      </c>
      <c r="D385" s="6">
        <v>29624.2</v>
      </c>
      <c r="E385" s="6">
        <v>26513.66</v>
      </c>
    </row>
    <row r="386" spans="1:5" hidden="1">
      <c r="A386" s="3">
        <v>39740</v>
      </c>
      <c r="B386" s="4" t="s">
        <v>23</v>
      </c>
      <c r="C386" s="4" t="s">
        <v>28</v>
      </c>
      <c r="D386" s="6">
        <v>16814</v>
      </c>
      <c r="E386" s="6">
        <v>15300.74</v>
      </c>
    </row>
    <row r="387" spans="1:5">
      <c r="A387" s="3">
        <v>39740</v>
      </c>
      <c r="B387" s="4" t="s">
        <v>21</v>
      </c>
      <c r="C387" s="4" t="s">
        <v>196</v>
      </c>
      <c r="D387" s="6">
        <v>23321.81</v>
      </c>
      <c r="E387" s="6">
        <v>19823.54</v>
      </c>
    </row>
    <row r="388" spans="1:5" hidden="1">
      <c r="A388" s="3">
        <v>39741</v>
      </c>
      <c r="B388" s="4" t="s">
        <v>27</v>
      </c>
      <c r="C388" s="4" t="s">
        <v>201</v>
      </c>
      <c r="D388" s="6">
        <v>21822.11</v>
      </c>
      <c r="E388" s="6">
        <v>18985.240000000002</v>
      </c>
    </row>
    <row r="389" spans="1:5" hidden="1">
      <c r="A389" s="3">
        <v>39741</v>
      </c>
      <c r="B389" s="4" t="s">
        <v>29</v>
      </c>
      <c r="C389" s="4" t="s">
        <v>198</v>
      </c>
      <c r="D389" s="6">
        <v>26935.93</v>
      </c>
      <c r="E389" s="6">
        <v>24242.34</v>
      </c>
    </row>
    <row r="390" spans="1:5" hidden="1">
      <c r="A390" s="3">
        <v>39741</v>
      </c>
      <c r="B390" s="4" t="s">
        <v>29</v>
      </c>
      <c r="C390" s="4" t="s">
        <v>204</v>
      </c>
      <c r="D390" s="6">
        <v>21281.84</v>
      </c>
      <c r="E390" s="6">
        <v>16599.84</v>
      </c>
    </row>
    <row r="391" spans="1:5" hidden="1">
      <c r="A391" s="3">
        <v>39742</v>
      </c>
      <c r="B391" s="4" t="s">
        <v>23</v>
      </c>
      <c r="C391" s="4" t="s">
        <v>22</v>
      </c>
      <c r="D391" s="6">
        <v>21904.95</v>
      </c>
      <c r="E391" s="6">
        <v>19933.5</v>
      </c>
    </row>
    <row r="392" spans="1:5">
      <c r="A392" s="3">
        <v>39742</v>
      </c>
      <c r="B392" s="4" t="s">
        <v>21</v>
      </c>
      <c r="C392" s="4" t="s">
        <v>204</v>
      </c>
      <c r="D392" s="6">
        <v>29600.86</v>
      </c>
      <c r="E392" s="6">
        <v>26048.76</v>
      </c>
    </row>
    <row r="393" spans="1:5" hidden="1">
      <c r="A393" s="3">
        <v>39742</v>
      </c>
      <c r="B393" s="4" t="s">
        <v>27</v>
      </c>
      <c r="C393" s="4" t="s">
        <v>33</v>
      </c>
      <c r="D393" s="6">
        <v>20089.099999999999</v>
      </c>
      <c r="E393" s="6">
        <v>17477.52</v>
      </c>
    </row>
    <row r="394" spans="1:5" hidden="1">
      <c r="A394" s="3">
        <v>39742</v>
      </c>
      <c r="B394" s="4" t="s">
        <v>27</v>
      </c>
      <c r="C394" s="4" t="s">
        <v>33</v>
      </c>
      <c r="D394" s="6">
        <v>32951.39</v>
      </c>
      <c r="E394" s="6">
        <v>28667.71</v>
      </c>
    </row>
    <row r="395" spans="1:5" hidden="1">
      <c r="A395" s="3">
        <v>39743</v>
      </c>
      <c r="B395" s="4" t="s">
        <v>27</v>
      </c>
      <c r="C395" s="4" t="s">
        <v>200</v>
      </c>
      <c r="D395" s="6">
        <v>33651.64</v>
      </c>
      <c r="E395" s="6">
        <v>30118.22</v>
      </c>
    </row>
    <row r="396" spans="1:5" hidden="1">
      <c r="A396" s="3">
        <v>39744</v>
      </c>
      <c r="B396" s="4" t="s">
        <v>197</v>
      </c>
      <c r="C396" s="4" t="s">
        <v>31</v>
      </c>
      <c r="D396" s="6">
        <v>29263.3</v>
      </c>
      <c r="E396" s="6">
        <v>27214.87</v>
      </c>
    </row>
    <row r="397" spans="1:5" hidden="1">
      <c r="A397" s="3">
        <v>39745</v>
      </c>
      <c r="B397" s="4" t="s">
        <v>35</v>
      </c>
      <c r="C397" s="4" t="s">
        <v>38</v>
      </c>
      <c r="D397" s="6">
        <v>22420.78</v>
      </c>
      <c r="E397" s="6">
        <v>20178.7</v>
      </c>
    </row>
    <row r="398" spans="1:5" hidden="1">
      <c r="A398" s="3">
        <v>39745</v>
      </c>
      <c r="B398" s="4" t="s">
        <v>27</v>
      </c>
      <c r="C398" s="4" t="s">
        <v>194</v>
      </c>
      <c r="D398" s="6">
        <v>26756.6</v>
      </c>
      <c r="E398" s="6">
        <v>23947.16</v>
      </c>
    </row>
    <row r="399" spans="1:5" hidden="1">
      <c r="A399" s="3">
        <v>39745</v>
      </c>
      <c r="B399" s="4" t="s">
        <v>29</v>
      </c>
      <c r="C399" s="4" t="s">
        <v>26</v>
      </c>
      <c r="D399" s="6">
        <v>25449.57</v>
      </c>
      <c r="E399" s="6">
        <v>17814.7</v>
      </c>
    </row>
    <row r="400" spans="1:5" hidden="1">
      <c r="A400" s="3">
        <v>39750</v>
      </c>
      <c r="B400" s="4" t="s">
        <v>27</v>
      </c>
      <c r="C400" s="4" t="s">
        <v>34</v>
      </c>
      <c r="D400" s="6">
        <v>28024.29</v>
      </c>
      <c r="E400" s="6">
        <v>25081.74</v>
      </c>
    </row>
    <row r="401" spans="1:5" hidden="1">
      <c r="A401" s="3">
        <v>39752</v>
      </c>
      <c r="B401" s="4" t="s">
        <v>29</v>
      </c>
      <c r="C401" s="4" t="s">
        <v>200</v>
      </c>
      <c r="D401" s="6">
        <v>25308.18</v>
      </c>
      <c r="E401" s="6">
        <v>17715.73</v>
      </c>
    </row>
    <row r="402" spans="1:5">
      <c r="A402" s="3">
        <v>39754</v>
      </c>
      <c r="B402" s="4" t="s">
        <v>21</v>
      </c>
      <c r="C402" s="4" t="s">
        <v>196</v>
      </c>
      <c r="D402" s="6">
        <v>20787.04</v>
      </c>
      <c r="E402" s="6">
        <v>17668.98</v>
      </c>
    </row>
    <row r="403" spans="1:5">
      <c r="A403" s="3">
        <v>39754</v>
      </c>
      <c r="B403" s="4" t="s">
        <v>21</v>
      </c>
      <c r="C403" s="4" t="s">
        <v>32</v>
      </c>
      <c r="D403" s="6">
        <v>24489.25</v>
      </c>
      <c r="E403" s="6">
        <v>21550.54</v>
      </c>
    </row>
    <row r="404" spans="1:5" hidden="1">
      <c r="A404" s="3">
        <v>39754</v>
      </c>
      <c r="B404" s="4" t="s">
        <v>29</v>
      </c>
      <c r="C404" s="4" t="s">
        <v>26</v>
      </c>
      <c r="D404" s="6">
        <v>27177.83</v>
      </c>
      <c r="E404" s="6">
        <v>24460.05</v>
      </c>
    </row>
    <row r="405" spans="1:5">
      <c r="A405" s="3">
        <v>39755</v>
      </c>
      <c r="B405" s="4" t="s">
        <v>21</v>
      </c>
      <c r="C405" s="4" t="s">
        <v>198</v>
      </c>
      <c r="D405" s="6">
        <v>36988.230000000003</v>
      </c>
      <c r="E405" s="6">
        <v>34029.17</v>
      </c>
    </row>
    <row r="406" spans="1:5">
      <c r="A406" s="3">
        <v>39755</v>
      </c>
      <c r="B406" s="4" t="s">
        <v>21</v>
      </c>
      <c r="C406" s="4" t="s">
        <v>199</v>
      </c>
      <c r="D406" s="6">
        <v>28225.14</v>
      </c>
      <c r="E406" s="6">
        <v>25967.13</v>
      </c>
    </row>
    <row r="407" spans="1:5" hidden="1">
      <c r="A407" s="3">
        <v>39756</v>
      </c>
      <c r="B407" s="4" t="s">
        <v>29</v>
      </c>
      <c r="C407" s="4" t="s">
        <v>203</v>
      </c>
      <c r="D407" s="6">
        <v>30901.68</v>
      </c>
      <c r="E407" s="6">
        <v>27811.51</v>
      </c>
    </row>
    <row r="408" spans="1:5" hidden="1">
      <c r="A408" s="3">
        <v>39758</v>
      </c>
      <c r="B408" s="4" t="s">
        <v>29</v>
      </c>
      <c r="C408" s="4" t="s">
        <v>22</v>
      </c>
      <c r="D408" s="6">
        <v>39795.050000000003</v>
      </c>
      <c r="E408" s="6">
        <v>35815.550000000003</v>
      </c>
    </row>
    <row r="409" spans="1:5" hidden="1">
      <c r="A409" s="3">
        <v>39759</v>
      </c>
      <c r="B409" s="4" t="s">
        <v>27</v>
      </c>
      <c r="C409" s="4" t="s">
        <v>201</v>
      </c>
      <c r="D409" s="6">
        <v>26031.78</v>
      </c>
      <c r="E409" s="6">
        <v>23298.44</v>
      </c>
    </row>
    <row r="410" spans="1:5" hidden="1">
      <c r="A410" s="3">
        <v>39759</v>
      </c>
      <c r="B410" s="4" t="s">
        <v>29</v>
      </c>
      <c r="C410" s="4" t="s">
        <v>198</v>
      </c>
      <c r="D410" s="6">
        <v>32350.11</v>
      </c>
      <c r="E410" s="6">
        <v>21027.57</v>
      </c>
    </row>
    <row r="411" spans="1:5" hidden="1">
      <c r="A411" s="3">
        <v>39760</v>
      </c>
      <c r="B411" s="4" t="s">
        <v>23</v>
      </c>
      <c r="C411" s="4" t="s">
        <v>201</v>
      </c>
      <c r="D411" s="6">
        <v>34379.660000000003</v>
      </c>
      <c r="E411" s="6">
        <v>30254.1</v>
      </c>
    </row>
    <row r="412" spans="1:5" hidden="1">
      <c r="A412" s="3">
        <v>39762</v>
      </c>
      <c r="B412" s="4" t="s">
        <v>35</v>
      </c>
      <c r="C412" s="4" t="s">
        <v>32</v>
      </c>
      <c r="D412" s="6">
        <v>36013.9</v>
      </c>
      <c r="E412" s="6">
        <v>31692.23</v>
      </c>
    </row>
    <row r="413" spans="1:5" hidden="1">
      <c r="A413" s="3">
        <v>39762</v>
      </c>
      <c r="B413" s="4" t="s">
        <v>35</v>
      </c>
      <c r="C413" s="4" t="s">
        <v>203</v>
      </c>
      <c r="D413" s="6">
        <v>27459.599999999999</v>
      </c>
      <c r="E413" s="6">
        <v>24164.45</v>
      </c>
    </row>
    <row r="414" spans="1:5" hidden="1">
      <c r="A414" s="3">
        <v>39762</v>
      </c>
      <c r="B414" s="4" t="s">
        <v>29</v>
      </c>
      <c r="C414" s="4" t="s">
        <v>33</v>
      </c>
      <c r="D414" s="6">
        <v>19442.650000000001</v>
      </c>
      <c r="E414" s="6">
        <v>13609.86</v>
      </c>
    </row>
    <row r="415" spans="1:5">
      <c r="A415" s="3">
        <v>39763</v>
      </c>
      <c r="B415" s="4" t="s">
        <v>21</v>
      </c>
      <c r="C415" s="4" t="s">
        <v>28</v>
      </c>
      <c r="D415" s="6">
        <v>27907.72</v>
      </c>
      <c r="E415" s="6">
        <v>24558.79</v>
      </c>
    </row>
    <row r="416" spans="1:5">
      <c r="A416" s="3">
        <v>39763</v>
      </c>
      <c r="B416" s="4" t="s">
        <v>21</v>
      </c>
      <c r="C416" s="4" t="s">
        <v>30</v>
      </c>
      <c r="D416" s="6">
        <v>20288.34</v>
      </c>
      <c r="E416" s="6">
        <v>18665.27</v>
      </c>
    </row>
    <row r="417" spans="1:5" hidden="1">
      <c r="A417" s="3">
        <v>39763</v>
      </c>
      <c r="B417" s="4" t="s">
        <v>27</v>
      </c>
      <c r="C417" s="4" t="s">
        <v>32</v>
      </c>
      <c r="D417" s="6">
        <v>24012.63</v>
      </c>
      <c r="E417" s="6">
        <v>21491.3</v>
      </c>
    </row>
    <row r="418" spans="1:5" hidden="1">
      <c r="A418" s="3">
        <v>39763</v>
      </c>
      <c r="B418" s="4" t="s">
        <v>29</v>
      </c>
      <c r="C418" s="4" t="s">
        <v>194</v>
      </c>
      <c r="D418" s="6">
        <v>19766.95</v>
      </c>
      <c r="E418" s="6">
        <v>13836.87</v>
      </c>
    </row>
    <row r="419" spans="1:5" hidden="1">
      <c r="A419" s="3">
        <v>39764</v>
      </c>
      <c r="B419" s="4" t="s">
        <v>27</v>
      </c>
      <c r="C419" s="4" t="s">
        <v>38</v>
      </c>
      <c r="D419" s="6">
        <v>21500.01</v>
      </c>
      <c r="E419" s="6">
        <v>18705.009999999998</v>
      </c>
    </row>
    <row r="420" spans="1:5">
      <c r="A420" s="3">
        <v>39765</v>
      </c>
      <c r="B420" s="4" t="s">
        <v>21</v>
      </c>
      <c r="C420" s="4" t="s">
        <v>194</v>
      </c>
      <c r="D420" s="6">
        <v>28658.41</v>
      </c>
      <c r="E420" s="6">
        <v>24359.65</v>
      </c>
    </row>
    <row r="421" spans="1:5" hidden="1">
      <c r="A421" s="3">
        <v>39765</v>
      </c>
      <c r="B421" s="4" t="s">
        <v>29</v>
      </c>
      <c r="C421" s="4" t="s">
        <v>196</v>
      </c>
      <c r="D421" s="6">
        <v>21107.32</v>
      </c>
      <c r="E421" s="6">
        <v>16463.71</v>
      </c>
    </row>
    <row r="422" spans="1:5" hidden="1">
      <c r="A422" s="3">
        <v>39766</v>
      </c>
      <c r="B422" s="4" t="s">
        <v>35</v>
      </c>
      <c r="C422" s="4" t="s">
        <v>26</v>
      </c>
      <c r="D422" s="6">
        <v>26724.46</v>
      </c>
      <c r="E422" s="6">
        <v>23517.52</v>
      </c>
    </row>
    <row r="423" spans="1:5" hidden="1">
      <c r="A423" s="3">
        <v>39766</v>
      </c>
      <c r="B423" s="4" t="s">
        <v>27</v>
      </c>
      <c r="C423" s="4" t="s">
        <v>24</v>
      </c>
      <c r="D423" s="6">
        <v>22641.52</v>
      </c>
      <c r="E423" s="6">
        <v>19698.12</v>
      </c>
    </row>
    <row r="424" spans="1:5" hidden="1">
      <c r="A424" s="3">
        <v>39766</v>
      </c>
      <c r="B424" s="4" t="s">
        <v>29</v>
      </c>
      <c r="C424" s="4" t="s">
        <v>28</v>
      </c>
      <c r="D424" s="6">
        <v>32759.16</v>
      </c>
      <c r="E424" s="6">
        <v>22931.41</v>
      </c>
    </row>
    <row r="425" spans="1:5" hidden="1">
      <c r="A425" s="3">
        <v>39767</v>
      </c>
      <c r="B425" s="4" t="s">
        <v>27</v>
      </c>
      <c r="C425" s="4" t="s">
        <v>36</v>
      </c>
      <c r="D425" s="6">
        <v>28844.07</v>
      </c>
      <c r="E425" s="6">
        <v>25094.34</v>
      </c>
    </row>
    <row r="426" spans="1:5" hidden="1">
      <c r="A426" s="3">
        <v>39768</v>
      </c>
      <c r="B426" s="4" t="s">
        <v>29</v>
      </c>
      <c r="C426" s="4" t="s">
        <v>30</v>
      </c>
      <c r="D426" s="6">
        <v>17867.8</v>
      </c>
      <c r="E426" s="6">
        <v>12507.46</v>
      </c>
    </row>
    <row r="427" spans="1:5" hidden="1">
      <c r="A427" s="3">
        <v>39769</v>
      </c>
      <c r="B427" s="4" t="s">
        <v>27</v>
      </c>
      <c r="C427" s="4" t="s">
        <v>22</v>
      </c>
      <c r="D427" s="6">
        <v>26967.14</v>
      </c>
      <c r="E427" s="6">
        <v>23461.41</v>
      </c>
    </row>
    <row r="428" spans="1:5" hidden="1">
      <c r="A428" s="3">
        <v>39772</v>
      </c>
      <c r="B428" s="4" t="s">
        <v>37</v>
      </c>
      <c r="C428" s="4" t="s">
        <v>33</v>
      </c>
      <c r="D428" s="6">
        <v>22342.15</v>
      </c>
      <c r="E428" s="6">
        <v>19549.38</v>
      </c>
    </row>
    <row r="429" spans="1:5" hidden="1">
      <c r="A429" s="3">
        <v>39772</v>
      </c>
      <c r="B429" s="4" t="s">
        <v>29</v>
      </c>
      <c r="C429" s="4" t="s">
        <v>196</v>
      </c>
      <c r="D429" s="6">
        <v>20110.54</v>
      </c>
      <c r="E429" s="6">
        <v>13071.85</v>
      </c>
    </row>
    <row r="430" spans="1:5" hidden="1">
      <c r="A430" s="3">
        <v>39773</v>
      </c>
      <c r="B430" s="4" t="s">
        <v>23</v>
      </c>
      <c r="C430" s="4" t="s">
        <v>33</v>
      </c>
      <c r="D430" s="6">
        <v>28153.24</v>
      </c>
      <c r="E430" s="6">
        <v>25619.45</v>
      </c>
    </row>
    <row r="431" spans="1:5" hidden="1">
      <c r="A431" s="3">
        <v>39774</v>
      </c>
      <c r="B431" s="4" t="s">
        <v>35</v>
      </c>
      <c r="C431" s="4" t="s">
        <v>198</v>
      </c>
      <c r="D431" s="6">
        <v>22269.52</v>
      </c>
      <c r="E431" s="6">
        <v>20042.57</v>
      </c>
    </row>
    <row r="432" spans="1:5" hidden="1">
      <c r="A432" s="3">
        <v>39774</v>
      </c>
      <c r="B432" s="4" t="s">
        <v>29</v>
      </c>
      <c r="C432" s="4" t="s">
        <v>25</v>
      </c>
      <c r="D432" s="6">
        <v>40519.14</v>
      </c>
      <c r="E432" s="6">
        <v>36467.230000000003</v>
      </c>
    </row>
    <row r="433" spans="1:5" hidden="1">
      <c r="A433" s="3">
        <v>39776</v>
      </c>
      <c r="B433" s="4" t="s">
        <v>37</v>
      </c>
      <c r="C433" s="4" t="s">
        <v>199</v>
      </c>
      <c r="D433" s="6">
        <v>23123.38</v>
      </c>
      <c r="E433" s="6">
        <v>20232.96</v>
      </c>
    </row>
    <row r="434" spans="1:5" hidden="1">
      <c r="A434" s="3">
        <v>39776</v>
      </c>
      <c r="B434" s="4" t="s">
        <v>29</v>
      </c>
      <c r="C434" s="4" t="s">
        <v>39</v>
      </c>
      <c r="D434" s="6">
        <v>31240.11</v>
      </c>
      <c r="E434" s="6">
        <v>20306.07</v>
      </c>
    </row>
    <row r="435" spans="1:5" hidden="1">
      <c r="A435" s="3">
        <v>39778</v>
      </c>
      <c r="B435" s="4" t="s">
        <v>27</v>
      </c>
      <c r="C435" s="4" t="s">
        <v>22</v>
      </c>
      <c r="D435" s="6">
        <v>19987.82</v>
      </c>
      <c r="E435" s="6">
        <v>17889.099999999999</v>
      </c>
    </row>
    <row r="436" spans="1:5" hidden="1">
      <c r="A436" s="3">
        <v>39778</v>
      </c>
      <c r="B436" s="4" t="s">
        <v>29</v>
      </c>
      <c r="C436" s="4" t="s">
        <v>202</v>
      </c>
      <c r="D436" s="6">
        <v>18414.669999999998</v>
      </c>
      <c r="E436" s="6">
        <v>14363.44</v>
      </c>
    </row>
    <row r="437" spans="1:5" hidden="1">
      <c r="A437" s="3">
        <v>39781</v>
      </c>
      <c r="B437" s="4" t="s">
        <v>35</v>
      </c>
      <c r="C437" s="4" t="s">
        <v>202</v>
      </c>
      <c r="D437" s="6">
        <v>27300.44</v>
      </c>
      <c r="E437" s="6">
        <v>24570.400000000001</v>
      </c>
    </row>
    <row r="438" spans="1:5" hidden="1">
      <c r="A438" s="3">
        <v>39781</v>
      </c>
      <c r="B438" s="4" t="s">
        <v>29</v>
      </c>
      <c r="C438" s="4" t="s">
        <v>36</v>
      </c>
      <c r="D438" s="6">
        <v>27915.79</v>
      </c>
      <c r="E438" s="6">
        <v>25403.37</v>
      </c>
    </row>
    <row r="439" spans="1:5" hidden="1">
      <c r="A439" s="3">
        <v>39782</v>
      </c>
      <c r="B439" s="4" t="s">
        <v>35</v>
      </c>
      <c r="C439" s="4" t="s">
        <v>30</v>
      </c>
      <c r="D439" s="6">
        <v>27244.31</v>
      </c>
      <c r="E439" s="6">
        <v>23974.99</v>
      </c>
    </row>
    <row r="440" spans="1:5" hidden="1">
      <c r="A440" s="3">
        <v>39783</v>
      </c>
      <c r="B440" s="4" t="s">
        <v>27</v>
      </c>
      <c r="C440" s="4" t="s">
        <v>30</v>
      </c>
      <c r="D440" s="6">
        <v>20615.23</v>
      </c>
      <c r="E440" s="6">
        <v>18450.63</v>
      </c>
    </row>
    <row r="441" spans="1:5" hidden="1">
      <c r="A441" s="3">
        <v>39784</v>
      </c>
      <c r="B441" s="4" t="s">
        <v>197</v>
      </c>
      <c r="C441" s="4" t="s">
        <v>203</v>
      </c>
      <c r="D441" s="6">
        <v>31980.62</v>
      </c>
      <c r="E441" s="6">
        <v>29741.98</v>
      </c>
    </row>
    <row r="442" spans="1:5">
      <c r="A442" s="3">
        <v>39784</v>
      </c>
      <c r="B442" s="4" t="s">
        <v>21</v>
      </c>
      <c r="C442" s="4" t="s">
        <v>33</v>
      </c>
      <c r="D442" s="6">
        <v>22316.31</v>
      </c>
      <c r="E442" s="6">
        <v>18968.86</v>
      </c>
    </row>
    <row r="443" spans="1:5">
      <c r="A443" s="3">
        <v>39785</v>
      </c>
      <c r="B443" s="4" t="s">
        <v>21</v>
      </c>
      <c r="C443" s="4" t="s">
        <v>30</v>
      </c>
      <c r="D443" s="6">
        <v>29621.919999999998</v>
      </c>
      <c r="E443" s="6">
        <v>26067.29</v>
      </c>
    </row>
    <row r="444" spans="1:5" hidden="1">
      <c r="A444" s="3">
        <v>39785</v>
      </c>
      <c r="B444" s="4" t="s">
        <v>35</v>
      </c>
      <c r="C444" s="4" t="s">
        <v>31</v>
      </c>
      <c r="D444" s="6">
        <v>27925.94</v>
      </c>
      <c r="E444" s="6">
        <v>24574.83</v>
      </c>
    </row>
    <row r="445" spans="1:5" hidden="1">
      <c r="A445" s="3">
        <v>39788</v>
      </c>
      <c r="B445" s="4" t="s">
        <v>23</v>
      </c>
      <c r="C445" s="4" t="s">
        <v>30</v>
      </c>
      <c r="D445" s="6">
        <v>18439.52</v>
      </c>
      <c r="E445" s="6">
        <v>16779.96</v>
      </c>
    </row>
    <row r="446" spans="1:5" hidden="1">
      <c r="A446" s="3">
        <v>39788</v>
      </c>
      <c r="B446" s="4" t="s">
        <v>23</v>
      </c>
      <c r="C446" s="4" t="s">
        <v>196</v>
      </c>
      <c r="D446" s="6">
        <v>22403.71</v>
      </c>
      <c r="E446" s="6">
        <v>19715.259999999998</v>
      </c>
    </row>
    <row r="447" spans="1:5">
      <c r="A447" s="3">
        <v>39788</v>
      </c>
      <c r="B447" s="4" t="s">
        <v>21</v>
      </c>
      <c r="C447" s="4" t="s">
        <v>30</v>
      </c>
      <c r="D447" s="6">
        <v>25326.01</v>
      </c>
      <c r="E447" s="6">
        <v>22286.89</v>
      </c>
    </row>
    <row r="448" spans="1:5" hidden="1">
      <c r="A448" s="3">
        <v>39788</v>
      </c>
      <c r="B448" s="4" t="s">
        <v>29</v>
      </c>
      <c r="C448" s="4" t="s">
        <v>24</v>
      </c>
      <c r="D448" s="6">
        <v>34211.199999999997</v>
      </c>
      <c r="E448" s="6">
        <v>30790.080000000002</v>
      </c>
    </row>
    <row r="449" spans="1:5" hidden="1">
      <c r="A449" s="3">
        <v>39794</v>
      </c>
      <c r="B449" s="4" t="s">
        <v>23</v>
      </c>
      <c r="C449" s="4" t="s">
        <v>22</v>
      </c>
      <c r="D449" s="6">
        <v>37093.08</v>
      </c>
      <c r="E449" s="6">
        <v>33754.699999999997</v>
      </c>
    </row>
    <row r="450" spans="1:5" hidden="1">
      <c r="A450" s="3">
        <v>39797</v>
      </c>
      <c r="B450" s="4" t="s">
        <v>23</v>
      </c>
      <c r="C450" s="4" t="s">
        <v>36</v>
      </c>
      <c r="D450" s="6">
        <v>20594.650000000001</v>
      </c>
      <c r="E450" s="6">
        <v>18123.29</v>
      </c>
    </row>
    <row r="451" spans="1:5" hidden="1">
      <c r="A451" s="3">
        <v>39797</v>
      </c>
      <c r="B451" s="4" t="s">
        <v>27</v>
      </c>
      <c r="C451" s="4" t="s">
        <v>33</v>
      </c>
      <c r="D451" s="6">
        <v>31230.3</v>
      </c>
      <c r="E451" s="6">
        <v>27951.119999999999</v>
      </c>
    </row>
    <row r="452" spans="1:5" hidden="1">
      <c r="A452" s="3">
        <v>39797</v>
      </c>
      <c r="B452" s="4" t="s">
        <v>29</v>
      </c>
      <c r="C452" s="4" t="s">
        <v>28</v>
      </c>
      <c r="D452" s="6">
        <v>25039.43</v>
      </c>
      <c r="E452" s="6">
        <v>19530.759999999998</v>
      </c>
    </row>
    <row r="453" spans="1:5" hidden="1">
      <c r="A453" s="3">
        <v>39798</v>
      </c>
      <c r="B453" s="4" t="s">
        <v>23</v>
      </c>
      <c r="C453" s="4" t="s">
        <v>22</v>
      </c>
      <c r="D453" s="6">
        <v>17400.599999999999</v>
      </c>
      <c r="E453" s="6">
        <v>15834.55</v>
      </c>
    </row>
    <row r="454" spans="1:5">
      <c r="A454" s="3">
        <v>39798</v>
      </c>
      <c r="B454" s="4" t="s">
        <v>21</v>
      </c>
      <c r="C454" s="4" t="s">
        <v>201</v>
      </c>
      <c r="D454" s="6">
        <v>29190.31</v>
      </c>
      <c r="E454" s="6">
        <v>24811.759999999998</v>
      </c>
    </row>
    <row r="455" spans="1:5" hidden="1">
      <c r="A455" s="3">
        <v>39798</v>
      </c>
      <c r="B455" s="4" t="s">
        <v>35</v>
      </c>
      <c r="C455" s="4" t="s">
        <v>194</v>
      </c>
      <c r="D455" s="6">
        <v>23396.560000000001</v>
      </c>
      <c r="E455" s="6">
        <v>21056.9</v>
      </c>
    </row>
    <row r="456" spans="1:5" hidden="1">
      <c r="A456" s="3">
        <v>39799</v>
      </c>
      <c r="B456" s="4" t="s">
        <v>27</v>
      </c>
      <c r="C456" s="4" t="s">
        <v>196</v>
      </c>
      <c r="D456" s="6">
        <v>20275.78</v>
      </c>
      <c r="E456" s="6">
        <v>17639.93</v>
      </c>
    </row>
    <row r="457" spans="1:5" hidden="1">
      <c r="A457" s="3">
        <v>39799</v>
      </c>
      <c r="B457" s="4" t="s">
        <v>27</v>
      </c>
      <c r="C457" s="4" t="s">
        <v>199</v>
      </c>
      <c r="D457" s="6">
        <v>23136.55</v>
      </c>
      <c r="E457" s="6">
        <v>20707.21</v>
      </c>
    </row>
    <row r="458" spans="1:5" hidden="1">
      <c r="A458" s="3">
        <v>39800</v>
      </c>
      <c r="B458" s="4" t="s">
        <v>35</v>
      </c>
      <c r="C458" s="4" t="s">
        <v>201</v>
      </c>
      <c r="D458" s="6">
        <v>25349.919999999998</v>
      </c>
      <c r="E458" s="6">
        <v>22814.93</v>
      </c>
    </row>
    <row r="459" spans="1:5" hidden="1">
      <c r="A459" s="3">
        <v>39802</v>
      </c>
      <c r="B459" s="4" t="s">
        <v>29</v>
      </c>
      <c r="C459" s="4" t="s">
        <v>194</v>
      </c>
      <c r="D459" s="6">
        <v>27974.49</v>
      </c>
      <c r="E459" s="6">
        <v>25177.040000000001</v>
      </c>
    </row>
    <row r="460" spans="1:5" hidden="1">
      <c r="A460" s="3">
        <v>39804</v>
      </c>
      <c r="B460" s="4" t="s">
        <v>29</v>
      </c>
      <c r="C460" s="4" t="s">
        <v>25</v>
      </c>
      <c r="D460" s="6">
        <v>20449.04</v>
      </c>
      <c r="E460" s="6">
        <v>14314.33</v>
      </c>
    </row>
    <row r="461" spans="1:5" hidden="1">
      <c r="A461" s="3">
        <v>39805</v>
      </c>
      <c r="B461" s="4" t="s">
        <v>29</v>
      </c>
      <c r="C461" s="4" t="s">
        <v>33</v>
      </c>
      <c r="D461" s="6">
        <v>29230.79</v>
      </c>
      <c r="E461" s="6">
        <v>26307.71</v>
      </c>
    </row>
    <row r="462" spans="1:5" hidden="1">
      <c r="A462" s="3">
        <v>39805</v>
      </c>
      <c r="B462" s="4" t="s">
        <v>29</v>
      </c>
      <c r="C462" s="4" t="s">
        <v>39</v>
      </c>
      <c r="D462" s="6">
        <v>28294.25</v>
      </c>
      <c r="E462" s="6">
        <v>19805.98</v>
      </c>
    </row>
    <row r="463" spans="1:5" hidden="1">
      <c r="A463" s="3">
        <v>39805</v>
      </c>
      <c r="B463" s="4" t="s">
        <v>29</v>
      </c>
      <c r="C463" s="4" t="s">
        <v>195</v>
      </c>
      <c r="D463" s="6">
        <v>29528.82</v>
      </c>
      <c r="E463" s="6">
        <v>26871.23</v>
      </c>
    </row>
    <row r="464" spans="1:5" hidden="1">
      <c r="A464" s="3">
        <v>39806</v>
      </c>
      <c r="B464" s="4" t="s">
        <v>23</v>
      </c>
      <c r="C464" s="4" t="s">
        <v>194</v>
      </c>
      <c r="D464" s="6">
        <v>24240.61</v>
      </c>
      <c r="E464" s="6">
        <v>21331.74</v>
      </c>
    </row>
    <row r="465" spans="1:5" hidden="1">
      <c r="A465" s="3">
        <v>39806</v>
      </c>
      <c r="B465" s="4" t="s">
        <v>29</v>
      </c>
      <c r="C465" s="4" t="s">
        <v>195</v>
      </c>
      <c r="D465" s="6">
        <v>26480.36</v>
      </c>
      <c r="E465" s="6">
        <v>17212.23</v>
      </c>
    </row>
    <row r="466" spans="1:5" hidden="1">
      <c r="A466" s="3">
        <v>39807</v>
      </c>
      <c r="B466" s="4" t="s">
        <v>35</v>
      </c>
      <c r="C466" s="4" t="s">
        <v>33</v>
      </c>
      <c r="D466" s="6">
        <v>20180.95</v>
      </c>
      <c r="E466" s="6">
        <v>17759.240000000002</v>
      </c>
    </row>
    <row r="467" spans="1:5" hidden="1">
      <c r="A467" s="3">
        <v>39808</v>
      </c>
      <c r="B467" s="4" t="s">
        <v>23</v>
      </c>
      <c r="C467" s="4" t="s">
        <v>31</v>
      </c>
      <c r="D467" s="6">
        <v>38432.339999999997</v>
      </c>
      <c r="E467" s="6">
        <v>34973.43</v>
      </c>
    </row>
    <row r="468" spans="1:5">
      <c r="A468" s="3">
        <v>39808</v>
      </c>
      <c r="B468" s="4" t="s">
        <v>21</v>
      </c>
      <c r="C468" s="4" t="s">
        <v>33</v>
      </c>
      <c r="D468" s="6">
        <v>22398.63</v>
      </c>
      <c r="E468" s="6">
        <v>20606.740000000002</v>
      </c>
    </row>
    <row r="469" spans="1:5" hidden="1">
      <c r="A469" s="3">
        <v>39808</v>
      </c>
      <c r="B469" s="4" t="s">
        <v>27</v>
      </c>
      <c r="C469" s="4" t="s">
        <v>196</v>
      </c>
      <c r="D469" s="6">
        <v>18446.34</v>
      </c>
      <c r="E469" s="6">
        <v>16509.47</v>
      </c>
    </row>
    <row r="470" spans="1:5" hidden="1">
      <c r="A470" s="3">
        <v>39808</v>
      </c>
      <c r="B470" s="4" t="s">
        <v>29</v>
      </c>
      <c r="C470" s="4" t="s">
        <v>32</v>
      </c>
      <c r="D470" s="6">
        <v>33072.47</v>
      </c>
      <c r="E470" s="6">
        <v>29765.22</v>
      </c>
    </row>
    <row r="471" spans="1:5" hidden="1">
      <c r="A471" s="3">
        <v>39808</v>
      </c>
      <c r="B471" s="4" t="s">
        <v>29</v>
      </c>
      <c r="C471" s="4" t="s">
        <v>203</v>
      </c>
      <c r="D471" s="6">
        <v>32525.89</v>
      </c>
      <c r="E471" s="6">
        <v>29598.560000000001</v>
      </c>
    </row>
    <row r="472" spans="1:5">
      <c r="A472" s="3">
        <v>39810</v>
      </c>
      <c r="B472" s="4" t="s">
        <v>21</v>
      </c>
      <c r="C472" s="4" t="s">
        <v>22</v>
      </c>
      <c r="D472" s="6">
        <v>21993.52</v>
      </c>
      <c r="E472" s="6">
        <v>20234.04</v>
      </c>
    </row>
    <row r="473" spans="1:5" hidden="1">
      <c r="A473" s="3">
        <v>39811</v>
      </c>
      <c r="B473" s="4" t="s">
        <v>29</v>
      </c>
      <c r="C473" s="4" t="s">
        <v>28</v>
      </c>
      <c r="D473" s="6">
        <v>25241.58</v>
      </c>
      <c r="E473" s="6">
        <v>22717.42</v>
      </c>
    </row>
    <row r="474" spans="1:5" hidden="1">
      <c r="A474" s="3">
        <v>39812</v>
      </c>
      <c r="B474" s="4" t="s">
        <v>35</v>
      </c>
      <c r="C474" s="4" t="s">
        <v>194</v>
      </c>
      <c r="D474" s="6">
        <v>21449.81</v>
      </c>
      <c r="E474" s="6">
        <v>19304.830000000002</v>
      </c>
    </row>
    <row r="475" spans="1:5" hidden="1">
      <c r="A475" s="3">
        <v>39813</v>
      </c>
      <c r="B475" s="4" t="s">
        <v>23</v>
      </c>
      <c r="C475" s="4" t="s">
        <v>25</v>
      </c>
      <c r="D475" s="6">
        <v>24602.68</v>
      </c>
      <c r="E475" s="6">
        <v>22388.44</v>
      </c>
    </row>
    <row r="476" spans="1:5" hidden="1">
      <c r="A476" s="3">
        <v>39813</v>
      </c>
      <c r="B476" s="4" t="s">
        <v>27</v>
      </c>
      <c r="C476" s="4" t="s">
        <v>33</v>
      </c>
      <c r="D476" s="6">
        <v>26836.48</v>
      </c>
      <c r="E476" s="6">
        <v>24018.65</v>
      </c>
    </row>
    <row r="477" spans="1:5" hidden="1">
      <c r="A477" s="3">
        <v>39813</v>
      </c>
      <c r="B477" s="4" t="s">
        <v>29</v>
      </c>
      <c r="C477" s="4" t="s">
        <v>30</v>
      </c>
      <c r="D477" s="6">
        <v>19949.04</v>
      </c>
      <c r="E477" s="6">
        <v>13964.33</v>
      </c>
    </row>
    <row r="478" spans="1:5" hidden="1">
      <c r="A478" s="3">
        <v>39814</v>
      </c>
      <c r="B478" s="4" t="s">
        <v>23</v>
      </c>
      <c r="C478" s="4" t="s">
        <v>34</v>
      </c>
      <c r="D478" s="6">
        <v>21671.09</v>
      </c>
      <c r="E478" s="6">
        <v>19720.689999999999</v>
      </c>
    </row>
    <row r="479" spans="1:5">
      <c r="A479" s="3">
        <v>39814</v>
      </c>
      <c r="B479" s="4" t="s">
        <v>21</v>
      </c>
      <c r="C479" s="4" t="s">
        <v>25</v>
      </c>
      <c r="D479" s="6">
        <v>25603.22</v>
      </c>
      <c r="E479" s="6">
        <v>21762.74</v>
      </c>
    </row>
    <row r="480" spans="1:5" hidden="1">
      <c r="A480" s="3">
        <v>39815</v>
      </c>
      <c r="B480" s="4" t="s">
        <v>197</v>
      </c>
      <c r="C480" s="4" t="s">
        <v>33</v>
      </c>
      <c r="D480" s="6">
        <v>33813.43</v>
      </c>
      <c r="E480" s="6">
        <v>31446.49</v>
      </c>
    </row>
    <row r="481" spans="1:5" hidden="1">
      <c r="A481" s="3">
        <v>39817</v>
      </c>
      <c r="B481" s="4" t="s">
        <v>27</v>
      </c>
      <c r="C481" s="4" t="s">
        <v>30</v>
      </c>
      <c r="D481" s="6">
        <v>23091.919999999998</v>
      </c>
      <c r="E481" s="6">
        <v>20667.27</v>
      </c>
    </row>
    <row r="482" spans="1:5" hidden="1">
      <c r="A482" s="3">
        <v>39818</v>
      </c>
      <c r="B482" s="4" t="s">
        <v>197</v>
      </c>
      <c r="C482" s="4" t="s">
        <v>196</v>
      </c>
      <c r="D482" s="6">
        <v>32005.59</v>
      </c>
      <c r="E482" s="6">
        <v>29765.200000000001</v>
      </c>
    </row>
    <row r="483" spans="1:5">
      <c r="A483" s="3">
        <v>39821</v>
      </c>
      <c r="B483" s="4" t="s">
        <v>21</v>
      </c>
      <c r="C483" s="4" t="s">
        <v>199</v>
      </c>
      <c r="D483" s="6">
        <v>29213.66</v>
      </c>
      <c r="E483" s="6">
        <v>25708.02</v>
      </c>
    </row>
    <row r="484" spans="1:5" hidden="1">
      <c r="A484" s="3">
        <v>39821</v>
      </c>
      <c r="B484" s="4" t="s">
        <v>27</v>
      </c>
      <c r="C484" s="4" t="s">
        <v>33</v>
      </c>
      <c r="D484" s="6">
        <v>22684.15</v>
      </c>
      <c r="E484" s="6">
        <v>20302.310000000001</v>
      </c>
    </row>
    <row r="485" spans="1:5" hidden="1">
      <c r="A485" s="3">
        <v>39822</v>
      </c>
      <c r="B485" s="4" t="s">
        <v>23</v>
      </c>
      <c r="C485" s="4" t="s">
        <v>196</v>
      </c>
      <c r="D485" s="6">
        <v>23029.84</v>
      </c>
      <c r="E485" s="6">
        <v>20266.259999999998</v>
      </c>
    </row>
    <row r="486" spans="1:5" hidden="1">
      <c r="A486" s="3">
        <v>39823</v>
      </c>
      <c r="B486" s="4" t="s">
        <v>23</v>
      </c>
      <c r="C486" s="4" t="s">
        <v>25</v>
      </c>
      <c r="D486" s="6">
        <v>37698.54</v>
      </c>
      <c r="E486" s="6">
        <v>34305.67</v>
      </c>
    </row>
    <row r="487" spans="1:5">
      <c r="A487" s="3">
        <v>39823</v>
      </c>
      <c r="B487" s="4" t="s">
        <v>21</v>
      </c>
      <c r="C487" s="4" t="s">
        <v>22</v>
      </c>
      <c r="D487" s="6">
        <v>23561.37</v>
      </c>
      <c r="E487" s="6">
        <v>21676.46</v>
      </c>
    </row>
    <row r="488" spans="1:5" hidden="1">
      <c r="A488" s="3">
        <v>39823</v>
      </c>
      <c r="B488" s="4" t="s">
        <v>27</v>
      </c>
      <c r="C488" s="4" t="s">
        <v>31</v>
      </c>
      <c r="D488" s="6">
        <v>18225.490000000002</v>
      </c>
      <c r="E488" s="6">
        <v>15856.18</v>
      </c>
    </row>
    <row r="489" spans="1:5" hidden="1">
      <c r="A489" s="3">
        <v>39823</v>
      </c>
      <c r="B489" s="4" t="s">
        <v>29</v>
      </c>
      <c r="C489" s="4" t="s">
        <v>202</v>
      </c>
      <c r="D489" s="6">
        <v>23711.16</v>
      </c>
      <c r="E489" s="6">
        <v>15412.25</v>
      </c>
    </row>
    <row r="490" spans="1:5">
      <c r="A490" s="3">
        <v>39824</v>
      </c>
      <c r="B490" s="4" t="s">
        <v>21</v>
      </c>
      <c r="C490" s="4" t="s">
        <v>28</v>
      </c>
      <c r="D490" s="6">
        <v>23536.5</v>
      </c>
      <c r="E490" s="6">
        <v>21653.58</v>
      </c>
    </row>
    <row r="491" spans="1:5" hidden="1">
      <c r="A491" s="3">
        <v>39824</v>
      </c>
      <c r="B491" s="4" t="s">
        <v>29</v>
      </c>
      <c r="C491" s="4" t="s">
        <v>30</v>
      </c>
      <c r="D491" s="6">
        <v>23419.63</v>
      </c>
      <c r="E491" s="6">
        <v>18267.310000000001</v>
      </c>
    </row>
    <row r="492" spans="1:5" hidden="1">
      <c r="A492" s="3">
        <v>39825</v>
      </c>
      <c r="B492" s="4" t="s">
        <v>37</v>
      </c>
      <c r="C492" s="4" t="s">
        <v>194</v>
      </c>
      <c r="D492" s="6">
        <v>27631.35</v>
      </c>
      <c r="E492" s="6">
        <v>24177.43</v>
      </c>
    </row>
    <row r="493" spans="1:5">
      <c r="A493" s="3">
        <v>39825</v>
      </c>
      <c r="B493" s="4" t="s">
        <v>21</v>
      </c>
      <c r="C493" s="4" t="s">
        <v>22</v>
      </c>
      <c r="D493" s="6">
        <v>26014.04</v>
      </c>
      <c r="E493" s="6">
        <v>22892.36</v>
      </c>
    </row>
    <row r="494" spans="1:5">
      <c r="A494" s="3">
        <v>39825</v>
      </c>
      <c r="B494" s="4" t="s">
        <v>21</v>
      </c>
      <c r="C494" s="4" t="s">
        <v>196</v>
      </c>
      <c r="D494" s="6">
        <v>32054.81</v>
      </c>
      <c r="E494" s="6">
        <v>29490.43</v>
      </c>
    </row>
    <row r="495" spans="1:5">
      <c r="A495" s="3">
        <v>39826</v>
      </c>
      <c r="B495" s="4" t="s">
        <v>21</v>
      </c>
      <c r="C495" s="4" t="s">
        <v>194</v>
      </c>
      <c r="D495" s="6">
        <v>34921.69</v>
      </c>
      <c r="E495" s="6">
        <v>30731.09</v>
      </c>
    </row>
    <row r="496" spans="1:5">
      <c r="A496" s="3">
        <v>39826</v>
      </c>
      <c r="B496" s="4" t="s">
        <v>21</v>
      </c>
      <c r="C496" s="4" t="s">
        <v>31</v>
      </c>
      <c r="D496" s="6">
        <v>26478.880000000001</v>
      </c>
      <c r="E496" s="6">
        <v>23301.41</v>
      </c>
    </row>
    <row r="497" spans="1:5" hidden="1">
      <c r="A497" s="3">
        <v>39827</v>
      </c>
      <c r="B497" s="4" t="s">
        <v>29</v>
      </c>
      <c r="C497" s="4" t="s">
        <v>202</v>
      </c>
      <c r="D497" s="6">
        <v>23292.54</v>
      </c>
      <c r="E497" s="6">
        <v>18168.18</v>
      </c>
    </row>
    <row r="498" spans="1:5">
      <c r="A498" s="3">
        <v>39830</v>
      </c>
      <c r="B498" s="4" t="s">
        <v>21</v>
      </c>
      <c r="C498" s="4" t="s">
        <v>33</v>
      </c>
      <c r="D498" s="6">
        <v>24882.5</v>
      </c>
      <c r="E498" s="6">
        <v>21150.13</v>
      </c>
    </row>
    <row r="499" spans="1:5" hidden="1">
      <c r="A499" s="3">
        <v>39830</v>
      </c>
      <c r="B499" s="4" t="s">
        <v>29</v>
      </c>
      <c r="C499" s="4" t="s">
        <v>33</v>
      </c>
      <c r="D499" s="6">
        <v>28850.02</v>
      </c>
      <c r="E499" s="6">
        <v>26253.52</v>
      </c>
    </row>
    <row r="500" spans="1:5" hidden="1">
      <c r="A500" s="3">
        <v>39831</v>
      </c>
      <c r="B500" s="4" t="s">
        <v>197</v>
      </c>
      <c r="C500" s="4" t="s">
        <v>30</v>
      </c>
      <c r="D500" s="6">
        <v>29823.61</v>
      </c>
      <c r="E500" s="6">
        <v>27735.96</v>
      </c>
    </row>
    <row r="501" spans="1:5">
      <c r="A501" s="3">
        <v>39831</v>
      </c>
      <c r="B501" s="4" t="s">
        <v>21</v>
      </c>
      <c r="C501" s="4" t="s">
        <v>39</v>
      </c>
      <c r="D501" s="6">
        <v>29077.97</v>
      </c>
      <c r="E501" s="6">
        <v>26751.73</v>
      </c>
    </row>
    <row r="502" spans="1:5" hidden="1">
      <c r="A502" s="3">
        <v>39832</v>
      </c>
      <c r="B502" s="4" t="s">
        <v>23</v>
      </c>
      <c r="C502" s="4" t="s">
        <v>22</v>
      </c>
      <c r="D502" s="6">
        <v>20780.23</v>
      </c>
      <c r="E502" s="6">
        <v>18286.599999999999</v>
      </c>
    </row>
    <row r="503" spans="1:5" hidden="1">
      <c r="A503" s="3">
        <v>39832</v>
      </c>
      <c r="B503" s="4" t="s">
        <v>35</v>
      </c>
      <c r="C503" s="4" t="s">
        <v>194</v>
      </c>
      <c r="D503" s="6">
        <v>31702.7</v>
      </c>
      <c r="E503" s="6">
        <v>27898.38</v>
      </c>
    </row>
    <row r="504" spans="1:5" hidden="1">
      <c r="A504" s="3">
        <v>39833</v>
      </c>
      <c r="B504" s="4" t="s">
        <v>35</v>
      </c>
      <c r="C504" s="4" t="s">
        <v>33</v>
      </c>
      <c r="D504" s="6">
        <v>28486.37</v>
      </c>
      <c r="E504" s="6">
        <v>25068.01</v>
      </c>
    </row>
    <row r="505" spans="1:5" hidden="1">
      <c r="A505" s="3">
        <v>39834</v>
      </c>
      <c r="B505" s="4" t="s">
        <v>35</v>
      </c>
      <c r="C505" s="4" t="s">
        <v>25</v>
      </c>
      <c r="D505" s="6">
        <v>22963.439999999999</v>
      </c>
      <c r="E505" s="6">
        <v>20207.830000000002</v>
      </c>
    </row>
    <row r="506" spans="1:5" hidden="1">
      <c r="A506" s="3">
        <v>39835</v>
      </c>
      <c r="B506" s="4" t="s">
        <v>29</v>
      </c>
      <c r="C506" s="4" t="s">
        <v>201</v>
      </c>
      <c r="D506" s="6">
        <v>20299.009999999998</v>
      </c>
      <c r="E506" s="6">
        <v>14209.31</v>
      </c>
    </row>
    <row r="507" spans="1:5" hidden="1">
      <c r="A507" s="3">
        <v>39835</v>
      </c>
      <c r="B507" s="4" t="s">
        <v>29</v>
      </c>
      <c r="C507" s="4" t="s">
        <v>198</v>
      </c>
      <c r="D507" s="6">
        <v>21080.26</v>
      </c>
      <c r="E507" s="6">
        <v>13702.17</v>
      </c>
    </row>
    <row r="508" spans="1:5">
      <c r="A508" s="3">
        <v>39837</v>
      </c>
      <c r="B508" s="4" t="s">
        <v>21</v>
      </c>
      <c r="C508" s="4" t="s">
        <v>25</v>
      </c>
      <c r="D508" s="6">
        <v>29592.02</v>
      </c>
      <c r="E508" s="6">
        <v>25153.22</v>
      </c>
    </row>
    <row r="509" spans="1:5" hidden="1">
      <c r="A509" s="3">
        <v>39838</v>
      </c>
      <c r="B509" s="4" t="s">
        <v>35</v>
      </c>
      <c r="C509" s="4" t="s">
        <v>200</v>
      </c>
      <c r="D509" s="6">
        <v>22712.25</v>
      </c>
      <c r="E509" s="6">
        <v>19986.78</v>
      </c>
    </row>
    <row r="510" spans="1:5" hidden="1">
      <c r="A510" s="3">
        <v>39839</v>
      </c>
      <c r="B510" s="4" t="s">
        <v>197</v>
      </c>
      <c r="C510" s="4" t="s">
        <v>22</v>
      </c>
      <c r="D510" s="6">
        <v>21294.59</v>
      </c>
      <c r="E510" s="6">
        <v>19803.97</v>
      </c>
    </row>
    <row r="511" spans="1:5">
      <c r="A511" s="3">
        <v>39840</v>
      </c>
      <c r="B511" s="4" t="s">
        <v>21</v>
      </c>
      <c r="C511" s="4" t="s">
        <v>24</v>
      </c>
      <c r="D511" s="6">
        <v>44238.64</v>
      </c>
      <c r="E511" s="6">
        <v>38930</v>
      </c>
    </row>
    <row r="512" spans="1:5" hidden="1">
      <c r="A512" s="3">
        <v>39841</v>
      </c>
      <c r="B512" s="4" t="s">
        <v>37</v>
      </c>
      <c r="C512" s="4" t="s">
        <v>30</v>
      </c>
      <c r="D512" s="6">
        <v>24769.51</v>
      </c>
      <c r="E512" s="6">
        <v>21673.32</v>
      </c>
    </row>
    <row r="513" spans="1:5" hidden="1">
      <c r="A513" s="3">
        <v>39841</v>
      </c>
      <c r="B513" s="4" t="s">
        <v>29</v>
      </c>
      <c r="C513" s="4" t="s">
        <v>199</v>
      </c>
      <c r="D513" s="6">
        <v>25288.43</v>
      </c>
      <c r="E513" s="6">
        <v>17701.900000000001</v>
      </c>
    </row>
    <row r="514" spans="1:5" hidden="1">
      <c r="A514" s="3">
        <v>39841</v>
      </c>
      <c r="B514" s="4" t="s">
        <v>29</v>
      </c>
      <c r="C514" s="4" t="s">
        <v>203</v>
      </c>
      <c r="D514" s="6">
        <v>33835.03</v>
      </c>
      <c r="E514" s="6">
        <v>30789.88</v>
      </c>
    </row>
    <row r="515" spans="1:5" hidden="1">
      <c r="A515" s="3">
        <v>39843</v>
      </c>
      <c r="B515" s="4" t="s">
        <v>29</v>
      </c>
      <c r="C515" s="4" t="s">
        <v>31</v>
      </c>
      <c r="D515" s="6">
        <v>29300.36</v>
      </c>
      <c r="E515" s="6">
        <v>19045.23</v>
      </c>
    </row>
    <row r="516" spans="1:5" hidden="1">
      <c r="A516" s="3">
        <v>39843</v>
      </c>
      <c r="B516" s="4" t="s">
        <v>29</v>
      </c>
      <c r="C516" s="4" t="s">
        <v>199</v>
      </c>
      <c r="D516" s="6">
        <v>26680</v>
      </c>
      <c r="E516" s="6">
        <v>17342</v>
      </c>
    </row>
    <row r="517" spans="1:5" hidden="1">
      <c r="A517" s="3">
        <v>39845</v>
      </c>
      <c r="B517" s="4" t="s">
        <v>27</v>
      </c>
      <c r="C517" s="4" t="s">
        <v>31</v>
      </c>
      <c r="D517" s="6">
        <v>29337.34</v>
      </c>
      <c r="E517" s="6">
        <v>26256.92</v>
      </c>
    </row>
    <row r="518" spans="1:5">
      <c r="A518" s="3">
        <v>39846</v>
      </c>
      <c r="B518" s="4" t="s">
        <v>21</v>
      </c>
      <c r="C518" s="4" t="s">
        <v>196</v>
      </c>
      <c r="D518" s="6">
        <v>33699.79</v>
      </c>
      <c r="E518" s="6">
        <v>29655.82</v>
      </c>
    </row>
    <row r="519" spans="1:5" hidden="1">
      <c r="A519" s="3">
        <v>39848</v>
      </c>
      <c r="B519" s="4" t="s">
        <v>197</v>
      </c>
      <c r="C519" s="4" t="s">
        <v>22</v>
      </c>
      <c r="D519" s="6">
        <v>17780.060000000001</v>
      </c>
      <c r="E519" s="6">
        <v>16535.46</v>
      </c>
    </row>
    <row r="520" spans="1:5" hidden="1">
      <c r="A520" s="3">
        <v>39848</v>
      </c>
      <c r="B520" s="4" t="s">
        <v>197</v>
      </c>
      <c r="C520" s="4" t="s">
        <v>39</v>
      </c>
      <c r="D520" s="6">
        <v>15598.21</v>
      </c>
      <c r="E520" s="6">
        <v>14506.34</v>
      </c>
    </row>
    <row r="521" spans="1:5" hidden="1">
      <c r="A521" s="3">
        <v>39850</v>
      </c>
      <c r="B521" s="4" t="s">
        <v>23</v>
      </c>
      <c r="C521" s="4" t="s">
        <v>38</v>
      </c>
      <c r="D521" s="6">
        <v>32810.32</v>
      </c>
      <c r="E521" s="6">
        <v>29857.39</v>
      </c>
    </row>
    <row r="522" spans="1:5">
      <c r="A522" s="3">
        <v>39850</v>
      </c>
      <c r="B522" s="4" t="s">
        <v>21</v>
      </c>
      <c r="C522" s="4" t="s">
        <v>33</v>
      </c>
      <c r="D522" s="6">
        <v>22966.58</v>
      </c>
      <c r="E522" s="6">
        <v>21129.25</v>
      </c>
    </row>
    <row r="523" spans="1:5" hidden="1">
      <c r="A523" s="3">
        <v>39851</v>
      </c>
      <c r="B523" s="4" t="s">
        <v>23</v>
      </c>
      <c r="C523" s="4" t="s">
        <v>198</v>
      </c>
      <c r="D523" s="6">
        <v>30473.95</v>
      </c>
      <c r="E523" s="6">
        <v>26817.08</v>
      </c>
    </row>
    <row r="524" spans="1:5" hidden="1">
      <c r="A524" s="3">
        <v>39852</v>
      </c>
      <c r="B524" s="4" t="s">
        <v>197</v>
      </c>
      <c r="C524" s="4" t="s">
        <v>32</v>
      </c>
      <c r="D524" s="6">
        <v>16650.91</v>
      </c>
      <c r="E524" s="6">
        <v>15485.35</v>
      </c>
    </row>
    <row r="525" spans="1:5">
      <c r="A525" s="3">
        <v>39852</v>
      </c>
      <c r="B525" s="4" t="s">
        <v>21</v>
      </c>
      <c r="C525" s="4" t="s">
        <v>196</v>
      </c>
      <c r="D525" s="6">
        <v>32100.31</v>
      </c>
      <c r="E525" s="6">
        <v>27285.26</v>
      </c>
    </row>
    <row r="526" spans="1:5" hidden="1">
      <c r="A526" s="3">
        <v>39852</v>
      </c>
      <c r="B526" s="4" t="s">
        <v>29</v>
      </c>
      <c r="C526" s="4" t="s">
        <v>22</v>
      </c>
      <c r="D526" s="6">
        <v>29818.31</v>
      </c>
      <c r="E526" s="6">
        <v>19381.900000000001</v>
      </c>
    </row>
    <row r="527" spans="1:5">
      <c r="A527" s="3">
        <v>39853</v>
      </c>
      <c r="B527" s="4" t="s">
        <v>21</v>
      </c>
      <c r="C527" s="4" t="s">
        <v>25</v>
      </c>
      <c r="D527" s="6">
        <v>30666.01</v>
      </c>
      <c r="E527" s="6">
        <v>26066.11</v>
      </c>
    </row>
    <row r="528" spans="1:5">
      <c r="A528" s="3">
        <v>39853</v>
      </c>
      <c r="B528" s="4" t="s">
        <v>21</v>
      </c>
      <c r="C528" s="4" t="s">
        <v>194</v>
      </c>
      <c r="D528" s="6">
        <v>26678.69</v>
      </c>
      <c r="E528" s="6">
        <v>22676.89</v>
      </c>
    </row>
    <row r="529" spans="1:5" hidden="1">
      <c r="A529" s="3">
        <v>39853</v>
      </c>
      <c r="B529" s="4" t="s">
        <v>29</v>
      </c>
      <c r="C529" s="4" t="s">
        <v>38</v>
      </c>
      <c r="D529" s="6">
        <v>25573.32</v>
      </c>
      <c r="E529" s="6">
        <v>23015.99</v>
      </c>
    </row>
    <row r="530" spans="1:5" hidden="1">
      <c r="A530" s="3">
        <v>39855</v>
      </c>
      <c r="B530" s="4" t="s">
        <v>29</v>
      </c>
      <c r="C530" s="4" t="s">
        <v>201</v>
      </c>
      <c r="D530" s="6">
        <v>33852.31</v>
      </c>
      <c r="E530" s="6">
        <v>30467.08</v>
      </c>
    </row>
    <row r="531" spans="1:5" hidden="1">
      <c r="A531" s="3">
        <v>39856</v>
      </c>
      <c r="B531" s="4" t="s">
        <v>23</v>
      </c>
      <c r="C531" s="4" t="s">
        <v>22</v>
      </c>
      <c r="D531" s="6">
        <v>21571.47</v>
      </c>
      <c r="E531" s="6">
        <v>19630.04</v>
      </c>
    </row>
    <row r="532" spans="1:5" hidden="1">
      <c r="A532" s="3">
        <v>39856</v>
      </c>
      <c r="B532" s="4" t="s">
        <v>35</v>
      </c>
      <c r="C532" s="4" t="s">
        <v>30</v>
      </c>
      <c r="D532" s="6">
        <v>35947.47</v>
      </c>
      <c r="E532" s="6">
        <v>31633.77</v>
      </c>
    </row>
    <row r="533" spans="1:5" hidden="1">
      <c r="A533" s="3">
        <v>39858</v>
      </c>
      <c r="B533" s="4" t="s">
        <v>29</v>
      </c>
      <c r="C533" s="4" t="s">
        <v>195</v>
      </c>
      <c r="D533" s="6">
        <v>21533.96</v>
      </c>
      <c r="E533" s="6">
        <v>19380.560000000001</v>
      </c>
    </row>
    <row r="534" spans="1:5" hidden="1">
      <c r="A534" s="3">
        <v>39858</v>
      </c>
      <c r="B534" s="4" t="s">
        <v>29</v>
      </c>
      <c r="C534" s="4" t="s">
        <v>203</v>
      </c>
      <c r="D534" s="6">
        <v>27406.41</v>
      </c>
      <c r="E534" s="6">
        <v>24939.83</v>
      </c>
    </row>
    <row r="535" spans="1:5" hidden="1">
      <c r="A535" s="3">
        <v>39859</v>
      </c>
      <c r="B535" s="4" t="s">
        <v>35</v>
      </c>
      <c r="C535" s="4" t="s">
        <v>195</v>
      </c>
      <c r="D535" s="6">
        <v>32822.699999999997</v>
      </c>
      <c r="E535" s="6">
        <v>29540.43</v>
      </c>
    </row>
    <row r="536" spans="1:5" hidden="1">
      <c r="A536" s="3">
        <v>39861</v>
      </c>
      <c r="B536" s="4" t="s">
        <v>29</v>
      </c>
      <c r="C536" s="4" t="s">
        <v>24</v>
      </c>
      <c r="D536" s="6">
        <v>28511.32</v>
      </c>
      <c r="E536" s="6">
        <v>18532.36</v>
      </c>
    </row>
    <row r="537" spans="1:5" hidden="1">
      <c r="A537" s="3">
        <v>39862</v>
      </c>
      <c r="B537" s="4" t="s">
        <v>35</v>
      </c>
      <c r="C537" s="4" t="s">
        <v>33</v>
      </c>
      <c r="D537" s="6">
        <v>30813.02</v>
      </c>
      <c r="E537" s="6">
        <v>27731.72</v>
      </c>
    </row>
    <row r="538" spans="1:5" hidden="1">
      <c r="A538" s="3">
        <v>39862</v>
      </c>
      <c r="B538" s="4" t="s">
        <v>35</v>
      </c>
      <c r="C538" s="4" t="s">
        <v>38</v>
      </c>
      <c r="D538" s="6">
        <v>22409.87</v>
      </c>
      <c r="E538" s="6">
        <v>19720.689999999999</v>
      </c>
    </row>
    <row r="539" spans="1:5" hidden="1">
      <c r="A539" s="3">
        <v>39863</v>
      </c>
      <c r="B539" s="4" t="s">
        <v>29</v>
      </c>
      <c r="C539" s="4" t="s">
        <v>22</v>
      </c>
      <c r="D539" s="6">
        <v>18552.89</v>
      </c>
      <c r="E539" s="6">
        <v>12059.38</v>
      </c>
    </row>
    <row r="540" spans="1:5" hidden="1">
      <c r="A540" s="3">
        <v>39864</v>
      </c>
      <c r="B540" s="4" t="s">
        <v>197</v>
      </c>
      <c r="C540" s="4" t="s">
        <v>22</v>
      </c>
      <c r="D540" s="6">
        <v>15261.07</v>
      </c>
      <c r="E540" s="6">
        <v>14192.8</v>
      </c>
    </row>
    <row r="541" spans="1:5" hidden="1">
      <c r="A541" s="3">
        <v>39865</v>
      </c>
      <c r="B541" s="4" t="s">
        <v>23</v>
      </c>
      <c r="C541" s="4" t="s">
        <v>195</v>
      </c>
      <c r="D541" s="6">
        <v>30967.73</v>
      </c>
      <c r="E541" s="6">
        <v>27251.599999999999</v>
      </c>
    </row>
    <row r="542" spans="1:5">
      <c r="A542" s="3">
        <v>39865</v>
      </c>
      <c r="B542" s="4" t="s">
        <v>21</v>
      </c>
      <c r="C542" s="4" t="s">
        <v>196</v>
      </c>
      <c r="D542" s="6">
        <v>25955.4</v>
      </c>
      <c r="E542" s="6">
        <v>22840.75</v>
      </c>
    </row>
    <row r="543" spans="1:5">
      <c r="A543" s="3">
        <v>39866</v>
      </c>
      <c r="B543" s="4" t="s">
        <v>21</v>
      </c>
      <c r="C543" s="4" t="s">
        <v>33</v>
      </c>
      <c r="D543" s="6">
        <v>43108.62</v>
      </c>
      <c r="E543" s="6">
        <v>37935.589999999997</v>
      </c>
    </row>
    <row r="544" spans="1:5" hidden="1">
      <c r="A544" s="3">
        <v>39867</v>
      </c>
      <c r="B544" s="4" t="s">
        <v>23</v>
      </c>
      <c r="C544" s="4" t="s">
        <v>39</v>
      </c>
      <c r="D544" s="6">
        <v>35584.519999999997</v>
      </c>
      <c r="E544" s="6">
        <v>31314.38</v>
      </c>
    </row>
    <row r="545" spans="1:5">
      <c r="A545" s="3">
        <v>39868</v>
      </c>
      <c r="B545" s="4" t="s">
        <v>21</v>
      </c>
      <c r="C545" s="4" t="s">
        <v>201</v>
      </c>
      <c r="D545" s="6">
        <v>28517.58</v>
      </c>
      <c r="E545" s="6">
        <v>24239.94</v>
      </c>
    </row>
    <row r="546" spans="1:5" hidden="1">
      <c r="A546" s="3">
        <v>39868</v>
      </c>
      <c r="B546" s="4" t="s">
        <v>27</v>
      </c>
      <c r="C546" s="4" t="s">
        <v>203</v>
      </c>
      <c r="D546" s="6">
        <v>19705.89</v>
      </c>
      <c r="E546" s="6">
        <v>17636.77</v>
      </c>
    </row>
    <row r="547" spans="1:5" hidden="1">
      <c r="A547" s="3">
        <v>39868</v>
      </c>
      <c r="B547" s="4" t="s">
        <v>29</v>
      </c>
      <c r="C547" s="4" t="s">
        <v>36</v>
      </c>
      <c r="D547" s="6">
        <v>23393.31</v>
      </c>
      <c r="E547" s="6">
        <v>21287.91</v>
      </c>
    </row>
    <row r="548" spans="1:5" hidden="1">
      <c r="A548" s="3">
        <v>39869</v>
      </c>
      <c r="B548" s="4" t="s">
        <v>23</v>
      </c>
      <c r="C548" s="4" t="s">
        <v>30</v>
      </c>
      <c r="D548" s="6">
        <v>22773.73</v>
      </c>
      <c r="E548" s="6">
        <v>20040.88</v>
      </c>
    </row>
    <row r="549" spans="1:5" hidden="1">
      <c r="A549" s="3">
        <v>39869</v>
      </c>
      <c r="B549" s="4" t="s">
        <v>27</v>
      </c>
      <c r="C549" s="4" t="s">
        <v>22</v>
      </c>
      <c r="D549" s="6">
        <v>24568.58</v>
      </c>
      <c r="E549" s="6">
        <v>21988.880000000001</v>
      </c>
    </row>
    <row r="550" spans="1:5" hidden="1">
      <c r="A550" s="3">
        <v>39869</v>
      </c>
      <c r="B550" s="4" t="s">
        <v>27</v>
      </c>
      <c r="C550" s="4" t="s">
        <v>30</v>
      </c>
      <c r="D550" s="6">
        <v>27407.759999999998</v>
      </c>
      <c r="E550" s="6">
        <v>23844.75</v>
      </c>
    </row>
    <row r="551" spans="1:5" hidden="1">
      <c r="A551" s="3">
        <v>39871</v>
      </c>
      <c r="B551" s="4" t="s">
        <v>23</v>
      </c>
      <c r="C551" s="4" t="s">
        <v>39</v>
      </c>
      <c r="D551" s="6">
        <v>36440.32</v>
      </c>
      <c r="E551" s="6">
        <v>33160.69</v>
      </c>
    </row>
    <row r="552" spans="1:5">
      <c r="A552" s="3">
        <v>39872</v>
      </c>
      <c r="B552" s="4" t="s">
        <v>21</v>
      </c>
      <c r="C552" s="4" t="s">
        <v>196</v>
      </c>
      <c r="D552" s="6">
        <v>26494.69</v>
      </c>
      <c r="E552" s="6">
        <v>22520.49</v>
      </c>
    </row>
    <row r="553" spans="1:5" hidden="1">
      <c r="A553" s="3">
        <v>39873</v>
      </c>
      <c r="B553" s="4" t="s">
        <v>29</v>
      </c>
      <c r="C553" s="4" t="s">
        <v>200</v>
      </c>
      <c r="D553" s="6">
        <v>26571.02</v>
      </c>
      <c r="E553" s="6">
        <v>23913.919999999998</v>
      </c>
    </row>
    <row r="554" spans="1:5" hidden="1">
      <c r="A554" s="3">
        <v>39874</v>
      </c>
      <c r="B554" s="4" t="s">
        <v>35</v>
      </c>
      <c r="C554" s="4" t="s">
        <v>25</v>
      </c>
      <c r="D554" s="6">
        <v>28929.3</v>
      </c>
      <c r="E554" s="6">
        <v>26036.37</v>
      </c>
    </row>
    <row r="555" spans="1:5" hidden="1">
      <c r="A555" s="3">
        <v>39875</v>
      </c>
      <c r="B555" s="4" t="s">
        <v>29</v>
      </c>
      <c r="C555" s="4" t="s">
        <v>22</v>
      </c>
      <c r="D555" s="6">
        <v>29656.77</v>
      </c>
      <c r="E555" s="6">
        <v>26987.66</v>
      </c>
    </row>
    <row r="556" spans="1:5">
      <c r="A556" s="3">
        <v>39876</v>
      </c>
      <c r="B556" s="4" t="s">
        <v>21</v>
      </c>
      <c r="C556" s="4" t="s">
        <v>25</v>
      </c>
      <c r="D556" s="6">
        <v>23165.040000000001</v>
      </c>
      <c r="E556" s="6">
        <v>19690.28</v>
      </c>
    </row>
    <row r="557" spans="1:5" hidden="1">
      <c r="A557" s="3">
        <v>39876</v>
      </c>
      <c r="B557" s="4" t="s">
        <v>35</v>
      </c>
      <c r="C557" s="4" t="s">
        <v>24</v>
      </c>
      <c r="D557" s="6">
        <v>29191.29</v>
      </c>
      <c r="E557" s="6">
        <v>26272.16</v>
      </c>
    </row>
    <row r="558" spans="1:5" hidden="1">
      <c r="A558" s="3">
        <v>39877</v>
      </c>
      <c r="B558" s="4" t="s">
        <v>29</v>
      </c>
      <c r="C558" s="4" t="s">
        <v>36</v>
      </c>
      <c r="D558" s="6">
        <v>24088.02</v>
      </c>
      <c r="E558" s="6">
        <v>16861.61</v>
      </c>
    </row>
    <row r="559" spans="1:5" hidden="1">
      <c r="A559" s="3">
        <v>39878</v>
      </c>
      <c r="B559" s="4" t="s">
        <v>29</v>
      </c>
      <c r="C559" s="4" t="s">
        <v>199</v>
      </c>
      <c r="D559" s="6">
        <v>23106.07</v>
      </c>
      <c r="E559" s="6">
        <v>16174.25</v>
      </c>
    </row>
    <row r="560" spans="1:5" hidden="1">
      <c r="A560" s="3">
        <v>39879</v>
      </c>
      <c r="B560" s="4" t="s">
        <v>27</v>
      </c>
      <c r="C560" s="4" t="s">
        <v>28</v>
      </c>
      <c r="D560" s="6">
        <v>24237.58</v>
      </c>
      <c r="E560" s="6">
        <v>21086.69</v>
      </c>
    </row>
    <row r="561" spans="1:5" hidden="1">
      <c r="A561" s="3">
        <v>39879</v>
      </c>
      <c r="B561" s="4" t="s">
        <v>27</v>
      </c>
      <c r="C561" s="4" t="s">
        <v>195</v>
      </c>
      <c r="D561" s="6">
        <v>23036.29</v>
      </c>
      <c r="E561" s="6">
        <v>20617.48</v>
      </c>
    </row>
    <row r="562" spans="1:5">
      <c r="A562" s="3">
        <v>39880</v>
      </c>
      <c r="B562" s="4" t="s">
        <v>21</v>
      </c>
      <c r="C562" s="4" t="s">
        <v>39</v>
      </c>
      <c r="D562" s="6">
        <v>22532.92</v>
      </c>
      <c r="E562" s="6">
        <v>20730.29</v>
      </c>
    </row>
    <row r="563" spans="1:5" hidden="1">
      <c r="A563" s="3">
        <v>39880</v>
      </c>
      <c r="B563" s="4" t="s">
        <v>35</v>
      </c>
      <c r="C563" s="4" t="s">
        <v>203</v>
      </c>
      <c r="D563" s="6">
        <v>26045.8</v>
      </c>
      <c r="E563" s="6">
        <v>22920.3</v>
      </c>
    </row>
    <row r="564" spans="1:5" hidden="1">
      <c r="A564" s="3">
        <v>39881</v>
      </c>
      <c r="B564" s="4" t="s">
        <v>29</v>
      </c>
      <c r="C564" s="4" t="s">
        <v>39</v>
      </c>
      <c r="D564" s="6">
        <v>25254.23</v>
      </c>
      <c r="E564" s="6">
        <v>22981.35</v>
      </c>
    </row>
    <row r="565" spans="1:5" hidden="1">
      <c r="A565" s="3">
        <v>39882</v>
      </c>
      <c r="B565" s="4" t="s">
        <v>37</v>
      </c>
      <c r="C565" s="4" t="s">
        <v>31</v>
      </c>
      <c r="D565" s="6">
        <v>21604.95</v>
      </c>
      <c r="E565" s="6">
        <v>18904.330000000002</v>
      </c>
    </row>
    <row r="566" spans="1:5">
      <c r="A566" s="3">
        <v>39882</v>
      </c>
      <c r="B566" s="4" t="s">
        <v>21</v>
      </c>
      <c r="C566" s="4" t="s">
        <v>28</v>
      </c>
      <c r="D566" s="6">
        <v>27468.45</v>
      </c>
      <c r="E566" s="6">
        <v>25270.97</v>
      </c>
    </row>
    <row r="567" spans="1:5">
      <c r="A567" s="3">
        <v>39883</v>
      </c>
      <c r="B567" s="4" t="s">
        <v>21</v>
      </c>
      <c r="C567" s="4" t="s">
        <v>26</v>
      </c>
      <c r="D567" s="6">
        <v>18909.689999999999</v>
      </c>
      <c r="E567" s="6">
        <v>16640.53</v>
      </c>
    </row>
    <row r="568" spans="1:5">
      <c r="A568" s="3">
        <v>39884</v>
      </c>
      <c r="B568" s="4" t="s">
        <v>21</v>
      </c>
      <c r="C568" s="4" t="s">
        <v>34</v>
      </c>
      <c r="D568" s="6">
        <v>22104.71</v>
      </c>
      <c r="E568" s="6">
        <v>20336.330000000002</v>
      </c>
    </row>
    <row r="569" spans="1:5" hidden="1">
      <c r="A569" s="3">
        <v>39885</v>
      </c>
      <c r="B569" s="4" t="s">
        <v>37</v>
      </c>
      <c r="C569" s="4" t="s">
        <v>196</v>
      </c>
      <c r="D569" s="6">
        <v>20222.12</v>
      </c>
      <c r="E569" s="6">
        <v>17694.36</v>
      </c>
    </row>
    <row r="570" spans="1:5" hidden="1">
      <c r="A570" s="3">
        <v>39885</v>
      </c>
      <c r="B570" s="4" t="s">
        <v>35</v>
      </c>
      <c r="C570" s="4" t="s">
        <v>203</v>
      </c>
      <c r="D570" s="6">
        <v>23970.97</v>
      </c>
      <c r="E570" s="6">
        <v>21094.45</v>
      </c>
    </row>
    <row r="571" spans="1:5" hidden="1">
      <c r="A571" s="3">
        <v>39886</v>
      </c>
      <c r="B571" s="4" t="s">
        <v>37</v>
      </c>
      <c r="C571" s="4" t="s">
        <v>26</v>
      </c>
      <c r="D571" s="6">
        <v>25450.639999999999</v>
      </c>
      <c r="E571" s="6">
        <v>22269.31</v>
      </c>
    </row>
    <row r="572" spans="1:5">
      <c r="A572" s="3">
        <v>39886</v>
      </c>
      <c r="B572" s="4" t="s">
        <v>21</v>
      </c>
      <c r="C572" s="4" t="s">
        <v>195</v>
      </c>
      <c r="D572" s="6">
        <v>31740.99</v>
      </c>
      <c r="E572" s="6">
        <v>29201.71</v>
      </c>
    </row>
    <row r="573" spans="1:5" hidden="1">
      <c r="A573" s="3">
        <v>39886</v>
      </c>
      <c r="B573" s="4" t="s">
        <v>35</v>
      </c>
      <c r="C573" s="4" t="s">
        <v>194</v>
      </c>
      <c r="D573" s="6">
        <v>28137.01</v>
      </c>
      <c r="E573" s="6">
        <v>24760.57</v>
      </c>
    </row>
    <row r="574" spans="1:5" hidden="1">
      <c r="A574" s="3">
        <v>39889</v>
      </c>
      <c r="B574" s="4" t="s">
        <v>29</v>
      </c>
      <c r="C574" s="4" t="s">
        <v>22</v>
      </c>
      <c r="D574" s="6">
        <v>30923.13</v>
      </c>
      <c r="E574" s="6">
        <v>24120.04</v>
      </c>
    </row>
    <row r="575" spans="1:5" hidden="1">
      <c r="A575" s="3">
        <v>39889</v>
      </c>
      <c r="B575" s="4" t="s">
        <v>29</v>
      </c>
      <c r="C575" s="4" t="s">
        <v>196</v>
      </c>
      <c r="D575" s="6">
        <v>27142.52</v>
      </c>
      <c r="E575" s="6">
        <v>17642.64</v>
      </c>
    </row>
    <row r="576" spans="1:5" hidden="1">
      <c r="A576" s="3">
        <v>39890</v>
      </c>
      <c r="B576" s="4" t="s">
        <v>35</v>
      </c>
      <c r="C576" s="4" t="s">
        <v>196</v>
      </c>
      <c r="D576" s="6">
        <v>30401.62</v>
      </c>
      <c r="E576" s="6">
        <v>27361.46</v>
      </c>
    </row>
    <row r="577" spans="1:5" hidden="1">
      <c r="A577" s="3">
        <v>39890</v>
      </c>
      <c r="B577" s="4" t="s">
        <v>27</v>
      </c>
      <c r="C577" s="4" t="s">
        <v>22</v>
      </c>
      <c r="D577" s="6">
        <v>27935.5</v>
      </c>
      <c r="E577" s="6">
        <v>25002.27</v>
      </c>
    </row>
    <row r="578" spans="1:5" hidden="1">
      <c r="A578" s="3">
        <v>39890</v>
      </c>
      <c r="B578" s="4" t="s">
        <v>27</v>
      </c>
      <c r="C578" s="4" t="s">
        <v>22</v>
      </c>
      <c r="D578" s="6">
        <v>29278.959999999999</v>
      </c>
      <c r="E578" s="6">
        <v>25472.7</v>
      </c>
    </row>
    <row r="579" spans="1:5" hidden="1">
      <c r="A579" s="3">
        <v>39891</v>
      </c>
      <c r="B579" s="4" t="s">
        <v>35</v>
      </c>
      <c r="C579" s="4" t="s">
        <v>22</v>
      </c>
      <c r="D579" s="6">
        <v>28728.82</v>
      </c>
      <c r="E579" s="6">
        <v>25855.94</v>
      </c>
    </row>
    <row r="580" spans="1:5">
      <c r="A580" s="3">
        <v>39892</v>
      </c>
      <c r="B580" s="4" t="s">
        <v>21</v>
      </c>
      <c r="C580" s="4" t="s">
        <v>201</v>
      </c>
      <c r="D580" s="6">
        <v>36917.519999999997</v>
      </c>
      <c r="E580" s="6">
        <v>32487.42</v>
      </c>
    </row>
    <row r="581" spans="1:5" hidden="1">
      <c r="A581" s="3">
        <v>39892</v>
      </c>
      <c r="B581" s="4" t="s">
        <v>35</v>
      </c>
      <c r="C581" s="4" t="s">
        <v>28</v>
      </c>
      <c r="D581" s="6">
        <v>21156.27</v>
      </c>
      <c r="E581" s="6">
        <v>19040.64</v>
      </c>
    </row>
    <row r="582" spans="1:5">
      <c r="A582" s="3">
        <v>39893</v>
      </c>
      <c r="B582" s="4" t="s">
        <v>21</v>
      </c>
      <c r="C582" s="4" t="s">
        <v>202</v>
      </c>
      <c r="D582" s="6">
        <v>42682.16</v>
      </c>
      <c r="E582" s="6">
        <v>37560.300000000003</v>
      </c>
    </row>
    <row r="583" spans="1:5" hidden="1">
      <c r="A583" s="3">
        <v>39894</v>
      </c>
      <c r="B583" s="4" t="s">
        <v>37</v>
      </c>
      <c r="C583" s="4" t="s">
        <v>22</v>
      </c>
      <c r="D583" s="6">
        <v>25971.32</v>
      </c>
      <c r="E583" s="6">
        <v>22724.91</v>
      </c>
    </row>
    <row r="584" spans="1:5" hidden="1">
      <c r="A584" s="3">
        <v>39894</v>
      </c>
      <c r="B584" s="4" t="s">
        <v>27</v>
      </c>
      <c r="C584" s="4" t="s">
        <v>28</v>
      </c>
      <c r="D584" s="6">
        <v>20639.900000000001</v>
      </c>
      <c r="E584" s="6">
        <v>17956.71</v>
      </c>
    </row>
    <row r="585" spans="1:5" hidden="1">
      <c r="A585" s="3">
        <v>39895</v>
      </c>
      <c r="B585" s="4" t="s">
        <v>35</v>
      </c>
      <c r="C585" s="4" t="s">
        <v>200</v>
      </c>
      <c r="D585" s="6">
        <v>24313.99</v>
      </c>
      <c r="E585" s="6">
        <v>21396.31</v>
      </c>
    </row>
    <row r="586" spans="1:5" hidden="1">
      <c r="A586" s="3">
        <v>39897</v>
      </c>
      <c r="B586" s="4" t="s">
        <v>29</v>
      </c>
      <c r="C586" s="4" t="s">
        <v>33</v>
      </c>
      <c r="D586" s="6">
        <v>23456.44</v>
      </c>
      <c r="E586" s="6">
        <v>15246.69</v>
      </c>
    </row>
    <row r="587" spans="1:5" hidden="1">
      <c r="A587" s="3">
        <v>39897</v>
      </c>
      <c r="B587" s="4" t="s">
        <v>29</v>
      </c>
      <c r="C587" s="4" t="s">
        <v>196</v>
      </c>
      <c r="D587" s="6">
        <v>19735.77</v>
      </c>
      <c r="E587" s="6">
        <v>17762.189999999999</v>
      </c>
    </row>
    <row r="588" spans="1:5" hidden="1">
      <c r="A588" s="3">
        <v>39897</v>
      </c>
      <c r="B588" s="4" t="s">
        <v>29</v>
      </c>
      <c r="C588" s="4" t="s">
        <v>201</v>
      </c>
      <c r="D588" s="6">
        <v>24924.9</v>
      </c>
      <c r="E588" s="6">
        <v>16201.19</v>
      </c>
    </row>
    <row r="589" spans="1:5" hidden="1">
      <c r="A589" s="3">
        <v>39898</v>
      </c>
      <c r="B589" s="4" t="s">
        <v>23</v>
      </c>
      <c r="C589" s="4" t="s">
        <v>33</v>
      </c>
      <c r="D589" s="6">
        <v>18690.71</v>
      </c>
      <c r="E589" s="6">
        <v>16447.82</v>
      </c>
    </row>
    <row r="590" spans="1:5">
      <c r="A590" s="3">
        <v>39898</v>
      </c>
      <c r="B590" s="4" t="s">
        <v>21</v>
      </c>
      <c r="C590" s="4" t="s">
        <v>30</v>
      </c>
      <c r="D590" s="6">
        <v>20352.87</v>
      </c>
      <c r="E590" s="6">
        <v>17910.53</v>
      </c>
    </row>
    <row r="591" spans="1:5" hidden="1">
      <c r="A591" s="3">
        <v>39899</v>
      </c>
      <c r="B591" s="4" t="s">
        <v>197</v>
      </c>
      <c r="C591" s="4" t="s">
        <v>22</v>
      </c>
      <c r="D591" s="6">
        <v>17445.150000000001</v>
      </c>
      <c r="E591" s="6">
        <v>16223.99</v>
      </c>
    </row>
    <row r="592" spans="1:5" hidden="1">
      <c r="A592" s="3">
        <v>39899</v>
      </c>
      <c r="B592" s="4" t="s">
        <v>197</v>
      </c>
      <c r="C592" s="4" t="s">
        <v>32</v>
      </c>
      <c r="D592" s="6">
        <v>18145.61</v>
      </c>
      <c r="E592" s="6">
        <v>16875.419999999998</v>
      </c>
    </row>
    <row r="593" spans="1:5" hidden="1">
      <c r="A593" s="3">
        <v>39900</v>
      </c>
      <c r="B593" s="4" t="s">
        <v>29</v>
      </c>
      <c r="C593" s="4" t="s">
        <v>196</v>
      </c>
      <c r="D593" s="6">
        <v>22325.63</v>
      </c>
      <c r="E593" s="6">
        <v>17413.990000000002</v>
      </c>
    </row>
    <row r="594" spans="1:5" hidden="1">
      <c r="A594" s="3">
        <v>39901</v>
      </c>
      <c r="B594" s="4" t="s">
        <v>23</v>
      </c>
      <c r="C594" s="4" t="s">
        <v>199</v>
      </c>
      <c r="D594" s="6">
        <v>17989.38</v>
      </c>
      <c r="E594" s="6">
        <v>15830.65</v>
      </c>
    </row>
    <row r="595" spans="1:5" hidden="1">
      <c r="A595" s="3">
        <v>39901</v>
      </c>
      <c r="B595" s="4" t="s">
        <v>27</v>
      </c>
      <c r="C595" s="4" t="s">
        <v>203</v>
      </c>
      <c r="D595" s="6">
        <v>23709.65</v>
      </c>
      <c r="E595" s="6">
        <v>21220.14</v>
      </c>
    </row>
    <row r="596" spans="1:5" hidden="1">
      <c r="A596" s="3">
        <v>39902</v>
      </c>
      <c r="B596" s="4" t="s">
        <v>35</v>
      </c>
      <c r="C596" s="4" t="s">
        <v>22</v>
      </c>
      <c r="D596" s="6">
        <v>29941.51</v>
      </c>
      <c r="E596" s="6">
        <v>26947.360000000001</v>
      </c>
    </row>
    <row r="597" spans="1:5" hidden="1">
      <c r="A597" s="3">
        <v>39902</v>
      </c>
      <c r="B597" s="4" t="s">
        <v>35</v>
      </c>
      <c r="C597" s="4" t="s">
        <v>196</v>
      </c>
      <c r="D597" s="6">
        <v>32943.57</v>
      </c>
      <c r="E597" s="6">
        <v>28990.34</v>
      </c>
    </row>
    <row r="598" spans="1:5" hidden="1">
      <c r="A598" s="3">
        <v>39903</v>
      </c>
      <c r="B598" s="4" t="s">
        <v>29</v>
      </c>
      <c r="C598" s="4" t="s">
        <v>30</v>
      </c>
      <c r="D598" s="6">
        <v>33636.300000000003</v>
      </c>
      <c r="E598" s="6">
        <v>26236.31</v>
      </c>
    </row>
    <row r="599" spans="1:5" hidden="1">
      <c r="A599" s="3">
        <v>39903</v>
      </c>
      <c r="B599" s="4" t="s">
        <v>29</v>
      </c>
      <c r="C599" s="4" t="s">
        <v>194</v>
      </c>
      <c r="D599" s="6">
        <v>23003.279999999999</v>
      </c>
      <c r="E599" s="6">
        <v>20702.95</v>
      </c>
    </row>
    <row r="600" spans="1:5" hidden="1">
      <c r="A600" s="3">
        <v>39904</v>
      </c>
      <c r="B600" s="4" t="s">
        <v>197</v>
      </c>
      <c r="C600" s="4" t="s">
        <v>199</v>
      </c>
      <c r="D600" s="6">
        <v>19879.669999999998</v>
      </c>
      <c r="E600" s="6">
        <v>18488.09</v>
      </c>
    </row>
    <row r="601" spans="1:5" hidden="1">
      <c r="A601" s="3">
        <v>39906</v>
      </c>
      <c r="B601" s="4" t="s">
        <v>37</v>
      </c>
      <c r="C601" s="4" t="s">
        <v>22</v>
      </c>
      <c r="D601" s="6">
        <v>24162.42</v>
      </c>
      <c r="E601" s="6">
        <v>21142.12</v>
      </c>
    </row>
    <row r="602" spans="1:5">
      <c r="A602" s="3">
        <v>39909</v>
      </c>
      <c r="B602" s="4" t="s">
        <v>21</v>
      </c>
      <c r="C602" s="4" t="s">
        <v>31</v>
      </c>
      <c r="D602" s="6">
        <v>27625.83</v>
      </c>
      <c r="E602" s="6">
        <v>24310.73</v>
      </c>
    </row>
    <row r="603" spans="1:5">
      <c r="A603" s="3">
        <v>39911</v>
      </c>
      <c r="B603" s="4" t="s">
        <v>21</v>
      </c>
      <c r="C603" s="4" t="s">
        <v>33</v>
      </c>
      <c r="D603" s="6">
        <v>30880.23</v>
      </c>
      <c r="E603" s="6">
        <v>28409.81</v>
      </c>
    </row>
    <row r="604" spans="1:5" hidden="1">
      <c r="A604" s="3">
        <v>39914</v>
      </c>
      <c r="B604" s="4" t="s">
        <v>29</v>
      </c>
      <c r="C604" s="4" t="s">
        <v>33</v>
      </c>
      <c r="D604" s="6">
        <v>23847.27</v>
      </c>
      <c r="E604" s="6">
        <v>21462.54</v>
      </c>
    </row>
    <row r="605" spans="1:5" hidden="1">
      <c r="A605" s="3">
        <v>39914</v>
      </c>
      <c r="B605" s="4" t="s">
        <v>29</v>
      </c>
      <c r="C605" s="4" t="s">
        <v>195</v>
      </c>
      <c r="D605" s="6">
        <v>28847.9</v>
      </c>
      <c r="E605" s="6">
        <v>22501.360000000001</v>
      </c>
    </row>
    <row r="606" spans="1:5" hidden="1">
      <c r="A606" s="3">
        <v>39915</v>
      </c>
      <c r="B606" s="4" t="s">
        <v>37</v>
      </c>
      <c r="C606" s="4" t="s">
        <v>196</v>
      </c>
      <c r="D606" s="6">
        <v>22048.27</v>
      </c>
      <c r="E606" s="6">
        <v>19292.240000000002</v>
      </c>
    </row>
    <row r="607" spans="1:5" hidden="1">
      <c r="A607" s="3">
        <v>39916</v>
      </c>
      <c r="B607" s="4" t="s">
        <v>29</v>
      </c>
      <c r="C607" s="4" t="s">
        <v>34</v>
      </c>
      <c r="D607" s="6">
        <v>23918.59</v>
      </c>
      <c r="E607" s="6">
        <v>15547.08</v>
      </c>
    </row>
    <row r="608" spans="1:5" hidden="1">
      <c r="A608" s="3">
        <v>39917</v>
      </c>
      <c r="B608" s="4" t="s">
        <v>35</v>
      </c>
      <c r="C608" s="4" t="s">
        <v>196</v>
      </c>
      <c r="D608" s="6">
        <v>25049.759999999998</v>
      </c>
      <c r="E608" s="6">
        <v>22544.78</v>
      </c>
    </row>
    <row r="609" spans="1:5" hidden="1">
      <c r="A609" s="3">
        <v>39917</v>
      </c>
      <c r="B609" s="4" t="s">
        <v>29</v>
      </c>
      <c r="C609" s="4" t="s">
        <v>36</v>
      </c>
      <c r="D609" s="6">
        <v>20238.68</v>
      </c>
      <c r="E609" s="6">
        <v>13155.14</v>
      </c>
    </row>
    <row r="610" spans="1:5" hidden="1">
      <c r="A610" s="3">
        <v>39918</v>
      </c>
      <c r="B610" s="4" t="s">
        <v>29</v>
      </c>
      <c r="C610" s="4" t="s">
        <v>34</v>
      </c>
      <c r="D610" s="6">
        <v>24229.96</v>
      </c>
      <c r="E610" s="6">
        <v>15749.47</v>
      </c>
    </row>
    <row r="611" spans="1:5" hidden="1">
      <c r="A611" s="3">
        <v>39920</v>
      </c>
      <c r="B611" s="4" t="s">
        <v>23</v>
      </c>
      <c r="C611" s="4" t="s">
        <v>22</v>
      </c>
      <c r="D611" s="6">
        <v>23896.07</v>
      </c>
      <c r="E611" s="6">
        <v>21745.42</v>
      </c>
    </row>
    <row r="612" spans="1:5" hidden="1">
      <c r="A612" s="3">
        <v>39920</v>
      </c>
      <c r="B612" s="4" t="s">
        <v>27</v>
      </c>
      <c r="C612" s="4" t="s">
        <v>28</v>
      </c>
      <c r="D612" s="6">
        <v>28620.78</v>
      </c>
      <c r="E612" s="6">
        <v>25615.599999999999</v>
      </c>
    </row>
    <row r="613" spans="1:5" hidden="1">
      <c r="A613" s="3">
        <v>39920</v>
      </c>
      <c r="B613" s="4" t="s">
        <v>29</v>
      </c>
      <c r="C613" s="4" t="s">
        <v>195</v>
      </c>
      <c r="D613" s="6">
        <v>28025.919999999998</v>
      </c>
      <c r="E613" s="6">
        <v>25223.33</v>
      </c>
    </row>
    <row r="614" spans="1:5" hidden="1">
      <c r="A614" s="3">
        <v>39921</v>
      </c>
      <c r="B614" s="4" t="s">
        <v>37</v>
      </c>
      <c r="C614" s="4" t="s">
        <v>194</v>
      </c>
      <c r="D614" s="6">
        <v>21254.98</v>
      </c>
      <c r="E614" s="6">
        <v>18598.11</v>
      </c>
    </row>
    <row r="615" spans="1:5" hidden="1">
      <c r="A615" s="3">
        <v>39922</v>
      </c>
      <c r="B615" s="4" t="s">
        <v>37</v>
      </c>
      <c r="C615" s="4" t="s">
        <v>22</v>
      </c>
      <c r="D615" s="6">
        <v>23571.08</v>
      </c>
      <c r="E615" s="6">
        <v>20624.7</v>
      </c>
    </row>
    <row r="616" spans="1:5">
      <c r="A616" s="3">
        <v>39922</v>
      </c>
      <c r="B616" s="4" t="s">
        <v>21</v>
      </c>
      <c r="C616" s="4" t="s">
        <v>30</v>
      </c>
      <c r="D616" s="6">
        <v>27678.560000000001</v>
      </c>
      <c r="E616" s="6">
        <v>25464.28</v>
      </c>
    </row>
    <row r="617" spans="1:5">
      <c r="A617" s="3">
        <v>39922</v>
      </c>
      <c r="B617" s="4" t="s">
        <v>21</v>
      </c>
      <c r="C617" s="4" t="s">
        <v>31</v>
      </c>
      <c r="D617" s="6">
        <v>24823.81</v>
      </c>
      <c r="E617" s="6">
        <v>22837.91</v>
      </c>
    </row>
    <row r="618" spans="1:5" hidden="1">
      <c r="A618" s="3">
        <v>39922</v>
      </c>
      <c r="B618" s="4" t="s">
        <v>29</v>
      </c>
      <c r="C618" s="4" t="s">
        <v>22</v>
      </c>
      <c r="D618" s="6">
        <v>24707.35</v>
      </c>
      <c r="E618" s="6">
        <v>22236.62</v>
      </c>
    </row>
    <row r="619" spans="1:5" hidden="1">
      <c r="A619" s="3">
        <v>39922</v>
      </c>
      <c r="B619" s="4" t="s">
        <v>29</v>
      </c>
      <c r="C619" s="4" t="s">
        <v>36</v>
      </c>
      <c r="D619" s="6">
        <v>24650.799999999999</v>
      </c>
      <c r="E619" s="6">
        <v>22432.23</v>
      </c>
    </row>
    <row r="620" spans="1:5" hidden="1">
      <c r="A620" s="3">
        <v>39923</v>
      </c>
      <c r="B620" s="4" t="s">
        <v>37</v>
      </c>
      <c r="C620" s="4" t="s">
        <v>25</v>
      </c>
      <c r="D620" s="6">
        <v>21039.05</v>
      </c>
      <c r="E620" s="6">
        <v>18409.169999999998</v>
      </c>
    </row>
    <row r="621" spans="1:5">
      <c r="A621" s="3">
        <v>39923</v>
      </c>
      <c r="B621" s="4" t="s">
        <v>21</v>
      </c>
      <c r="C621" s="4" t="s">
        <v>30</v>
      </c>
      <c r="D621" s="6">
        <v>27135.87</v>
      </c>
      <c r="E621" s="6">
        <v>24965</v>
      </c>
    </row>
    <row r="622" spans="1:5" hidden="1">
      <c r="A622" s="3">
        <v>39926</v>
      </c>
      <c r="B622" s="4" t="s">
        <v>37</v>
      </c>
      <c r="C622" s="4" t="s">
        <v>39</v>
      </c>
      <c r="D622" s="6">
        <v>27666.16</v>
      </c>
      <c r="E622" s="6">
        <v>24207.89</v>
      </c>
    </row>
    <row r="623" spans="1:5" hidden="1">
      <c r="A623" s="3">
        <v>39926</v>
      </c>
      <c r="B623" s="4" t="s">
        <v>35</v>
      </c>
      <c r="C623" s="4" t="s">
        <v>200</v>
      </c>
      <c r="D623" s="6">
        <v>28632.26</v>
      </c>
      <c r="E623" s="6">
        <v>25769.03</v>
      </c>
    </row>
    <row r="624" spans="1:5" hidden="1">
      <c r="A624" s="3">
        <v>39926</v>
      </c>
      <c r="B624" s="4" t="s">
        <v>29</v>
      </c>
      <c r="C624" s="4" t="s">
        <v>22</v>
      </c>
      <c r="D624" s="6">
        <v>30699.55</v>
      </c>
      <c r="E624" s="6">
        <v>27936.59</v>
      </c>
    </row>
    <row r="625" spans="1:5" hidden="1">
      <c r="A625" s="3">
        <v>39928</v>
      </c>
      <c r="B625" s="4" t="s">
        <v>197</v>
      </c>
      <c r="C625" s="4" t="s">
        <v>36</v>
      </c>
      <c r="D625" s="6">
        <v>29402.89</v>
      </c>
      <c r="E625" s="6">
        <v>27344.69</v>
      </c>
    </row>
    <row r="626" spans="1:5" hidden="1">
      <c r="A626" s="3">
        <v>39928</v>
      </c>
      <c r="B626" s="4" t="s">
        <v>27</v>
      </c>
      <c r="C626" s="4" t="s">
        <v>25</v>
      </c>
      <c r="D626" s="6">
        <v>19658.349999999999</v>
      </c>
      <c r="E626" s="6">
        <v>17594.22</v>
      </c>
    </row>
    <row r="627" spans="1:5" hidden="1">
      <c r="A627" s="3">
        <v>39930</v>
      </c>
      <c r="B627" s="4" t="s">
        <v>29</v>
      </c>
      <c r="C627" s="4" t="s">
        <v>22</v>
      </c>
      <c r="D627" s="6">
        <v>24049.23</v>
      </c>
      <c r="E627" s="6">
        <v>16834.46</v>
      </c>
    </row>
    <row r="628" spans="1:5" hidden="1">
      <c r="A628" s="3">
        <v>39931</v>
      </c>
      <c r="B628" s="4" t="s">
        <v>37</v>
      </c>
      <c r="C628" s="4" t="s">
        <v>194</v>
      </c>
      <c r="D628" s="6">
        <v>25258.71</v>
      </c>
      <c r="E628" s="6">
        <v>22101.37</v>
      </c>
    </row>
    <row r="629" spans="1:5" hidden="1">
      <c r="A629" s="3">
        <v>39932</v>
      </c>
      <c r="B629" s="4" t="s">
        <v>35</v>
      </c>
      <c r="C629" s="4" t="s">
        <v>32</v>
      </c>
      <c r="D629" s="6">
        <v>25836.3</v>
      </c>
      <c r="E629" s="6">
        <v>23252.67</v>
      </c>
    </row>
    <row r="630" spans="1:5" hidden="1">
      <c r="A630" s="3">
        <v>39932</v>
      </c>
      <c r="B630" s="4" t="s">
        <v>27</v>
      </c>
      <c r="C630" s="4" t="s">
        <v>28</v>
      </c>
      <c r="D630" s="6">
        <v>24965.4</v>
      </c>
      <c r="E630" s="6">
        <v>22344.03</v>
      </c>
    </row>
    <row r="631" spans="1:5" hidden="1">
      <c r="A631" s="3">
        <v>39934</v>
      </c>
      <c r="B631" s="4" t="s">
        <v>29</v>
      </c>
      <c r="C631" s="4" t="s">
        <v>202</v>
      </c>
      <c r="D631" s="6">
        <v>23293.66</v>
      </c>
      <c r="E631" s="6">
        <v>18169.05</v>
      </c>
    </row>
    <row r="632" spans="1:5" hidden="1">
      <c r="A632" s="3">
        <v>39935</v>
      </c>
      <c r="B632" s="4" t="s">
        <v>35</v>
      </c>
      <c r="C632" s="4" t="s">
        <v>33</v>
      </c>
      <c r="D632" s="6">
        <v>25666.65</v>
      </c>
      <c r="E632" s="6">
        <v>23099.99</v>
      </c>
    </row>
    <row r="633" spans="1:5" hidden="1">
      <c r="A633" s="3">
        <v>39935</v>
      </c>
      <c r="B633" s="4" t="s">
        <v>29</v>
      </c>
      <c r="C633" s="4" t="s">
        <v>36</v>
      </c>
      <c r="D633" s="6">
        <v>25506.31</v>
      </c>
      <c r="E633" s="6">
        <v>19894.919999999998</v>
      </c>
    </row>
    <row r="634" spans="1:5" hidden="1">
      <c r="A634" s="3">
        <v>39936</v>
      </c>
      <c r="B634" s="4" t="s">
        <v>29</v>
      </c>
      <c r="C634" s="4" t="s">
        <v>22</v>
      </c>
      <c r="D634" s="6">
        <v>28423.37</v>
      </c>
      <c r="E634" s="6">
        <v>18475.189999999999</v>
      </c>
    </row>
    <row r="635" spans="1:5" hidden="1">
      <c r="A635" s="3">
        <v>39937</v>
      </c>
      <c r="B635" s="4" t="s">
        <v>23</v>
      </c>
      <c r="C635" s="4" t="s">
        <v>194</v>
      </c>
      <c r="D635" s="6">
        <v>17492.05</v>
      </c>
      <c r="E635" s="6">
        <v>15393</v>
      </c>
    </row>
    <row r="636" spans="1:5">
      <c r="A636" s="3">
        <v>39938</v>
      </c>
      <c r="B636" s="4" t="s">
        <v>21</v>
      </c>
      <c r="C636" s="4" t="s">
        <v>22</v>
      </c>
      <c r="D636" s="6">
        <v>24926.16</v>
      </c>
      <c r="E636" s="6">
        <v>22932.07</v>
      </c>
    </row>
    <row r="637" spans="1:5" hidden="1">
      <c r="A637" s="3">
        <v>39938</v>
      </c>
      <c r="B637" s="4" t="s">
        <v>27</v>
      </c>
      <c r="C637" s="4" t="s">
        <v>33</v>
      </c>
      <c r="D637" s="6">
        <v>27544.03</v>
      </c>
      <c r="E637" s="6">
        <v>23963.31</v>
      </c>
    </row>
    <row r="638" spans="1:5" hidden="1">
      <c r="A638" s="3">
        <v>39939</v>
      </c>
      <c r="B638" s="4" t="s">
        <v>29</v>
      </c>
      <c r="C638" s="4" t="s">
        <v>22</v>
      </c>
      <c r="D638" s="6">
        <v>27128.47</v>
      </c>
      <c r="E638" s="6">
        <v>21160.21</v>
      </c>
    </row>
    <row r="639" spans="1:5" hidden="1">
      <c r="A639" s="3">
        <v>39940</v>
      </c>
      <c r="B639" s="4" t="s">
        <v>23</v>
      </c>
      <c r="C639" s="4" t="s">
        <v>36</v>
      </c>
      <c r="D639" s="6">
        <v>22182.639999999999</v>
      </c>
      <c r="E639" s="6">
        <v>20186.2</v>
      </c>
    </row>
    <row r="640" spans="1:5" hidden="1">
      <c r="A640" s="3">
        <v>39940</v>
      </c>
      <c r="B640" s="4" t="s">
        <v>29</v>
      </c>
      <c r="C640" s="4" t="s">
        <v>201</v>
      </c>
      <c r="D640" s="6">
        <v>20222.509999999998</v>
      </c>
      <c r="E640" s="6">
        <v>13144.63</v>
      </c>
    </row>
    <row r="641" spans="1:5" hidden="1">
      <c r="A641" s="3">
        <v>39941</v>
      </c>
      <c r="B641" s="4" t="s">
        <v>29</v>
      </c>
      <c r="C641" s="4" t="s">
        <v>198</v>
      </c>
      <c r="D641" s="6">
        <v>23364.73</v>
      </c>
      <c r="E641" s="6">
        <v>21028.26</v>
      </c>
    </row>
    <row r="642" spans="1:5" hidden="1">
      <c r="A642" s="3">
        <v>39943</v>
      </c>
      <c r="B642" s="4" t="s">
        <v>23</v>
      </c>
      <c r="C642" s="4" t="s">
        <v>28</v>
      </c>
      <c r="D642" s="6">
        <v>27512.36</v>
      </c>
      <c r="E642" s="6">
        <v>25036.25</v>
      </c>
    </row>
    <row r="643" spans="1:5" hidden="1">
      <c r="A643" s="3">
        <v>39943</v>
      </c>
      <c r="B643" s="4" t="s">
        <v>23</v>
      </c>
      <c r="C643" s="4" t="s">
        <v>28</v>
      </c>
      <c r="D643" s="6">
        <v>29411.98</v>
      </c>
      <c r="E643" s="6">
        <v>25882.54</v>
      </c>
    </row>
    <row r="644" spans="1:5" hidden="1">
      <c r="A644" s="3">
        <v>39943</v>
      </c>
      <c r="B644" s="4" t="s">
        <v>23</v>
      </c>
      <c r="C644" s="4" t="s">
        <v>25</v>
      </c>
      <c r="D644" s="6">
        <v>24726.16</v>
      </c>
      <c r="E644" s="6">
        <v>22500.81</v>
      </c>
    </row>
    <row r="645" spans="1:5">
      <c r="A645" s="3">
        <v>39944</v>
      </c>
      <c r="B645" s="4" t="s">
        <v>21</v>
      </c>
      <c r="C645" s="4" t="s">
        <v>33</v>
      </c>
      <c r="D645" s="6">
        <v>34151.120000000003</v>
      </c>
      <c r="E645" s="6">
        <v>29028.45</v>
      </c>
    </row>
    <row r="646" spans="1:5" hidden="1">
      <c r="A646" s="3">
        <v>39946</v>
      </c>
      <c r="B646" s="4" t="s">
        <v>35</v>
      </c>
      <c r="C646" s="4" t="s">
        <v>22</v>
      </c>
      <c r="D646" s="6">
        <v>27141.14</v>
      </c>
      <c r="E646" s="6">
        <v>23884.2</v>
      </c>
    </row>
    <row r="647" spans="1:5" hidden="1">
      <c r="A647" s="3">
        <v>39947</v>
      </c>
      <c r="B647" s="4" t="s">
        <v>37</v>
      </c>
      <c r="C647" s="4" t="s">
        <v>200</v>
      </c>
      <c r="D647" s="6">
        <v>28879.39</v>
      </c>
      <c r="E647" s="6">
        <v>25269.47</v>
      </c>
    </row>
    <row r="648" spans="1:5">
      <c r="A648" s="3">
        <v>39947</v>
      </c>
      <c r="B648" s="4" t="s">
        <v>21</v>
      </c>
      <c r="C648" s="4" t="s">
        <v>25</v>
      </c>
      <c r="D648" s="6">
        <v>19904.27</v>
      </c>
      <c r="E648" s="6">
        <v>17515.759999999998</v>
      </c>
    </row>
    <row r="649" spans="1:5" hidden="1">
      <c r="A649" s="3">
        <v>39948</v>
      </c>
      <c r="B649" s="4" t="s">
        <v>35</v>
      </c>
      <c r="C649" s="4" t="s">
        <v>30</v>
      </c>
      <c r="D649" s="6">
        <v>22136.05</v>
      </c>
      <c r="E649" s="6">
        <v>19479.72</v>
      </c>
    </row>
    <row r="650" spans="1:5" hidden="1">
      <c r="A650" s="3">
        <v>39948</v>
      </c>
      <c r="B650" s="4" t="s">
        <v>35</v>
      </c>
      <c r="C650" s="4" t="s">
        <v>194</v>
      </c>
      <c r="D650" s="6">
        <v>21568.55</v>
      </c>
      <c r="E650" s="6">
        <v>19411.7</v>
      </c>
    </row>
    <row r="651" spans="1:5" hidden="1">
      <c r="A651" s="3">
        <v>39948</v>
      </c>
      <c r="B651" s="4" t="s">
        <v>35</v>
      </c>
      <c r="C651" s="4" t="s">
        <v>199</v>
      </c>
      <c r="D651" s="6">
        <v>31602.34</v>
      </c>
      <c r="E651" s="6">
        <v>28442.11</v>
      </c>
    </row>
    <row r="652" spans="1:5" hidden="1">
      <c r="A652" s="3">
        <v>39950</v>
      </c>
      <c r="B652" s="4" t="s">
        <v>37</v>
      </c>
      <c r="C652" s="4" t="s">
        <v>198</v>
      </c>
      <c r="D652" s="6">
        <v>26480.34</v>
      </c>
      <c r="E652" s="6">
        <v>23170.3</v>
      </c>
    </row>
    <row r="653" spans="1:5">
      <c r="A653" s="3">
        <v>39950</v>
      </c>
      <c r="B653" s="4" t="s">
        <v>21</v>
      </c>
      <c r="C653" s="4" t="s">
        <v>28</v>
      </c>
      <c r="D653" s="6">
        <v>35537.199999999997</v>
      </c>
      <c r="E653" s="6">
        <v>31272.74</v>
      </c>
    </row>
    <row r="654" spans="1:5" hidden="1">
      <c r="A654" s="3">
        <v>39950</v>
      </c>
      <c r="B654" s="4" t="s">
        <v>29</v>
      </c>
      <c r="C654" s="4" t="s">
        <v>39</v>
      </c>
      <c r="D654" s="6">
        <v>30567.81</v>
      </c>
      <c r="E654" s="6">
        <v>27511.03</v>
      </c>
    </row>
    <row r="655" spans="1:5" hidden="1">
      <c r="A655" s="3">
        <v>39951</v>
      </c>
      <c r="B655" s="4" t="s">
        <v>29</v>
      </c>
      <c r="C655" s="4" t="s">
        <v>24</v>
      </c>
      <c r="D655" s="6">
        <v>17747.52</v>
      </c>
      <c r="E655" s="6">
        <v>13843.07</v>
      </c>
    </row>
    <row r="656" spans="1:5" hidden="1">
      <c r="A656" s="3">
        <v>39952</v>
      </c>
      <c r="B656" s="4" t="s">
        <v>23</v>
      </c>
      <c r="C656" s="4" t="s">
        <v>24</v>
      </c>
      <c r="D656" s="6">
        <v>39197.870000000003</v>
      </c>
      <c r="E656" s="6">
        <v>34494.129999999997</v>
      </c>
    </row>
    <row r="657" spans="1:5" hidden="1">
      <c r="A657" s="3">
        <v>39952</v>
      </c>
      <c r="B657" s="4" t="s">
        <v>23</v>
      </c>
      <c r="C657" s="4" t="s">
        <v>31</v>
      </c>
      <c r="D657" s="6">
        <v>31858.58</v>
      </c>
      <c r="E657" s="6">
        <v>28035.55</v>
      </c>
    </row>
    <row r="658" spans="1:5" hidden="1">
      <c r="A658" s="3">
        <v>39953</v>
      </c>
      <c r="B658" s="4" t="s">
        <v>23</v>
      </c>
      <c r="C658" s="4" t="s">
        <v>203</v>
      </c>
      <c r="D658" s="6">
        <v>36342.400000000001</v>
      </c>
      <c r="E658" s="6">
        <v>31981.31</v>
      </c>
    </row>
    <row r="659" spans="1:5" hidden="1">
      <c r="A659" s="3">
        <v>39953</v>
      </c>
      <c r="B659" s="4" t="s">
        <v>29</v>
      </c>
      <c r="C659" s="4" t="s">
        <v>30</v>
      </c>
      <c r="D659" s="6">
        <v>31543.94</v>
      </c>
      <c r="E659" s="6">
        <v>20503.560000000001</v>
      </c>
    </row>
    <row r="660" spans="1:5" hidden="1">
      <c r="A660" s="3">
        <v>39954</v>
      </c>
      <c r="B660" s="4" t="s">
        <v>29</v>
      </c>
      <c r="C660" s="4" t="s">
        <v>39</v>
      </c>
      <c r="D660" s="6">
        <v>31522.76</v>
      </c>
      <c r="E660" s="6">
        <v>28370.48</v>
      </c>
    </row>
    <row r="661" spans="1:5" hidden="1">
      <c r="A661" s="3">
        <v>39955</v>
      </c>
      <c r="B661" s="4" t="s">
        <v>37</v>
      </c>
      <c r="C661" s="4" t="s">
        <v>28</v>
      </c>
      <c r="D661" s="6">
        <v>20260.41</v>
      </c>
      <c r="E661" s="6">
        <v>17727.86</v>
      </c>
    </row>
    <row r="662" spans="1:5" hidden="1">
      <c r="A662" s="3">
        <v>39955</v>
      </c>
      <c r="B662" s="4" t="s">
        <v>23</v>
      </c>
      <c r="C662" s="4" t="s">
        <v>200</v>
      </c>
      <c r="D662" s="6">
        <v>26176.44</v>
      </c>
      <c r="E662" s="6">
        <v>23820.560000000001</v>
      </c>
    </row>
    <row r="663" spans="1:5" hidden="1">
      <c r="A663" s="3">
        <v>39957</v>
      </c>
      <c r="B663" s="4" t="s">
        <v>27</v>
      </c>
      <c r="C663" s="4" t="s">
        <v>32</v>
      </c>
      <c r="D663" s="6">
        <v>20149.5</v>
      </c>
      <c r="E663" s="6">
        <v>18033.8</v>
      </c>
    </row>
    <row r="664" spans="1:5" hidden="1">
      <c r="A664" s="3">
        <v>39957</v>
      </c>
      <c r="B664" s="4" t="s">
        <v>29</v>
      </c>
      <c r="C664" s="4" t="s">
        <v>199</v>
      </c>
      <c r="D664" s="6">
        <v>27393.22</v>
      </c>
      <c r="E664" s="6">
        <v>21366.71</v>
      </c>
    </row>
    <row r="665" spans="1:5" hidden="1">
      <c r="A665" s="3">
        <v>39960</v>
      </c>
      <c r="B665" s="4" t="s">
        <v>27</v>
      </c>
      <c r="C665" s="4" t="s">
        <v>22</v>
      </c>
      <c r="D665" s="6">
        <v>25072.02</v>
      </c>
      <c r="E665" s="6">
        <v>22439.46</v>
      </c>
    </row>
    <row r="666" spans="1:5" hidden="1">
      <c r="A666" s="3">
        <v>39962</v>
      </c>
      <c r="B666" s="4" t="s">
        <v>29</v>
      </c>
      <c r="C666" s="4" t="s">
        <v>39</v>
      </c>
      <c r="D666" s="6">
        <v>26278.26</v>
      </c>
      <c r="E666" s="6">
        <v>20497.04</v>
      </c>
    </row>
    <row r="667" spans="1:5" hidden="1">
      <c r="A667" s="3">
        <v>39963</v>
      </c>
      <c r="B667" s="4" t="s">
        <v>29</v>
      </c>
      <c r="C667" s="4" t="s">
        <v>33</v>
      </c>
      <c r="D667" s="6">
        <v>20204.71</v>
      </c>
      <c r="E667" s="6">
        <v>14143.3</v>
      </c>
    </row>
    <row r="668" spans="1:5" hidden="1">
      <c r="A668" s="3">
        <v>39963</v>
      </c>
      <c r="B668" s="4" t="s">
        <v>29</v>
      </c>
      <c r="C668" s="4" t="s">
        <v>22</v>
      </c>
      <c r="D668" s="6">
        <v>23746.92</v>
      </c>
      <c r="E668" s="6">
        <v>21609.7</v>
      </c>
    </row>
    <row r="669" spans="1:5" hidden="1">
      <c r="A669" s="3">
        <v>39965</v>
      </c>
      <c r="B669" s="4" t="s">
        <v>29</v>
      </c>
      <c r="C669" s="4" t="s">
        <v>24</v>
      </c>
      <c r="D669" s="6">
        <v>26105.5</v>
      </c>
      <c r="E669" s="6">
        <v>23494.95</v>
      </c>
    </row>
    <row r="670" spans="1:5" hidden="1">
      <c r="A670" s="3">
        <v>39965</v>
      </c>
      <c r="B670" s="4" t="s">
        <v>29</v>
      </c>
      <c r="C670" s="4" t="s">
        <v>25</v>
      </c>
      <c r="D670" s="6">
        <v>17445.09</v>
      </c>
      <c r="E670" s="6">
        <v>15700.58</v>
      </c>
    </row>
    <row r="671" spans="1:5" hidden="1">
      <c r="A671" s="3">
        <v>39966</v>
      </c>
      <c r="B671" s="4" t="s">
        <v>29</v>
      </c>
      <c r="C671" s="4" t="s">
        <v>33</v>
      </c>
      <c r="D671" s="6">
        <v>36241.5</v>
      </c>
      <c r="E671" s="6">
        <v>28268.37</v>
      </c>
    </row>
    <row r="672" spans="1:5" hidden="1">
      <c r="A672" s="3">
        <v>39966</v>
      </c>
      <c r="B672" s="4" t="s">
        <v>29</v>
      </c>
      <c r="C672" s="4" t="s">
        <v>30</v>
      </c>
      <c r="D672" s="6">
        <v>26189.19</v>
      </c>
      <c r="E672" s="6">
        <v>17022.97</v>
      </c>
    </row>
    <row r="673" spans="1:5" hidden="1">
      <c r="A673" s="3">
        <v>39969</v>
      </c>
      <c r="B673" s="4" t="s">
        <v>29</v>
      </c>
      <c r="C673" s="4" t="s">
        <v>196</v>
      </c>
      <c r="D673" s="6">
        <v>35495.33</v>
      </c>
      <c r="E673" s="6">
        <v>32300.75</v>
      </c>
    </row>
    <row r="674" spans="1:5" hidden="1">
      <c r="A674" s="3">
        <v>39970</v>
      </c>
      <c r="B674" s="4" t="s">
        <v>23</v>
      </c>
      <c r="C674" s="4" t="s">
        <v>194</v>
      </c>
      <c r="D674" s="6">
        <v>21421.01</v>
      </c>
      <c r="E674" s="6">
        <v>19493.12</v>
      </c>
    </row>
    <row r="675" spans="1:5" hidden="1">
      <c r="A675" s="3">
        <v>39971</v>
      </c>
      <c r="B675" s="4" t="s">
        <v>35</v>
      </c>
      <c r="C675" s="4" t="s">
        <v>25</v>
      </c>
      <c r="D675" s="6">
        <v>32239.81</v>
      </c>
      <c r="E675" s="6">
        <v>28371.03</v>
      </c>
    </row>
    <row r="676" spans="1:5" hidden="1">
      <c r="A676" s="3">
        <v>39972</v>
      </c>
      <c r="B676" s="4" t="s">
        <v>29</v>
      </c>
      <c r="C676" s="4" t="s">
        <v>33</v>
      </c>
      <c r="D676" s="6">
        <v>22047.94</v>
      </c>
      <c r="E676" s="6">
        <v>19843.150000000001</v>
      </c>
    </row>
    <row r="677" spans="1:5" hidden="1">
      <c r="A677" s="3">
        <v>39973</v>
      </c>
      <c r="B677" s="4" t="s">
        <v>29</v>
      </c>
      <c r="C677" s="4" t="s">
        <v>32</v>
      </c>
      <c r="D677" s="6">
        <v>31762.13</v>
      </c>
      <c r="E677" s="6">
        <v>20645.38</v>
      </c>
    </row>
    <row r="678" spans="1:5" hidden="1">
      <c r="A678" s="3">
        <v>39974</v>
      </c>
      <c r="B678" s="4" t="s">
        <v>37</v>
      </c>
      <c r="C678" s="4" t="s">
        <v>33</v>
      </c>
      <c r="D678" s="6">
        <v>25141.72</v>
      </c>
      <c r="E678" s="6">
        <v>21999.01</v>
      </c>
    </row>
    <row r="679" spans="1:5" hidden="1">
      <c r="A679" s="3">
        <v>39974</v>
      </c>
      <c r="B679" s="4" t="s">
        <v>197</v>
      </c>
      <c r="C679" s="4" t="s">
        <v>28</v>
      </c>
      <c r="D679" s="6">
        <v>29869.94</v>
      </c>
      <c r="E679" s="6">
        <v>27779.040000000001</v>
      </c>
    </row>
    <row r="680" spans="1:5" hidden="1">
      <c r="A680" s="3">
        <v>39975</v>
      </c>
      <c r="B680" s="4" t="s">
        <v>29</v>
      </c>
      <c r="C680" s="4" t="s">
        <v>200</v>
      </c>
      <c r="D680" s="6">
        <v>20569.77</v>
      </c>
      <c r="E680" s="6">
        <v>18718.490000000002</v>
      </c>
    </row>
    <row r="681" spans="1:5" hidden="1">
      <c r="A681" s="3">
        <v>39975</v>
      </c>
      <c r="B681" s="4" t="s">
        <v>29</v>
      </c>
      <c r="C681" s="4" t="s">
        <v>204</v>
      </c>
      <c r="D681" s="6">
        <v>21714.51</v>
      </c>
      <c r="E681" s="6">
        <v>19760.2</v>
      </c>
    </row>
    <row r="682" spans="1:5" hidden="1">
      <c r="A682" s="3">
        <v>39976</v>
      </c>
      <c r="B682" s="4" t="s">
        <v>27</v>
      </c>
      <c r="C682" s="4" t="s">
        <v>201</v>
      </c>
      <c r="D682" s="6">
        <v>36280.57</v>
      </c>
      <c r="E682" s="6">
        <v>31564.1</v>
      </c>
    </row>
    <row r="683" spans="1:5" hidden="1">
      <c r="A683" s="3">
        <v>39976</v>
      </c>
      <c r="B683" s="4" t="s">
        <v>29</v>
      </c>
      <c r="C683" s="4" t="s">
        <v>33</v>
      </c>
      <c r="D683" s="6">
        <v>26143.99</v>
      </c>
      <c r="E683" s="6">
        <v>20392.310000000001</v>
      </c>
    </row>
    <row r="684" spans="1:5" hidden="1">
      <c r="A684" s="3">
        <v>39978</v>
      </c>
      <c r="B684" s="4" t="s">
        <v>23</v>
      </c>
      <c r="C684" s="4" t="s">
        <v>33</v>
      </c>
      <c r="D684" s="6">
        <v>18790.04</v>
      </c>
      <c r="E684" s="6">
        <v>16535.240000000002</v>
      </c>
    </row>
    <row r="685" spans="1:5">
      <c r="A685" s="3">
        <v>39978</v>
      </c>
      <c r="B685" s="4" t="s">
        <v>21</v>
      </c>
      <c r="C685" s="4" t="s">
        <v>22</v>
      </c>
      <c r="D685" s="6">
        <v>21206.84</v>
      </c>
      <c r="E685" s="6">
        <v>18025.810000000001</v>
      </c>
    </row>
    <row r="686" spans="1:5" hidden="1">
      <c r="A686" s="3">
        <v>39979</v>
      </c>
      <c r="B686" s="4" t="s">
        <v>29</v>
      </c>
      <c r="C686" s="4" t="s">
        <v>33</v>
      </c>
      <c r="D686" s="6">
        <v>24532.66</v>
      </c>
      <c r="E686" s="6">
        <v>19135.47</v>
      </c>
    </row>
    <row r="687" spans="1:5" hidden="1">
      <c r="A687" s="3">
        <v>39979</v>
      </c>
      <c r="B687" s="4" t="s">
        <v>29</v>
      </c>
      <c r="C687" s="4" t="s">
        <v>24</v>
      </c>
      <c r="D687" s="6">
        <v>34804.239999999998</v>
      </c>
      <c r="E687" s="6">
        <v>22622.76</v>
      </c>
    </row>
    <row r="688" spans="1:5" hidden="1">
      <c r="A688" s="3">
        <v>39979</v>
      </c>
      <c r="B688" s="4" t="s">
        <v>29</v>
      </c>
      <c r="C688" s="4" t="s">
        <v>199</v>
      </c>
      <c r="D688" s="6">
        <v>17109.18</v>
      </c>
      <c r="E688" s="6">
        <v>11120.97</v>
      </c>
    </row>
    <row r="689" spans="1:5" hidden="1">
      <c r="A689" s="3">
        <v>39983</v>
      </c>
      <c r="B689" s="4" t="s">
        <v>23</v>
      </c>
      <c r="C689" s="4" t="s">
        <v>198</v>
      </c>
      <c r="D689" s="6">
        <v>25468.85</v>
      </c>
      <c r="E689" s="6">
        <v>23176.65</v>
      </c>
    </row>
    <row r="690" spans="1:5" hidden="1">
      <c r="A690" s="3">
        <v>39983</v>
      </c>
      <c r="B690" s="4" t="s">
        <v>29</v>
      </c>
      <c r="C690" s="4" t="s">
        <v>33</v>
      </c>
      <c r="D690" s="6">
        <v>23386.36</v>
      </c>
      <c r="E690" s="6">
        <v>18241.36</v>
      </c>
    </row>
    <row r="691" spans="1:5" hidden="1">
      <c r="A691" s="3">
        <v>39983</v>
      </c>
      <c r="B691" s="4" t="s">
        <v>29</v>
      </c>
      <c r="C691" s="4" t="s">
        <v>194</v>
      </c>
      <c r="D691" s="6">
        <v>21106.43</v>
      </c>
      <c r="E691" s="6">
        <v>19206.849999999999</v>
      </c>
    </row>
    <row r="692" spans="1:5">
      <c r="A692" s="3">
        <v>39984</v>
      </c>
      <c r="B692" s="4" t="s">
        <v>21</v>
      </c>
      <c r="C692" s="4" t="s">
        <v>22</v>
      </c>
      <c r="D692" s="6">
        <v>31572.55</v>
      </c>
      <c r="E692" s="6">
        <v>29046.75</v>
      </c>
    </row>
    <row r="693" spans="1:5" hidden="1">
      <c r="A693" s="3">
        <v>39986</v>
      </c>
      <c r="B693" s="4" t="s">
        <v>23</v>
      </c>
      <c r="C693" s="4" t="s">
        <v>33</v>
      </c>
      <c r="D693" s="6">
        <v>27274.02</v>
      </c>
      <c r="E693" s="6">
        <v>24001.14</v>
      </c>
    </row>
    <row r="694" spans="1:5">
      <c r="A694" s="3">
        <v>39987</v>
      </c>
      <c r="B694" s="4" t="s">
        <v>21</v>
      </c>
      <c r="C694" s="4" t="s">
        <v>36</v>
      </c>
      <c r="D694" s="6">
        <v>23823.34</v>
      </c>
      <c r="E694" s="6">
        <v>20249.84</v>
      </c>
    </row>
    <row r="695" spans="1:5" hidden="1">
      <c r="A695" s="3">
        <v>39988</v>
      </c>
      <c r="B695" s="4" t="s">
        <v>29</v>
      </c>
      <c r="C695" s="4" t="s">
        <v>33</v>
      </c>
      <c r="D695" s="6">
        <v>22024.15</v>
      </c>
      <c r="E695" s="6">
        <v>20041.98</v>
      </c>
    </row>
    <row r="696" spans="1:5" hidden="1">
      <c r="A696" s="3">
        <v>39991</v>
      </c>
      <c r="B696" s="4" t="s">
        <v>29</v>
      </c>
      <c r="C696" s="4" t="s">
        <v>203</v>
      </c>
      <c r="D696" s="6">
        <v>35720.74</v>
      </c>
      <c r="E696" s="6">
        <v>32148.67</v>
      </c>
    </row>
    <row r="697" spans="1:5" hidden="1">
      <c r="A697" s="3">
        <v>39992</v>
      </c>
      <c r="B697" s="4" t="s">
        <v>27</v>
      </c>
      <c r="C697" s="4" t="s">
        <v>196</v>
      </c>
      <c r="D697" s="6">
        <v>33337.39</v>
      </c>
      <c r="E697" s="6">
        <v>29003.53</v>
      </c>
    </row>
    <row r="698" spans="1:5" hidden="1">
      <c r="A698" s="3">
        <v>39992</v>
      </c>
      <c r="B698" s="4" t="s">
        <v>29</v>
      </c>
      <c r="C698" s="4" t="s">
        <v>202</v>
      </c>
      <c r="D698" s="6">
        <v>18192.240000000002</v>
      </c>
      <c r="E698" s="6">
        <v>12734.57</v>
      </c>
    </row>
    <row r="699" spans="1:5">
      <c r="A699" s="3">
        <v>39993</v>
      </c>
      <c r="B699" s="4" t="s">
        <v>21</v>
      </c>
      <c r="C699" s="4" t="s">
        <v>22</v>
      </c>
      <c r="D699" s="6">
        <v>26518.53</v>
      </c>
      <c r="E699" s="6">
        <v>24397.05</v>
      </c>
    </row>
    <row r="700" spans="1:5" hidden="1">
      <c r="A700" s="3">
        <v>39994</v>
      </c>
      <c r="B700" s="4" t="s">
        <v>27</v>
      </c>
      <c r="C700" s="4" t="s">
        <v>28</v>
      </c>
      <c r="D700" s="6">
        <v>19511.509999999998</v>
      </c>
      <c r="E700" s="6">
        <v>17462.8</v>
      </c>
    </row>
    <row r="701" spans="1:5" hidden="1">
      <c r="A701" s="3">
        <v>39994</v>
      </c>
      <c r="B701" s="4" t="s">
        <v>29</v>
      </c>
      <c r="C701" s="4" t="s">
        <v>196</v>
      </c>
      <c r="D701" s="6">
        <v>17306.919999999998</v>
      </c>
      <c r="E701" s="6">
        <v>15749.3</v>
      </c>
    </row>
    <row r="702" spans="1:5">
      <c r="A702" s="3">
        <v>39995</v>
      </c>
      <c r="B702" s="4" t="s">
        <v>21</v>
      </c>
      <c r="C702" s="4" t="s">
        <v>199</v>
      </c>
      <c r="D702" s="6">
        <v>33431.910000000003</v>
      </c>
      <c r="E702" s="6">
        <v>30757.360000000001</v>
      </c>
    </row>
    <row r="703" spans="1:5" hidden="1">
      <c r="A703" s="3">
        <v>39996</v>
      </c>
      <c r="B703" s="4" t="s">
        <v>29</v>
      </c>
      <c r="C703" s="4" t="s">
        <v>199</v>
      </c>
      <c r="D703" s="6">
        <v>27287.439999999999</v>
      </c>
      <c r="E703" s="6">
        <v>21284.2</v>
      </c>
    </row>
    <row r="704" spans="1:5" hidden="1">
      <c r="A704" s="3">
        <v>39997</v>
      </c>
      <c r="B704" s="4" t="s">
        <v>27</v>
      </c>
      <c r="C704" s="4" t="s">
        <v>199</v>
      </c>
      <c r="D704" s="6">
        <v>25744.880000000001</v>
      </c>
      <c r="E704" s="6">
        <v>23041.67</v>
      </c>
    </row>
    <row r="705" spans="1:5" hidden="1">
      <c r="A705" s="3">
        <v>39999</v>
      </c>
      <c r="B705" s="4" t="s">
        <v>35</v>
      </c>
      <c r="C705" s="4" t="s">
        <v>22</v>
      </c>
      <c r="D705" s="6">
        <v>22558.95</v>
      </c>
      <c r="E705" s="6">
        <v>19851.88</v>
      </c>
    </row>
    <row r="706" spans="1:5" hidden="1">
      <c r="A706" s="3">
        <v>39999</v>
      </c>
      <c r="B706" s="4" t="s">
        <v>27</v>
      </c>
      <c r="C706" s="4" t="s">
        <v>22</v>
      </c>
      <c r="D706" s="6">
        <v>29277.83</v>
      </c>
      <c r="E706" s="6">
        <v>25471.71</v>
      </c>
    </row>
    <row r="707" spans="1:5" hidden="1">
      <c r="A707" s="3">
        <v>40001</v>
      </c>
      <c r="B707" s="4" t="s">
        <v>37</v>
      </c>
      <c r="C707" s="4" t="s">
        <v>30</v>
      </c>
      <c r="D707" s="6">
        <v>22692</v>
      </c>
      <c r="E707" s="6">
        <v>19855.5</v>
      </c>
    </row>
    <row r="708" spans="1:5" hidden="1">
      <c r="A708" s="3">
        <v>40001</v>
      </c>
      <c r="B708" s="4" t="s">
        <v>29</v>
      </c>
      <c r="C708" s="4" t="s">
        <v>195</v>
      </c>
      <c r="D708" s="6">
        <v>23079.45</v>
      </c>
      <c r="E708" s="6">
        <v>15001.64</v>
      </c>
    </row>
    <row r="709" spans="1:5" hidden="1">
      <c r="A709" s="3">
        <v>40001</v>
      </c>
      <c r="B709" s="4" t="s">
        <v>29</v>
      </c>
      <c r="C709" s="4" t="s">
        <v>204</v>
      </c>
      <c r="D709" s="6">
        <v>26954.23</v>
      </c>
      <c r="E709" s="6">
        <v>24528.35</v>
      </c>
    </row>
    <row r="710" spans="1:5" hidden="1">
      <c r="A710" s="3">
        <v>40002</v>
      </c>
      <c r="B710" s="4" t="s">
        <v>23</v>
      </c>
      <c r="C710" s="4" t="s">
        <v>200</v>
      </c>
      <c r="D710" s="6">
        <v>27975.11</v>
      </c>
      <c r="E710" s="6">
        <v>25457.35</v>
      </c>
    </row>
    <row r="711" spans="1:5">
      <c r="A711" s="3">
        <v>40002</v>
      </c>
      <c r="B711" s="4" t="s">
        <v>21</v>
      </c>
      <c r="C711" s="4" t="s">
        <v>196</v>
      </c>
      <c r="D711" s="6">
        <v>21427.91</v>
      </c>
      <c r="E711" s="6">
        <v>18213.72</v>
      </c>
    </row>
    <row r="712" spans="1:5" hidden="1">
      <c r="A712" s="3">
        <v>40003</v>
      </c>
      <c r="B712" s="4" t="s">
        <v>29</v>
      </c>
      <c r="C712" s="4" t="s">
        <v>196</v>
      </c>
      <c r="D712" s="6">
        <v>23377.75</v>
      </c>
      <c r="E712" s="6">
        <v>16364.43</v>
      </c>
    </row>
    <row r="713" spans="1:5" hidden="1">
      <c r="A713" s="3">
        <v>40004</v>
      </c>
      <c r="B713" s="4" t="s">
        <v>23</v>
      </c>
      <c r="C713" s="4" t="s">
        <v>33</v>
      </c>
      <c r="D713" s="6">
        <v>37017.17</v>
      </c>
      <c r="E713" s="6">
        <v>33685.620000000003</v>
      </c>
    </row>
    <row r="714" spans="1:5" hidden="1">
      <c r="A714" s="3">
        <v>40004</v>
      </c>
      <c r="B714" s="4" t="s">
        <v>35</v>
      </c>
      <c r="C714" s="4" t="s">
        <v>195</v>
      </c>
      <c r="D714" s="6">
        <v>23089.91</v>
      </c>
      <c r="E714" s="6">
        <v>20780.919999999998</v>
      </c>
    </row>
    <row r="715" spans="1:5">
      <c r="A715" s="3">
        <v>40005</v>
      </c>
      <c r="B715" s="4" t="s">
        <v>21</v>
      </c>
      <c r="C715" s="4" t="s">
        <v>196</v>
      </c>
      <c r="D715" s="6">
        <v>29606.62</v>
      </c>
      <c r="E715" s="6">
        <v>26053.83</v>
      </c>
    </row>
    <row r="716" spans="1:5" hidden="1">
      <c r="A716" s="3">
        <v>40006</v>
      </c>
      <c r="B716" s="4" t="s">
        <v>29</v>
      </c>
      <c r="C716" s="4" t="s">
        <v>33</v>
      </c>
      <c r="D716" s="6">
        <v>35967.160000000003</v>
      </c>
      <c r="E716" s="6">
        <v>23378.65</v>
      </c>
    </row>
    <row r="717" spans="1:5">
      <c r="A717" s="3">
        <v>40009</v>
      </c>
      <c r="B717" s="4" t="s">
        <v>21</v>
      </c>
      <c r="C717" s="4" t="s">
        <v>200</v>
      </c>
      <c r="D717" s="6">
        <v>25453.59</v>
      </c>
      <c r="E717" s="6">
        <v>22399.16</v>
      </c>
    </row>
    <row r="718" spans="1:5" hidden="1">
      <c r="A718" s="3">
        <v>40009</v>
      </c>
      <c r="B718" s="4" t="s">
        <v>27</v>
      </c>
      <c r="C718" s="4" t="s">
        <v>25</v>
      </c>
      <c r="D718" s="6">
        <v>21965.81</v>
      </c>
      <c r="E718" s="6">
        <v>19110.25</v>
      </c>
    </row>
    <row r="719" spans="1:5" hidden="1">
      <c r="A719" s="3">
        <v>40009</v>
      </c>
      <c r="B719" s="4" t="s">
        <v>29</v>
      </c>
      <c r="C719" s="4" t="s">
        <v>195</v>
      </c>
      <c r="D719" s="6">
        <v>26000</v>
      </c>
      <c r="E719" s="6">
        <v>31127.09</v>
      </c>
    </row>
    <row r="720" spans="1:5">
      <c r="A720" s="3">
        <v>40010</v>
      </c>
      <c r="B720" s="4" t="s">
        <v>21</v>
      </c>
      <c r="C720" s="4" t="s">
        <v>22</v>
      </c>
      <c r="D720" s="6">
        <v>30335.83</v>
      </c>
      <c r="E720" s="6">
        <v>27908.959999999999</v>
      </c>
    </row>
    <row r="721" spans="1:5" hidden="1">
      <c r="A721" s="3">
        <v>40010</v>
      </c>
      <c r="B721" s="4" t="s">
        <v>27</v>
      </c>
      <c r="C721" s="4" t="s">
        <v>204</v>
      </c>
      <c r="D721" s="6">
        <v>20939.5</v>
      </c>
      <c r="E721" s="6">
        <v>18217.37</v>
      </c>
    </row>
    <row r="722" spans="1:5" hidden="1">
      <c r="A722" s="3">
        <v>40011</v>
      </c>
      <c r="B722" s="4" t="s">
        <v>27</v>
      </c>
      <c r="C722" s="4" t="s">
        <v>198</v>
      </c>
      <c r="D722" s="6">
        <v>27006.73</v>
      </c>
      <c r="E722" s="6">
        <v>23495.86</v>
      </c>
    </row>
    <row r="723" spans="1:5" hidden="1">
      <c r="A723" s="3">
        <v>40011</v>
      </c>
      <c r="B723" s="4" t="s">
        <v>29</v>
      </c>
      <c r="C723" s="4" t="s">
        <v>30</v>
      </c>
      <c r="D723" s="6">
        <v>20930.060000000001</v>
      </c>
      <c r="E723" s="6">
        <v>16325.45</v>
      </c>
    </row>
    <row r="724" spans="1:5" hidden="1">
      <c r="A724" s="3">
        <v>40012</v>
      </c>
      <c r="B724" s="4" t="s">
        <v>23</v>
      </c>
      <c r="C724" s="4" t="s">
        <v>22</v>
      </c>
      <c r="D724" s="6">
        <v>16699.240000000002</v>
      </c>
      <c r="E724" s="6">
        <v>15196.31</v>
      </c>
    </row>
    <row r="725" spans="1:5">
      <c r="A725" s="3">
        <v>40012</v>
      </c>
      <c r="B725" s="4" t="s">
        <v>21</v>
      </c>
      <c r="C725" s="4" t="s">
        <v>199</v>
      </c>
      <c r="D725" s="6">
        <v>30429.53</v>
      </c>
      <c r="E725" s="6">
        <v>27995.17</v>
      </c>
    </row>
    <row r="726" spans="1:5" hidden="1">
      <c r="A726" s="3">
        <v>40014</v>
      </c>
      <c r="B726" s="4" t="s">
        <v>27</v>
      </c>
      <c r="C726" s="4" t="s">
        <v>202</v>
      </c>
      <c r="D726" s="6">
        <v>25264.880000000001</v>
      </c>
      <c r="E726" s="6">
        <v>22612.07</v>
      </c>
    </row>
    <row r="727" spans="1:5" hidden="1">
      <c r="A727" s="3">
        <v>40015</v>
      </c>
      <c r="B727" s="4" t="s">
        <v>35</v>
      </c>
      <c r="C727" s="4" t="s">
        <v>33</v>
      </c>
      <c r="D727" s="6">
        <v>25478.61</v>
      </c>
      <c r="E727" s="6">
        <v>22421.18</v>
      </c>
    </row>
    <row r="728" spans="1:5" hidden="1">
      <c r="A728" s="3">
        <v>40015</v>
      </c>
      <c r="B728" s="4" t="s">
        <v>27</v>
      </c>
      <c r="C728" s="4" t="s">
        <v>194</v>
      </c>
      <c r="D728" s="6">
        <v>24864.97</v>
      </c>
      <c r="E728" s="6">
        <v>21632.52</v>
      </c>
    </row>
    <row r="729" spans="1:5" hidden="1">
      <c r="A729" s="3">
        <v>40017</v>
      </c>
      <c r="B729" s="4" t="s">
        <v>23</v>
      </c>
      <c r="C729" s="4" t="s">
        <v>22</v>
      </c>
      <c r="D729" s="6">
        <v>17307.64</v>
      </c>
      <c r="E729" s="6">
        <v>15749.95</v>
      </c>
    </row>
    <row r="730" spans="1:5" hidden="1">
      <c r="A730" s="3">
        <v>40018</v>
      </c>
      <c r="B730" s="4" t="s">
        <v>23</v>
      </c>
      <c r="C730" s="4" t="s">
        <v>33</v>
      </c>
      <c r="D730" s="6">
        <v>28505.34</v>
      </c>
      <c r="E730" s="6">
        <v>25939.86</v>
      </c>
    </row>
    <row r="731" spans="1:5" hidden="1">
      <c r="A731" s="3">
        <v>40020</v>
      </c>
      <c r="B731" s="4" t="s">
        <v>37</v>
      </c>
      <c r="C731" s="4" t="s">
        <v>22</v>
      </c>
      <c r="D731" s="6">
        <v>22137.17</v>
      </c>
      <c r="E731" s="6">
        <v>19370.02</v>
      </c>
    </row>
    <row r="732" spans="1:5" hidden="1">
      <c r="A732" s="3">
        <v>40020</v>
      </c>
      <c r="B732" s="4" t="s">
        <v>23</v>
      </c>
      <c r="C732" s="4" t="s">
        <v>24</v>
      </c>
      <c r="D732" s="6">
        <v>26531.24</v>
      </c>
      <c r="E732" s="6">
        <v>24143.43</v>
      </c>
    </row>
    <row r="733" spans="1:5" hidden="1">
      <c r="A733" s="3">
        <v>40020</v>
      </c>
      <c r="B733" s="4" t="s">
        <v>29</v>
      </c>
      <c r="C733" s="4" t="s">
        <v>22</v>
      </c>
      <c r="D733" s="6">
        <v>26000.75</v>
      </c>
      <c r="E733" s="6">
        <v>16900.490000000002</v>
      </c>
    </row>
    <row r="734" spans="1:5" hidden="1">
      <c r="A734" s="3">
        <v>40020</v>
      </c>
      <c r="B734" s="4" t="s">
        <v>29</v>
      </c>
      <c r="C734" s="4" t="s">
        <v>201</v>
      </c>
      <c r="D734" s="6">
        <v>31137.37</v>
      </c>
      <c r="E734" s="6">
        <v>24287.15</v>
      </c>
    </row>
    <row r="735" spans="1:5" hidden="1">
      <c r="A735" s="3">
        <v>40021</v>
      </c>
      <c r="B735" s="4" t="s">
        <v>27</v>
      </c>
      <c r="C735" s="4" t="s">
        <v>28</v>
      </c>
      <c r="D735" s="6">
        <v>30458.35</v>
      </c>
      <c r="E735" s="6">
        <v>27260.22</v>
      </c>
    </row>
    <row r="736" spans="1:5" hidden="1">
      <c r="A736" s="3">
        <v>40021</v>
      </c>
      <c r="B736" s="4" t="s">
        <v>27</v>
      </c>
      <c r="C736" s="4" t="s">
        <v>202</v>
      </c>
      <c r="D736" s="6">
        <v>21771.599999999999</v>
      </c>
      <c r="E736" s="6">
        <v>18941.29</v>
      </c>
    </row>
    <row r="737" spans="1:5" hidden="1">
      <c r="A737" s="3">
        <v>40022</v>
      </c>
      <c r="B737" s="4" t="s">
        <v>35</v>
      </c>
      <c r="C737" s="4" t="s">
        <v>28</v>
      </c>
      <c r="D737" s="6">
        <v>20070.150000000001</v>
      </c>
      <c r="E737" s="6">
        <v>18063.14</v>
      </c>
    </row>
    <row r="738" spans="1:5" hidden="1">
      <c r="A738" s="3">
        <v>40022</v>
      </c>
      <c r="B738" s="4" t="s">
        <v>29</v>
      </c>
      <c r="C738" s="4" t="s">
        <v>22</v>
      </c>
      <c r="D738" s="6">
        <v>24674.53</v>
      </c>
      <c r="E738" s="6">
        <v>22207.08</v>
      </c>
    </row>
    <row r="739" spans="1:5" hidden="1">
      <c r="A739" s="3">
        <v>40024</v>
      </c>
      <c r="B739" s="4" t="s">
        <v>23</v>
      </c>
      <c r="C739" s="4" t="s">
        <v>194</v>
      </c>
      <c r="D739" s="6">
        <v>17603.18</v>
      </c>
      <c r="E739" s="6">
        <v>16018.89</v>
      </c>
    </row>
    <row r="740" spans="1:5" hidden="1">
      <c r="A740" s="3">
        <v>40025</v>
      </c>
      <c r="B740" s="4" t="s">
        <v>35</v>
      </c>
      <c r="C740" s="4" t="s">
        <v>39</v>
      </c>
      <c r="D740" s="6">
        <v>21849.59</v>
      </c>
      <c r="E740" s="6">
        <v>19227.64</v>
      </c>
    </row>
    <row r="741" spans="1:5" hidden="1">
      <c r="A741" s="3">
        <v>40025</v>
      </c>
      <c r="B741" s="4" t="s">
        <v>29</v>
      </c>
      <c r="C741" s="4" t="s">
        <v>33</v>
      </c>
      <c r="D741" s="6">
        <v>25776.79</v>
      </c>
      <c r="E741" s="6">
        <v>20105.900000000001</v>
      </c>
    </row>
    <row r="742" spans="1:5">
      <c r="A742" s="3">
        <v>40028</v>
      </c>
      <c r="B742" s="4" t="s">
        <v>21</v>
      </c>
      <c r="C742" s="4" t="s">
        <v>26</v>
      </c>
      <c r="D742" s="6">
        <v>25534.33</v>
      </c>
      <c r="E742" s="6">
        <v>23491.58</v>
      </c>
    </row>
    <row r="743" spans="1:5" hidden="1">
      <c r="A743" s="3">
        <v>40028</v>
      </c>
      <c r="B743" s="4" t="s">
        <v>27</v>
      </c>
      <c r="C743" s="4" t="s">
        <v>25</v>
      </c>
      <c r="D743" s="6">
        <v>27218.26</v>
      </c>
      <c r="E743" s="6">
        <v>23679.89</v>
      </c>
    </row>
    <row r="744" spans="1:5" hidden="1">
      <c r="A744" s="3">
        <v>40030</v>
      </c>
      <c r="B744" s="4" t="s">
        <v>35</v>
      </c>
      <c r="C744" s="4" t="s">
        <v>194</v>
      </c>
      <c r="D744" s="6">
        <v>28433.42</v>
      </c>
      <c r="E744" s="6">
        <v>25021.41</v>
      </c>
    </row>
    <row r="745" spans="1:5" hidden="1">
      <c r="A745" s="3">
        <v>40031</v>
      </c>
      <c r="B745" s="4" t="s">
        <v>35</v>
      </c>
      <c r="C745" s="4" t="s">
        <v>194</v>
      </c>
      <c r="D745" s="6">
        <v>25872.91</v>
      </c>
      <c r="E745" s="6">
        <v>22768.16</v>
      </c>
    </row>
    <row r="746" spans="1:5" hidden="1">
      <c r="A746" s="3">
        <v>40035</v>
      </c>
      <c r="B746" s="4" t="s">
        <v>37</v>
      </c>
      <c r="C746" s="4" t="s">
        <v>33</v>
      </c>
      <c r="D746" s="6">
        <v>28958.01</v>
      </c>
      <c r="E746" s="6">
        <v>25338.26</v>
      </c>
    </row>
    <row r="747" spans="1:5" hidden="1">
      <c r="A747" s="3">
        <v>40037</v>
      </c>
      <c r="B747" s="4" t="s">
        <v>35</v>
      </c>
      <c r="C747" s="4" t="s">
        <v>31</v>
      </c>
      <c r="D747" s="6">
        <v>24845.66</v>
      </c>
      <c r="E747" s="6">
        <v>22361.09</v>
      </c>
    </row>
    <row r="748" spans="1:5" hidden="1">
      <c r="A748" s="3">
        <v>40039</v>
      </c>
      <c r="B748" s="4" t="s">
        <v>35</v>
      </c>
      <c r="C748" s="4" t="s">
        <v>26</v>
      </c>
      <c r="D748" s="6">
        <v>20451.400000000001</v>
      </c>
      <c r="E748" s="6">
        <v>17997.23</v>
      </c>
    </row>
    <row r="749" spans="1:5" hidden="1">
      <c r="A749" s="3">
        <v>40039</v>
      </c>
      <c r="B749" s="4" t="s">
        <v>27</v>
      </c>
      <c r="C749" s="4" t="s">
        <v>30</v>
      </c>
      <c r="D749" s="6">
        <v>31661.97</v>
      </c>
      <c r="E749" s="6">
        <v>28337.46</v>
      </c>
    </row>
    <row r="750" spans="1:5" hidden="1">
      <c r="A750" s="3">
        <v>40039</v>
      </c>
      <c r="B750" s="4" t="s">
        <v>29</v>
      </c>
      <c r="C750" s="4" t="s">
        <v>33</v>
      </c>
      <c r="D750" s="6">
        <v>21804.15</v>
      </c>
      <c r="E750" s="6">
        <v>17007.240000000002</v>
      </c>
    </row>
    <row r="751" spans="1:5" hidden="1">
      <c r="A751" s="3">
        <v>40039</v>
      </c>
      <c r="B751" s="4" t="s">
        <v>29</v>
      </c>
      <c r="C751" s="4" t="s">
        <v>33</v>
      </c>
      <c r="D751" s="6">
        <v>22983.84</v>
      </c>
      <c r="E751" s="6">
        <v>20685.46</v>
      </c>
    </row>
    <row r="752" spans="1:5" hidden="1">
      <c r="A752" s="3">
        <v>40040</v>
      </c>
      <c r="B752" s="4" t="s">
        <v>197</v>
      </c>
      <c r="C752" s="4" t="s">
        <v>33</v>
      </c>
      <c r="D752" s="6">
        <v>16527.7</v>
      </c>
      <c r="E752" s="6">
        <v>15370.76</v>
      </c>
    </row>
    <row r="753" spans="1:5" hidden="1">
      <c r="A753" s="3">
        <v>40040</v>
      </c>
      <c r="B753" s="4" t="s">
        <v>197</v>
      </c>
      <c r="C753" s="4" t="s">
        <v>22</v>
      </c>
      <c r="D753" s="6">
        <v>20536.38</v>
      </c>
      <c r="E753" s="6">
        <v>19098.830000000002</v>
      </c>
    </row>
    <row r="754" spans="1:5" hidden="1">
      <c r="A754" s="3">
        <v>40041</v>
      </c>
      <c r="B754" s="4" t="s">
        <v>27</v>
      </c>
      <c r="C754" s="4" t="s">
        <v>22</v>
      </c>
      <c r="D754" s="6">
        <v>26936.84</v>
      </c>
      <c r="E754" s="6">
        <v>24108.47</v>
      </c>
    </row>
    <row r="755" spans="1:5" hidden="1">
      <c r="A755" s="3">
        <v>40042</v>
      </c>
      <c r="B755" s="4" t="s">
        <v>35</v>
      </c>
      <c r="C755" s="4" t="s">
        <v>24</v>
      </c>
      <c r="D755" s="6">
        <v>29367.03</v>
      </c>
      <c r="E755" s="6">
        <v>26430.33</v>
      </c>
    </row>
    <row r="756" spans="1:5" hidden="1">
      <c r="A756" s="3">
        <v>40044</v>
      </c>
      <c r="B756" s="4" t="s">
        <v>197</v>
      </c>
      <c r="C756" s="4" t="s">
        <v>196</v>
      </c>
      <c r="D756" s="6">
        <v>21822.41</v>
      </c>
      <c r="E756" s="6">
        <v>20294.84</v>
      </c>
    </row>
    <row r="757" spans="1:5" hidden="1">
      <c r="A757" s="3">
        <v>40044</v>
      </c>
      <c r="B757" s="4" t="s">
        <v>27</v>
      </c>
      <c r="C757" s="4" t="s">
        <v>22</v>
      </c>
      <c r="D757" s="6">
        <v>26383.919999999998</v>
      </c>
      <c r="E757" s="6">
        <v>23613.61</v>
      </c>
    </row>
    <row r="758" spans="1:5" hidden="1">
      <c r="A758" s="3">
        <v>40046</v>
      </c>
      <c r="B758" s="4" t="s">
        <v>37</v>
      </c>
      <c r="C758" s="4" t="s">
        <v>22</v>
      </c>
      <c r="D758" s="6">
        <v>22821.77</v>
      </c>
      <c r="E758" s="6">
        <v>19969.05</v>
      </c>
    </row>
    <row r="759" spans="1:5" hidden="1">
      <c r="A759" s="3">
        <v>40047</v>
      </c>
      <c r="B759" s="4" t="s">
        <v>35</v>
      </c>
      <c r="C759" s="4" t="s">
        <v>31</v>
      </c>
      <c r="D759" s="6">
        <v>26805.72</v>
      </c>
      <c r="E759" s="6">
        <v>24125.15</v>
      </c>
    </row>
    <row r="760" spans="1:5" hidden="1">
      <c r="A760" s="3">
        <v>40051</v>
      </c>
      <c r="B760" s="4" t="s">
        <v>37</v>
      </c>
      <c r="C760" s="4" t="s">
        <v>24</v>
      </c>
      <c r="D760" s="6">
        <v>28621.119999999999</v>
      </c>
      <c r="E760" s="6">
        <v>25043.48</v>
      </c>
    </row>
    <row r="761" spans="1:5">
      <c r="A761" s="3">
        <v>40059</v>
      </c>
      <c r="B761" s="4" t="s">
        <v>21</v>
      </c>
      <c r="C761" s="4" t="s">
        <v>30</v>
      </c>
      <c r="D761" s="6">
        <v>28414.68</v>
      </c>
      <c r="E761" s="6">
        <v>24152.48</v>
      </c>
    </row>
    <row r="762" spans="1:5">
      <c r="A762" s="3">
        <v>40059</v>
      </c>
      <c r="B762" s="4" t="s">
        <v>21</v>
      </c>
      <c r="C762" s="4" t="s">
        <v>25</v>
      </c>
      <c r="D762" s="6">
        <v>30309.09</v>
      </c>
      <c r="E762" s="6">
        <v>26672</v>
      </c>
    </row>
    <row r="763" spans="1:5" hidden="1">
      <c r="A763" s="3">
        <v>40059</v>
      </c>
      <c r="B763" s="4" t="s">
        <v>35</v>
      </c>
      <c r="C763" s="4" t="s">
        <v>22</v>
      </c>
      <c r="D763" s="6">
        <v>19721.150000000001</v>
      </c>
      <c r="E763" s="6">
        <v>17749.04</v>
      </c>
    </row>
    <row r="764" spans="1:5" hidden="1">
      <c r="A764" s="3">
        <v>40059</v>
      </c>
      <c r="B764" s="4" t="s">
        <v>27</v>
      </c>
      <c r="C764" s="4" t="s">
        <v>201</v>
      </c>
      <c r="D764" s="6">
        <v>20235.990000000002</v>
      </c>
      <c r="E764" s="6">
        <v>17605.310000000001</v>
      </c>
    </row>
    <row r="765" spans="1:5" hidden="1">
      <c r="A765" s="3">
        <v>40060</v>
      </c>
      <c r="B765" s="4" t="s">
        <v>23</v>
      </c>
      <c r="C765" s="4" t="s">
        <v>25</v>
      </c>
      <c r="D765" s="6">
        <v>22178.89</v>
      </c>
      <c r="E765" s="6">
        <v>19517.419999999998</v>
      </c>
    </row>
    <row r="766" spans="1:5" hidden="1">
      <c r="A766" s="3">
        <v>40060</v>
      </c>
      <c r="B766" s="4" t="s">
        <v>29</v>
      </c>
      <c r="C766" s="4" t="s">
        <v>39</v>
      </c>
      <c r="D766" s="6">
        <v>24468.46</v>
      </c>
      <c r="E766" s="6">
        <v>19085.400000000001</v>
      </c>
    </row>
    <row r="767" spans="1:5" hidden="1">
      <c r="A767" s="3">
        <v>40061</v>
      </c>
      <c r="B767" s="4" t="s">
        <v>29</v>
      </c>
      <c r="C767" s="4" t="s">
        <v>26</v>
      </c>
      <c r="D767" s="6">
        <v>24659.69</v>
      </c>
      <c r="E767" s="6">
        <v>17261.78</v>
      </c>
    </row>
    <row r="768" spans="1:5" hidden="1">
      <c r="A768" s="3">
        <v>40062</v>
      </c>
      <c r="B768" s="4" t="s">
        <v>23</v>
      </c>
      <c r="C768" s="4" t="s">
        <v>22</v>
      </c>
      <c r="D768" s="6">
        <v>23027.96</v>
      </c>
      <c r="E768" s="6">
        <v>20955.439999999999</v>
      </c>
    </row>
    <row r="769" spans="1:5" hidden="1">
      <c r="A769" s="3">
        <v>40062</v>
      </c>
      <c r="B769" s="4" t="s">
        <v>197</v>
      </c>
      <c r="C769" s="4" t="s">
        <v>25</v>
      </c>
      <c r="D769" s="6">
        <v>25298.75</v>
      </c>
      <c r="E769" s="6">
        <v>23527.84</v>
      </c>
    </row>
    <row r="770" spans="1:5">
      <c r="A770" s="3">
        <v>40062</v>
      </c>
      <c r="B770" s="4" t="s">
        <v>21</v>
      </c>
      <c r="C770" s="4" t="s">
        <v>196</v>
      </c>
      <c r="D770" s="6">
        <v>29673.77</v>
      </c>
      <c r="E770" s="6">
        <v>27299.87</v>
      </c>
    </row>
    <row r="771" spans="1:5" hidden="1">
      <c r="A771" s="3">
        <v>40062</v>
      </c>
      <c r="B771" s="4" t="s">
        <v>29</v>
      </c>
      <c r="C771" s="4" t="s">
        <v>33</v>
      </c>
      <c r="D771" s="6">
        <v>29486.09</v>
      </c>
      <c r="E771" s="6">
        <v>20640.259999999998</v>
      </c>
    </row>
    <row r="772" spans="1:5" hidden="1">
      <c r="A772" s="3">
        <v>40062</v>
      </c>
      <c r="B772" s="4" t="s">
        <v>29</v>
      </c>
      <c r="C772" s="4" t="s">
        <v>196</v>
      </c>
      <c r="D772" s="6">
        <v>22387.53</v>
      </c>
      <c r="E772" s="6">
        <v>20148.78</v>
      </c>
    </row>
    <row r="773" spans="1:5" hidden="1">
      <c r="A773" s="3">
        <v>40063</v>
      </c>
      <c r="B773" s="4" t="s">
        <v>29</v>
      </c>
      <c r="C773" s="4" t="s">
        <v>200</v>
      </c>
      <c r="D773" s="6">
        <v>27844.69</v>
      </c>
      <c r="E773" s="6">
        <v>19491.28</v>
      </c>
    </row>
    <row r="774" spans="1:5" hidden="1">
      <c r="A774" s="3">
        <v>40064</v>
      </c>
      <c r="B774" s="4" t="s">
        <v>29</v>
      </c>
      <c r="C774" s="4" t="s">
        <v>194</v>
      </c>
      <c r="D774" s="6">
        <v>27896.98</v>
      </c>
      <c r="E774" s="6">
        <v>25386.25</v>
      </c>
    </row>
    <row r="775" spans="1:5" hidden="1">
      <c r="A775" s="3">
        <v>40064</v>
      </c>
      <c r="B775" s="4" t="s">
        <v>29</v>
      </c>
      <c r="C775" s="4" t="s">
        <v>32</v>
      </c>
      <c r="D775" s="6">
        <v>31059.48</v>
      </c>
      <c r="E775" s="6">
        <v>28264.13</v>
      </c>
    </row>
    <row r="776" spans="1:5" hidden="1">
      <c r="A776" s="3">
        <v>40064</v>
      </c>
      <c r="B776" s="4" t="s">
        <v>29</v>
      </c>
      <c r="C776" s="4" t="s">
        <v>204</v>
      </c>
      <c r="D776" s="6">
        <v>26539.21</v>
      </c>
      <c r="E776" s="6">
        <v>23885.29</v>
      </c>
    </row>
    <row r="777" spans="1:5" hidden="1">
      <c r="A777" s="3">
        <v>40065</v>
      </c>
      <c r="B777" s="4" t="s">
        <v>197</v>
      </c>
      <c r="C777" s="4" t="s">
        <v>196</v>
      </c>
      <c r="D777" s="6">
        <v>31256.51</v>
      </c>
      <c r="E777" s="6">
        <v>29068.55</v>
      </c>
    </row>
    <row r="778" spans="1:5" hidden="1">
      <c r="A778" s="3">
        <v>40065</v>
      </c>
      <c r="B778" s="4" t="s">
        <v>29</v>
      </c>
      <c r="C778" s="4" t="s">
        <v>22</v>
      </c>
      <c r="D778" s="6">
        <v>26311.11</v>
      </c>
      <c r="E778" s="6">
        <v>23943.11</v>
      </c>
    </row>
    <row r="779" spans="1:5" hidden="1">
      <c r="A779" s="3">
        <v>40066</v>
      </c>
      <c r="B779" s="4" t="s">
        <v>23</v>
      </c>
      <c r="C779" s="4" t="s">
        <v>22</v>
      </c>
      <c r="D779" s="6">
        <v>23350.85</v>
      </c>
      <c r="E779" s="6">
        <v>20548.75</v>
      </c>
    </row>
    <row r="780" spans="1:5" hidden="1">
      <c r="A780" s="3">
        <v>40066</v>
      </c>
      <c r="B780" s="4" t="s">
        <v>27</v>
      </c>
      <c r="C780" s="4" t="s">
        <v>198</v>
      </c>
      <c r="D780" s="6">
        <v>19946.78</v>
      </c>
      <c r="E780" s="6">
        <v>17353.7</v>
      </c>
    </row>
    <row r="781" spans="1:5" hidden="1">
      <c r="A781" s="3">
        <v>40067</v>
      </c>
      <c r="B781" s="4" t="s">
        <v>35</v>
      </c>
      <c r="C781" s="4" t="s">
        <v>22</v>
      </c>
      <c r="D781" s="6">
        <v>27440.25</v>
      </c>
      <c r="E781" s="6">
        <v>24147.42</v>
      </c>
    </row>
    <row r="782" spans="1:5" hidden="1">
      <c r="A782" s="3">
        <v>40069</v>
      </c>
      <c r="B782" s="4" t="s">
        <v>197</v>
      </c>
      <c r="C782" s="4" t="s">
        <v>33</v>
      </c>
      <c r="D782" s="6">
        <v>18286.849999999999</v>
      </c>
      <c r="E782" s="6">
        <v>17006.77</v>
      </c>
    </row>
    <row r="783" spans="1:5" hidden="1">
      <c r="A783" s="3">
        <v>40069</v>
      </c>
      <c r="B783" s="4" t="s">
        <v>29</v>
      </c>
      <c r="C783" s="4" t="s">
        <v>196</v>
      </c>
      <c r="D783" s="6">
        <v>28966.14</v>
      </c>
      <c r="E783" s="6">
        <v>18827.990000000002</v>
      </c>
    </row>
    <row r="784" spans="1:5" hidden="1">
      <c r="A784" s="3">
        <v>40069</v>
      </c>
      <c r="B784" s="4" t="s">
        <v>29</v>
      </c>
      <c r="C784" s="4" t="s">
        <v>25</v>
      </c>
      <c r="D784" s="6">
        <v>27630.799999999999</v>
      </c>
      <c r="E784" s="6">
        <v>24867.72</v>
      </c>
    </row>
    <row r="785" spans="1:5" hidden="1">
      <c r="A785" s="3">
        <v>40070</v>
      </c>
      <c r="B785" s="4" t="s">
        <v>29</v>
      </c>
      <c r="C785" s="4" t="s">
        <v>201</v>
      </c>
      <c r="D785" s="6">
        <v>35959.11</v>
      </c>
      <c r="E785" s="6">
        <v>32363.200000000001</v>
      </c>
    </row>
    <row r="786" spans="1:5" hidden="1">
      <c r="A786" s="3">
        <v>40073</v>
      </c>
      <c r="B786" s="4" t="s">
        <v>197</v>
      </c>
      <c r="C786" s="4" t="s">
        <v>25</v>
      </c>
      <c r="D786" s="6">
        <v>19992.849999999999</v>
      </c>
      <c r="E786" s="6">
        <v>18593.349999999999</v>
      </c>
    </row>
    <row r="787" spans="1:5" hidden="1">
      <c r="A787" s="3">
        <v>40076</v>
      </c>
      <c r="B787" s="4" t="s">
        <v>29</v>
      </c>
      <c r="C787" s="4" t="s">
        <v>28</v>
      </c>
      <c r="D787" s="6">
        <v>24246.53</v>
      </c>
      <c r="E787" s="6">
        <v>18912.29</v>
      </c>
    </row>
    <row r="788" spans="1:5">
      <c r="A788" s="3">
        <v>40077</v>
      </c>
      <c r="B788" s="4" t="s">
        <v>21</v>
      </c>
      <c r="C788" s="4" t="s">
        <v>28</v>
      </c>
      <c r="D788" s="6">
        <v>24982.16</v>
      </c>
      <c r="E788" s="6">
        <v>22983.59</v>
      </c>
    </row>
    <row r="789" spans="1:5" hidden="1">
      <c r="A789" s="3">
        <v>40079</v>
      </c>
      <c r="B789" s="4" t="s">
        <v>27</v>
      </c>
      <c r="C789" s="4" t="s">
        <v>26</v>
      </c>
      <c r="D789" s="6">
        <v>27098.91</v>
      </c>
      <c r="E789" s="6">
        <v>24253.52</v>
      </c>
    </row>
    <row r="790" spans="1:5" hidden="1">
      <c r="A790" s="3">
        <v>40080</v>
      </c>
      <c r="B790" s="4" t="s">
        <v>197</v>
      </c>
      <c r="C790" s="4" t="s">
        <v>33</v>
      </c>
      <c r="D790" s="6">
        <v>21354.59</v>
      </c>
      <c r="E790" s="6">
        <v>19859.77</v>
      </c>
    </row>
    <row r="791" spans="1:5" hidden="1">
      <c r="A791" s="3">
        <v>40080</v>
      </c>
      <c r="B791" s="4" t="s">
        <v>29</v>
      </c>
      <c r="C791" s="4" t="s">
        <v>194</v>
      </c>
      <c r="D791" s="6">
        <v>27210.81</v>
      </c>
      <c r="E791" s="6">
        <v>21224.43</v>
      </c>
    </row>
    <row r="792" spans="1:5" hidden="1">
      <c r="A792" s="3">
        <v>40080</v>
      </c>
      <c r="B792" s="4" t="s">
        <v>29</v>
      </c>
      <c r="C792" s="4" t="s">
        <v>203</v>
      </c>
      <c r="D792" s="6">
        <v>26090.41</v>
      </c>
      <c r="E792" s="6">
        <v>18263.29</v>
      </c>
    </row>
    <row r="793" spans="1:5">
      <c r="A793" s="3">
        <v>40081</v>
      </c>
      <c r="B793" s="4" t="s">
        <v>21</v>
      </c>
      <c r="C793" s="4" t="s">
        <v>22</v>
      </c>
      <c r="D793" s="6">
        <v>26635.16</v>
      </c>
      <c r="E793" s="6">
        <v>23438.94</v>
      </c>
    </row>
    <row r="794" spans="1:5" hidden="1">
      <c r="A794" s="3">
        <v>40082</v>
      </c>
      <c r="B794" s="4" t="s">
        <v>35</v>
      </c>
      <c r="C794" s="4" t="s">
        <v>22</v>
      </c>
      <c r="D794" s="6">
        <v>25543.11</v>
      </c>
      <c r="E794" s="6">
        <v>22477.94</v>
      </c>
    </row>
    <row r="795" spans="1:5">
      <c r="A795" s="3">
        <v>40083</v>
      </c>
      <c r="B795" s="4" t="s">
        <v>21</v>
      </c>
      <c r="C795" s="4" t="s">
        <v>200</v>
      </c>
      <c r="D795" s="6">
        <v>21540.85</v>
      </c>
      <c r="E795" s="6">
        <v>18309.72</v>
      </c>
    </row>
    <row r="796" spans="1:5" hidden="1">
      <c r="A796" s="3">
        <v>40084</v>
      </c>
      <c r="B796" s="4" t="s">
        <v>29</v>
      </c>
      <c r="C796" s="4" t="s">
        <v>22</v>
      </c>
      <c r="D796" s="6">
        <v>22601.98</v>
      </c>
      <c r="E796" s="6">
        <v>14691.29</v>
      </c>
    </row>
    <row r="797" spans="1:5" hidden="1">
      <c r="A797" s="3">
        <v>40085</v>
      </c>
      <c r="B797" s="4" t="s">
        <v>35</v>
      </c>
      <c r="C797" s="4" t="s">
        <v>22</v>
      </c>
      <c r="D797" s="6">
        <v>23147.05</v>
      </c>
      <c r="E797" s="6">
        <v>20369.400000000001</v>
      </c>
    </row>
    <row r="798" spans="1:5" hidden="1">
      <c r="A798" s="3">
        <v>40085</v>
      </c>
      <c r="B798" s="4" t="s">
        <v>35</v>
      </c>
      <c r="C798" s="4" t="s">
        <v>30</v>
      </c>
      <c r="D798" s="6">
        <v>20600.580000000002</v>
      </c>
      <c r="E798" s="6">
        <v>18128.509999999998</v>
      </c>
    </row>
    <row r="799" spans="1:5" hidden="1">
      <c r="A799" s="3">
        <v>40085</v>
      </c>
      <c r="B799" s="4" t="s">
        <v>35</v>
      </c>
      <c r="C799" s="4" t="s">
        <v>26</v>
      </c>
      <c r="D799" s="6">
        <v>27033.84</v>
      </c>
      <c r="E799" s="6">
        <v>24330.46</v>
      </c>
    </row>
    <row r="800" spans="1:5" hidden="1">
      <c r="A800" s="3">
        <v>40086</v>
      </c>
      <c r="B800" s="4" t="s">
        <v>23</v>
      </c>
      <c r="C800" s="4" t="s">
        <v>22</v>
      </c>
      <c r="D800" s="6">
        <v>16940.349999999999</v>
      </c>
      <c r="E800" s="6">
        <v>14907.51</v>
      </c>
    </row>
    <row r="801" spans="1:5" hidden="1">
      <c r="A801" s="3">
        <v>40087</v>
      </c>
      <c r="B801" s="4" t="s">
        <v>29</v>
      </c>
      <c r="C801" s="4" t="s">
        <v>22</v>
      </c>
      <c r="D801" s="6">
        <v>26705.88</v>
      </c>
      <c r="E801" s="6">
        <v>17358.82</v>
      </c>
    </row>
    <row r="802" spans="1:5" hidden="1">
      <c r="A802" s="3">
        <v>40088</v>
      </c>
      <c r="B802" s="4" t="s">
        <v>23</v>
      </c>
      <c r="C802" s="4" t="s">
        <v>32</v>
      </c>
      <c r="D802" s="6">
        <v>27489.37</v>
      </c>
      <c r="E802" s="6">
        <v>25015.33</v>
      </c>
    </row>
    <row r="803" spans="1:5">
      <c r="A803" s="3">
        <v>40088</v>
      </c>
      <c r="B803" s="4" t="s">
        <v>21</v>
      </c>
      <c r="C803" s="4" t="s">
        <v>39</v>
      </c>
      <c r="D803" s="6">
        <v>32703.41</v>
      </c>
      <c r="E803" s="6">
        <v>27797.9</v>
      </c>
    </row>
    <row r="804" spans="1:5" hidden="1">
      <c r="A804" s="3">
        <v>40088</v>
      </c>
      <c r="B804" s="4" t="s">
        <v>35</v>
      </c>
      <c r="C804" s="4" t="s">
        <v>22</v>
      </c>
      <c r="D804" s="6">
        <v>20925.75</v>
      </c>
      <c r="E804" s="6">
        <v>18414.66</v>
      </c>
    </row>
    <row r="805" spans="1:5">
      <c r="A805" s="3">
        <v>40089</v>
      </c>
      <c r="B805" s="4" t="s">
        <v>21</v>
      </c>
      <c r="C805" s="4" t="s">
        <v>201</v>
      </c>
      <c r="D805" s="6">
        <v>20243.919999999998</v>
      </c>
      <c r="E805" s="6">
        <v>18624.41</v>
      </c>
    </row>
    <row r="806" spans="1:5" hidden="1">
      <c r="A806" s="3">
        <v>40089</v>
      </c>
      <c r="B806" s="4" t="s">
        <v>35</v>
      </c>
      <c r="C806" s="4" t="s">
        <v>25</v>
      </c>
      <c r="D806" s="6">
        <v>19247.87</v>
      </c>
      <c r="E806" s="6">
        <v>17323.080000000002</v>
      </c>
    </row>
    <row r="807" spans="1:5">
      <c r="A807" s="3">
        <v>40090</v>
      </c>
      <c r="B807" s="4" t="s">
        <v>21</v>
      </c>
      <c r="C807" s="4" t="s">
        <v>196</v>
      </c>
      <c r="D807" s="6">
        <v>31181.96</v>
      </c>
      <c r="E807" s="6">
        <v>27440.12</v>
      </c>
    </row>
    <row r="808" spans="1:5" hidden="1">
      <c r="A808" s="3">
        <v>40091</v>
      </c>
      <c r="B808" s="4" t="s">
        <v>29</v>
      </c>
      <c r="C808" s="4" t="s">
        <v>196</v>
      </c>
      <c r="D808" s="6">
        <v>17087.439999999999</v>
      </c>
      <c r="E808" s="6">
        <v>15378.7</v>
      </c>
    </row>
    <row r="809" spans="1:5">
      <c r="A809" s="3">
        <v>40092</v>
      </c>
      <c r="B809" s="4" t="s">
        <v>21</v>
      </c>
      <c r="C809" s="4" t="s">
        <v>22</v>
      </c>
      <c r="D809" s="6">
        <v>24483.17</v>
      </c>
      <c r="E809" s="6">
        <v>20810.689999999999</v>
      </c>
    </row>
    <row r="810" spans="1:5" hidden="1">
      <c r="A810" s="3">
        <v>40092</v>
      </c>
      <c r="B810" s="4" t="s">
        <v>27</v>
      </c>
      <c r="C810" s="4" t="s">
        <v>30</v>
      </c>
      <c r="D810" s="6">
        <v>19041.63</v>
      </c>
      <c r="E810" s="6">
        <v>17042.259999999998</v>
      </c>
    </row>
    <row r="811" spans="1:5" hidden="1">
      <c r="A811" s="3">
        <v>40092</v>
      </c>
      <c r="B811" s="4" t="s">
        <v>27</v>
      </c>
      <c r="C811" s="4" t="s">
        <v>38</v>
      </c>
      <c r="D811" s="6">
        <v>18841.439999999999</v>
      </c>
      <c r="E811" s="6">
        <v>16863.09</v>
      </c>
    </row>
    <row r="812" spans="1:5" hidden="1">
      <c r="A812" s="3">
        <v>40093</v>
      </c>
      <c r="B812" s="4" t="s">
        <v>37</v>
      </c>
      <c r="C812" s="4" t="s">
        <v>203</v>
      </c>
      <c r="D812" s="6">
        <v>27023.24</v>
      </c>
      <c r="E812" s="6">
        <v>23645.34</v>
      </c>
    </row>
    <row r="813" spans="1:5" hidden="1">
      <c r="A813" s="3">
        <v>40093</v>
      </c>
      <c r="B813" s="4" t="s">
        <v>29</v>
      </c>
      <c r="C813" s="4" t="s">
        <v>34</v>
      </c>
      <c r="D813" s="6">
        <v>29855.15</v>
      </c>
      <c r="E813" s="6">
        <v>27168.19</v>
      </c>
    </row>
    <row r="814" spans="1:5" hidden="1">
      <c r="A814" s="3">
        <v>40093</v>
      </c>
      <c r="B814" s="4" t="s">
        <v>29</v>
      </c>
      <c r="C814" s="4" t="s">
        <v>32</v>
      </c>
      <c r="D814" s="6">
        <v>26393.1</v>
      </c>
      <c r="E814" s="6">
        <v>20586.62</v>
      </c>
    </row>
    <row r="815" spans="1:5">
      <c r="A815" s="3">
        <v>40096</v>
      </c>
      <c r="B815" s="4" t="s">
        <v>21</v>
      </c>
      <c r="C815" s="4" t="s">
        <v>25</v>
      </c>
      <c r="D815" s="6">
        <v>36166.79</v>
      </c>
      <c r="E815" s="6">
        <v>30741.77</v>
      </c>
    </row>
    <row r="816" spans="1:5">
      <c r="A816" s="3">
        <v>40098</v>
      </c>
      <c r="B816" s="4" t="s">
        <v>21</v>
      </c>
      <c r="C816" s="4" t="s">
        <v>30</v>
      </c>
      <c r="D816" s="6">
        <v>34769.480000000003</v>
      </c>
      <c r="E816" s="6">
        <v>31987.919999999998</v>
      </c>
    </row>
    <row r="817" spans="1:5">
      <c r="A817" s="3">
        <v>40098</v>
      </c>
      <c r="B817" s="4" t="s">
        <v>21</v>
      </c>
      <c r="C817" s="4" t="s">
        <v>198</v>
      </c>
      <c r="D817" s="6">
        <v>29098.69</v>
      </c>
      <c r="E817" s="6">
        <v>25606.85</v>
      </c>
    </row>
    <row r="818" spans="1:5" hidden="1">
      <c r="A818" s="3">
        <v>40099</v>
      </c>
      <c r="B818" s="4" t="s">
        <v>29</v>
      </c>
      <c r="C818" s="4" t="s">
        <v>22</v>
      </c>
      <c r="D818" s="6">
        <v>23148.21</v>
      </c>
      <c r="E818" s="6">
        <v>15046.34</v>
      </c>
    </row>
    <row r="819" spans="1:5" hidden="1">
      <c r="A819" s="3">
        <v>40100</v>
      </c>
      <c r="B819" s="4" t="s">
        <v>35</v>
      </c>
      <c r="C819" s="4" t="s">
        <v>201</v>
      </c>
      <c r="D819" s="6">
        <v>27094.06</v>
      </c>
      <c r="E819" s="6">
        <v>23842.77</v>
      </c>
    </row>
    <row r="820" spans="1:5" hidden="1">
      <c r="A820" s="3">
        <v>40101</v>
      </c>
      <c r="B820" s="4" t="s">
        <v>23</v>
      </c>
      <c r="C820" s="4" t="s">
        <v>201</v>
      </c>
      <c r="D820" s="6">
        <v>18354.580000000002</v>
      </c>
      <c r="E820" s="6">
        <v>16152.03</v>
      </c>
    </row>
    <row r="821" spans="1:5" hidden="1">
      <c r="A821" s="3">
        <v>40101</v>
      </c>
      <c r="B821" s="4" t="s">
        <v>29</v>
      </c>
      <c r="C821" s="4" t="s">
        <v>196</v>
      </c>
      <c r="D821" s="6">
        <v>25890.57</v>
      </c>
      <c r="E821" s="6">
        <v>16828.87</v>
      </c>
    </row>
    <row r="822" spans="1:5">
      <c r="A822" s="3">
        <v>40103</v>
      </c>
      <c r="B822" s="4" t="s">
        <v>21</v>
      </c>
      <c r="C822" s="4" t="s">
        <v>32</v>
      </c>
      <c r="D822" s="6">
        <v>18878.04</v>
      </c>
      <c r="E822" s="6">
        <v>17367.8</v>
      </c>
    </row>
    <row r="823" spans="1:5" hidden="1">
      <c r="A823" s="3">
        <v>40103</v>
      </c>
      <c r="B823" s="4" t="s">
        <v>29</v>
      </c>
      <c r="C823" s="4" t="s">
        <v>198</v>
      </c>
      <c r="D823" s="6">
        <v>20808.060000000001</v>
      </c>
      <c r="E823" s="6">
        <v>18727.25</v>
      </c>
    </row>
    <row r="824" spans="1:5" hidden="1">
      <c r="A824" s="3">
        <v>40103</v>
      </c>
      <c r="B824" s="4" t="s">
        <v>29</v>
      </c>
      <c r="C824" s="4" t="s">
        <v>202</v>
      </c>
      <c r="D824" s="6">
        <v>21648.92</v>
      </c>
      <c r="E824" s="6">
        <v>19700.52</v>
      </c>
    </row>
    <row r="825" spans="1:5" hidden="1">
      <c r="A825" s="3">
        <v>40105</v>
      </c>
      <c r="B825" s="4" t="s">
        <v>29</v>
      </c>
      <c r="C825" s="4" t="s">
        <v>28</v>
      </c>
      <c r="D825" s="6">
        <v>19460.2</v>
      </c>
      <c r="E825" s="6">
        <v>17708.78</v>
      </c>
    </row>
    <row r="826" spans="1:5" hidden="1">
      <c r="A826" s="3">
        <v>40107</v>
      </c>
      <c r="B826" s="4" t="s">
        <v>29</v>
      </c>
      <c r="C826" s="4" t="s">
        <v>195</v>
      </c>
      <c r="D826" s="6">
        <v>23881.83</v>
      </c>
      <c r="E826" s="6">
        <v>21732.47</v>
      </c>
    </row>
    <row r="827" spans="1:5">
      <c r="A827" s="3">
        <v>40108</v>
      </c>
      <c r="B827" s="4" t="s">
        <v>21</v>
      </c>
      <c r="C827" s="4" t="s">
        <v>33</v>
      </c>
      <c r="D827" s="6">
        <v>26678.03</v>
      </c>
      <c r="E827" s="6">
        <v>23476.67</v>
      </c>
    </row>
    <row r="828" spans="1:5">
      <c r="A828" s="3">
        <v>40108</v>
      </c>
      <c r="B828" s="4" t="s">
        <v>21</v>
      </c>
      <c r="C828" s="4" t="s">
        <v>22</v>
      </c>
      <c r="D828" s="6">
        <v>23060.42</v>
      </c>
      <c r="E828" s="6">
        <v>20293.169999999998</v>
      </c>
    </row>
    <row r="829" spans="1:5" hidden="1">
      <c r="A829" s="3">
        <v>40108</v>
      </c>
      <c r="B829" s="4" t="s">
        <v>35</v>
      </c>
      <c r="C829" s="4" t="s">
        <v>36</v>
      </c>
      <c r="D829" s="6">
        <v>35086.21</v>
      </c>
      <c r="E829" s="6">
        <v>31577.59</v>
      </c>
    </row>
    <row r="830" spans="1:5" hidden="1">
      <c r="A830" s="3">
        <v>40109</v>
      </c>
      <c r="B830" s="4" t="s">
        <v>29</v>
      </c>
      <c r="C830" s="4" t="s">
        <v>199</v>
      </c>
      <c r="D830" s="6">
        <v>25734.11</v>
      </c>
      <c r="E830" s="6">
        <v>23418.04</v>
      </c>
    </row>
    <row r="831" spans="1:5" hidden="1">
      <c r="A831" s="3">
        <v>40110</v>
      </c>
      <c r="B831" s="4" t="s">
        <v>27</v>
      </c>
      <c r="C831" s="4" t="s">
        <v>25</v>
      </c>
      <c r="D831" s="6">
        <v>18223.169999999998</v>
      </c>
      <c r="E831" s="6">
        <v>15854.16</v>
      </c>
    </row>
    <row r="832" spans="1:5" hidden="1">
      <c r="A832" s="3">
        <v>40113</v>
      </c>
      <c r="B832" s="4" t="s">
        <v>37</v>
      </c>
      <c r="C832" s="4" t="s">
        <v>31</v>
      </c>
      <c r="D832" s="6">
        <v>24508.12</v>
      </c>
      <c r="E832" s="6">
        <v>21444.61</v>
      </c>
    </row>
    <row r="833" spans="1:5" hidden="1">
      <c r="A833" s="3">
        <v>40115</v>
      </c>
      <c r="B833" s="4" t="s">
        <v>29</v>
      </c>
      <c r="C833" s="4" t="s">
        <v>201</v>
      </c>
      <c r="D833" s="6">
        <v>29953.89</v>
      </c>
      <c r="E833" s="6">
        <v>26958.5</v>
      </c>
    </row>
    <row r="834" spans="1:5" hidden="1">
      <c r="A834" s="3">
        <v>40116</v>
      </c>
      <c r="B834" s="4" t="s">
        <v>37</v>
      </c>
      <c r="C834" s="4" t="s">
        <v>36</v>
      </c>
      <c r="D834" s="6">
        <v>28421.24</v>
      </c>
      <c r="E834" s="6">
        <v>24868.59</v>
      </c>
    </row>
    <row r="835" spans="1:5">
      <c r="A835" s="3">
        <v>40116</v>
      </c>
      <c r="B835" s="4" t="s">
        <v>21</v>
      </c>
      <c r="C835" s="4" t="s">
        <v>25</v>
      </c>
      <c r="D835" s="6">
        <v>22816.06</v>
      </c>
      <c r="E835" s="6">
        <v>20078.13</v>
      </c>
    </row>
    <row r="836" spans="1:5">
      <c r="A836" s="3">
        <v>40116</v>
      </c>
      <c r="B836" s="4" t="s">
        <v>21</v>
      </c>
      <c r="C836" s="4" t="s">
        <v>25</v>
      </c>
      <c r="D836" s="6">
        <v>27681.99</v>
      </c>
      <c r="E836" s="6">
        <v>23529.69</v>
      </c>
    </row>
    <row r="837" spans="1:5" hidden="1">
      <c r="A837" s="3">
        <v>40117</v>
      </c>
      <c r="B837" s="4" t="s">
        <v>29</v>
      </c>
      <c r="C837" s="4" t="s">
        <v>22</v>
      </c>
      <c r="D837" s="6">
        <v>25956.91</v>
      </c>
      <c r="E837" s="6">
        <v>18169.84</v>
      </c>
    </row>
    <row r="838" spans="1:5" hidden="1">
      <c r="A838" s="3">
        <v>40119</v>
      </c>
      <c r="B838" s="4" t="s">
        <v>29</v>
      </c>
      <c r="C838" s="4" t="s">
        <v>203</v>
      </c>
      <c r="D838" s="6">
        <v>19108.28</v>
      </c>
      <c r="E838" s="6">
        <v>17388.53</v>
      </c>
    </row>
    <row r="839" spans="1:5" hidden="1">
      <c r="A839" s="3">
        <v>40120</v>
      </c>
      <c r="B839" s="4" t="s">
        <v>29</v>
      </c>
      <c r="C839" s="4" t="s">
        <v>34</v>
      </c>
      <c r="D839" s="6">
        <v>27257.49</v>
      </c>
      <c r="E839" s="6">
        <v>21260.84</v>
      </c>
    </row>
    <row r="840" spans="1:5" hidden="1">
      <c r="A840" s="3">
        <v>40121</v>
      </c>
      <c r="B840" s="4" t="s">
        <v>37</v>
      </c>
      <c r="C840" s="4" t="s">
        <v>196</v>
      </c>
      <c r="D840" s="6">
        <v>29704.92</v>
      </c>
      <c r="E840" s="6">
        <v>25991.81</v>
      </c>
    </row>
    <row r="841" spans="1:5" hidden="1">
      <c r="A841" s="3">
        <v>40122</v>
      </c>
      <c r="B841" s="4" t="s">
        <v>29</v>
      </c>
      <c r="C841" s="4" t="s">
        <v>39</v>
      </c>
      <c r="D841" s="6">
        <v>22254.09</v>
      </c>
      <c r="E841" s="6">
        <v>14465.16</v>
      </c>
    </row>
    <row r="842" spans="1:5">
      <c r="A842" s="3">
        <v>40126</v>
      </c>
      <c r="B842" s="4" t="s">
        <v>21</v>
      </c>
      <c r="C842" s="4" t="s">
        <v>33</v>
      </c>
      <c r="D842" s="6">
        <v>28292.18</v>
      </c>
      <c r="E842" s="6">
        <v>24897.119999999999</v>
      </c>
    </row>
    <row r="843" spans="1:5" hidden="1">
      <c r="A843" s="3">
        <v>40128</v>
      </c>
      <c r="B843" s="4" t="s">
        <v>29</v>
      </c>
      <c r="C843" s="4" t="s">
        <v>25</v>
      </c>
      <c r="D843" s="6">
        <v>26547.78</v>
      </c>
      <c r="E843" s="6">
        <v>20707.27</v>
      </c>
    </row>
    <row r="844" spans="1:5">
      <c r="A844" s="3">
        <v>40129</v>
      </c>
      <c r="B844" s="4" t="s">
        <v>21</v>
      </c>
      <c r="C844" s="4" t="s">
        <v>22</v>
      </c>
      <c r="D844" s="6">
        <v>26235.72</v>
      </c>
      <c r="E844" s="6">
        <v>23087.43</v>
      </c>
    </row>
    <row r="845" spans="1:5" hidden="1">
      <c r="A845" s="3">
        <v>40132</v>
      </c>
      <c r="B845" s="4" t="s">
        <v>35</v>
      </c>
      <c r="C845" s="4" t="s">
        <v>31</v>
      </c>
      <c r="D845" s="6">
        <v>36685.79</v>
      </c>
      <c r="E845" s="6">
        <v>32283.5</v>
      </c>
    </row>
    <row r="846" spans="1:5" hidden="1">
      <c r="A846" s="3">
        <v>40132</v>
      </c>
      <c r="B846" s="4" t="s">
        <v>27</v>
      </c>
      <c r="C846" s="4" t="s">
        <v>30</v>
      </c>
      <c r="D846" s="6">
        <v>26510.38</v>
      </c>
      <c r="E846" s="6">
        <v>23726.79</v>
      </c>
    </row>
    <row r="847" spans="1:5" hidden="1">
      <c r="A847" s="3">
        <v>40133</v>
      </c>
      <c r="B847" s="4" t="s">
        <v>23</v>
      </c>
      <c r="C847" s="4" t="s">
        <v>22</v>
      </c>
      <c r="D847" s="6">
        <v>16423.150000000001</v>
      </c>
      <c r="E847" s="6">
        <v>14945.07</v>
      </c>
    </row>
    <row r="848" spans="1:5" hidden="1">
      <c r="A848" s="3">
        <v>40134</v>
      </c>
      <c r="B848" s="4" t="s">
        <v>27</v>
      </c>
      <c r="C848" s="4" t="s">
        <v>200</v>
      </c>
      <c r="D848" s="6">
        <v>30997.91</v>
      </c>
      <c r="E848" s="6">
        <v>27743.13</v>
      </c>
    </row>
    <row r="849" spans="1:5" hidden="1">
      <c r="A849" s="3">
        <v>40135</v>
      </c>
      <c r="B849" s="4" t="s">
        <v>29</v>
      </c>
      <c r="C849" s="4" t="s">
        <v>33</v>
      </c>
      <c r="D849" s="6">
        <v>18729.43</v>
      </c>
      <c r="E849" s="6">
        <v>12174.13</v>
      </c>
    </row>
    <row r="850" spans="1:5" hidden="1">
      <c r="A850" s="3">
        <v>40136</v>
      </c>
      <c r="B850" s="4" t="s">
        <v>37</v>
      </c>
      <c r="C850" s="4" t="s">
        <v>198</v>
      </c>
      <c r="D850" s="6">
        <v>22861.69</v>
      </c>
      <c r="E850" s="6">
        <v>20003.98</v>
      </c>
    </row>
    <row r="851" spans="1:5" hidden="1">
      <c r="A851" s="3">
        <v>40137</v>
      </c>
      <c r="B851" s="4" t="s">
        <v>29</v>
      </c>
      <c r="C851" s="4" t="s">
        <v>202</v>
      </c>
      <c r="D851" s="6">
        <v>26479.94</v>
      </c>
      <c r="E851" s="6">
        <v>17211.96</v>
      </c>
    </row>
    <row r="852" spans="1:5" hidden="1">
      <c r="A852" s="3">
        <v>40138</v>
      </c>
      <c r="B852" s="4" t="s">
        <v>37</v>
      </c>
      <c r="C852" s="4" t="s">
        <v>36</v>
      </c>
      <c r="D852" s="6">
        <v>26759.279999999999</v>
      </c>
      <c r="E852" s="6">
        <v>23414.37</v>
      </c>
    </row>
    <row r="853" spans="1:5" hidden="1">
      <c r="A853" s="3">
        <v>40138</v>
      </c>
      <c r="B853" s="4" t="s">
        <v>197</v>
      </c>
      <c r="C853" s="4" t="s">
        <v>194</v>
      </c>
      <c r="D853" s="6">
        <v>19062.59</v>
      </c>
      <c r="E853" s="6">
        <v>17728.21</v>
      </c>
    </row>
    <row r="854" spans="1:5">
      <c r="A854" s="3">
        <v>40138</v>
      </c>
      <c r="B854" s="4" t="s">
        <v>21</v>
      </c>
      <c r="C854" s="4" t="s">
        <v>36</v>
      </c>
      <c r="D854" s="6">
        <v>26011.82</v>
      </c>
      <c r="E854" s="6">
        <v>22110.05</v>
      </c>
    </row>
    <row r="855" spans="1:5">
      <c r="A855" s="3">
        <v>40138</v>
      </c>
      <c r="B855" s="4" t="s">
        <v>21</v>
      </c>
      <c r="C855" s="4" t="s">
        <v>26</v>
      </c>
      <c r="D855" s="6">
        <v>22523.22</v>
      </c>
      <c r="E855" s="6">
        <v>20721.36</v>
      </c>
    </row>
    <row r="856" spans="1:5" hidden="1">
      <c r="A856" s="3">
        <v>40138</v>
      </c>
      <c r="B856" s="4" t="s">
        <v>29</v>
      </c>
      <c r="C856" s="4" t="s">
        <v>194</v>
      </c>
      <c r="D856" s="6">
        <v>25757.200000000001</v>
      </c>
      <c r="E856" s="6">
        <v>16742.18</v>
      </c>
    </row>
    <row r="857" spans="1:5" hidden="1">
      <c r="A857" s="3">
        <v>40139</v>
      </c>
      <c r="B857" s="4" t="s">
        <v>29</v>
      </c>
      <c r="C857" s="4" t="s">
        <v>200</v>
      </c>
      <c r="D857" s="6">
        <v>29657.87</v>
      </c>
      <c r="E857" s="6">
        <v>20760.509999999998</v>
      </c>
    </row>
    <row r="858" spans="1:5" hidden="1">
      <c r="A858" s="3">
        <v>40140</v>
      </c>
      <c r="B858" s="4" t="s">
        <v>29</v>
      </c>
      <c r="C858" s="4" t="s">
        <v>194</v>
      </c>
      <c r="D858" s="6">
        <v>25820.36</v>
      </c>
      <c r="E858" s="6">
        <v>18074.25</v>
      </c>
    </row>
    <row r="859" spans="1:5" hidden="1">
      <c r="A859" s="3">
        <v>40141</v>
      </c>
      <c r="B859" s="4" t="s">
        <v>37</v>
      </c>
      <c r="C859" s="4" t="s">
        <v>200</v>
      </c>
      <c r="D859" s="6">
        <v>20132.38</v>
      </c>
      <c r="E859" s="6">
        <v>17615.830000000002</v>
      </c>
    </row>
    <row r="860" spans="1:5" hidden="1">
      <c r="A860" s="3">
        <v>40141</v>
      </c>
      <c r="B860" s="4" t="s">
        <v>197</v>
      </c>
      <c r="C860" s="4" t="s">
        <v>196</v>
      </c>
      <c r="D860" s="6">
        <v>19477.7</v>
      </c>
      <c r="E860" s="6">
        <v>18114.259999999998</v>
      </c>
    </row>
    <row r="861" spans="1:5" hidden="1">
      <c r="A861" s="3">
        <v>40142</v>
      </c>
      <c r="B861" s="4" t="s">
        <v>27</v>
      </c>
      <c r="C861" s="4" t="s">
        <v>22</v>
      </c>
      <c r="D861" s="6">
        <v>19530.05</v>
      </c>
      <c r="E861" s="6">
        <v>17479.39</v>
      </c>
    </row>
    <row r="862" spans="1:5" hidden="1">
      <c r="A862" s="3">
        <v>40142</v>
      </c>
      <c r="B862" s="4" t="s">
        <v>27</v>
      </c>
      <c r="C862" s="4" t="s">
        <v>196</v>
      </c>
      <c r="D862" s="6">
        <v>26312.07</v>
      </c>
      <c r="E862" s="6">
        <v>23549.3</v>
      </c>
    </row>
    <row r="863" spans="1:5" hidden="1">
      <c r="A863" s="3">
        <v>40143</v>
      </c>
      <c r="B863" s="4" t="s">
        <v>37</v>
      </c>
      <c r="C863" s="4" t="s">
        <v>30</v>
      </c>
      <c r="D863" s="6">
        <v>29971.11</v>
      </c>
      <c r="E863" s="6">
        <v>26224.720000000001</v>
      </c>
    </row>
    <row r="864" spans="1:5">
      <c r="A864" s="3">
        <v>40143</v>
      </c>
      <c r="B864" s="4" t="s">
        <v>21</v>
      </c>
      <c r="C864" s="4" t="s">
        <v>22</v>
      </c>
      <c r="D864" s="6">
        <v>33963.94</v>
      </c>
      <c r="E864" s="6">
        <v>31246.82</v>
      </c>
    </row>
    <row r="865" spans="1:5" hidden="1">
      <c r="A865" s="3">
        <v>40144</v>
      </c>
      <c r="B865" s="4" t="s">
        <v>23</v>
      </c>
      <c r="C865" s="4" t="s">
        <v>34</v>
      </c>
      <c r="D865" s="6">
        <v>19126.97</v>
      </c>
      <c r="E865" s="6">
        <v>17405.54</v>
      </c>
    </row>
    <row r="866" spans="1:5" hidden="1">
      <c r="A866" s="3">
        <v>40145</v>
      </c>
      <c r="B866" s="4" t="s">
        <v>29</v>
      </c>
      <c r="C866" s="4" t="s">
        <v>22</v>
      </c>
      <c r="D866" s="6">
        <v>29468.1</v>
      </c>
      <c r="E866" s="6">
        <v>26521.29</v>
      </c>
    </row>
    <row r="867" spans="1:5">
      <c r="A867" s="3">
        <v>40146</v>
      </c>
      <c r="B867" s="4" t="s">
        <v>21</v>
      </c>
      <c r="C867" s="4" t="s">
        <v>195</v>
      </c>
      <c r="D867" s="6">
        <v>39621.919999999998</v>
      </c>
      <c r="E867" s="6">
        <v>36452.17</v>
      </c>
    </row>
    <row r="868" spans="1:5" hidden="1">
      <c r="A868" s="3">
        <v>40147</v>
      </c>
      <c r="B868" s="4" t="s">
        <v>35</v>
      </c>
      <c r="C868" s="4" t="s">
        <v>196</v>
      </c>
      <c r="D868" s="6">
        <v>27657.53</v>
      </c>
      <c r="E868" s="6">
        <v>24891.78</v>
      </c>
    </row>
    <row r="869" spans="1:5" hidden="1">
      <c r="A869" s="3">
        <v>40147</v>
      </c>
      <c r="B869" s="4" t="s">
        <v>29</v>
      </c>
      <c r="C869" s="4" t="s">
        <v>34</v>
      </c>
      <c r="D869" s="6">
        <v>19973.21</v>
      </c>
      <c r="E869" s="6">
        <v>17975.89</v>
      </c>
    </row>
    <row r="870" spans="1:5" hidden="1">
      <c r="A870" s="3">
        <v>40147</v>
      </c>
      <c r="B870" s="4" t="s">
        <v>29</v>
      </c>
      <c r="C870" s="4" t="s">
        <v>194</v>
      </c>
      <c r="D870" s="6">
        <v>26363.1</v>
      </c>
      <c r="E870" s="6">
        <v>23726.79</v>
      </c>
    </row>
    <row r="871" spans="1:5">
      <c r="A871" s="3">
        <v>40148</v>
      </c>
      <c r="B871" s="4" t="s">
        <v>21</v>
      </c>
      <c r="C871" s="4" t="s">
        <v>33</v>
      </c>
      <c r="D871" s="6">
        <v>27434.77</v>
      </c>
      <c r="E871" s="6">
        <v>24142.6</v>
      </c>
    </row>
    <row r="872" spans="1:5">
      <c r="A872" s="3">
        <v>40149</v>
      </c>
      <c r="B872" s="4" t="s">
        <v>21</v>
      </c>
      <c r="C872" s="4" t="s">
        <v>22</v>
      </c>
      <c r="D872" s="6">
        <v>31842.36</v>
      </c>
      <c r="E872" s="6">
        <v>27066.01</v>
      </c>
    </row>
    <row r="873" spans="1:5" hidden="1">
      <c r="A873" s="3">
        <v>40150</v>
      </c>
      <c r="B873" s="4" t="s">
        <v>37</v>
      </c>
      <c r="C873" s="4" t="s">
        <v>22</v>
      </c>
      <c r="D873" s="6">
        <v>21793.200000000001</v>
      </c>
      <c r="E873" s="6">
        <v>19069.05</v>
      </c>
    </row>
    <row r="874" spans="1:5" hidden="1">
      <c r="A874" s="3">
        <v>40151</v>
      </c>
      <c r="B874" s="4" t="s">
        <v>35</v>
      </c>
      <c r="C874" s="4" t="s">
        <v>33</v>
      </c>
      <c r="D874" s="6">
        <v>34203.769999999997</v>
      </c>
      <c r="E874" s="6">
        <v>30783.39</v>
      </c>
    </row>
    <row r="875" spans="1:5" hidden="1">
      <c r="A875" s="3">
        <v>40151</v>
      </c>
      <c r="B875" s="4" t="s">
        <v>35</v>
      </c>
      <c r="C875" s="4" t="s">
        <v>30</v>
      </c>
      <c r="D875" s="6">
        <v>29039.21</v>
      </c>
      <c r="E875" s="6">
        <v>25554.5</v>
      </c>
    </row>
    <row r="876" spans="1:5" hidden="1">
      <c r="A876" s="3">
        <v>40151</v>
      </c>
      <c r="B876" s="4" t="s">
        <v>35</v>
      </c>
      <c r="C876" s="4" t="s">
        <v>198</v>
      </c>
      <c r="D876" s="6">
        <v>27795.21</v>
      </c>
      <c r="E876" s="6">
        <v>24459.78</v>
      </c>
    </row>
    <row r="877" spans="1:5" hidden="1">
      <c r="A877" s="3">
        <v>40151</v>
      </c>
      <c r="B877" s="4" t="s">
        <v>29</v>
      </c>
      <c r="C877" s="4" t="s">
        <v>25</v>
      </c>
      <c r="D877" s="6">
        <v>17965.77</v>
      </c>
      <c r="E877" s="6">
        <v>16348.85</v>
      </c>
    </row>
    <row r="878" spans="1:5">
      <c r="A878" s="3">
        <v>40152</v>
      </c>
      <c r="B878" s="4" t="s">
        <v>21</v>
      </c>
      <c r="C878" s="4" t="s">
        <v>194</v>
      </c>
      <c r="D878" s="6">
        <v>20729.240000000002</v>
      </c>
      <c r="E878" s="6">
        <v>18241.73</v>
      </c>
    </row>
    <row r="879" spans="1:5" hidden="1">
      <c r="A879" s="3">
        <v>40154</v>
      </c>
      <c r="B879" s="4" t="s">
        <v>35</v>
      </c>
      <c r="C879" s="4" t="s">
        <v>25</v>
      </c>
      <c r="D879" s="6">
        <v>28576.03</v>
      </c>
      <c r="E879" s="6">
        <v>25146.91</v>
      </c>
    </row>
    <row r="880" spans="1:5" hidden="1">
      <c r="A880" s="3">
        <v>40154</v>
      </c>
      <c r="B880" s="4" t="s">
        <v>35</v>
      </c>
      <c r="C880" s="4" t="s">
        <v>194</v>
      </c>
      <c r="D880" s="6">
        <v>29618.27</v>
      </c>
      <c r="E880" s="6">
        <v>26064.080000000002</v>
      </c>
    </row>
    <row r="881" spans="1:5" hidden="1">
      <c r="A881" s="3">
        <v>40155</v>
      </c>
      <c r="B881" s="4" t="s">
        <v>23</v>
      </c>
      <c r="C881" s="4" t="s">
        <v>28</v>
      </c>
      <c r="D881" s="6">
        <v>23212.68</v>
      </c>
      <c r="E881" s="6">
        <v>20427.16</v>
      </c>
    </row>
    <row r="882" spans="1:5" hidden="1">
      <c r="A882" s="3">
        <v>40155</v>
      </c>
      <c r="B882" s="4" t="s">
        <v>197</v>
      </c>
      <c r="C882" s="4" t="s">
        <v>38</v>
      </c>
      <c r="D882" s="6">
        <v>27661.43</v>
      </c>
      <c r="E882" s="6">
        <v>25725.13</v>
      </c>
    </row>
    <row r="883" spans="1:5">
      <c r="A883" s="3">
        <v>40155</v>
      </c>
      <c r="B883" s="4" t="s">
        <v>21</v>
      </c>
      <c r="C883" s="4" t="s">
        <v>22</v>
      </c>
      <c r="D883" s="6">
        <v>19000.490000000002</v>
      </c>
      <c r="E883" s="6">
        <v>16720.43</v>
      </c>
    </row>
    <row r="884" spans="1:5">
      <c r="A884" s="3">
        <v>40156</v>
      </c>
      <c r="B884" s="4" t="s">
        <v>21</v>
      </c>
      <c r="C884" s="4" t="s">
        <v>25</v>
      </c>
      <c r="D884" s="6">
        <v>28630.94</v>
      </c>
      <c r="E884" s="6">
        <v>24336.3</v>
      </c>
    </row>
    <row r="885" spans="1:5" hidden="1">
      <c r="A885" s="3">
        <v>40157</v>
      </c>
      <c r="B885" s="4" t="s">
        <v>29</v>
      </c>
      <c r="C885" s="4" t="s">
        <v>28</v>
      </c>
      <c r="D885" s="6">
        <v>25106.69</v>
      </c>
      <c r="E885" s="6">
        <v>22596.02</v>
      </c>
    </row>
    <row r="886" spans="1:5" hidden="1">
      <c r="A886" s="3">
        <v>40157</v>
      </c>
      <c r="B886" s="4" t="s">
        <v>29</v>
      </c>
      <c r="C886" s="4" t="s">
        <v>38</v>
      </c>
      <c r="D886" s="6">
        <v>24683.7</v>
      </c>
      <c r="E886" s="6">
        <v>22462.17</v>
      </c>
    </row>
    <row r="887" spans="1:5" hidden="1">
      <c r="A887" s="3">
        <v>40161</v>
      </c>
      <c r="B887" s="4" t="s">
        <v>197</v>
      </c>
      <c r="C887" s="4" t="s">
        <v>25</v>
      </c>
      <c r="D887" s="6">
        <v>29337.74</v>
      </c>
      <c r="E887" s="6">
        <v>27284.1</v>
      </c>
    </row>
    <row r="888" spans="1:5" hidden="1">
      <c r="A888" s="3">
        <v>40161</v>
      </c>
      <c r="B888" s="4" t="s">
        <v>29</v>
      </c>
      <c r="C888" s="4" t="s">
        <v>38</v>
      </c>
      <c r="D888" s="6">
        <v>24314.16</v>
      </c>
      <c r="E888" s="6">
        <v>18965.04</v>
      </c>
    </row>
    <row r="889" spans="1:5" hidden="1">
      <c r="A889" s="3">
        <v>40162</v>
      </c>
      <c r="B889" s="4" t="s">
        <v>29</v>
      </c>
      <c r="C889" s="4" t="s">
        <v>200</v>
      </c>
      <c r="D889" s="6">
        <v>19281.02</v>
      </c>
      <c r="E889" s="6">
        <v>17352.919999999998</v>
      </c>
    </row>
    <row r="890" spans="1:5" hidden="1">
      <c r="A890" s="3">
        <v>40163</v>
      </c>
      <c r="B890" s="4" t="s">
        <v>197</v>
      </c>
      <c r="C890" s="4" t="s">
        <v>36</v>
      </c>
      <c r="D890" s="6">
        <v>27499.99</v>
      </c>
      <c r="E890" s="6">
        <v>25574.99</v>
      </c>
    </row>
    <row r="891" spans="1:5" hidden="1">
      <c r="A891" s="3">
        <v>40163</v>
      </c>
      <c r="B891" s="4" t="s">
        <v>35</v>
      </c>
      <c r="C891" s="4" t="s">
        <v>194</v>
      </c>
      <c r="D891" s="6">
        <v>21072.38</v>
      </c>
      <c r="E891" s="6">
        <v>18543.689999999999</v>
      </c>
    </row>
    <row r="892" spans="1:5" hidden="1">
      <c r="A892" s="3">
        <v>40165</v>
      </c>
      <c r="B892" s="4" t="s">
        <v>23</v>
      </c>
      <c r="C892" s="4" t="s">
        <v>22</v>
      </c>
      <c r="D892" s="6">
        <v>19322.7</v>
      </c>
      <c r="E892" s="6">
        <v>17583.66</v>
      </c>
    </row>
    <row r="893" spans="1:5" hidden="1">
      <c r="A893" s="3">
        <v>40165</v>
      </c>
      <c r="B893" s="4" t="s">
        <v>27</v>
      </c>
      <c r="C893" s="4" t="s">
        <v>196</v>
      </c>
      <c r="D893" s="6">
        <v>18495.759999999998</v>
      </c>
      <c r="E893" s="6">
        <v>16553.71</v>
      </c>
    </row>
    <row r="894" spans="1:5" hidden="1">
      <c r="A894" s="3">
        <v>40165</v>
      </c>
      <c r="B894" s="4" t="s">
        <v>27</v>
      </c>
      <c r="C894" s="4" t="s">
        <v>199</v>
      </c>
      <c r="D894" s="6">
        <v>26585.01</v>
      </c>
      <c r="E894" s="6">
        <v>23793.58</v>
      </c>
    </row>
    <row r="895" spans="1:5" hidden="1">
      <c r="A895" s="3">
        <v>40166</v>
      </c>
      <c r="B895" s="4" t="s">
        <v>23</v>
      </c>
      <c r="C895" s="4" t="s">
        <v>33</v>
      </c>
      <c r="D895" s="6">
        <v>31301.4</v>
      </c>
      <c r="E895" s="6">
        <v>27545.23</v>
      </c>
    </row>
    <row r="896" spans="1:5" hidden="1">
      <c r="A896" s="3">
        <v>40166</v>
      </c>
      <c r="B896" s="4" t="s">
        <v>35</v>
      </c>
      <c r="C896" s="4" t="s">
        <v>25</v>
      </c>
      <c r="D896" s="6">
        <v>33301.050000000003</v>
      </c>
      <c r="E896" s="6">
        <v>29970.95</v>
      </c>
    </row>
    <row r="897" spans="1:5" hidden="1">
      <c r="A897" s="3">
        <v>40167</v>
      </c>
      <c r="B897" s="4" t="s">
        <v>29</v>
      </c>
      <c r="C897" s="4" t="s">
        <v>32</v>
      </c>
      <c r="D897" s="6">
        <v>25763.72</v>
      </c>
      <c r="E897" s="6">
        <v>23187.35</v>
      </c>
    </row>
    <row r="898" spans="1:5" hidden="1">
      <c r="A898" s="3">
        <v>40167</v>
      </c>
      <c r="B898" s="4" t="s">
        <v>29</v>
      </c>
      <c r="C898" s="4" t="s">
        <v>36</v>
      </c>
      <c r="D898" s="6">
        <v>25471.99</v>
      </c>
      <c r="E898" s="6">
        <v>23179.51</v>
      </c>
    </row>
    <row r="899" spans="1:5" hidden="1">
      <c r="A899" s="3">
        <v>40169</v>
      </c>
      <c r="B899" s="4" t="s">
        <v>37</v>
      </c>
      <c r="C899" s="4" t="s">
        <v>198</v>
      </c>
      <c r="D899" s="6">
        <v>28326.43</v>
      </c>
      <c r="E899" s="6">
        <v>24785.63</v>
      </c>
    </row>
    <row r="900" spans="1:5">
      <c r="A900" s="3">
        <v>40169</v>
      </c>
      <c r="B900" s="4" t="s">
        <v>21</v>
      </c>
      <c r="C900" s="4" t="s">
        <v>22</v>
      </c>
      <c r="D900" s="6">
        <v>34580.65</v>
      </c>
      <c r="E900" s="6">
        <v>29393.55</v>
      </c>
    </row>
    <row r="901" spans="1:5" hidden="1">
      <c r="A901" s="3">
        <v>40169</v>
      </c>
      <c r="B901" s="4" t="s">
        <v>29</v>
      </c>
      <c r="C901" s="4" t="s">
        <v>22</v>
      </c>
      <c r="D901" s="6">
        <v>29331.68</v>
      </c>
      <c r="E901" s="6">
        <v>26691.83</v>
      </c>
    </row>
    <row r="902" spans="1:5">
      <c r="A902" s="3">
        <v>40171</v>
      </c>
      <c r="B902" s="4" t="s">
        <v>21</v>
      </c>
      <c r="C902" s="4" t="s">
        <v>196</v>
      </c>
      <c r="D902" s="6">
        <v>28709.19</v>
      </c>
      <c r="E902" s="6">
        <v>24402.81</v>
      </c>
    </row>
    <row r="903" spans="1:5" hidden="1">
      <c r="A903" s="3">
        <v>40171</v>
      </c>
      <c r="B903" s="4" t="s">
        <v>29</v>
      </c>
      <c r="C903" s="4" t="s">
        <v>200</v>
      </c>
      <c r="D903" s="6">
        <v>25316.62</v>
      </c>
      <c r="E903" s="6">
        <v>22784.959999999999</v>
      </c>
    </row>
    <row r="904" spans="1:5" hidden="1">
      <c r="A904" s="3">
        <v>40172</v>
      </c>
      <c r="B904" s="4" t="s">
        <v>29</v>
      </c>
      <c r="C904" s="4" t="s">
        <v>196</v>
      </c>
      <c r="D904" s="6">
        <v>21019.46</v>
      </c>
      <c r="E904" s="6">
        <v>16395.18</v>
      </c>
    </row>
    <row r="905" spans="1:5" hidden="1">
      <c r="A905" s="3">
        <v>40173</v>
      </c>
      <c r="B905" s="4" t="s">
        <v>23</v>
      </c>
      <c r="C905" s="4" t="s">
        <v>22</v>
      </c>
      <c r="D905" s="6">
        <v>24817.41</v>
      </c>
      <c r="E905" s="6">
        <v>21839.32</v>
      </c>
    </row>
    <row r="906" spans="1:5" hidden="1">
      <c r="A906" s="3">
        <v>40173</v>
      </c>
      <c r="B906" s="4" t="s">
        <v>23</v>
      </c>
      <c r="C906" s="4" t="s">
        <v>25</v>
      </c>
      <c r="D906" s="6">
        <v>31250.89</v>
      </c>
      <c r="E906" s="6">
        <v>27500.78</v>
      </c>
    </row>
    <row r="907" spans="1:5" hidden="1">
      <c r="A907" s="3">
        <v>40173</v>
      </c>
      <c r="B907" s="4" t="s">
        <v>27</v>
      </c>
      <c r="C907" s="4" t="s">
        <v>32</v>
      </c>
      <c r="D907" s="6">
        <v>28060.47</v>
      </c>
      <c r="E907" s="6">
        <v>25114.12</v>
      </c>
    </row>
    <row r="908" spans="1:5" hidden="1">
      <c r="A908" s="3">
        <v>40173</v>
      </c>
      <c r="B908" s="4" t="s">
        <v>29</v>
      </c>
      <c r="C908" s="4" t="s">
        <v>195</v>
      </c>
      <c r="D908" s="6">
        <v>27994.959999999999</v>
      </c>
      <c r="E908" s="6">
        <v>25195.46</v>
      </c>
    </row>
    <row r="909" spans="1:5" hidden="1">
      <c r="A909" s="3">
        <v>40174</v>
      </c>
      <c r="B909" s="4" t="s">
        <v>23</v>
      </c>
      <c r="C909" s="4" t="s">
        <v>196</v>
      </c>
      <c r="D909" s="6">
        <v>21075.17</v>
      </c>
      <c r="E909" s="6">
        <v>18546.150000000001</v>
      </c>
    </row>
    <row r="910" spans="1:5" hidden="1">
      <c r="A910" s="3">
        <v>40174</v>
      </c>
      <c r="B910" s="4" t="s">
        <v>35</v>
      </c>
      <c r="C910" s="4" t="s">
        <v>199</v>
      </c>
      <c r="D910" s="6">
        <v>26335.19</v>
      </c>
      <c r="E910" s="6">
        <v>23701.67</v>
      </c>
    </row>
    <row r="911" spans="1:5" hidden="1">
      <c r="A911" s="3">
        <v>40174</v>
      </c>
      <c r="B911" s="4" t="s">
        <v>29</v>
      </c>
      <c r="C911" s="4" t="s">
        <v>204</v>
      </c>
      <c r="D911" s="6">
        <v>27009.81</v>
      </c>
      <c r="E911" s="6">
        <v>24578.93</v>
      </c>
    </row>
    <row r="912" spans="1:5" hidden="1">
      <c r="A912" s="3">
        <v>40176</v>
      </c>
      <c r="B912" s="4" t="s">
        <v>37</v>
      </c>
      <c r="C912" s="4" t="s">
        <v>196</v>
      </c>
      <c r="D912" s="6">
        <v>21508.55</v>
      </c>
      <c r="E912" s="6">
        <v>18819.98</v>
      </c>
    </row>
    <row r="913" spans="1:5" hidden="1">
      <c r="A913" s="3">
        <v>40176</v>
      </c>
      <c r="B913" s="4" t="s">
        <v>197</v>
      </c>
      <c r="C913" s="4" t="s">
        <v>204</v>
      </c>
      <c r="D913" s="6">
        <v>33694.36</v>
      </c>
      <c r="E913" s="6">
        <v>31335.75</v>
      </c>
    </row>
    <row r="914" spans="1:5" hidden="1">
      <c r="A914" s="3">
        <v>40176</v>
      </c>
      <c r="B914" s="4" t="s">
        <v>27</v>
      </c>
      <c r="C914" s="4" t="s">
        <v>38</v>
      </c>
      <c r="D914" s="6">
        <v>26728.69</v>
      </c>
      <c r="E914" s="6">
        <v>23253.96</v>
      </c>
    </row>
    <row r="915" spans="1:5" hidden="1">
      <c r="A915" s="3">
        <v>40176</v>
      </c>
      <c r="B915" s="4" t="s">
        <v>29</v>
      </c>
      <c r="C915" s="4" t="s">
        <v>28</v>
      </c>
      <c r="D915" s="6">
        <v>28485</v>
      </c>
      <c r="E915" s="6">
        <v>25921.35</v>
      </c>
    </row>
    <row r="916" spans="1:5" hidden="1">
      <c r="A916" s="3">
        <v>40177</v>
      </c>
      <c r="B916" s="4" t="s">
        <v>27</v>
      </c>
      <c r="C916" s="4" t="s">
        <v>24</v>
      </c>
      <c r="D916" s="6">
        <v>20399.75</v>
      </c>
      <c r="E916" s="6">
        <v>17747.78</v>
      </c>
    </row>
    <row r="917" spans="1:5" hidden="1">
      <c r="A917" s="3">
        <v>40179</v>
      </c>
      <c r="B917" s="4" t="s">
        <v>29</v>
      </c>
      <c r="C917" s="4" t="s">
        <v>26</v>
      </c>
      <c r="D917" s="6">
        <v>25039.95</v>
      </c>
      <c r="E917" s="6">
        <v>16275.97</v>
      </c>
    </row>
    <row r="918" spans="1:5" hidden="1">
      <c r="A918" s="3">
        <v>40180</v>
      </c>
      <c r="B918" s="4" t="s">
        <v>23</v>
      </c>
      <c r="C918" s="4" t="s">
        <v>33</v>
      </c>
      <c r="D918" s="6">
        <v>26868.76</v>
      </c>
      <c r="E918" s="6">
        <v>24450.57</v>
      </c>
    </row>
    <row r="919" spans="1:5" hidden="1">
      <c r="A919" s="3">
        <v>40182</v>
      </c>
      <c r="B919" s="4" t="s">
        <v>37</v>
      </c>
      <c r="C919" s="4" t="s">
        <v>194</v>
      </c>
      <c r="D919" s="6">
        <v>28023.09</v>
      </c>
      <c r="E919" s="6">
        <v>24520.2</v>
      </c>
    </row>
    <row r="920" spans="1:5" hidden="1">
      <c r="A920" s="3">
        <v>40182</v>
      </c>
      <c r="B920" s="4" t="s">
        <v>23</v>
      </c>
      <c r="C920" s="4" t="s">
        <v>31</v>
      </c>
      <c r="D920" s="6">
        <v>21808.14</v>
      </c>
      <c r="E920" s="6">
        <v>19845.41</v>
      </c>
    </row>
    <row r="921" spans="1:5">
      <c r="A921" s="3">
        <v>40182</v>
      </c>
      <c r="B921" s="4" t="s">
        <v>21</v>
      </c>
      <c r="C921" s="4" t="s">
        <v>28</v>
      </c>
      <c r="D921" s="6">
        <v>24642.87</v>
      </c>
      <c r="E921" s="6">
        <v>22671.439999999999</v>
      </c>
    </row>
    <row r="922" spans="1:5" hidden="1">
      <c r="A922" s="3">
        <v>40182</v>
      </c>
      <c r="B922" s="4" t="s">
        <v>27</v>
      </c>
      <c r="C922" s="4" t="s">
        <v>30</v>
      </c>
      <c r="D922" s="6">
        <v>25299.3</v>
      </c>
      <c r="E922" s="6">
        <v>22010.39</v>
      </c>
    </row>
    <row r="923" spans="1:5" hidden="1">
      <c r="A923" s="3">
        <v>40184</v>
      </c>
      <c r="B923" s="4" t="s">
        <v>197</v>
      </c>
      <c r="C923" s="4" t="s">
        <v>204</v>
      </c>
      <c r="D923" s="6">
        <v>15795.74</v>
      </c>
      <c r="E923" s="6">
        <v>14690.04</v>
      </c>
    </row>
    <row r="924" spans="1:5" hidden="1">
      <c r="A924" s="3">
        <v>40184</v>
      </c>
      <c r="B924" s="4" t="s">
        <v>29</v>
      </c>
      <c r="C924" s="4" t="s">
        <v>33</v>
      </c>
      <c r="D924" s="6">
        <v>23404.05</v>
      </c>
      <c r="E924" s="6">
        <v>18255.16</v>
      </c>
    </row>
    <row r="925" spans="1:5" hidden="1">
      <c r="A925" s="3">
        <v>40185</v>
      </c>
      <c r="B925" s="4" t="s">
        <v>197</v>
      </c>
      <c r="C925" s="4" t="s">
        <v>30</v>
      </c>
      <c r="D925" s="6">
        <v>33268.01</v>
      </c>
      <c r="E925" s="6">
        <v>30939.25</v>
      </c>
    </row>
    <row r="926" spans="1:5" hidden="1">
      <c r="A926" s="3">
        <v>40188</v>
      </c>
      <c r="B926" s="4" t="s">
        <v>27</v>
      </c>
      <c r="C926" s="4" t="s">
        <v>22</v>
      </c>
      <c r="D926" s="6">
        <v>26742.76</v>
      </c>
      <c r="E926" s="6">
        <v>23934.77</v>
      </c>
    </row>
    <row r="927" spans="1:5">
      <c r="A927" s="3">
        <v>40190</v>
      </c>
      <c r="B927" s="4" t="s">
        <v>21</v>
      </c>
      <c r="C927" s="4" t="s">
        <v>33</v>
      </c>
      <c r="D927" s="6">
        <v>32357.88</v>
      </c>
      <c r="E927" s="6">
        <v>27504.2</v>
      </c>
    </row>
    <row r="928" spans="1:5">
      <c r="A928" s="3">
        <v>40192</v>
      </c>
      <c r="B928" s="4" t="s">
        <v>21</v>
      </c>
      <c r="C928" s="4" t="s">
        <v>198</v>
      </c>
      <c r="D928" s="6">
        <v>22389.599999999999</v>
      </c>
      <c r="E928" s="6">
        <v>19031.16</v>
      </c>
    </row>
    <row r="929" spans="1:5" hidden="1">
      <c r="A929" s="3">
        <v>40192</v>
      </c>
      <c r="B929" s="4" t="s">
        <v>29</v>
      </c>
      <c r="C929" s="4" t="s">
        <v>25</v>
      </c>
      <c r="D929" s="6">
        <v>35527.54</v>
      </c>
      <c r="E929" s="6">
        <v>27711.48</v>
      </c>
    </row>
    <row r="930" spans="1:5" hidden="1">
      <c r="A930" s="3">
        <v>40196</v>
      </c>
      <c r="B930" s="4" t="s">
        <v>29</v>
      </c>
      <c r="C930" s="4" t="s">
        <v>26</v>
      </c>
      <c r="D930" s="6">
        <v>18425.669999999998</v>
      </c>
      <c r="E930" s="6">
        <v>11976.69</v>
      </c>
    </row>
    <row r="931" spans="1:5" hidden="1">
      <c r="A931" s="3">
        <v>40197</v>
      </c>
      <c r="B931" s="4" t="s">
        <v>35</v>
      </c>
      <c r="C931" s="4" t="s">
        <v>36</v>
      </c>
      <c r="D931" s="6">
        <v>35956.57</v>
      </c>
      <c r="E931" s="6">
        <v>32360.91</v>
      </c>
    </row>
    <row r="932" spans="1:5" hidden="1">
      <c r="A932" s="3">
        <v>40199</v>
      </c>
      <c r="B932" s="4" t="s">
        <v>23</v>
      </c>
      <c r="C932" s="4" t="s">
        <v>28</v>
      </c>
      <c r="D932" s="6">
        <v>21707.18</v>
      </c>
      <c r="E932" s="6">
        <v>19102.32</v>
      </c>
    </row>
    <row r="933" spans="1:5" hidden="1">
      <c r="A933" s="3">
        <v>40199</v>
      </c>
      <c r="B933" s="4" t="s">
        <v>23</v>
      </c>
      <c r="C933" s="4" t="s">
        <v>28</v>
      </c>
      <c r="D933" s="6">
        <v>25872.69</v>
      </c>
      <c r="E933" s="6">
        <v>22767.97</v>
      </c>
    </row>
    <row r="934" spans="1:5" hidden="1">
      <c r="A934" s="3">
        <v>40200</v>
      </c>
      <c r="B934" s="4" t="s">
        <v>29</v>
      </c>
      <c r="C934" s="4" t="s">
        <v>201</v>
      </c>
      <c r="D934" s="6">
        <v>20198.77</v>
      </c>
      <c r="E934" s="6">
        <v>14139.14</v>
      </c>
    </row>
    <row r="935" spans="1:5" hidden="1">
      <c r="A935" s="3">
        <v>40201</v>
      </c>
      <c r="B935" s="4" t="s">
        <v>35</v>
      </c>
      <c r="C935" s="4" t="s">
        <v>22</v>
      </c>
      <c r="D935" s="6">
        <v>20669.509999999998</v>
      </c>
      <c r="E935" s="6">
        <v>18602.560000000001</v>
      </c>
    </row>
    <row r="936" spans="1:5">
      <c r="A936" s="3">
        <v>40202</v>
      </c>
      <c r="B936" s="4" t="s">
        <v>21</v>
      </c>
      <c r="C936" s="4" t="s">
        <v>33</v>
      </c>
      <c r="D936" s="6">
        <v>26674.45</v>
      </c>
      <c r="E936" s="6">
        <v>23473.52</v>
      </c>
    </row>
    <row r="937" spans="1:5">
      <c r="A937" s="3">
        <v>40202</v>
      </c>
      <c r="B937" s="4" t="s">
        <v>21</v>
      </c>
      <c r="C937" s="4" t="s">
        <v>22</v>
      </c>
      <c r="D937" s="6">
        <v>19215.810000000001</v>
      </c>
      <c r="E937" s="6">
        <v>16909.91</v>
      </c>
    </row>
    <row r="938" spans="1:5" hidden="1">
      <c r="A938" s="3">
        <v>40202</v>
      </c>
      <c r="B938" s="4" t="s">
        <v>29</v>
      </c>
      <c r="C938" s="4" t="s">
        <v>36</v>
      </c>
      <c r="D938" s="6">
        <v>26388.47</v>
      </c>
      <c r="E938" s="6">
        <v>20583.009999999998</v>
      </c>
    </row>
    <row r="939" spans="1:5" hidden="1">
      <c r="A939" s="3">
        <v>40202</v>
      </c>
      <c r="B939" s="4" t="s">
        <v>29</v>
      </c>
      <c r="C939" s="4" t="s">
        <v>26</v>
      </c>
      <c r="D939" s="6">
        <v>28029.599999999999</v>
      </c>
      <c r="E939" s="6">
        <v>19620.72</v>
      </c>
    </row>
    <row r="940" spans="1:5" hidden="1">
      <c r="A940" s="3">
        <v>40203</v>
      </c>
      <c r="B940" s="4" t="s">
        <v>29</v>
      </c>
      <c r="C940" s="4" t="s">
        <v>30</v>
      </c>
      <c r="D940" s="6">
        <v>20951.39</v>
      </c>
      <c r="E940" s="6">
        <v>18856.25</v>
      </c>
    </row>
    <row r="941" spans="1:5" hidden="1">
      <c r="A941" s="3">
        <v>40204</v>
      </c>
      <c r="B941" s="4" t="s">
        <v>29</v>
      </c>
      <c r="C941" s="4" t="s">
        <v>204</v>
      </c>
      <c r="D941" s="6">
        <v>24414.79</v>
      </c>
      <c r="E941" s="6">
        <v>17090.349999999999</v>
      </c>
    </row>
    <row r="942" spans="1:5" hidden="1">
      <c r="A942" s="3">
        <v>40209</v>
      </c>
      <c r="B942" s="4" t="s">
        <v>29</v>
      </c>
      <c r="C942" s="4" t="s">
        <v>195</v>
      </c>
      <c r="D942" s="6">
        <v>22612.48</v>
      </c>
      <c r="E942" s="6">
        <v>20351.23</v>
      </c>
    </row>
    <row r="943" spans="1:5">
      <c r="A943" s="3">
        <v>40210</v>
      </c>
      <c r="B943" s="4" t="s">
        <v>21</v>
      </c>
      <c r="C943" s="4" t="s">
        <v>33</v>
      </c>
      <c r="D943" s="6">
        <v>25226.54</v>
      </c>
      <c r="E943" s="6">
        <v>23208.42</v>
      </c>
    </row>
    <row r="944" spans="1:5">
      <c r="A944" s="3">
        <v>40210</v>
      </c>
      <c r="B944" s="4" t="s">
        <v>21</v>
      </c>
      <c r="C944" s="4" t="s">
        <v>25</v>
      </c>
      <c r="D944" s="6">
        <v>26258.57</v>
      </c>
      <c r="E944" s="6">
        <v>24157.88</v>
      </c>
    </row>
    <row r="945" spans="1:5" hidden="1">
      <c r="A945" s="3">
        <v>40211</v>
      </c>
      <c r="B945" s="4" t="s">
        <v>37</v>
      </c>
      <c r="C945" s="4" t="s">
        <v>196</v>
      </c>
      <c r="D945" s="6">
        <v>21742.21</v>
      </c>
      <c r="E945" s="6">
        <v>19024.43</v>
      </c>
    </row>
    <row r="946" spans="1:5" hidden="1">
      <c r="A946" s="3">
        <v>40213</v>
      </c>
      <c r="B946" s="4" t="s">
        <v>197</v>
      </c>
      <c r="C946" s="4" t="s">
        <v>198</v>
      </c>
      <c r="D946" s="6">
        <v>19871.36</v>
      </c>
      <c r="E946" s="6">
        <v>18480.36</v>
      </c>
    </row>
    <row r="947" spans="1:5" hidden="1">
      <c r="A947" s="3">
        <v>40213</v>
      </c>
      <c r="B947" s="4" t="s">
        <v>197</v>
      </c>
      <c r="C947" s="4" t="s">
        <v>203</v>
      </c>
      <c r="D947" s="6">
        <v>22993.41</v>
      </c>
      <c r="E947" s="6">
        <v>21383.87</v>
      </c>
    </row>
    <row r="948" spans="1:5" hidden="1">
      <c r="A948" s="3">
        <v>40213</v>
      </c>
      <c r="B948" s="4" t="s">
        <v>35</v>
      </c>
      <c r="C948" s="4" t="s">
        <v>203</v>
      </c>
      <c r="D948" s="6">
        <v>29187.919999999998</v>
      </c>
      <c r="E948" s="6">
        <v>25685.37</v>
      </c>
    </row>
    <row r="949" spans="1:5" hidden="1">
      <c r="A949" s="3">
        <v>40213</v>
      </c>
      <c r="B949" s="4" t="s">
        <v>27</v>
      </c>
      <c r="C949" s="4" t="s">
        <v>30</v>
      </c>
      <c r="D949" s="6">
        <v>20569.240000000002</v>
      </c>
      <c r="E949" s="6">
        <v>18409.47</v>
      </c>
    </row>
    <row r="950" spans="1:5">
      <c r="A950" s="3">
        <v>40215</v>
      </c>
      <c r="B950" s="4" t="s">
        <v>21</v>
      </c>
      <c r="C950" s="4" t="s">
        <v>25</v>
      </c>
      <c r="D950" s="6">
        <v>42622.32</v>
      </c>
      <c r="E950" s="6">
        <v>36228.97</v>
      </c>
    </row>
    <row r="951" spans="1:5">
      <c r="A951" s="3">
        <v>40215</v>
      </c>
      <c r="B951" s="4" t="s">
        <v>21</v>
      </c>
      <c r="C951" s="4" t="s">
        <v>202</v>
      </c>
      <c r="D951" s="6">
        <v>26841.07</v>
      </c>
      <c r="E951" s="6">
        <v>22814.91</v>
      </c>
    </row>
    <row r="952" spans="1:5" hidden="1">
      <c r="A952" s="3">
        <v>40216</v>
      </c>
      <c r="B952" s="4" t="s">
        <v>27</v>
      </c>
      <c r="C952" s="4" t="s">
        <v>25</v>
      </c>
      <c r="D952" s="6">
        <v>19148.310000000001</v>
      </c>
      <c r="E952" s="6">
        <v>16659.03</v>
      </c>
    </row>
    <row r="953" spans="1:5" hidden="1">
      <c r="A953" s="3">
        <v>40217</v>
      </c>
      <c r="B953" s="4" t="s">
        <v>35</v>
      </c>
      <c r="C953" s="4" t="s">
        <v>22</v>
      </c>
      <c r="D953" s="6">
        <v>24088.77</v>
      </c>
      <c r="E953" s="6">
        <v>21198.12</v>
      </c>
    </row>
    <row r="954" spans="1:5" hidden="1">
      <c r="A954" s="3">
        <v>40219</v>
      </c>
      <c r="B954" s="4" t="s">
        <v>37</v>
      </c>
      <c r="C954" s="4" t="s">
        <v>22</v>
      </c>
      <c r="D954" s="6">
        <v>29174.02</v>
      </c>
      <c r="E954" s="6">
        <v>25527.27</v>
      </c>
    </row>
    <row r="955" spans="1:5" hidden="1">
      <c r="A955" s="3">
        <v>40221</v>
      </c>
      <c r="B955" s="4" t="s">
        <v>35</v>
      </c>
      <c r="C955" s="4" t="s">
        <v>194</v>
      </c>
      <c r="D955" s="6">
        <v>22614.75</v>
      </c>
      <c r="E955" s="6">
        <v>19900.98</v>
      </c>
    </row>
    <row r="956" spans="1:5">
      <c r="A956" s="3">
        <v>40222</v>
      </c>
      <c r="B956" s="4" t="s">
        <v>21</v>
      </c>
      <c r="C956" s="4" t="s">
        <v>33</v>
      </c>
      <c r="D956" s="6">
        <v>26614.43</v>
      </c>
      <c r="E956" s="6">
        <v>23420.7</v>
      </c>
    </row>
    <row r="957" spans="1:5" hidden="1">
      <c r="A957" s="3">
        <v>40222</v>
      </c>
      <c r="B957" s="4" t="s">
        <v>27</v>
      </c>
      <c r="C957" s="4" t="s">
        <v>33</v>
      </c>
      <c r="D957" s="6">
        <v>21630.42</v>
      </c>
      <c r="E957" s="6">
        <v>19359.23</v>
      </c>
    </row>
    <row r="958" spans="1:5" hidden="1">
      <c r="A958" s="3">
        <v>40223</v>
      </c>
      <c r="B958" s="4" t="s">
        <v>197</v>
      </c>
      <c r="C958" s="4" t="s">
        <v>25</v>
      </c>
      <c r="D958" s="6">
        <v>30562.639999999999</v>
      </c>
      <c r="E958" s="6">
        <v>28423.26</v>
      </c>
    </row>
    <row r="959" spans="1:5" hidden="1">
      <c r="A959" s="3">
        <v>40224</v>
      </c>
      <c r="B959" s="4" t="s">
        <v>35</v>
      </c>
      <c r="C959" s="4" t="s">
        <v>28</v>
      </c>
      <c r="D959" s="6">
        <v>27255.09</v>
      </c>
      <c r="E959" s="6">
        <v>23984.48</v>
      </c>
    </row>
    <row r="960" spans="1:5" hidden="1">
      <c r="A960" s="3">
        <v>40224</v>
      </c>
      <c r="B960" s="4" t="s">
        <v>35</v>
      </c>
      <c r="C960" s="4" t="s">
        <v>30</v>
      </c>
      <c r="D960" s="6">
        <v>24510.63</v>
      </c>
      <c r="E960" s="6">
        <v>22059.57</v>
      </c>
    </row>
    <row r="961" spans="1:5" hidden="1">
      <c r="A961" s="3">
        <v>40225</v>
      </c>
      <c r="B961" s="4" t="s">
        <v>23</v>
      </c>
      <c r="C961" s="4" t="s">
        <v>28</v>
      </c>
      <c r="D961" s="6">
        <v>30093.4</v>
      </c>
      <c r="E961" s="6">
        <v>26482.19</v>
      </c>
    </row>
    <row r="962" spans="1:5" hidden="1">
      <c r="A962" s="3">
        <v>40225</v>
      </c>
      <c r="B962" s="4" t="s">
        <v>29</v>
      </c>
      <c r="C962" s="4" t="s">
        <v>201</v>
      </c>
      <c r="D962" s="6">
        <v>40462.199999999997</v>
      </c>
      <c r="E962" s="6">
        <v>28323.54</v>
      </c>
    </row>
    <row r="963" spans="1:5" hidden="1">
      <c r="A963" s="3">
        <v>40226</v>
      </c>
      <c r="B963" s="4" t="s">
        <v>197</v>
      </c>
      <c r="C963" s="4" t="s">
        <v>33</v>
      </c>
      <c r="D963" s="6">
        <v>18107.98</v>
      </c>
      <c r="E963" s="6">
        <v>16840.419999999998</v>
      </c>
    </row>
    <row r="964" spans="1:5">
      <c r="A964" s="3">
        <v>40227</v>
      </c>
      <c r="B964" s="4" t="s">
        <v>21</v>
      </c>
      <c r="C964" s="4" t="s">
        <v>204</v>
      </c>
      <c r="D964" s="6">
        <v>27254.080000000002</v>
      </c>
      <c r="E964" s="6">
        <v>23983.59</v>
      </c>
    </row>
    <row r="965" spans="1:5" hidden="1">
      <c r="A965" s="3">
        <v>40227</v>
      </c>
      <c r="B965" s="4" t="s">
        <v>29</v>
      </c>
      <c r="C965" s="4" t="s">
        <v>201</v>
      </c>
      <c r="D965" s="6">
        <v>25268.42</v>
      </c>
      <c r="E965" s="6">
        <v>22741.58</v>
      </c>
    </row>
    <row r="966" spans="1:5" hidden="1">
      <c r="A966" s="3">
        <v>40227</v>
      </c>
      <c r="B966" s="4" t="s">
        <v>29</v>
      </c>
      <c r="C966" s="4" t="s">
        <v>195</v>
      </c>
      <c r="D966" s="6">
        <v>29244.5</v>
      </c>
      <c r="E966" s="6">
        <v>26320.05</v>
      </c>
    </row>
    <row r="967" spans="1:5" hidden="1">
      <c r="A967" s="3">
        <v>40229</v>
      </c>
      <c r="B967" s="4" t="s">
        <v>23</v>
      </c>
      <c r="C967" s="4" t="s">
        <v>200</v>
      </c>
      <c r="D967" s="6">
        <v>33431.72</v>
      </c>
      <c r="E967" s="6">
        <v>30422.87</v>
      </c>
    </row>
    <row r="968" spans="1:5" hidden="1">
      <c r="A968" s="3">
        <v>40230</v>
      </c>
      <c r="B968" s="4" t="s">
        <v>37</v>
      </c>
      <c r="C968" s="4" t="s">
        <v>194</v>
      </c>
      <c r="D968" s="6">
        <v>27570.6</v>
      </c>
      <c r="E968" s="6">
        <v>24124.28</v>
      </c>
    </row>
    <row r="969" spans="1:5" hidden="1">
      <c r="A969" s="3">
        <v>40230</v>
      </c>
      <c r="B969" s="4" t="s">
        <v>29</v>
      </c>
      <c r="C969" s="4" t="s">
        <v>30</v>
      </c>
      <c r="D969" s="6">
        <v>28616.63</v>
      </c>
      <c r="E969" s="6">
        <v>18600.810000000001</v>
      </c>
    </row>
    <row r="970" spans="1:5" hidden="1">
      <c r="A970" s="3">
        <v>40231</v>
      </c>
      <c r="B970" s="4" t="s">
        <v>23</v>
      </c>
      <c r="C970" s="4" t="s">
        <v>196</v>
      </c>
      <c r="D970" s="6">
        <v>16126.11</v>
      </c>
      <c r="E970" s="6">
        <v>14674.76</v>
      </c>
    </row>
    <row r="971" spans="1:5" hidden="1">
      <c r="A971" s="3">
        <v>40233</v>
      </c>
      <c r="B971" s="4" t="s">
        <v>37</v>
      </c>
      <c r="C971" s="4" t="s">
        <v>196</v>
      </c>
      <c r="D971" s="6">
        <v>25676.32</v>
      </c>
      <c r="E971" s="6">
        <v>22466.78</v>
      </c>
    </row>
    <row r="972" spans="1:5" hidden="1">
      <c r="A972" s="3">
        <v>40234</v>
      </c>
      <c r="B972" s="4" t="s">
        <v>37</v>
      </c>
      <c r="C972" s="4" t="s">
        <v>22</v>
      </c>
      <c r="D972" s="6">
        <v>29121.62</v>
      </c>
      <c r="E972" s="6">
        <v>25481.42</v>
      </c>
    </row>
    <row r="973" spans="1:5" hidden="1">
      <c r="A973" s="3">
        <v>40234</v>
      </c>
      <c r="B973" s="4" t="s">
        <v>197</v>
      </c>
      <c r="C973" s="4" t="s">
        <v>199</v>
      </c>
      <c r="D973" s="6">
        <v>27474.78</v>
      </c>
      <c r="E973" s="6">
        <v>25551.55</v>
      </c>
    </row>
    <row r="974" spans="1:5" hidden="1">
      <c r="A974" s="3">
        <v>40235</v>
      </c>
      <c r="B974" s="4" t="s">
        <v>27</v>
      </c>
      <c r="C974" s="4" t="s">
        <v>34</v>
      </c>
      <c r="D974" s="6">
        <v>26487.5</v>
      </c>
      <c r="E974" s="6">
        <v>23044.13</v>
      </c>
    </row>
    <row r="975" spans="1:5" hidden="1">
      <c r="A975" s="3">
        <v>40235</v>
      </c>
      <c r="B975" s="4" t="s">
        <v>29</v>
      </c>
      <c r="C975" s="4" t="s">
        <v>28</v>
      </c>
      <c r="D975" s="6">
        <v>24549.4</v>
      </c>
      <c r="E975" s="6">
        <v>15957.11</v>
      </c>
    </row>
    <row r="976" spans="1:5" hidden="1">
      <c r="A976" s="3">
        <v>40236</v>
      </c>
      <c r="B976" s="4" t="s">
        <v>197</v>
      </c>
      <c r="C976" s="4" t="s">
        <v>30</v>
      </c>
      <c r="D976" s="6">
        <v>17382.36</v>
      </c>
      <c r="E976" s="6">
        <v>16165.59</v>
      </c>
    </row>
    <row r="977" spans="1:5" hidden="1">
      <c r="A977" s="3">
        <v>40236</v>
      </c>
      <c r="B977" s="4" t="s">
        <v>29</v>
      </c>
      <c r="C977" s="4" t="s">
        <v>201</v>
      </c>
      <c r="D977" s="6">
        <v>19043.25</v>
      </c>
      <c r="E977" s="6">
        <v>13330.28</v>
      </c>
    </row>
    <row r="978" spans="1:5" hidden="1">
      <c r="A978" s="3">
        <v>40237</v>
      </c>
      <c r="B978" s="4" t="s">
        <v>23</v>
      </c>
      <c r="C978" s="4" t="s">
        <v>194</v>
      </c>
      <c r="D978" s="6">
        <v>17417.32</v>
      </c>
      <c r="E978" s="6">
        <v>15849.76</v>
      </c>
    </row>
    <row r="979" spans="1:5" hidden="1">
      <c r="A979" s="3">
        <v>40237</v>
      </c>
      <c r="B979" s="4" t="s">
        <v>23</v>
      </c>
      <c r="C979" s="4" t="s">
        <v>194</v>
      </c>
      <c r="D979" s="6">
        <v>22764.080000000002</v>
      </c>
      <c r="E979" s="6">
        <v>20032.39</v>
      </c>
    </row>
    <row r="980" spans="1:5">
      <c r="A980" s="3">
        <v>40237</v>
      </c>
      <c r="B980" s="4" t="s">
        <v>21</v>
      </c>
      <c r="C980" s="4" t="s">
        <v>25</v>
      </c>
      <c r="D980" s="6">
        <v>24331.13</v>
      </c>
      <c r="E980" s="6">
        <v>20681.46</v>
      </c>
    </row>
    <row r="981" spans="1:5">
      <c r="A981" s="3">
        <v>40237</v>
      </c>
      <c r="B981" s="4" t="s">
        <v>21</v>
      </c>
      <c r="C981" s="4" t="s">
        <v>25</v>
      </c>
      <c r="D981" s="6">
        <v>34100.239999999998</v>
      </c>
      <c r="E981" s="6">
        <v>31372.22</v>
      </c>
    </row>
    <row r="982" spans="1:5" hidden="1">
      <c r="A982" s="3">
        <v>40237</v>
      </c>
      <c r="B982" s="4" t="s">
        <v>27</v>
      </c>
      <c r="C982" s="4" t="s">
        <v>199</v>
      </c>
      <c r="D982" s="6">
        <v>32989.339999999997</v>
      </c>
      <c r="E982" s="6">
        <v>29525.46</v>
      </c>
    </row>
    <row r="983" spans="1:5">
      <c r="A983" s="3">
        <v>40239</v>
      </c>
      <c r="B983" s="4" t="s">
        <v>21</v>
      </c>
      <c r="C983" s="4" t="s">
        <v>39</v>
      </c>
      <c r="D983" s="6">
        <v>25367</v>
      </c>
      <c r="E983" s="6">
        <v>23337.64</v>
      </c>
    </row>
    <row r="984" spans="1:5" hidden="1">
      <c r="A984" s="3">
        <v>40239</v>
      </c>
      <c r="B984" s="4" t="s">
        <v>29</v>
      </c>
      <c r="C984" s="4" t="s">
        <v>195</v>
      </c>
      <c r="D984" s="6">
        <v>17659.490000000002</v>
      </c>
      <c r="E984" s="6">
        <v>16070.14</v>
      </c>
    </row>
    <row r="985" spans="1:5" hidden="1">
      <c r="A985" s="3">
        <v>40241</v>
      </c>
      <c r="B985" s="4" t="s">
        <v>27</v>
      </c>
      <c r="C985" s="4" t="s">
        <v>32</v>
      </c>
      <c r="D985" s="6">
        <v>19873.45</v>
      </c>
      <c r="E985" s="6">
        <v>17289.900000000001</v>
      </c>
    </row>
    <row r="986" spans="1:5" hidden="1">
      <c r="A986" s="3">
        <v>40242</v>
      </c>
      <c r="B986" s="4" t="s">
        <v>35</v>
      </c>
      <c r="C986" s="4" t="s">
        <v>28</v>
      </c>
      <c r="D986" s="6">
        <v>33521.760000000002</v>
      </c>
      <c r="E986" s="6">
        <v>30169.58</v>
      </c>
    </row>
    <row r="987" spans="1:5" hidden="1">
      <c r="A987" s="3">
        <v>40242</v>
      </c>
      <c r="B987" s="4" t="s">
        <v>27</v>
      </c>
      <c r="C987" s="4" t="s">
        <v>196</v>
      </c>
      <c r="D987" s="6">
        <v>20370.93</v>
      </c>
      <c r="E987" s="6">
        <v>18231.98</v>
      </c>
    </row>
    <row r="988" spans="1:5" hidden="1">
      <c r="A988" s="3">
        <v>40243</v>
      </c>
      <c r="B988" s="4" t="s">
        <v>35</v>
      </c>
      <c r="C988" s="4" t="s">
        <v>36</v>
      </c>
      <c r="D988" s="6">
        <v>26778.29</v>
      </c>
      <c r="E988" s="6">
        <v>23564.9</v>
      </c>
    </row>
    <row r="989" spans="1:5" hidden="1">
      <c r="A989" s="3">
        <v>40243</v>
      </c>
      <c r="B989" s="4" t="s">
        <v>27</v>
      </c>
      <c r="C989" s="4" t="s">
        <v>22</v>
      </c>
      <c r="D989" s="6">
        <v>26687.5</v>
      </c>
      <c r="E989" s="6">
        <v>23218.13</v>
      </c>
    </row>
    <row r="990" spans="1:5" hidden="1">
      <c r="A990" s="3">
        <v>40243</v>
      </c>
      <c r="B990" s="4" t="s">
        <v>27</v>
      </c>
      <c r="C990" s="4" t="s">
        <v>195</v>
      </c>
      <c r="D990" s="6">
        <v>19811.55</v>
      </c>
      <c r="E990" s="6">
        <v>17731.34</v>
      </c>
    </row>
    <row r="991" spans="1:5">
      <c r="A991" s="3">
        <v>40244</v>
      </c>
      <c r="B991" s="4" t="s">
        <v>21</v>
      </c>
      <c r="C991" s="4" t="s">
        <v>199</v>
      </c>
      <c r="D991" s="6">
        <v>27279.01</v>
      </c>
      <c r="E991" s="6">
        <v>23187.16</v>
      </c>
    </row>
    <row r="992" spans="1:5" hidden="1">
      <c r="A992" s="3">
        <v>40244</v>
      </c>
      <c r="B992" s="4" t="s">
        <v>27</v>
      </c>
      <c r="C992" s="4" t="s">
        <v>22</v>
      </c>
      <c r="D992" s="6">
        <v>32365.279999999999</v>
      </c>
      <c r="E992" s="6">
        <v>28157.79</v>
      </c>
    </row>
    <row r="993" spans="1:5" hidden="1">
      <c r="A993" s="3">
        <v>40244</v>
      </c>
      <c r="B993" s="4" t="s">
        <v>29</v>
      </c>
      <c r="C993" s="4" t="s">
        <v>28</v>
      </c>
      <c r="D993" s="6">
        <v>19599.28</v>
      </c>
      <c r="E993" s="6">
        <v>13719.5</v>
      </c>
    </row>
    <row r="994" spans="1:5" hidden="1">
      <c r="A994" s="3">
        <v>40245</v>
      </c>
      <c r="B994" s="4" t="s">
        <v>37</v>
      </c>
      <c r="C994" s="4" t="s">
        <v>33</v>
      </c>
      <c r="D994" s="6">
        <v>21697.52</v>
      </c>
      <c r="E994" s="6">
        <v>18985.330000000002</v>
      </c>
    </row>
    <row r="995" spans="1:5" hidden="1">
      <c r="A995" s="3">
        <v>40245</v>
      </c>
      <c r="B995" s="4" t="s">
        <v>197</v>
      </c>
      <c r="C995" s="4" t="s">
        <v>38</v>
      </c>
      <c r="D995" s="6">
        <v>16150.08</v>
      </c>
      <c r="E995" s="6">
        <v>15019.57</v>
      </c>
    </row>
    <row r="996" spans="1:5" hidden="1">
      <c r="A996" s="3">
        <v>40245</v>
      </c>
      <c r="B996" s="4" t="s">
        <v>35</v>
      </c>
      <c r="C996" s="4" t="s">
        <v>199</v>
      </c>
      <c r="D996" s="6">
        <v>22581.02</v>
      </c>
      <c r="E996" s="6">
        <v>19871.3</v>
      </c>
    </row>
    <row r="997" spans="1:5" hidden="1">
      <c r="A997" s="3">
        <v>40247</v>
      </c>
      <c r="B997" s="4" t="s">
        <v>197</v>
      </c>
      <c r="C997" s="4" t="s">
        <v>25</v>
      </c>
      <c r="D997" s="6">
        <v>24157.82</v>
      </c>
      <c r="E997" s="6">
        <v>22466.77</v>
      </c>
    </row>
    <row r="998" spans="1:5" hidden="1">
      <c r="A998" s="3">
        <v>40248</v>
      </c>
      <c r="B998" s="4" t="s">
        <v>29</v>
      </c>
      <c r="C998" s="4" t="s">
        <v>196</v>
      </c>
      <c r="D998" s="6">
        <v>23657.45</v>
      </c>
      <c r="E998" s="6">
        <v>21528.28</v>
      </c>
    </row>
    <row r="999" spans="1:5" hidden="1">
      <c r="A999" s="3">
        <v>40249</v>
      </c>
      <c r="B999" s="4" t="s">
        <v>27</v>
      </c>
      <c r="C999" s="4" t="s">
        <v>198</v>
      </c>
      <c r="D999" s="6">
        <v>24464.47</v>
      </c>
      <c r="E999" s="6">
        <v>21895.7</v>
      </c>
    </row>
    <row r="1000" spans="1:5" hidden="1">
      <c r="A1000" s="3">
        <v>40250</v>
      </c>
      <c r="B1000" s="4" t="s">
        <v>29</v>
      </c>
      <c r="C1000" s="4" t="s">
        <v>195</v>
      </c>
      <c r="D1000" s="6">
        <v>26046.02</v>
      </c>
      <c r="E1000" s="6">
        <v>20315.900000000001</v>
      </c>
    </row>
    <row r="1001" spans="1:5" hidden="1">
      <c r="A1001" s="3">
        <v>40251</v>
      </c>
      <c r="B1001" s="4" t="s">
        <v>197</v>
      </c>
      <c r="C1001" s="4" t="s">
        <v>25</v>
      </c>
      <c r="D1001" s="6">
        <v>16954.59</v>
      </c>
      <c r="E1001" s="6">
        <v>15767.77</v>
      </c>
    </row>
    <row r="1002" spans="1:5" hidden="1">
      <c r="A1002" s="3">
        <v>40251</v>
      </c>
      <c r="B1002" s="4" t="s">
        <v>29</v>
      </c>
      <c r="C1002" s="4" t="s">
        <v>25</v>
      </c>
      <c r="D1002" s="6">
        <v>34480.67</v>
      </c>
      <c r="E1002" s="6">
        <v>26894.92</v>
      </c>
    </row>
    <row r="1003" spans="1:5" hidden="1">
      <c r="A1003" s="3">
        <v>40251</v>
      </c>
      <c r="B1003" s="4" t="s">
        <v>29</v>
      </c>
      <c r="C1003" s="4" t="s">
        <v>32</v>
      </c>
      <c r="D1003" s="6">
        <v>23482.28</v>
      </c>
      <c r="E1003" s="6">
        <v>21368.87</v>
      </c>
    </row>
    <row r="1004" spans="1:5" hidden="1">
      <c r="A1004" s="3">
        <v>40252</v>
      </c>
      <c r="B1004" s="4" t="s">
        <v>29</v>
      </c>
      <c r="C1004" s="4" t="s">
        <v>203</v>
      </c>
      <c r="D1004" s="6">
        <v>38383.4</v>
      </c>
      <c r="E1004" s="6">
        <v>26868.38</v>
      </c>
    </row>
    <row r="1005" spans="1:5" hidden="1">
      <c r="A1005" s="3">
        <v>40254</v>
      </c>
      <c r="B1005" s="4" t="s">
        <v>27</v>
      </c>
      <c r="C1005" s="4" t="s">
        <v>196</v>
      </c>
      <c r="D1005" s="6">
        <v>19667.38</v>
      </c>
      <c r="E1005" s="6">
        <v>17602.310000000001</v>
      </c>
    </row>
    <row r="1006" spans="1:5">
      <c r="A1006" s="3">
        <v>40256</v>
      </c>
      <c r="B1006" s="4" t="s">
        <v>21</v>
      </c>
      <c r="C1006" s="4" t="s">
        <v>24</v>
      </c>
      <c r="D1006" s="6">
        <v>20691.240000000002</v>
      </c>
      <c r="E1006" s="6">
        <v>19035.939999999999</v>
      </c>
    </row>
    <row r="1007" spans="1:5">
      <c r="A1007" s="3">
        <v>40256</v>
      </c>
      <c r="B1007" s="4" t="s">
        <v>21</v>
      </c>
      <c r="C1007" s="4" t="s">
        <v>194</v>
      </c>
      <c r="D1007" s="6">
        <v>21399.85</v>
      </c>
      <c r="E1007" s="6">
        <v>18189.87</v>
      </c>
    </row>
    <row r="1008" spans="1:5" hidden="1">
      <c r="A1008" s="3">
        <v>40257</v>
      </c>
      <c r="B1008" s="4" t="s">
        <v>37</v>
      </c>
      <c r="C1008" s="4" t="s">
        <v>25</v>
      </c>
      <c r="D1008" s="6">
        <v>26893.87</v>
      </c>
      <c r="E1008" s="6">
        <v>23532.14</v>
      </c>
    </row>
    <row r="1009" spans="1:5">
      <c r="A1009" s="3">
        <v>40257</v>
      </c>
      <c r="B1009" s="4" t="s">
        <v>21</v>
      </c>
      <c r="C1009" s="4" t="s">
        <v>204</v>
      </c>
      <c r="D1009" s="6">
        <v>32785.019999999997</v>
      </c>
      <c r="E1009" s="6">
        <v>28850.82</v>
      </c>
    </row>
    <row r="1010" spans="1:5" hidden="1">
      <c r="A1010" s="3">
        <v>40257</v>
      </c>
      <c r="B1010" s="4" t="s">
        <v>27</v>
      </c>
      <c r="C1010" s="4" t="s">
        <v>30</v>
      </c>
      <c r="D1010" s="6">
        <v>20981.67</v>
      </c>
      <c r="E1010" s="6">
        <v>18254.05</v>
      </c>
    </row>
    <row r="1011" spans="1:5" hidden="1">
      <c r="A1011" s="3">
        <v>40257</v>
      </c>
      <c r="B1011" s="4" t="s">
        <v>29</v>
      </c>
      <c r="C1011" s="4" t="s">
        <v>194</v>
      </c>
      <c r="D1011" s="6">
        <v>33840.300000000003</v>
      </c>
      <c r="E1011" s="6">
        <v>26395.43</v>
      </c>
    </row>
    <row r="1012" spans="1:5">
      <c r="A1012" s="3">
        <v>40258</v>
      </c>
      <c r="B1012" s="4" t="s">
        <v>21</v>
      </c>
      <c r="C1012" s="4" t="s">
        <v>38</v>
      </c>
      <c r="D1012" s="6">
        <v>36417.86</v>
      </c>
      <c r="E1012" s="6">
        <v>33504.43</v>
      </c>
    </row>
    <row r="1013" spans="1:5" hidden="1">
      <c r="A1013" s="3">
        <v>40259</v>
      </c>
      <c r="B1013" s="4" t="s">
        <v>35</v>
      </c>
      <c r="C1013" s="4" t="s">
        <v>195</v>
      </c>
      <c r="D1013" s="6">
        <v>21212.28</v>
      </c>
      <c r="E1013" s="6">
        <v>18666.810000000001</v>
      </c>
    </row>
    <row r="1014" spans="1:5" hidden="1">
      <c r="A1014" s="3">
        <v>40259</v>
      </c>
      <c r="B1014" s="4" t="s">
        <v>29</v>
      </c>
      <c r="C1014" s="4" t="s">
        <v>28</v>
      </c>
      <c r="D1014" s="6">
        <v>27694</v>
      </c>
      <c r="E1014" s="6">
        <v>24924.6</v>
      </c>
    </row>
    <row r="1015" spans="1:5" hidden="1">
      <c r="A1015" s="3">
        <v>40260</v>
      </c>
      <c r="B1015" s="4" t="s">
        <v>29</v>
      </c>
      <c r="C1015" s="4" t="s">
        <v>196</v>
      </c>
      <c r="D1015" s="6">
        <v>17519.43</v>
      </c>
      <c r="E1015" s="6">
        <v>15767.49</v>
      </c>
    </row>
    <row r="1016" spans="1:5">
      <c r="A1016" s="3">
        <v>40261</v>
      </c>
      <c r="B1016" s="4" t="s">
        <v>21</v>
      </c>
      <c r="C1016" s="4" t="s">
        <v>22</v>
      </c>
      <c r="D1016" s="6">
        <v>26998.09</v>
      </c>
      <c r="E1016" s="6">
        <v>24838.240000000002</v>
      </c>
    </row>
    <row r="1017" spans="1:5" hidden="1">
      <c r="A1017" s="3">
        <v>40261</v>
      </c>
      <c r="B1017" s="4" t="s">
        <v>27</v>
      </c>
      <c r="C1017" s="4" t="s">
        <v>25</v>
      </c>
      <c r="D1017" s="6">
        <v>19805.66</v>
      </c>
      <c r="E1017" s="6">
        <v>17230.919999999998</v>
      </c>
    </row>
    <row r="1018" spans="1:5" hidden="1">
      <c r="A1018" s="3">
        <v>40261</v>
      </c>
      <c r="B1018" s="4" t="s">
        <v>29</v>
      </c>
      <c r="C1018" s="4" t="s">
        <v>25</v>
      </c>
      <c r="D1018" s="6">
        <v>24859.74</v>
      </c>
      <c r="E1018" s="6">
        <v>22373.77</v>
      </c>
    </row>
    <row r="1019" spans="1:5" hidden="1">
      <c r="A1019" s="3">
        <v>40261</v>
      </c>
      <c r="B1019" s="4" t="s">
        <v>29</v>
      </c>
      <c r="C1019" s="4" t="s">
        <v>32</v>
      </c>
      <c r="D1019" s="6">
        <v>26962.28</v>
      </c>
      <c r="E1019" s="6">
        <v>21030.58</v>
      </c>
    </row>
    <row r="1020" spans="1:5" hidden="1">
      <c r="A1020" s="3">
        <v>40262</v>
      </c>
      <c r="B1020" s="4" t="s">
        <v>23</v>
      </c>
      <c r="C1020" s="4" t="s">
        <v>201</v>
      </c>
      <c r="D1020" s="6">
        <v>17723.650000000001</v>
      </c>
      <c r="E1020" s="6">
        <v>16128.52</v>
      </c>
    </row>
    <row r="1021" spans="1:5" hidden="1">
      <c r="A1021" s="3">
        <v>40262</v>
      </c>
      <c r="B1021" s="4" t="s">
        <v>29</v>
      </c>
      <c r="C1021" s="4" t="s">
        <v>33</v>
      </c>
      <c r="D1021" s="6">
        <v>28061.58</v>
      </c>
      <c r="E1021" s="6">
        <v>18240.03</v>
      </c>
    </row>
    <row r="1022" spans="1:5">
      <c r="A1022" s="3">
        <v>40263</v>
      </c>
      <c r="B1022" s="4" t="s">
        <v>21</v>
      </c>
      <c r="C1022" s="4" t="s">
        <v>22</v>
      </c>
      <c r="D1022" s="6">
        <v>32854.9</v>
      </c>
      <c r="E1022" s="6">
        <v>28912.31</v>
      </c>
    </row>
    <row r="1023" spans="1:5">
      <c r="A1023" s="3">
        <v>40263</v>
      </c>
      <c r="B1023" s="4" t="s">
        <v>21</v>
      </c>
      <c r="C1023" s="4" t="s">
        <v>28</v>
      </c>
      <c r="D1023" s="6">
        <v>29307.08</v>
      </c>
      <c r="E1023" s="6">
        <v>25790.23</v>
      </c>
    </row>
    <row r="1024" spans="1:5" hidden="1">
      <c r="A1024" s="3">
        <v>40263</v>
      </c>
      <c r="B1024" s="4" t="s">
        <v>29</v>
      </c>
      <c r="C1024" s="4" t="s">
        <v>28</v>
      </c>
      <c r="D1024" s="6">
        <v>29230.39</v>
      </c>
      <c r="E1024" s="6">
        <v>26599.65</v>
      </c>
    </row>
    <row r="1025" spans="1:5" hidden="1">
      <c r="A1025" s="3">
        <v>40263</v>
      </c>
      <c r="B1025" s="4" t="s">
        <v>29</v>
      </c>
      <c r="C1025" s="4" t="s">
        <v>31</v>
      </c>
      <c r="D1025" s="6">
        <v>24121.53</v>
      </c>
      <c r="E1025" s="6">
        <v>16885.07</v>
      </c>
    </row>
    <row r="1026" spans="1:5" hidden="1">
      <c r="A1026" s="3">
        <v>40263</v>
      </c>
      <c r="B1026" s="4" t="s">
        <v>29</v>
      </c>
      <c r="C1026" s="4" t="s">
        <v>26</v>
      </c>
      <c r="D1026" s="6">
        <v>21485.759999999998</v>
      </c>
      <c r="E1026" s="6">
        <v>13965.74</v>
      </c>
    </row>
    <row r="1027" spans="1:5" hidden="1">
      <c r="A1027" s="3">
        <v>40264</v>
      </c>
      <c r="B1027" s="4" t="s">
        <v>37</v>
      </c>
      <c r="C1027" s="4" t="s">
        <v>26</v>
      </c>
      <c r="D1027" s="6">
        <v>22904.74</v>
      </c>
      <c r="E1027" s="6">
        <v>20041.650000000001</v>
      </c>
    </row>
    <row r="1028" spans="1:5" hidden="1">
      <c r="A1028" s="3">
        <v>40264</v>
      </c>
      <c r="B1028" s="4" t="s">
        <v>27</v>
      </c>
      <c r="C1028" s="4" t="s">
        <v>196</v>
      </c>
      <c r="D1028" s="6">
        <v>25224.92</v>
      </c>
      <c r="E1028" s="6">
        <v>22576.3</v>
      </c>
    </row>
    <row r="1029" spans="1:5">
      <c r="A1029" s="3">
        <v>40265</v>
      </c>
      <c r="B1029" s="4" t="s">
        <v>21</v>
      </c>
      <c r="C1029" s="4" t="s">
        <v>30</v>
      </c>
      <c r="D1029" s="6">
        <v>40818.31</v>
      </c>
      <c r="E1029" s="6">
        <v>34695.56</v>
      </c>
    </row>
    <row r="1030" spans="1:5" hidden="1">
      <c r="A1030" s="3">
        <v>40267</v>
      </c>
      <c r="B1030" s="4" t="s">
        <v>27</v>
      </c>
      <c r="C1030" s="4" t="s">
        <v>194</v>
      </c>
      <c r="D1030" s="6">
        <v>29069.03</v>
      </c>
      <c r="E1030" s="6">
        <v>26016.78</v>
      </c>
    </row>
    <row r="1031" spans="1:5">
      <c r="A1031" s="3">
        <v>40268</v>
      </c>
      <c r="B1031" s="4" t="s">
        <v>21</v>
      </c>
      <c r="C1031" s="4" t="s">
        <v>196</v>
      </c>
      <c r="D1031" s="6">
        <v>22871.45</v>
      </c>
      <c r="E1031" s="6">
        <v>19440.73</v>
      </c>
    </row>
    <row r="1032" spans="1:5" hidden="1">
      <c r="A1032" s="3">
        <v>40268</v>
      </c>
      <c r="B1032" s="4" t="s">
        <v>27</v>
      </c>
      <c r="C1032" s="4" t="s">
        <v>199</v>
      </c>
      <c r="D1032" s="6">
        <v>22492.2</v>
      </c>
      <c r="E1032" s="6">
        <v>20130.52</v>
      </c>
    </row>
    <row r="1033" spans="1:5" hidden="1">
      <c r="A1033" s="3">
        <v>40268</v>
      </c>
      <c r="B1033" s="4" t="s">
        <v>27</v>
      </c>
      <c r="C1033" s="4" t="s">
        <v>204</v>
      </c>
      <c r="D1033" s="6">
        <v>18536.12</v>
      </c>
      <c r="E1033" s="6">
        <v>16589.830000000002</v>
      </c>
    </row>
    <row r="1034" spans="1:5" hidden="1">
      <c r="A1034" s="3">
        <v>40269</v>
      </c>
      <c r="B1034" s="4" t="s">
        <v>29</v>
      </c>
      <c r="C1034" s="4" t="s">
        <v>201</v>
      </c>
      <c r="D1034" s="6">
        <v>27580.02</v>
      </c>
      <c r="E1034" s="6">
        <v>17927.009999999998</v>
      </c>
    </row>
    <row r="1035" spans="1:5" hidden="1">
      <c r="A1035" s="3">
        <v>40270</v>
      </c>
      <c r="B1035" s="4" t="s">
        <v>23</v>
      </c>
      <c r="C1035" s="4" t="s">
        <v>22</v>
      </c>
      <c r="D1035" s="6">
        <v>16875.37</v>
      </c>
      <c r="E1035" s="6">
        <v>15356.59</v>
      </c>
    </row>
    <row r="1036" spans="1:5" hidden="1">
      <c r="A1036" s="3">
        <v>40270</v>
      </c>
      <c r="B1036" s="4" t="s">
        <v>197</v>
      </c>
      <c r="C1036" s="4" t="s">
        <v>32</v>
      </c>
      <c r="D1036" s="6">
        <v>27248.05</v>
      </c>
      <c r="E1036" s="6">
        <v>25340.69</v>
      </c>
    </row>
    <row r="1037" spans="1:5" hidden="1">
      <c r="A1037" s="3">
        <v>40271</v>
      </c>
      <c r="B1037" s="4" t="s">
        <v>37</v>
      </c>
      <c r="C1037" s="4" t="s">
        <v>196</v>
      </c>
      <c r="D1037" s="6">
        <v>21070.86</v>
      </c>
      <c r="E1037" s="6">
        <v>18437</v>
      </c>
    </row>
    <row r="1038" spans="1:5" hidden="1">
      <c r="A1038" s="3">
        <v>40272</v>
      </c>
      <c r="B1038" s="4" t="s">
        <v>29</v>
      </c>
      <c r="C1038" s="4" t="s">
        <v>196</v>
      </c>
      <c r="D1038" s="6">
        <v>36188.720000000001</v>
      </c>
      <c r="E1038" s="6">
        <v>28227.200000000001</v>
      </c>
    </row>
    <row r="1039" spans="1:5" hidden="1">
      <c r="A1039" s="3">
        <v>40273</v>
      </c>
      <c r="B1039" s="4" t="s">
        <v>27</v>
      </c>
      <c r="C1039" s="4" t="s">
        <v>25</v>
      </c>
      <c r="D1039" s="6">
        <v>29065.05</v>
      </c>
      <c r="E1039" s="6">
        <v>26013.22</v>
      </c>
    </row>
    <row r="1040" spans="1:5" hidden="1">
      <c r="A1040" s="3">
        <v>40273</v>
      </c>
      <c r="B1040" s="4" t="s">
        <v>29</v>
      </c>
      <c r="C1040" s="4" t="s">
        <v>38</v>
      </c>
      <c r="D1040" s="6">
        <v>25082.83</v>
      </c>
      <c r="E1040" s="6">
        <v>16303.84</v>
      </c>
    </row>
    <row r="1041" spans="1:5" hidden="1">
      <c r="A1041" s="3">
        <v>40274</v>
      </c>
      <c r="B1041" s="4" t="s">
        <v>23</v>
      </c>
      <c r="C1041" s="4" t="s">
        <v>33</v>
      </c>
      <c r="D1041" s="6">
        <v>34127.85</v>
      </c>
      <c r="E1041" s="6">
        <v>30032.51</v>
      </c>
    </row>
    <row r="1042" spans="1:5" hidden="1">
      <c r="A1042" s="3">
        <v>40274</v>
      </c>
      <c r="B1042" s="4" t="s">
        <v>29</v>
      </c>
      <c r="C1042" s="4" t="s">
        <v>25</v>
      </c>
      <c r="D1042" s="6">
        <v>18935.91</v>
      </c>
      <c r="E1042" s="6">
        <v>14770.01</v>
      </c>
    </row>
    <row r="1043" spans="1:5">
      <c r="A1043" s="3">
        <v>40275</v>
      </c>
      <c r="B1043" s="4" t="s">
        <v>21</v>
      </c>
      <c r="C1043" s="4" t="s">
        <v>22</v>
      </c>
      <c r="D1043" s="6">
        <v>20225.84</v>
      </c>
      <c r="E1043" s="6">
        <v>18607.77</v>
      </c>
    </row>
    <row r="1044" spans="1:5">
      <c r="A1044" s="3">
        <v>40275</v>
      </c>
      <c r="B1044" s="4" t="s">
        <v>21</v>
      </c>
      <c r="C1044" s="4" t="s">
        <v>196</v>
      </c>
      <c r="D1044" s="6">
        <v>32162.73</v>
      </c>
      <c r="E1044" s="6">
        <v>29589.71</v>
      </c>
    </row>
    <row r="1045" spans="1:5" hidden="1">
      <c r="A1045" s="3">
        <v>40277</v>
      </c>
      <c r="B1045" s="4" t="s">
        <v>23</v>
      </c>
      <c r="C1045" s="4" t="s">
        <v>203</v>
      </c>
      <c r="D1045" s="6">
        <v>36729.53</v>
      </c>
      <c r="E1045" s="6">
        <v>33423.870000000003</v>
      </c>
    </row>
    <row r="1046" spans="1:5" hidden="1">
      <c r="A1046" s="3">
        <v>40278</v>
      </c>
      <c r="B1046" s="4" t="s">
        <v>35</v>
      </c>
      <c r="C1046" s="4" t="s">
        <v>22</v>
      </c>
      <c r="D1046" s="6">
        <v>32066.959999999999</v>
      </c>
      <c r="E1046" s="6">
        <v>28860.26</v>
      </c>
    </row>
    <row r="1047" spans="1:5" hidden="1">
      <c r="A1047" s="3">
        <v>40279</v>
      </c>
      <c r="B1047" s="4" t="s">
        <v>27</v>
      </c>
      <c r="C1047" s="4" t="s">
        <v>22</v>
      </c>
      <c r="D1047" s="6">
        <v>23877.5</v>
      </c>
      <c r="E1047" s="6">
        <v>21370.36</v>
      </c>
    </row>
    <row r="1048" spans="1:5" hidden="1">
      <c r="A1048" s="3">
        <v>40280</v>
      </c>
      <c r="B1048" s="4" t="s">
        <v>23</v>
      </c>
      <c r="C1048" s="4" t="s">
        <v>34</v>
      </c>
      <c r="D1048" s="6">
        <v>25673.8</v>
      </c>
      <c r="E1048" s="6">
        <v>22592.94</v>
      </c>
    </row>
    <row r="1049" spans="1:5" hidden="1">
      <c r="A1049" s="3">
        <v>40281</v>
      </c>
      <c r="B1049" s="4" t="s">
        <v>23</v>
      </c>
      <c r="C1049" s="4" t="s">
        <v>30</v>
      </c>
      <c r="D1049" s="6">
        <v>31037.13</v>
      </c>
      <c r="E1049" s="6">
        <v>28243.79</v>
      </c>
    </row>
    <row r="1050" spans="1:5" hidden="1">
      <c r="A1050" s="3">
        <v>40281</v>
      </c>
      <c r="B1050" s="4" t="s">
        <v>29</v>
      </c>
      <c r="C1050" s="4" t="s">
        <v>38</v>
      </c>
      <c r="D1050" s="6">
        <v>26940.62</v>
      </c>
      <c r="E1050" s="6">
        <v>21013.68</v>
      </c>
    </row>
    <row r="1051" spans="1:5" hidden="1">
      <c r="A1051" s="3">
        <v>40282</v>
      </c>
      <c r="B1051" s="4" t="s">
        <v>27</v>
      </c>
      <c r="C1051" s="4" t="s">
        <v>195</v>
      </c>
      <c r="D1051" s="6">
        <v>34403.730000000003</v>
      </c>
      <c r="E1051" s="6">
        <v>29931.25</v>
      </c>
    </row>
    <row r="1052" spans="1:5">
      <c r="A1052" s="3">
        <v>40284</v>
      </c>
      <c r="B1052" s="4" t="s">
        <v>21</v>
      </c>
      <c r="C1052" s="4" t="s">
        <v>196</v>
      </c>
      <c r="D1052" s="6">
        <v>21046.13</v>
      </c>
      <c r="E1052" s="6">
        <v>19362.439999999999</v>
      </c>
    </row>
    <row r="1053" spans="1:5" hidden="1">
      <c r="A1053" s="3">
        <v>40285</v>
      </c>
      <c r="B1053" s="4" t="s">
        <v>27</v>
      </c>
      <c r="C1053" s="4" t="s">
        <v>194</v>
      </c>
      <c r="D1053" s="6">
        <v>19458.849999999999</v>
      </c>
      <c r="E1053" s="6">
        <v>16929.2</v>
      </c>
    </row>
    <row r="1054" spans="1:5" hidden="1">
      <c r="A1054" s="3">
        <v>40286</v>
      </c>
      <c r="B1054" s="4" t="s">
        <v>23</v>
      </c>
      <c r="C1054" s="4" t="s">
        <v>200</v>
      </c>
      <c r="D1054" s="6">
        <v>26375.91</v>
      </c>
      <c r="E1054" s="6">
        <v>23210.799999999999</v>
      </c>
    </row>
    <row r="1055" spans="1:5">
      <c r="A1055" s="3">
        <v>40286</v>
      </c>
      <c r="B1055" s="4" t="s">
        <v>21</v>
      </c>
      <c r="C1055" s="4" t="s">
        <v>22</v>
      </c>
      <c r="D1055" s="6">
        <v>30354.15</v>
      </c>
      <c r="E1055" s="6">
        <v>26711.65</v>
      </c>
    </row>
    <row r="1056" spans="1:5" hidden="1">
      <c r="A1056" s="3">
        <v>40286</v>
      </c>
      <c r="B1056" s="4" t="s">
        <v>27</v>
      </c>
      <c r="C1056" s="4" t="s">
        <v>28</v>
      </c>
      <c r="D1056" s="6">
        <v>25692.14</v>
      </c>
      <c r="E1056" s="6">
        <v>22994.47</v>
      </c>
    </row>
    <row r="1057" spans="1:5" hidden="1">
      <c r="A1057" s="3">
        <v>40287</v>
      </c>
      <c r="B1057" s="4" t="s">
        <v>37</v>
      </c>
      <c r="C1057" s="4" t="s">
        <v>25</v>
      </c>
      <c r="D1057" s="6">
        <v>29771.65</v>
      </c>
      <c r="E1057" s="6">
        <v>26050.19</v>
      </c>
    </row>
    <row r="1058" spans="1:5" hidden="1">
      <c r="A1058" s="3">
        <v>40287</v>
      </c>
      <c r="B1058" s="4" t="s">
        <v>35</v>
      </c>
      <c r="C1058" s="4" t="s">
        <v>34</v>
      </c>
      <c r="D1058" s="6">
        <v>24301.96</v>
      </c>
      <c r="E1058" s="6">
        <v>21871.759999999998</v>
      </c>
    </row>
    <row r="1059" spans="1:5">
      <c r="A1059" s="3">
        <v>40288</v>
      </c>
      <c r="B1059" s="4" t="s">
        <v>21</v>
      </c>
      <c r="C1059" s="4" t="s">
        <v>28</v>
      </c>
      <c r="D1059" s="6">
        <v>30106.53</v>
      </c>
      <c r="E1059" s="6">
        <v>26493.75</v>
      </c>
    </row>
    <row r="1060" spans="1:5" hidden="1">
      <c r="A1060" s="3">
        <v>40288</v>
      </c>
      <c r="B1060" s="4" t="s">
        <v>29</v>
      </c>
      <c r="C1060" s="4" t="s">
        <v>28</v>
      </c>
      <c r="D1060" s="6">
        <v>21524.86</v>
      </c>
      <c r="E1060" s="6">
        <v>16789.39</v>
      </c>
    </row>
    <row r="1061" spans="1:5" hidden="1">
      <c r="A1061" s="3">
        <v>40288</v>
      </c>
      <c r="B1061" s="4" t="s">
        <v>29</v>
      </c>
      <c r="C1061" s="4" t="s">
        <v>36</v>
      </c>
      <c r="D1061" s="6">
        <v>33467.25</v>
      </c>
      <c r="E1061" s="6">
        <v>30455.200000000001</v>
      </c>
    </row>
    <row r="1062" spans="1:5" hidden="1">
      <c r="A1062" s="3">
        <v>40289</v>
      </c>
      <c r="B1062" s="4" t="s">
        <v>29</v>
      </c>
      <c r="C1062" s="4" t="s">
        <v>25</v>
      </c>
      <c r="D1062" s="6">
        <v>23877.99</v>
      </c>
      <c r="E1062" s="6">
        <v>15520.69</v>
      </c>
    </row>
    <row r="1063" spans="1:5">
      <c r="A1063" s="3">
        <v>40290</v>
      </c>
      <c r="B1063" s="4" t="s">
        <v>21</v>
      </c>
      <c r="C1063" s="4" t="s">
        <v>30</v>
      </c>
      <c r="D1063" s="6">
        <v>35289.69</v>
      </c>
      <c r="E1063" s="6">
        <v>32466.51</v>
      </c>
    </row>
    <row r="1064" spans="1:5" hidden="1">
      <c r="A1064" s="3">
        <v>40291</v>
      </c>
      <c r="B1064" s="4" t="s">
        <v>197</v>
      </c>
      <c r="C1064" s="4" t="s">
        <v>194</v>
      </c>
      <c r="D1064" s="6">
        <v>27548.61</v>
      </c>
      <c r="E1064" s="6">
        <v>25620.21</v>
      </c>
    </row>
    <row r="1065" spans="1:5" hidden="1">
      <c r="A1065" s="3">
        <v>40291</v>
      </c>
      <c r="B1065" s="4" t="s">
        <v>197</v>
      </c>
      <c r="C1065" s="4" t="s">
        <v>39</v>
      </c>
      <c r="D1065" s="6">
        <v>31145.55</v>
      </c>
      <c r="E1065" s="6">
        <v>28965.360000000001</v>
      </c>
    </row>
    <row r="1066" spans="1:5">
      <c r="A1066" s="3">
        <v>40291</v>
      </c>
      <c r="B1066" s="4" t="s">
        <v>21</v>
      </c>
      <c r="C1066" s="4" t="s">
        <v>34</v>
      </c>
      <c r="D1066" s="6">
        <v>22001.86</v>
      </c>
      <c r="E1066" s="6">
        <v>19361.64</v>
      </c>
    </row>
    <row r="1067" spans="1:5" hidden="1">
      <c r="A1067" s="3">
        <v>40292</v>
      </c>
      <c r="B1067" s="4" t="s">
        <v>37</v>
      </c>
      <c r="C1067" s="4" t="s">
        <v>203</v>
      </c>
      <c r="D1067" s="6">
        <v>24490.92</v>
      </c>
      <c r="E1067" s="6">
        <v>21429.56</v>
      </c>
    </row>
    <row r="1068" spans="1:5" hidden="1">
      <c r="A1068" s="3">
        <v>40295</v>
      </c>
      <c r="B1068" s="4" t="s">
        <v>197</v>
      </c>
      <c r="C1068" s="4" t="s">
        <v>194</v>
      </c>
      <c r="D1068" s="6">
        <v>20608.79</v>
      </c>
      <c r="E1068" s="6">
        <v>19166.169999999998</v>
      </c>
    </row>
    <row r="1069" spans="1:5" hidden="1">
      <c r="A1069" s="3">
        <v>40295</v>
      </c>
      <c r="B1069" s="4" t="s">
        <v>29</v>
      </c>
      <c r="C1069" s="4" t="s">
        <v>22</v>
      </c>
      <c r="D1069" s="6">
        <v>34705.68</v>
      </c>
      <c r="E1069" s="6">
        <v>24293.98</v>
      </c>
    </row>
    <row r="1070" spans="1:5" hidden="1">
      <c r="A1070" s="3">
        <v>40297</v>
      </c>
      <c r="B1070" s="4" t="s">
        <v>27</v>
      </c>
      <c r="C1070" s="4" t="s">
        <v>36</v>
      </c>
      <c r="D1070" s="6">
        <v>30818.47</v>
      </c>
      <c r="E1070" s="6">
        <v>27582.53</v>
      </c>
    </row>
    <row r="1071" spans="1:5" hidden="1">
      <c r="A1071" s="3">
        <v>40297</v>
      </c>
      <c r="B1071" s="4" t="s">
        <v>29</v>
      </c>
      <c r="C1071" s="4" t="s">
        <v>25</v>
      </c>
      <c r="D1071" s="6">
        <v>37939.379999999997</v>
      </c>
      <c r="E1071" s="6">
        <v>26557.57</v>
      </c>
    </row>
    <row r="1072" spans="1:5" hidden="1">
      <c r="A1072" s="3">
        <v>40298</v>
      </c>
      <c r="B1072" s="4" t="s">
        <v>37</v>
      </c>
      <c r="C1072" s="4" t="s">
        <v>33</v>
      </c>
      <c r="D1072" s="6">
        <v>23459.32</v>
      </c>
      <c r="E1072" s="6">
        <v>20526.91</v>
      </c>
    </row>
    <row r="1073" spans="1:5" hidden="1">
      <c r="A1073" s="3">
        <v>40299</v>
      </c>
      <c r="B1073" s="4" t="s">
        <v>27</v>
      </c>
      <c r="C1073" s="4" t="s">
        <v>194</v>
      </c>
      <c r="D1073" s="6">
        <v>27616.9</v>
      </c>
      <c r="E1073" s="6">
        <v>24026.7</v>
      </c>
    </row>
    <row r="1074" spans="1:5" hidden="1">
      <c r="A1074" s="3">
        <v>40299</v>
      </c>
      <c r="B1074" s="4" t="s">
        <v>29</v>
      </c>
      <c r="C1074" s="4" t="s">
        <v>22</v>
      </c>
      <c r="D1074" s="6">
        <v>19745.04</v>
      </c>
      <c r="E1074" s="6">
        <v>15401.13</v>
      </c>
    </row>
    <row r="1075" spans="1:5" hidden="1">
      <c r="A1075" s="3">
        <v>40301</v>
      </c>
      <c r="B1075" s="4" t="s">
        <v>29</v>
      </c>
      <c r="C1075" s="4" t="s">
        <v>196</v>
      </c>
      <c r="D1075" s="6">
        <v>27782.31</v>
      </c>
      <c r="E1075" s="6">
        <v>25281.9</v>
      </c>
    </row>
    <row r="1076" spans="1:5" hidden="1">
      <c r="A1076" s="3">
        <v>40302</v>
      </c>
      <c r="B1076" s="4" t="s">
        <v>37</v>
      </c>
      <c r="C1076" s="4" t="s">
        <v>33</v>
      </c>
      <c r="D1076" s="6">
        <v>25672.62</v>
      </c>
      <c r="E1076" s="6">
        <v>22463.54</v>
      </c>
    </row>
    <row r="1077" spans="1:5" hidden="1">
      <c r="A1077" s="3">
        <v>40302</v>
      </c>
      <c r="B1077" s="4" t="s">
        <v>37</v>
      </c>
      <c r="C1077" s="4" t="s">
        <v>194</v>
      </c>
      <c r="D1077" s="6">
        <v>24112.27</v>
      </c>
      <c r="E1077" s="6">
        <v>21098.240000000002</v>
      </c>
    </row>
    <row r="1078" spans="1:5">
      <c r="A1078" s="3">
        <v>40303</v>
      </c>
      <c r="B1078" s="4" t="s">
        <v>21</v>
      </c>
      <c r="C1078" s="4" t="s">
        <v>195</v>
      </c>
      <c r="D1078" s="6">
        <v>25400.85</v>
      </c>
      <c r="E1078" s="6">
        <v>22352.75</v>
      </c>
    </row>
    <row r="1079" spans="1:5" hidden="1">
      <c r="A1079" s="3">
        <v>40303</v>
      </c>
      <c r="B1079" s="4" t="s">
        <v>27</v>
      </c>
      <c r="C1079" s="4" t="s">
        <v>32</v>
      </c>
      <c r="D1079" s="6">
        <v>24912.2</v>
      </c>
      <c r="E1079" s="6">
        <v>22296.42</v>
      </c>
    </row>
    <row r="1080" spans="1:5" hidden="1">
      <c r="A1080" s="3">
        <v>40303</v>
      </c>
      <c r="B1080" s="4" t="s">
        <v>29</v>
      </c>
      <c r="C1080" s="4" t="s">
        <v>30</v>
      </c>
      <c r="D1080" s="6">
        <v>24029.75</v>
      </c>
      <c r="E1080" s="6">
        <v>18743.21</v>
      </c>
    </row>
    <row r="1081" spans="1:5" hidden="1">
      <c r="A1081" s="3">
        <v>40304</v>
      </c>
      <c r="B1081" s="4" t="s">
        <v>29</v>
      </c>
      <c r="C1081" s="4" t="s">
        <v>33</v>
      </c>
      <c r="D1081" s="6">
        <v>23013.06</v>
      </c>
      <c r="E1081" s="6">
        <v>20711.75</v>
      </c>
    </row>
    <row r="1082" spans="1:5" hidden="1">
      <c r="A1082" s="3">
        <v>40305</v>
      </c>
      <c r="B1082" s="4" t="s">
        <v>29</v>
      </c>
      <c r="C1082" s="4" t="s">
        <v>22</v>
      </c>
      <c r="D1082" s="6">
        <v>17080.419999999998</v>
      </c>
      <c r="E1082" s="6">
        <v>13322.73</v>
      </c>
    </row>
    <row r="1083" spans="1:5" hidden="1">
      <c r="A1083" s="3">
        <v>40305</v>
      </c>
      <c r="B1083" s="4" t="s">
        <v>29</v>
      </c>
      <c r="C1083" s="4" t="s">
        <v>22</v>
      </c>
      <c r="D1083" s="6">
        <v>26449.93</v>
      </c>
      <c r="E1083" s="6">
        <v>24069.439999999999</v>
      </c>
    </row>
    <row r="1084" spans="1:5" hidden="1">
      <c r="A1084" s="3">
        <v>40308</v>
      </c>
      <c r="B1084" s="4" t="s">
        <v>197</v>
      </c>
      <c r="C1084" s="4" t="s">
        <v>30</v>
      </c>
      <c r="D1084" s="6">
        <v>34885.269999999997</v>
      </c>
      <c r="E1084" s="6">
        <v>32443.3</v>
      </c>
    </row>
    <row r="1085" spans="1:5">
      <c r="A1085" s="3">
        <v>40308</v>
      </c>
      <c r="B1085" s="4" t="s">
        <v>21</v>
      </c>
      <c r="C1085" s="4" t="s">
        <v>39</v>
      </c>
      <c r="D1085" s="6">
        <v>21454.959999999999</v>
      </c>
      <c r="E1085" s="6">
        <v>18236.72</v>
      </c>
    </row>
    <row r="1086" spans="1:5" hidden="1">
      <c r="A1086" s="3">
        <v>40309</v>
      </c>
      <c r="B1086" s="4" t="s">
        <v>29</v>
      </c>
      <c r="C1086" s="4" t="s">
        <v>202</v>
      </c>
      <c r="D1086" s="6">
        <v>37537.22</v>
      </c>
      <c r="E1086" s="6">
        <v>33783.5</v>
      </c>
    </row>
    <row r="1087" spans="1:5" hidden="1">
      <c r="A1087" s="3">
        <v>40312</v>
      </c>
      <c r="B1087" s="4" t="s">
        <v>29</v>
      </c>
      <c r="C1087" s="4" t="s">
        <v>34</v>
      </c>
      <c r="D1087" s="6">
        <v>24388.49</v>
      </c>
      <c r="E1087" s="6">
        <v>17071.939999999999</v>
      </c>
    </row>
    <row r="1088" spans="1:5" hidden="1">
      <c r="A1088" s="3">
        <v>40313</v>
      </c>
      <c r="B1088" s="4" t="s">
        <v>37</v>
      </c>
      <c r="C1088" s="4" t="s">
        <v>194</v>
      </c>
      <c r="D1088" s="6">
        <v>21254.62</v>
      </c>
      <c r="E1088" s="6">
        <v>18597.79</v>
      </c>
    </row>
    <row r="1089" spans="1:5" hidden="1">
      <c r="A1089" s="3">
        <v>40313</v>
      </c>
      <c r="B1089" s="4" t="s">
        <v>29</v>
      </c>
      <c r="C1089" s="4" t="s">
        <v>202</v>
      </c>
      <c r="D1089" s="6">
        <v>32052.65</v>
      </c>
      <c r="E1089" s="6">
        <v>25001.07</v>
      </c>
    </row>
    <row r="1090" spans="1:5" hidden="1">
      <c r="A1090" s="3">
        <v>40315</v>
      </c>
      <c r="B1090" s="4" t="s">
        <v>35</v>
      </c>
      <c r="C1090" s="4" t="s">
        <v>22</v>
      </c>
      <c r="D1090" s="6">
        <v>30084.45</v>
      </c>
      <c r="E1090" s="6">
        <v>27076.01</v>
      </c>
    </row>
    <row r="1091" spans="1:5" hidden="1">
      <c r="A1091" s="3">
        <v>40315</v>
      </c>
      <c r="B1091" s="4" t="s">
        <v>27</v>
      </c>
      <c r="C1091" s="4" t="s">
        <v>31</v>
      </c>
      <c r="D1091" s="6">
        <v>18889.7</v>
      </c>
      <c r="E1091" s="6">
        <v>16434.04</v>
      </c>
    </row>
    <row r="1092" spans="1:5" hidden="1">
      <c r="A1092" s="3">
        <v>40315</v>
      </c>
      <c r="B1092" s="4" t="s">
        <v>29</v>
      </c>
      <c r="C1092" s="4" t="s">
        <v>203</v>
      </c>
      <c r="D1092" s="6">
        <v>21070.15</v>
      </c>
      <c r="E1092" s="6">
        <v>13695.6</v>
      </c>
    </row>
    <row r="1093" spans="1:5" hidden="1">
      <c r="A1093" s="3">
        <v>40316</v>
      </c>
      <c r="B1093" s="4" t="s">
        <v>37</v>
      </c>
      <c r="C1093" s="4" t="s">
        <v>24</v>
      </c>
      <c r="D1093" s="6">
        <v>20442.28</v>
      </c>
      <c r="E1093" s="6">
        <v>17887</v>
      </c>
    </row>
    <row r="1094" spans="1:5" hidden="1">
      <c r="A1094" s="3">
        <v>40316</v>
      </c>
      <c r="B1094" s="4" t="s">
        <v>29</v>
      </c>
      <c r="C1094" s="4" t="s">
        <v>194</v>
      </c>
      <c r="D1094" s="6">
        <v>28430.09</v>
      </c>
      <c r="E1094" s="6">
        <v>19901.060000000001</v>
      </c>
    </row>
    <row r="1095" spans="1:5" hidden="1">
      <c r="A1095" s="3">
        <v>40316</v>
      </c>
      <c r="B1095" s="4" t="s">
        <v>29</v>
      </c>
      <c r="C1095" s="4" t="s">
        <v>195</v>
      </c>
      <c r="D1095" s="6">
        <v>26897.64</v>
      </c>
      <c r="E1095" s="6">
        <v>18828.349999999999</v>
      </c>
    </row>
    <row r="1096" spans="1:5" hidden="1">
      <c r="A1096" s="3">
        <v>40316</v>
      </c>
      <c r="B1096" s="4" t="s">
        <v>29</v>
      </c>
      <c r="C1096" s="4" t="s">
        <v>38</v>
      </c>
      <c r="D1096" s="6">
        <v>29628.69</v>
      </c>
      <c r="E1096" s="6">
        <v>26665.82</v>
      </c>
    </row>
    <row r="1097" spans="1:5" hidden="1">
      <c r="A1097" s="3">
        <v>40317</v>
      </c>
      <c r="B1097" s="4" t="s">
        <v>29</v>
      </c>
      <c r="C1097" s="4" t="s">
        <v>22</v>
      </c>
      <c r="D1097" s="6">
        <v>20077.89</v>
      </c>
      <c r="E1097" s="6">
        <v>15660.75</v>
      </c>
    </row>
    <row r="1098" spans="1:5" hidden="1">
      <c r="A1098" s="3">
        <v>40317</v>
      </c>
      <c r="B1098" s="4" t="s">
        <v>29</v>
      </c>
      <c r="C1098" s="4" t="s">
        <v>28</v>
      </c>
      <c r="D1098" s="6">
        <v>17823.43</v>
      </c>
      <c r="E1098" s="6">
        <v>13902.28</v>
      </c>
    </row>
    <row r="1099" spans="1:5">
      <c r="A1099" s="3">
        <v>40319</v>
      </c>
      <c r="B1099" s="4" t="s">
        <v>21</v>
      </c>
      <c r="C1099" s="4" t="s">
        <v>33</v>
      </c>
      <c r="D1099" s="6">
        <v>26590.75</v>
      </c>
      <c r="E1099" s="6">
        <v>24463.49</v>
      </c>
    </row>
    <row r="1100" spans="1:5" hidden="1">
      <c r="A1100" s="3">
        <v>40319</v>
      </c>
      <c r="B1100" s="4" t="s">
        <v>27</v>
      </c>
      <c r="C1100" s="4" t="s">
        <v>22</v>
      </c>
      <c r="D1100" s="6">
        <v>18080.48</v>
      </c>
      <c r="E1100" s="6">
        <v>15730.02</v>
      </c>
    </row>
    <row r="1101" spans="1:5" hidden="1">
      <c r="A1101" s="3">
        <v>40320</v>
      </c>
      <c r="B1101" s="4" t="s">
        <v>29</v>
      </c>
      <c r="C1101" s="4" t="s">
        <v>38</v>
      </c>
      <c r="D1101" s="6">
        <v>30387.09</v>
      </c>
      <c r="E1101" s="6">
        <v>27348.38</v>
      </c>
    </row>
    <row r="1102" spans="1:5" hidden="1">
      <c r="A1102" s="3">
        <v>40320</v>
      </c>
      <c r="B1102" s="4" t="s">
        <v>29</v>
      </c>
      <c r="C1102" s="4" t="s">
        <v>203</v>
      </c>
      <c r="D1102" s="6">
        <v>27812.67</v>
      </c>
      <c r="E1102" s="6">
        <v>25031.4</v>
      </c>
    </row>
    <row r="1103" spans="1:5" hidden="1">
      <c r="A1103" s="3">
        <v>40321</v>
      </c>
      <c r="B1103" s="4" t="s">
        <v>35</v>
      </c>
      <c r="C1103" s="4" t="s">
        <v>202</v>
      </c>
      <c r="D1103" s="6">
        <v>24076.29</v>
      </c>
      <c r="E1103" s="6">
        <v>21668.66</v>
      </c>
    </row>
    <row r="1104" spans="1:5" hidden="1">
      <c r="A1104" s="3">
        <v>40321</v>
      </c>
      <c r="B1104" s="4" t="s">
        <v>29</v>
      </c>
      <c r="C1104" s="4" t="s">
        <v>25</v>
      </c>
      <c r="D1104" s="6">
        <v>23970.15</v>
      </c>
      <c r="E1104" s="6">
        <v>16779.11</v>
      </c>
    </row>
    <row r="1105" spans="1:5" hidden="1">
      <c r="A1105" s="3">
        <v>40323</v>
      </c>
      <c r="B1105" s="4" t="s">
        <v>23</v>
      </c>
      <c r="C1105" s="4" t="s">
        <v>26</v>
      </c>
      <c r="D1105" s="6">
        <v>23808.03</v>
      </c>
      <c r="E1105" s="6">
        <v>21665.31</v>
      </c>
    </row>
    <row r="1106" spans="1:5" hidden="1">
      <c r="A1106" s="3">
        <v>40324</v>
      </c>
      <c r="B1106" s="4" t="s">
        <v>23</v>
      </c>
      <c r="C1106" s="4" t="s">
        <v>194</v>
      </c>
      <c r="D1106" s="6">
        <v>28484.799999999999</v>
      </c>
      <c r="E1106" s="6">
        <v>25066.62</v>
      </c>
    </row>
    <row r="1107" spans="1:5" hidden="1">
      <c r="A1107" s="3">
        <v>40325</v>
      </c>
      <c r="B1107" s="4" t="s">
        <v>27</v>
      </c>
      <c r="C1107" s="4" t="s">
        <v>24</v>
      </c>
      <c r="D1107" s="6">
        <v>29765.14</v>
      </c>
      <c r="E1107" s="6">
        <v>26639.8</v>
      </c>
    </row>
    <row r="1108" spans="1:5" hidden="1">
      <c r="A1108" s="3">
        <v>40326</v>
      </c>
      <c r="B1108" s="4" t="s">
        <v>29</v>
      </c>
      <c r="C1108" s="4" t="s">
        <v>194</v>
      </c>
      <c r="D1108" s="6">
        <v>56000</v>
      </c>
      <c r="E1108" s="6">
        <v>28917.52</v>
      </c>
    </row>
    <row r="1109" spans="1:5">
      <c r="A1109" s="3">
        <v>40327</v>
      </c>
      <c r="B1109" s="4" t="s">
        <v>21</v>
      </c>
      <c r="C1109" s="4" t="s">
        <v>22</v>
      </c>
      <c r="D1109" s="6">
        <v>28317.69</v>
      </c>
      <c r="E1109" s="6">
        <v>24919.57</v>
      </c>
    </row>
    <row r="1110" spans="1:5">
      <c r="A1110" s="3">
        <v>40327</v>
      </c>
      <c r="B1110" s="4" t="s">
        <v>21</v>
      </c>
      <c r="C1110" s="4" t="s">
        <v>25</v>
      </c>
      <c r="D1110" s="6">
        <v>32244.720000000001</v>
      </c>
      <c r="E1110" s="6">
        <v>27408.01</v>
      </c>
    </row>
    <row r="1111" spans="1:5" hidden="1">
      <c r="A1111" s="3">
        <v>40328</v>
      </c>
      <c r="B1111" s="4" t="s">
        <v>23</v>
      </c>
      <c r="C1111" s="4" t="s">
        <v>39</v>
      </c>
      <c r="D1111" s="6">
        <v>16415.22</v>
      </c>
      <c r="E1111" s="6">
        <v>14937.85</v>
      </c>
    </row>
    <row r="1112" spans="1:5" hidden="1">
      <c r="A1112" s="3">
        <v>40328</v>
      </c>
      <c r="B1112" s="4" t="s">
        <v>29</v>
      </c>
      <c r="C1112" s="4" t="s">
        <v>22</v>
      </c>
      <c r="D1112" s="6">
        <v>21865.51</v>
      </c>
      <c r="E1112" s="6">
        <v>19678.96</v>
      </c>
    </row>
    <row r="1113" spans="1:5" hidden="1">
      <c r="A1113" s="3">
        <v>40329</v>
      </c>
      <c r="B1113" s="4" t="s">
        <v>23</v>
      </c>
      <c r="C1113" s="4" t="s">
        <v>22</v>
      </c>
      <c r="D1113" s="6">
        <v>26921.61</v>
      </c>
      <c r="E1113" s="6">
        <v>24498.67</v>
      </c>
    </row>
    <row r="1114" spans="1:5">
      <c r="A1114" s="3">
        <v>40329</v>
      </c>
      <c r="B1114" s="4" t="s">
        <v>21</v>
      </c>
      <c r="C1114" s="4" t="s">
        <v>202</v>
      </c>
      <c r="D1114" s="6">
        <v>30038.41</v>
      </c>
      <c r="E1114" s="6">
        <v>27635.34</v>
      </c>
    </row>
    <row r="1115" spans="1:5" hidden="1">
      <c r="A1115" s="3">
        <v>40330</v>
      </c>
      <c r="B1115" s="4" t="s">
        <v>29</v>
      </c>
      <c r="C1115" s="4" t="s">
        <v>196</v>
      </c>
      <c r="D1115" s="6">
        <v>34481.18</v>
      </c>
      <c r="E1115" s="6">
        <v>22412.77</v>
      </c>
    </row>
    <row r="1116" spans="1:5">
      <c r="A1116" s="3">
        <v>40333</v>
      </c>
      <c r="B1116" s="4" t="s">
        <v>21</v>
      </c>
      <c r="C1116" s="4" t="s">
        <v>30</v>
      </c>
      <c r="D1116" s="6">
        <v>34321.18</v>
      </c>
      <c r="E1116" s="6">
        <v>30202.639999999999</v>
      </c>
    </row>
    <row r="1117" spans="1:5" hidden="1">
      <c r="A1117" s="3">
        <v>40333</v>
      </c>
      <c r="B1117" s="4" t="s">
        <v>29</v>
      </c>
      <c r="C1117" s="4" t="s">
        <v>26</v>
      </c>
      <c r="D1117" s="6">
        <v>31101.51</v>
      </c>
      <c r="E1117" s="6">
        <v>27991.360000000001</v>
      </c>
    </row>
    <row r="1118" spans="1:5">
      <c r="A1118" s="3">
        <v>40334</v>
      </c>
      <c r="B1118" s="4" t="s">
        <v>21</v>
      </c>
      <c r="C1118" s="4" t="s">
        <v>201</v>
      </c>
      <c r="D1118" s="6">
        <v>29357.87</v>
      </c>
      <c r="E1118" s="6">
        <v>25834.93</v>
      </c>
    </row>
    <row r="1119" spans="1:5">
      <c r="A1119" s="3">
        <v>40334</v>
      </c>
      <c r="B1119" s="4" t="s">
        <v>21</v>
      </c>
      <c r="C1119" s="4" t="s">
        <v>194</v>
      </c>
      <c r="D1119" s="6">
        <v>26246.58</v>
      </c>
      <c r="E1119" s="6">
        <v>23096.99</v>
      </c>
    </row>
    <row r="1120" spans="1:5">
      <c r="A1120" s="3">
        <v>40335</v>
      </c>
      <c r="B1120" s="4" t="s">
        <v>21</v>
      </c>
      <c r="C1120" s="4" t="s">
        <v>202</v>
      </c>
      <c r="D1120" s="6">
        <v>36174.99</v>
      </c>
      <c r="E1120" s="6">
        <v>31833.99</v>
      </c>
    </row>
    <row r="1121" spans="1:5" hidden="1">
      <c r="A1121" s="3">
        <v>40337</v>
      </c>
      <c r="B1121" s="4" t="s">
        <v>29</v>
      </c>
      <c r="C1121" s="4" t="s">
        <v>22</v>
      </c>
      <c r="D1121" s="6">
        <v>25179.51</v>
      </c>
      <c r="E1121" s="6">
        <v>17625.66</v>
      </c>
    </row>
    <row r="1122" spans="1:5">
      <c r="A1122" s="3">
        <v>40339</v>
      </c>
      <c r="B1122" s="4" t="s">
        <v>21</v>
      </c>
      <c r="C1122" s="4" t="s">
        <v>22</v>
      </c>
      <c r="D1122" s="6">
        <v>30358.78</v>
      </c>
      <c r="E1122" s="6">
        <v>26715.73</v>
      </c>
    </row>
    <row r="1123" spans="1:5" hidden="1">
      <c r="A1123" s="3">
        <v>40339</v>
      </c>
      <c r="B1123" s="4" t="s">
        <v>29</v>
      </c>
      <c r="C1123" s="4" t="s">
        <v>196</v>
      </c>
      <c r="D1123" s="6">
        <v>17035.45</v>
      </c>
      <c r="E1123" s="6">
        <v>13287.65</v>
      </c>
    </row>
    <row r="1124" spans="1:5" hidden="1">
      <c r="A1124" s="3">
        <v>40340</v>
      </c>
      <c r="B1124" s="4" t="s">
        <v>23</v>
      </c>
      <c r="C1124" s="4" t="s">
        <v>38</v>
      </c>
      <c r="D1124" s="6">
        <v>17647.38</v>
      </c>
      <c r="E1124" s="6">
        <v>16059.12</v>
      </c>
    </row>
    <row r="1125" spans="1:5" hidden="1">
      <c r="A1125" s="3">
        <v>40341</v>
      </c>
      <c r="B1125" s="4" t="s">
        <v>197</v>
      </c>
      <c r="C1125" s="4" t="s">
        <v>22</v>
      </c>
      <c r="D1125" s="6">
        <v>15615.56</v>
      </c>
      <c r="E1125" s="6">
        <v>14522.47</v>
      </c>
    </row>
    <row r="1126" spans="1:5" hidden="1">
      <c r="A1126" s="3">
        <v>40341</v>
      </c>
      <c r="B1126" s="4" t="s">
        <v>27</v>
      </c>
      <c r="C1126" s="4" t="s">
        <v>39</v>
      </c>
      <c r="D1126" s="6">
        <v>29173.03</v>
      </c>
      <c r="E1126" s="6">
        <v>26109.86</v>
      </c>
    </row>
    <row r="1127" spans="1:5" hidden="1">
      <c r="A1127" s="3">
        <v>40342</v>
      </c>
      <c r="B1127" s="4" t="s">
        <v>29</v>
      </c>
      <c r="C1127" s="4" t="s">
        <v>38</v>
      </c>
      <c r="D1127" s="6">
        <v>30716.78</v>
      </c>
      <c r="E1127" s="6">
        <v>21501.75</v>
      </c>
    </row>
    <row r="1128" spans="1:5" hidden="1">
      <c r="A1128" s="3">
        <v>40344</v>
      </c>
      <c r="B1128" s="4" t="s">
        <v>197</v>
      </c>
      <c r="C1128" s="4" t="s">
        <v>22</v>
      </c>
      <c r="D1128" s="6">
        <v>16640.419999999998</v>
      </c>
      <c r="E1128" s="6">
        <v>15475.59</v>
      </c>
    </row>
    <row r="1129" spans="1:5" hidden="1">
      <c r="A1129" s="3">
        <v>40344</v>
      </c>
      <c r="B1129" s="4" t="s">
        <v>27</v>
      </c>
      <c r="C1129" s="4" t="s">
        <v>22</v>
      </c>
      <c r="D1129" s="6">
        <v>19637.96</v>
      </c>
      <c r="E1129" s="6">
        <v>17085.03</v>
      </c>
    </row>
    <row r="1130" spans="1:5" hidden="1">
      <c r="A1130" s="3">
        <v>40346</v>
      </c>
      <c r="B1130" s="4" t="s">
        <v>197</v>
      </c>
      <c r="C1130" s="4" t="s">
        <v>194</v>
      </c>
      <c r="D1130" s="6">
        <v>22753.43</v>
      </c>
      <c r="E1130" s="6">
        <v>21160.69</v>
      </c>
    </row>
    <row r="1131" spans="1:5" hidden="1">
      <c r="A1131" s="3">
        <v>40349</v>
      </c>
      <c r="B1131" s="4" t="s">
        <v>197</v>
      </c>
      <c r="C1131" s="4" t="s">
        <v>34</v>
      </c>
      <c r="D1131" s="6">
        <v>32597.78</v>
      </c>
      <c r="E1131" s="6">
        <v>30315.94</v>
      </c>
    </row>
    <row r="1132" spans="1:5" hidden="1">
      <c r="A1132" s="3">
        <v>40349</v>
      </c>
      <c r="B1132" s="4" t="s">
        <v>29</v>
      </c>
      <c r="C1132" s="4" t="s">
        <v>22</v>
      </c>
      <c r="D1132" s="6">
        <v>28493.57</v>
      </c>
      <c r="E1132" s="6">
        <v>18520.82</v>
      </c>
    </row>
    <row r="1133" spans="1:5" hidden="1">
      <c r="A1133" s="3">
        <v>40349</v>
      </c>
      <c r="B1133" s="4" t="s">
        <v>29</v>
      </c>
      <c r="C1133" s="4" t="s">
        <v>24</v>
      </c>
      <c r="D1133" s="6">
        <v>24339.39</v>
      </c>
      <c r="E1133" s="6">
        <v>22148.84</v>
      </c>
    </row>
    <row r="1134" spans="1:5" hidden="1">
      <c r="A1134" s="3">
        <v>40350</v>
      </c>
      <c r="B1134" s="4" t="s">
        <v>29</v>
      </c>
      <c r="C1134" s="4" t="s">
        <v>24</v>
      </c>
      <c r="D1134" s="6">
        <v>27344.39</v>
      </c>
      <c r="E1134" s="6">
        <v>24609.95</v>
      </c>
    </row>
    <row r="1135" spans="1:5" hidden="1">
      <c r="A1135" s="3">
        <v>40351</v>
      </c>
      <c r="B1135" s="4" t="s">
        <v>29</v>
      </c>
      <c r="C1135" s="4" t="s">
        <v>195</v>
      </c>
      <c r="D1135" s="6">
        <v>20714.080000000002</v>
      </c>
      <c r="E1135" s="6">
        <v>13464.15</v>
      </c>
    </row>
    <row r="1136" spans="1:5" hidden="1">
      <c r="A1136" s="3">
        <v>40352</v>
      </c>
      <c r="B1136" s="4" t="s">
        <v>27</v>
      </c>
      <c r="C1136" s="4" t="s">
        <v>22</v>
      </c>
      <c r="D1136" s="6">
        <v>30258.19</v>
      </c>
      <c r="E1136" s="6">
        <v>27081.08</v>
      </c>
    </row>
    <row r="1137" spans="1:5" hidden="1">
      <c r="A1137" s="3">
        <v>40355</v>
      </c>
      <c r="B1137" s="4" t="s">
        <v>23</v>
      </c>
      <c r="C1137" s="4" t="s">
        <v>34</v>
      </c>
      <c r="D1137" s="6">
        <v>37436.550000000003</v>
      </c>
      <c r="E1137" s="6">
        <v>34067.26</v>
      </c>
    </row>
    <row r="1138" spans="1:5">
      <c r="A1138" s="3">
        <v>40356</v>
      </c>
      <c r="B1138" s="4" t="s">
        <v>21</v>
      </c>
      <c r="C1138" s="4" t="s">
        <v>30</v>
      </c>
      <c r="D1138" s="6">
        <v>26857.71</v>
      </c>
      <c r="E1138" s="6">
        <v>24709.09</v>
      </c>
    </row>
    <row r="1139" spans="1:5">
      <c r="A1139" s="3">
        <v>40356</v>
      </c>
      <c r="B1139" s="4" t="s">
        <v>21</v>
      </c>
      <c r="C1139" s="4" t="s">
        <v>203</v>
      </c>
      <c r="D1139" s="6">
        <v>28053.24</v>
      </c>
      <c r="E1139" s="6">
        <v>24686.85</v>
      </c>
    </row>
    <row r="1140" spans="1:5" hidden="1">
      <c r="A1140" s="3">
        <v>40356</v>
      </c>
      <c r="B1140" s="4" t="s">
        <v>27</v>
      </c>
      <c r="C1140" s="4" t="s">
        <v>31</v>
      </c>
      <c r="D1140" s="6">
        <v>20318.66</v>
      </c>
      <c r="E1140" s="6">
        <v>17677.23</v>
      </c>
    </row>
    <row r="1141" spans="1:5" hidden="1">
      <c r="A1141" s="3">
        <v>40357</v>
      </c>
      <c r="B1141" s="4" t="s">
        <v>27</v>
      </c>
      <c r="C1141" s="4" t="s">
        <v>196</v>
      </c>
      <c r="D1141" s="6">
        <v>22034.1</v>
      </c>
      <c r="E1141" s="6">
        <v>19169.669999999998</v>
      </c>
    </row>
    <row r="1142" spans="1:5" hidden="1">
      <c r="A1142" s="3">
        <v>40357</v>
      </c>
      <c r="B1142" s="4" t="s">
        <v>29</v>
      </c>
      <c r="C1142" s="4" t="s">
        <v>33</v>
      </c>
      <c r="D1142" s="6">
        <v>22695.17</v>
      </c>
      <c r="E1142" s="6">
        <v>20652.599999999999</v>
      </c>
    </row>
    <row r="1143" spans="1:5" hidden="1">
      <c r="A1143" s="3">
        <v>40358</v>
      </c>
      <c r="B1143" s="4" t="s">
        <v>29</v>
      </c>
      <c r="C1143" s="4" t="s">
        <v>34</v>
      </c>
      <c r="D1143" s="6">
        <v>29712.77</v>
      </c>
      <c r="E1143" s="6">
        <v>23175.96</v>
      </c>
    </row>
    <row r="1144" spans="1:5" hidden="1">
      <c r="A1144" s="3">
        <v>40359</v>
      </c>
      <c r="B1144" s="4" t="s">
        <v>29</v>
      </c>
      <c r="C1144" s="4" t="s">
        <v>33</v>
      </c>
      <c r="D1144" s="6">
        <v>20412.79</v>
      </c>
      <c r="E1144" s="6">
        <v>13268.31</v>
      </c>
    </row>
    <row r="1145" spans="1:5" hidden="1">
      <c r="A1145" s="3">
        <v>40361</v>
      </c>
      <c r="B1145" s="4" t="s">
        <v>197</v>
      </c>
      <c r="C1145" s="4" t="s">
        <v>25</v>
      </c>
      <c r="D1145" s="6">
        <v>23626.59</v>
      </c>
      <c r="E1145" s="6">
        <v>21972.73</v>
      </c>
    </row>
    <row r="1146" spans="1:5" hidden="1">
      <c r="A1146" s="3">
        <v>40361</v>
      </c>
      <c r="B1146" s="4" t="s">
        <v>27</v>
      </c>
      <c r="C1146" s="4" t="s">
        <v>22</v>
      </c>
      <c r="D1146" s="6">
        <v>23560.57</v>
      </c>
      <c r="E1146" s="6">
        <v>20497.7</v>
      </c>
    </row>
    <row r="1147" spans="1:5" hidden="1">
      <c r="A1147" s="3">
        <v>40361</v>
      </c>
      <c r="B1147" s="4" t="s">
        <v>27</v>
      </c>
      <c r="C1147" s="4" t="s">
        <v>31</v>
      </c>
      <c r="D1147" s="6">
        <v>20848.759999999998</v>
      </c>
      <c r="E1147" s="6">
        <v>18138.419999999998</v>
      </c>
    </row>
    <row r="1148" spans="1:5" hidden="1">
      <c r="A1148" s="3">
        <v>40361</v>
      </c>
      <c r="B1148" s="4" t="s">
        <v>29</v>
      </c>
      <c r="C1148" s="4" t="s">
        <v>204</v>
      </c>
      <c r="D1148" s="6">
        <v>24741.31</v>
      </c>
      <c r="E1148" s="6">
        <v>16081.85</v>
      </c>
    </row>
    <row r="1149" spans="1:5" hidden="1">
      <c r="A1149" s="3">
        <v>40362</v>
      </c>
      <c r="B1149" s="4" t="s">
        <v>27</v>
      </c>
      <c r="C1149" s="4" t="s">
        <v>25</v>
      </c>
      <c r="D1149" s="6">
        <v>24329.19</v>
      </c>
      <c r="E1149" s="6">
        <v>21774.63</v>
      </c>
    </row>
    <row r="1150" spans="1:5" hidden="1">
      <c r="A1150" s="3">
        <v>40363</v>
      </c>
      <c r="B1150" s="4" t="s">
        <v>23</v>
      </c>
      <c r="C1150" s="4" t="s">
        <v>33</v>
      </c>
      <c r="D1150" s="6">
        <v>25612.47</v>
      </c>
      <c r="E1150" s="6">
        <v>22538.97</v>
      </c>
    </row>
    <row r="1151" spans="1:5">
      <c r="A1151" s="3">
        <v>40364</v>
      </c>
      <c r="B1151" s="4" t="s">
        <v>21</v>
      </c>
      <c r="C1151" s="4" t="s">
        <v>22</v>
      </c>
      <c r="D1151" s="6">
        <v>23471.48</v>
      </c>
      <c r="E1151" s="6">
        <v>19950.759999999998</v>
      </c>
    </row>
    <row r="1152" spans="1:5">
      <c r="A1152" s="3">
        <v>40364</v>
      </c>
      <c r="B1152" s="4" t="s">
        <v>21</v>
      </c>
      <c r="C1152" s="4" t="s">
        <v>30</v>
      </c>
      <c r="D1152" s="6">
        <v>29251.24</v>
      </c>
      <c r="E1152" s="6">
        <v>25741.09</v>
      </c>
    </row>
    <row r="1153" spans="1:5" hidden="1">
      <c r="A1153" s="3">
        <v>40364</v>
      </c>
      <c r="B1153" s="4" t="s">
        <v>35</v>
      </c>
      <c r="C1153" s="4" t="s">
        <v>33</v>
      </c>
      <c r="D1153" s="6">
        <v>22774.44</v>
      </c>
      <c r="E1153" s="6">
        <v>20497</v>
      </c>
    </row>
    <row r="1154" spans="1:5" hidden="1">
      <c r="A1154" s="3">
        <v>40364</v>
      </c>
      <c r="B1154" s="4" t="s">
        <v>29</v>
      </c>
      <c r="C1154" s="4" t="s">
        <v>199</v>
      </c>
      <c r="D1154" s="6">
        <v>32278.82</v>
      </c>
      <c r="E1154" s="6">
        <v>25177.48</v>
      </c>
    </row>
    <row r="1155" spans="1:5" hidden="1">
      <c r="A1155" s="3">
        <v>40365</v>
      </c>
      <c r="B1155" s="4" t="s">
        <v>23</v>
      </c>
      <c r="C1155" s="4" t="s">
        <v>22</v>
      </c>
      <c r="D1155" s="6">
        <v>20388.439999999999</v>
      </c>
      <c r="E1155" s="6">
        <v>18553.48</v>
      </c>
    </row>
    <row r="1156" spans="1:5" hidden="1">
      <c r="A1156" s="3">
        <v>40365</v>
      </c>
      <c r="B1156" s="4" t="s">
        <v>27</v>
      </c>
      <c r="C1156" s="4" t="s">
        <v>33</v>
      </c>
      <c r="D1156" s="6">
        <v>27845.1</v>
      </c>
      <c r="E1156" s="6">
        <v>24921.360000000001</v>
      </c>
    </row>
    <row r="1157" spans="1:5" hidden="1">
      <c r="A1157" s="3">
        <v>40365</v>
      </c>
      <c r="B1157" s="4" t="s">
        <v>27</v>
      </c>
      <c r="C1157" s="4" t="s">
        <v>34</v>
      </c>
      <c r="D1157" s="6">
        <v>27019.54</v>
      </c>
      <c r="E1157" s="6">
        <v>24182.49</v>
      </c>
    </row>
    <row r="1158" spans="1:5" hidden="1">
      <c r="A1158" s="3">
        <v>40365</v>
      </c>
      <c r="B1158" s="4" t="s">
        <v>29</v>
      </c>
      <c r="C1158" s="4" t="s">
        <v>196</v>
      </c>
      <c r="D1158" s="6">
        <v>23545.87</v>
      </c>
      <c r="E1158" s="6">
        <v>16482.11</v>
      </c>
    </row>
    <row r="1159" spans="1:5">
      <c r="A1159" s="3">
        <v>40368</v>
      </c>
      <c r="B1159" s="4" t="s">
        <v>21</v>
      </c>
      <c r="C1159" s="4" t="s">
        <v>32</v>
      </c>
      <c r="D1159" s="6">
        <v>21206.46</v>
      </c>
      <c r="E1159" s="6">
        <v>19509.939999999999</v>
      </c>
    </row>
    <row r="1160" spans="1:5">
      <c r="A1160" s="3">
        <v>40368</v>
      </c>
      <c r="B1160" s="4" t="s">
        <v>21</v>
      </c>
      <c r="C1160" s="4" t="s">
        <v>203</v>
      </c>
      <c r="D1160" s="6">
        <v>35234.11</v>
      </c>
      <c r="E1160" s="6">
        <v>29948.99</v>
      </c>
    </row>
    <row r="1161" spans="1:5" hidden="1">
      <c r="A1161" s="3">
        <v>40368</v>
      </c>
      <c r="B1161" s="4" t="s">
        <v>35</v>
      </c>
      <c r="C1161" s="4" t="s">
        <v>200</v>
      </c>
      <c r="D1161" s="6">
        <v>22121.93</v>
      </c>
      <c r="E1161" s="6">
        <v>19467.3</v>
      </c>
    </row>
    <row r="1162" spans="1:5" hidden="1">
      <c r="A1162" s="3">
        <v>40369</v>
      </c>
      <c r="B1162" s="4" t="s">
        <v>23</v>
      </c>
      <c r="C1162" s="4" t="s">
        <v>195</v>
      </c>
      <c r="D1162" s="6">
        <v>21684.3</v>
      </c>
      <c r="E1162" s="6">
        <v>19732.71</v>
      </c>
    </row>
    <row r="1163" spans="1:5" hidden="1">
      <c r="A1163" s="3">
        <v>40370</v>
      </c>
      <c r="B1163" s="4" t="s">
        <v>27</v>
      </c>
      <c r="C1163" s="4" t="s">
        <v>22</v>
      </c>
      <c r="D1163" s="6">
        <v>25916.880000000001</v>
      </c>
      <c r="E1163" s="6">
        <v>23195.61</v>
      </c>
    </row>
    <row r="1164" spans="1:5" hidden="1">
      <c r="A1164" s="3">
        <v>40370</v>
      </c>
      <c r="B1164" s="4" t="s">
        <v>29</v>
      </c>
      <c r="C1164" s="4" t="s">
        <v>32</v>
      </c>
      <c r="D1164" s="6">
        <v>24686.62</v>
      </c>
      <c r="E1164" s="6">
        <v>17280.63</v>
      </c>
    </row>
    <row r="1165" spans="1:5">
      <c r="A1165" s="3">
        <v>40371</v>
      </c>
      <c r="B1165" s="4" t="s">
        <v>21</v>
      </c>
      <c r="C1165" s="4" t="s">
        <v>24</v>
      </c>
      <c r="D1165" s="6">
        <v>28502.16</v>
      </c>
      <c r="E1165" s="6">
        <v>26221.99</v>
      </c>
    </row>
    <row r="1166" spans="1:5" hidden="1">
      <c r="A1166" s="3">
        <v>40371</v>
      </c>
      <c r="B1166" s="4" t="s">
        <v>29</v>
      </c>
      <c r="C1166" s="4" t="s">
        <v>32</v>
      </c>
      <c r="D1166" s="6">
        <v>36482.199999999997</v>
      </c>
      <c r="E1166" s="6">
        <v>25537.54</v>
      </c>
    </row>
    <row r="1167" spans="1:5" hidden="1">
      <c r="A1167" s="3">
        <v>40373</v>
      </c>
      <c r="B1167" s="4" t="s">
        <v>37</v>
      </c>
      <c r="C1167" s="4" t="s">
        <v>39</v>
      </c>
      <c r="D1167" s="6">
        <v>20773.05</v>
      </c>
      <c r="E1167" s="6">
        <v>18176.419999999998</v>
      </c>
    </row>
    <row r="1168" spans="1:5" hidden="1">
      <c r="A1168" s="3">
        <v>40373</v>
      </c>
      <c r="B1168" s="4" t="s">
        <v>35</v>
      </c>
      <c r="C1168" s="4" t="s">
        <v>22</v>
      </c>
      <c r="D1168" s="6">
        <v>30428.59</v>
      </c>
      <c r="E1168" s="6">
        <v>26777.16</v>
      </c>
    </row>
    <row r="1169" spans="1:5" hidden="1">
      <c r="A1169" s="3">
        <v>40374</v>
      </c>
      <c r="B1169" s="4" t="s">
        <v>29</v>
      </c>
      <c r="C1169" s="4" t="s">
        <v>24</v>
      </c>
      <c r="D1169" s="6">
        <v>21284.1</v>
      </c>
      <c r="E1169" s="6">
        <v>19155.689999999999</v>
      </c>
    </row>
    <row r="1170" spans="1:5" hidden="1">
      <c r="A1170" s="3">
        <v>40375</v>
      </c>
      <c r="B1170" s="4" t="s">
        <v>197</v>
      </c>
      <c r="C1170" s="4" t="s">
        <v>196</v>
      </c>
      <c r="D1170" s="6">
        <v>24477.21</v>
      </c>
      <c r="E1170" s="6">
        <v>22763.81</v>
      </c>
    </row>
    <row r="1171" spans="1:5">
      <c r="A1171" s="3">
        <v>40375</v>
      </c>
      <c r="B1171" s="4" t="s">
        <v>21</v>
      </c>
      <c r="C1171" s="4" t="s">
        <v>198</v>
      </c>
      <c r="D1171" s="6">
        <v>25542.75</v>
      </c>
      <c r="E1171" s="6">
        <v>23499.33</v>
      </c>
    </row>
    <row r="1172" spans="1:5" hidden="1">
      <c r="A1172" s="3">
        <v>40375</v>
      </c>
      <c r="B1172" s="4" t="s">
        <v>29</v>
      </c>
      <c r="C1172" s="4" t="s">
        <v>198</v>
      </c>
      <c r="D1172" s="6">
        <v>20706.3</v>
      </c>
      <c r="E1172" s="6">
        <v>14494.41</v>
      </c>
    </row>
    <row r="1173" spans="1:5" hidden="1">
      <c r="A1173" s="3">
        <v>40375</v>
      </c>
      <c r="B1173" s="4" t="s">
        <v>29</v>
      </c>
      <c r="C1173" s="4" t="s">
        <v>204</v>
      </c>
      <c r="D1173" s="6">
        <v>24506.48</v>
      </c>
      <c r="E1173" s="6">
        <v>22300.9</v>
      </c>
    </row>
    <row r="1174" spans="1:5" hidden="1">
      <c r="A1174" s="3">
        <v>40376</v>
      </c>
      <c r="B1174" s="4" t="s">
        <v>29</v>
      </c>
      <c r="C1174" s="4" t="s">
        <v>38</v>
      </c>
      <c r="D1174" s="6">
        <v>24832.65</v>
      </c>
      <c r="E1174" s="6">
        <v>22349.39</v>
      </c>
    </row>
    <row r="1175" spans="1:5" hidden="1">
      <c r="A1175" s="3">
        <v>40376</v>
      </c>
      <c r="B1175" s="4" t="s">
        <v>29</v>
      </c>
      <c r="C1175" s="4" t="s">
        <v>36</v>
      </c>
      <c r="D1175" s="6">
        <v>26687.200000000001</v>
      </c>
      <c r="E1175" s="6">
        <v>17346.68</v>
      </c>
    </row>
    <row r="1176" spans="1:5" hidden="1">
      <c r="A1176" s="3">
        <v>40377</v>
      </c>
      <c r="B1176" s="4" t="s">
        <v>23</v>
      </c>
      <c r="C1176" s="4" t="s">
        <v>25</v>
      </c>
      <c r="D1176" s="6">
        <v>20347.45</v>
      </c>
      <c r="E1176" s="6">
        <v>18516.18</v>
      </c>
    </row>
    <row r="1177" spans="1:5" hidden="1">
      <c r="A1177" s="3">
        <v>40377</v>
      </c>
      <c r="B1177" s="4" t="s">
        <v>23</v>
      </c>
      <c r="C1177" s="4" t="s">
        <v>203</v>
      </c>
      <c r="D1177" s="6">
        <v>20486.8</v>
      </c>
      <c r="E1177" s="6">
        <v>18028.38</v>
      </c>
    </row>
    <row r="1178" spans="1:5">
      <c r="A1178" s="3">
        <v>40377</v>
      </c>
      <c r="B1178" s="4" t="s">
        <v>21</v>
      </c>
      <c r="C1178" s="4" t="s">
        <v>22</v>
      </c>
      <c r="D1178" s="6">
        <v>29270.59</v>
      </c>
      <c r="E1178" s="6">
        <v>26928.94</v>
      </c>
    </row>
    <row r="1179" spans="1:5">
      <c r="A1179" s="3">
        <v>40377</v>
      </c>
      <c r="B1179" s="4" t="s">
        <v>21</v>
      </c>
      <c r="C1179" s="4" t="s">
        <v>198</v>
      </c>
      <c r="D1179" s="6">
        <v>29422.560000000001</v>
      </c>
      <c r="E1179" s="6">
        <v>27068.76</v>
      </c>
    </row>
    <row r="1180" spans="1:5" hidden="1">
      <c r="A1180" s="3">
        <v>40378</v>
      </c>
      <c r="B1180" s="4" t="s">
        <v>197</v>
      </c>
      <c r="C1180" s="4" t="s">
        <v>28</v>
      </c>
      <c r="D1180" s="6">
        <v>32557.81</v>
      </c>
      <c r="E1180" s="6">
        <v>30278.76</v>
      </c>
    </row>
    <row r="1181" spans="1:5" hidden="1">
      <c r="A1181" s="3">
        <v>40379</v>
      </c>
      <c r="B1181" s="4" t="s">
        <v>29</v>
      </c>
      <c r="C1181" s="4" t="s">
        <v>196</v>
      </c>
      <c r="D1181" s="6">
        <v>44096.68</v>
      </c>
      <c r="E1181" s="6">
        <v>39687.01</v>
      </c>
    </row>
    <row r="1182" spans="1:5" hidden="1">
      <c r="A1182" s="3">
        <v>40381</v>
      </c>
      <c r="B1182" s="4" t="s">
        <v>37</v>
      </c>
      <c r="C1182" s="4" t="s">
        <v>196</v>
      </c>
      <c r="D1182" s="6">
        <v>23428.7</v>
      </c>
      <c r="E1182" s="6">
        <v>20500.11</v>
      </c>
    </row>
    <row r="1183" spans="1:5" hidden="1">
      <c r="A1183" s="3">
        <v>40381</v>
      </c>
      <c r="B1183" s="4" t="s">
        <v>37</v>
      </c>
      <c r="C1183" s="4" t="s">
        <v>26</v>
      </c>
      <c r="D1183" s="6">
        <v>29046.55</v>
      </c>
      <c r="E1183" s="6">
        <v>25415.73</v>
      </c>
    </row>
    <row r="1184" spans="1:5" hidden="1">
      <c r="A1184" s="3">
        <v>40381</v>
      </c>
      <c r="B1184" s="4" t="s">
        <v>29</v>
      </c>
      <c r="C1184" s="4" t="s">
        <v>195</v>
      </c>
      <c r="D1184" s="6">
        <v>35228.410000000003</v>
      </c>
      <c r="E1184" s="6">
        <v>31705.57</v>
      </c>
    </row>
    <row r="1185" spans="1:5">
      <c r="A1185" s="3">
        <v>40383</v>
      </c>
      <c r="B1185" s="4" t="s">
        <v>21</v>
      </c>
      <c r="C1185" s="4" t="s">
        <v>39</v>
      </c>
      <c r="D1185" s="6">
        <v>25141.94</v>
      </c>
      <c r="E1185" s="6">
        <v>23130.58</v>
      </c>
    </row>
    <row r="1186" spans="1:5" hidden="1">
      <c r="A1186" s="3">
        <v>40383</v>
      </c>
      <c r="B1186" s="4" t="s">
        <v>29</v>
      </c>
      <c r="C1186" s="4" t="s">
        <v>33</v>
      </c>
      <c r="D1186" s="6">
        <v>20651.52</v>
      </c>
      <c r="E1186" s="6">
        <v>18586.37</v>
      </c>
    </row>
    <row r="1187" spans="1:5" hidden="1">
      <c r="A1187" s="3">
        <v>40384</v>
      </c>
      <c r="B1187" s="4" t="s">
        <v>35</v>
      </c>
      <c r="C1187" s="4" t="s">
        <v>200</v>
      </c>
      <c r="D1187" s="6">
        <v>26819.57</v>
      </c>
      <c r="E1187" s="6">
        <v>23601.22</v>
      </c>
    </row>
    <row r="1188" spans="1:5" hidden="1">
      <c r="A1188" s="3">
        <v>40384</v>
      </c>
      <c r="B1188" s="4" t="s">
        <v>29</v>
      </c>
      <c r="C1188" s="4" t="s">
        <v>33</v>
      </c>
      <c r="D1188" s="6">
        <v>17955.45</v>
      </c>
      <c r="E1188" s="6">
        <v>12568.82</v>
      </c>
    </row>
    <row r="1189" spans="1:5" hidden="1">
      <c r="A1189" s="3">
        <v>40384</v>
      </c>
      <c r="B1189" s="4" t="s">
        <v>29</v>
      </c>
      <c r="C1189" s="4" t="s">
        <v>204</v>
      </c>
      <c r="D1189" s="6">
        <v>33565.03</v>
      </c>
      <c r="E1189" s="6">
        <v>23495.52</v>
      </c>
    </row>
    <row r="1190" spans="1:5" hidden="1">
      <c r="A1190" s="3">
        <v>40385</v>
      </c>
      <c r="B1190" s="4" t="s">
        <v>29</v>
      </c>
      <c r="C1190" s="4" t="s">
        <v>202</v>
      </c>
      <c r="D1190" s="6">
        <v>23708.09</v>
      </c>
      <c r="E1190" s="6">
        <v>21574.36</v>
      </c>
    </row>
    <row r="1191" spans="1:5" hidden="1">
      <c r="A1191" s="3">
        <v>40386</v>
      </c>
      <c r="B1191" s="4" t="s">
        <v>29</v>
      </c>
      <c r="C1191" s="4" t="s">
        <v>39</v>
      </c>
      <c r="D1191" s="6">
        <v>19660.830000000002</v>
      </c>
      <c r="E1191" s="6">
        <v>15335.45</v>
      </c>
    </row>
    <row r="1192" spans="1:5" hidden="1">
      <c r="A1192" s="3">
        <v>40387</v>
      </c>
      <c r="B1192" s="4" t="s">
        <v>23</v>
      </c>
      <c r="C1192" s="4" t="s">
        <v>201</v>
      </c>
      <c r="D1192" s="6">
        <v>23520.69</v>
      </c>
      <c r="E1192" s="6">
        <v>20698.21</v>
      </c>
    </row>
    <row r="1193" spans="1:5">
      <c r="A1193" s="3">
        <v>40387</v>
      </c>
      <c r="B1193" s="4" t="s">
        <v>21</v>
      </c>
      <c r="C1193" s="4" t="s">
        <v>24</v>
      </c>
      <c r="D1193" s="6">
        <v>21707.81</v>
      </c>
      <c r="E1193" s="6">
        <v>19971.189999999999</v>
      </c>
    </row>
    <row r="1194" spans="1:5">
      <c r="A1194" s="3">
        <v>40389</v>
      </c>
      <c r="B1194" s="4" t="s">
        <v>21</v>
      </c>
      <c r="C1194" s="4" t="s">
        <v>33</v>
      </c>
      <c r="D1194" s="6">
        <v>33509.17</v>
      </c>
      <c r="E1194" s="6">
        <v>28482.79</v>
      </c>
    </row>
    <row r="1195" spans="1:5" hidden="1">
      <c r="A1195" s="3">
        <v>40389</v>
      </c>
      <c r="B1195" s="4" t="s">
        <v>35</v>
      </c>
      <c r="C1195" s="4" t="s">
        <v>201</v>
      </c>
      <c r="D1195" s="6">
        <v>29915.59</v>
      </c>
      <c r="E1195" s="6">
        <v>26924.03</v>
      </c>
    </row>
    <row r="1196" spans="1:5">
      <c r="A1196" s="3">
        <v>40391</v>
      </c>
      <c r="B1196" s="4" t="s">
        <v>21</v>
      </c>
      <c r="C1196" s="4" t="s">
        <v>25</v>
      </c>
      <c r="D1196" s="6">
        <v>22201.98</v>
      </c>
      <c r="E1196" s="6">
        <v>19537.740000000002</v>
      </c>
    </row>
    <row r="1197" spans="1:5">
      <c r="A1197" s="3">
        <v>40391</v>
      </c>
      <c r="B1197" s="4" t="s">
        <v>21</v>
      </c>
      <c r="C1197" s="4" t="s">
        <v>25</v>
      </c>
      <c r="D1197" s="6">
        <v>24326.23</v>
      </c>
      <c r="E1197" s="6">
        <v>21407.08</v>
      </c>
    </row>
    <row r="1198" spans="1:5" hidden="1">
      <c r="A1198" s="3">
        <v>40391</v>
      </c>
      <c r="B1198" s="4" t="s">
        <v>27</v>
      </c>
      <c r="C1198" s="4" t="s">
        <v>195</v>
      </c>
      <c r="D1198" s="6">
        <v>27833.51</v>
      </c>
      <c r="E1198" s="6">
        <v>24215.15</v>
      </c>
    </row>
    <row r="1199" spans="1:5" hidden="1">
      <c r="A1199" s="3">
        <v>40392</v>
      </c>
      <c r="B1199" s="4" t="s">
        <v>37</v>
      </c>
      <c r="C1199" s="4" t="s">
        <v>28</v>
      </c>
      <c r="D1199" s="6">
        <v>27214.52</v>
      </c>
      <c r="E1199" s="6">
        <v>23812.71</v>
      </c>
    </row>
    <row r="1200" spans="1:5" hidden="1">
      <c r="A1200" s="3">
        <v>40392</v>
      </c>
      <c r="B1200" s="4" t="s">
        <v>29</v>
      </c>
      <c r="C1200" s="4" t="s">
        <v>22</v>
      </c>
      <c r="D1200" s="6">
        <v>24108.55</v>
      </c>
      <c r="E1200" s="6">
        <v>21938.78</v>
      </c>
    </row>
    <row r="1201" spans="1:5" hidden="1">
      <c r="A1201" s="3">
        <v>40393</v>
      </c>
      <c r="B1201" s="4" t="s">
        <v>27</v>
      </c>
      <c r="C1201" s="4" t="s">
        <v>33</v>
      </c>
      <c r="D1201" s="6">
        <v>23212.69</v>
      </c>
      <c r="E1201" s="6">
        <v>20775.36</v>
      </c>
    </row>
    <row r="1202" spans="1:5" hidden="1">
      <c r="A1202" s="3">
        <v>40394</v>
      </c>
      <c r="B1202" s="4" t="s">
        <v>27</v>
      </c>
      <c r="C1202" s="4" t="s">
        <v>200</v>
      </c>
      <c r="D1202" s="6">
        <v>26814.04</v>
      </c>
      <c r="E1202" s="6">
        <v>23998.57</v>
      </c>
    </row>
    <row r="1203" spans="1:5">
      <c r="A1203" s="3">
        <v>40396</v>
      </c>
      <c r="B1203" s="4" t="s">
        <v>21</v>
      </c>
      <c r="C1203" s="4" t="s">
        <v>196</v>
      </c>
      <c r="D1203" s="6">
        <v>20174.16</v>
      </c>
      <c r="E1203" s="6">
        <v>18560.23</v>
      </c>
    </row>
    <row r="1204" spans="1:5" hidden="1">
      <c r="A1204" s="3">
        <v>40397</v>
      </c>
      <c r="B1204" s="4" t="s">
        <v>27</v>
      </c>
      <c r="C1204" s="4" t="s">
        <v>202</v>
      </c>
      <c r="D1204" s="6">
        <v>33911.65</v>
      </c>
      <c r="E1204" s="6">
        <v>29503.14</v>
      </c>
    </row>
    <row r="1205" spans="1:5" hidden="1">
      <c r="A1205" s="3">
        <v>40398</v>
      </c>
      <c r="B1205" s="4" t="s">
        <v>35</v>
      </c>
      <c r="C1205" s="4" t="s">
        <v>39</v>
      </c>
      <c r="D1205" s="6">
        <v>28408.33</v>
      </c>
      <c r="E1205" s="6">
        <v>25567.5</v>
      </c>
    </row>
    <row r="1206" spans="1:5" hidden="1">
      <c r="A1206" s="3">
        <v>40398</v>
      </c>
      <c r="B1206" s="4" t="s">
        <v>29</v>
      </c>
      <c r="C1206" s="4" t="s">
        <v>22</v>
      </c>
      <c r="D1206" s="6">
        <v>25749.1</v>
      </c>
      <c r="E1206" s="6">
        <v>23431.68</v>
      </c>
    </row>
    <row r="1207" spans="1:5" hidden="1">
      <c r="A1207" s="3">
        <v>40400</v>
      </c>
      <c r="B1207" s="4" t="s">
        <v>35</v>
      </c>
      <c r="C1207" s="4" t="s">
        <v>196</v>
      </c>
      <c r="D1207" s="6">
        <v>25002.62</v>
      </c>
      <c r="E1207" s="6">
        <v>22502.36</v>
      </c>
    </row>
    <row r="1208" spans="1:5" hidden="1">
      <c r="A1208" s="3">
        <v>40401</v>
      </c>
      <c r="B1208" s="4" t="s">
        <v>37</v>
      </c>
      <c r="C1208" s="4" t="s">
        <v>194</v>
      </c>
      <c r="D1208" s="6">
        <v>21882.14</v>
      </c>
      <c r="E1208" s="6">
        <v>19146.87</v>
      </c>
    </row>
    <row r="1209" spans="1:5" hidden="1">
      <c r="A1209" s="3">
        <v>40401</v>
      </c>
      <c r="B1209" s="4" t="s">
        <v>37</v>
      </c>
      <c r="C1209" s="4" t="s">
        <v>38</v>
      </c>
      <c r="D1209" s="6">
        <v>22223.26</v>
      </c>
      <c r="E1209" s="6">
        <v>19445.349999999999</v>
      </c>
    </row>
    <row r="1210" spans="1:5">
      <c r="A1210" s="3">
        <v>40401</v>
      </c>
      <c r="B1210" s="4" t="s">
        <v>21</v>
      </c>
      <c r="C1210" s="4" t="s">
        <v>196</v>
      </c>
      <c r="D1210" s="6">
        <v>28687.41</v>
      </c>
      <c r="E1210" s="6">
        <v>24384.3</v>
      </c>
    </row>
    <row r="1211" spans="1:5" hidden="1">
      <c r="A1211" s="3">
        <v>40401</v>
      </c>
      <c r="B1211" s="4" t="s">
        <v>27</v>
      </c>
      <c r="C1211" s="4" t="s">
        <v>22</v>
      </c>
      <c r="D1211" s="6">
        <v>26463.53</v>
      </c>
      <c r="E1211" s="6">
        <v>23023.27</v>
      </c>
    </row>
    <row r="1212" spans="1:5" hidden="1">
      <c r="A1212" s="3">
        <v>40401</v>
      </c>
      <c r="B1212" s="4" t="s">
        <v>27</v>
      </c>
      <c r="C1212" s="4" t="s">
        <v>195</v>
      </c>
      <c r="D1212" s="6">
        <v>27745.11</v>
      </c>
      <c r="E1212" s="6">
        <v>24831.87</v>
      </c>
    </row>
    <row r="1213" spans="1:5" hidden="1">
      <c r="A1213" s="3">
        <v>40401</v>
      </c>
      <c r="B1213" s="4" t="s">
        <v>29</v>
      </c>
      <c r="C1213" s="4" t="s">
        <v>203</v>
      </c>
      <c r="D1213" s="6">
        <v>27974.31</v>
      </c>
      <c r="E1213" s="6">
        <v>25456.62</v>
      </c>
    </row>
    <row r="1214" spans="1:5" hidden="1">
      <c r="A1214" s="3">
        <v>40402</v>
      </c>
      <c r="B1214" s="4" t="s">
        <v>27</v>
      </c>
      <c r="C1214" s="4" t="s">
        <v>198</v>
      </c>
      <c r="D1214" s="6">
        <v>25786.33</v>
      </c>
      <c r="E1214" s="6">
        <v>23078.77</v>
      </c>
    </row>
    <row r="1215" spans="1:5">
      <c r="A1215" s="3">
        <v>40404</v>
      </c>
      <c r="B1215" s="4" t="s">
        <v>21</v>
      </c>
      <c r="C1215" s="4" t="s">
        <v>194</v>
      </c>
      <c r="D1215" s="6">
        <v>18943.990000000002</v>
      </c>
      <c r="E1215" s="6">
        <v>17428.47</v>
      </c>
    </row>
    <row r="1216" spans="1:5" hidden="1">
      <c r="A1216" s="3">
        <v>40404</v>
      </c>
      <c r="B1216" s="4" t="s">
        <v>29</v>
      </c>
      <c r="C1216" s="4" t="s">
        <v>39</v>
      </c>
      <c r="D1216" s="6">
        <v>25794.62</v>
      </c>
      <c r="E1216" s="6">
        <v>18056.23</v>
      </c>
    </row>
    <row r="1217" spans="1:5" hidden="1">
      <c r="A1217" s="3">
        <v>40405</v>
      </c>
      <c r="B1217" s="4" t="s">
        <v>23</v>
      </c>
      <c r="C1217" s="4" t="s">
        <v>203</v>
      </c>
      <c r="D1217" s="6">
        <v>22999.31</v>
      </c>
      <c r="E1217" s="6">
        <v>20929.37</v>
      </c>
    </row>
    <row r="1218" spans="1:5" hidden="1">
      <c r="A1218" s="3">
        <v>40407</v>
      </c>
      <c r="B1218" s="4" t="s">
        <v>35</v>
      </c>
      <c r="C1218" s="4" t="s">
        <v>25</v>
      </c>
      <c r="D1218" s="6">
        <v>21705.919999999998</v>
      </c>
      <c r="E1218" s="6">
        <v>19535.330000000002</v>
      </c>
    </row>
    <row r="1219" spans="1:5" hidden="1">
      <c r="A1219" s="3">
        <v>40410</v>
      </c>
      <c r="B1219" s="4" t="s">
        <v>37</v>
      </c>
      <c r="C1219" s="4" t="s">
        <v>22</v>
      </c>
      <c r="D1219" s="6">
        <v>23441.39</v>
      </c>
      <c r="E1219" s="6">
        <v>20511.22</v>
      </c>
    </row>
    <row r="1220" spans="1:5">
      <c r="A1220" s="3">
        <v>40410</v>
      </c>
      <c r="B1220" s="4" t="s">
        <v>21</v>
      </c>
      <c r="C1220" s="4" t="s">
        <v>22</v>
      </c>
      <c r="D1220" s="6">
        <v>32991.050000000003</v>
      </c>
      <c r="E1220" s="6">
        <v>28042.39</v>
      </c>
    </row>
    <row r="1221" spans="1:5" hidden="1">
      <c r="A1221" s="3">
        <v>40411</v>
      </c>
      <c r="B1221" s="4" t="s">
        <v>29</v>
      </c>
      <c r="C1221" s="4" t="s">
        <v>39</v>
      </c>
      <c r="D1221" s="6">
        <v>30482.7</v>
      </c>
      <c r="E1221" s="6">
        <v>27434.43</v>
      </c>
    </row>
    <row r="1222" spans="1:5" hidden="1">
      <c r="A1222" s="3">
        <v>40412</v>
      </c>
      <c r="B1222" s="4" t="s">
        <v>197</v>
      </c>
      <c r="C1222" s="4" t="s">
        <v>33</v>
      </c>
      <c r="D1222" s="6">
        <v>29135.759999999998</v>
      </c>
      <c r="E1222" s="6">
        <v>27096.26</v>
      </c>
    </row>
    <row r="1223" spans="1:5">
      <c r="A1223" s="3">
        <v>40413</v>
      </c>
      <c r="B1223" s="4" t="s">
        <v>21</v>
      </c>
      <c r="C1223" s="4" t="s">
        <v>201</v>
      </c>
      <c r="D1223" s="6">
        <v>28330</v>
      </c>
      <c r="E1223" s="6">
        <v>24930.400000000001</v>
      </c>
    </row>
    <row r="1224" spans="1:5" hidden="1">
      <c r="A1224" s="3">
        <v>40413</v>
      </c>
      <c r="B1224" s="4" t="s">
        <v>27</v>
      </c>
      <c r="C1224" s="4" t="s">
        <v>199</v>
      </c>
      <c r="D1224" s="6">
        <v>26821.33</v>
      </c>
      <c r="E1224" s="6">
        <v>24005.09</v>
      </c>
    </row>
    <row r="1225" spans="1:5" hidden="1">
      <c r="A1225" s="3">
        <v>40413</v>
      </c>
      <c r="B1225" s="4" t="s">
        <v>29</v>
      </c>
      <c r="C1225" s="4" t="s">
        <v>196</v>
      </c>
      <c r="D1225" s="6">
        <v>22070.240000000002</v>
      </c>
      <c r="E1225" s="6">
        <v>15449.17</v>
      </c>
    </row>
    <row r="1226" spans="1:5" hidden="1">
      <c r="A1226" s="3">
        <v>40413</v>
      </c>
      <c r="B1226" s="4" t="s">
        <v>29</v>
      </c>
      <c r="C1226" s="4" t="s">
        <v>31</v>
      </c>
      <c r="D1226" s="6">
        <v>23011.62</v>
      </c>
      <c r="E1226" s="6">
        <v>16108.13</v>
      </c>
    </row>
    <row r="1227" spans="1:5" hidden="1">
      <c r="A1227" s="3">
        <v>40415</v>
      </c>
      <c r="B1227" s="4" t="s">
        <v>29</v>
      </c>
      <c r="C1227" s="4" t="s">
        <v>31</v>
      </c>
      <c r="D1227" s="6">
        <v>25519.18</v>
      </c>
      <c r="E1227" s="6">
        <v>19904.96</v>
      </c>
    </row>
    <row r="1228" spans="1:5">
      <c r="A1228" s="3">
        <v>40416</v>
      </c>
      <c r="B1228" s="4" t="s">
        <v>21</v>
      </c>
      <c r="C1228" s="4" t="s">
        <v>25</v>
      </c>
      <c r="D1228" s="6">
        <v>24203.82</v>
      </c>
      <c r="E1228" s="6">
        <v>20573.25</v>
      </c>
    </row>
    <row r="1229" spans="1:5" hidden="1">
      <c r="A1229" s="3">
        <v>40417</v>
      </c>
      <c r="B1229" s="4" t="s">
        <v>27</v>
      </c>
      <c r="C1229" s="4" t="s">
        <v>22</v>
      </c>
      <c r="D1229" s="6">
        <v>25229.63</v>
      </c>
      <c r="E1229" s="6">
        <v>22580.52</v>
      </c>
    </row>
    <row r="1230" spans="1:5" hidden="1">
      <c r="A1230" s="3">
        <v>40417</v>
      </c>
      <c r="B1230" s="4" t="s">
        <v>29</v>
      </c>
      <c r="C1230" s="4" t="s">
        <v>38</v>
      </c>
      <c r="D1230" s="6">
        <v>21211.4</v>
      </c>
      <c r="E1230" s="6">
        <v>14847.98</v>
      </c>
    </row>
    <row r="1231" spans="1:5" hidden="1">
      <c r="A1231" s="3">
        <v>40419</v>
      </c>
      <c r="B1231" s="4" t="s">
        <v>29</v>
      </c>
      <c r="C1231" s="4" t="s">
        <v>25</v>
      </c>
      <c r="D1231" s="6">
        <v>25194.85</v>
      </c>
      <c r="E1231" s="6">
        <v>22927.31</v>
      </c>
    </row>
    <row r="1232" spans="1:5" hidden="1">
      <c r="A1232" s="3">
        <v>40419</v>
      </c>
      <c r="B1232" s="4" t="s">
        <v>29</v>
      </c>
      <c r="C1232" s="4" t="s">
        <v>204</v>
      </c>
      <c r="D1232" s="6">
        <v>29637.38</v>
      </c>
      <c r="E1232" s="6">
        <v>26970.02</v>
      </c>
    </row>
    <row r="1233" spans="1:5" hidden="1">
      <c r="A1233" s="3">
        <v>40422</v>
      </c>
      <c r="B1233" s="4" t="s">
        <v>29</v>
      </c>
      <c r="C1233" s="4" t="s">
        <v>199</v>
      </c>
      <c r="D1233" s="6">
        <v>28101.5</v>
      </c>
      <c r="E1233" s="6">
        <v>25572.37</v>
      </c>
    </row>
    <row r="1234" spans="1:5">
      <c r="A1234" s="3">
        <v>40424</v>
      </c>
      <c r="B1234" s="4" t="s">
        <v>21</v>
      </c>
      <c r="C1234" s="4" t="s">
        <v>28</v>
      </c>
      <c r="D1234" s="6">
        <v>37704.65</v>
      </c>
      <c r="E1234" s="6">
        <v>34688.28</v>
      </c>
    </row>
    <row r="1235" spans="1:5">
      <c r="A1235" s="3">
        <v>40424</v>
      </c>
      <c r="B1235" s="4" t="s">
        <v>21</v>
      </c>
      <c r="C1235" s="4" t="s">
        <v>26</v>
      </c>
      <c r="D1235" s="6">
        <v>24673.68</v>
      </c>
      <c r="E1235" s="6">
        <v>20972.63</v>
      </c>
    </row>
    <row r="1236" spans="1:5" hidden="1">
      <c r="A1236" s="3">
        <v>40428</v>
      </c>
      <c r="B1236" s="4" t="s">
        <v>23</v>
      </c>
      <c r="C1236" s="4" t="s">
        <v>194</v>
      </c>
      <c r="D1236" s="6">
        <v>30181.23</v>
      </c>
      <c r="E1236" s="6">
        <v>26559.48</v>
      </c>
    </row>
    <row r="1237" spans="1:5" hidden="1">
      <c r="A1237" s="3">
        <v>40428</v>
      </c>
      <c r="B1237" s="4" t="s">
        <v>197</v>
      </c>
      <c r="C1237" s="4" t="s">
        <v>25</v>
      </c>
      <c r="D1237" s="6">
        <v>32681.86</v>
      </c>
      <c r="E1237" s="6">
        <v>30394.13</v>
      </c>
    </row>
    <row r="1238" spans="1:5" hidden="1">
      <c r="A1238" s="3">
        <v>40428</v>
      </c>
      <c r="B1238" s="4" t="s">
        <v>35</v>
      </c>
      <c r="C1238" s="4" t="s">
        <v>34</v>
      </c>
      <c r="D1238" s="6">
        <v>30477.83</v>
      </c>
      <c r="E1238" s="6">
        <v>27430.05</v>
      </c>
    </row>
    <row r="1239" spans="1:5" hidden="1">
      <c r="A1239" s="3">
        <v>40428</v>
      </c>
      <c r="B1239" s="4" t="s">
        <v>35</v>
      </c>
      <c r="C1239" s="4" t="s">
        <v>198</v>
      </c>
      <c r="D1239" s="6">
        <v>28305.05</v>
      </c>
      <c r="E1239" s="6">
        <v>24908.44</v>
      </c>
    </row>
    <row r="1240" spans="1:5" hidden="1">
      <c r="A1240" s="3">
        <v>40429</v>
      </c>
      <c r="B1240" s="4" t="s">
        <v>23</v>
      </c>
      <c r="C1240" s="4" t="s">
        <v>22</v>
      </c>
      <c r="D1240" s="6">
        <v>27007.82</v>
      </c>
      <c r="E1240" s="6">
        <v>23766.880000000001</v>
      </c>
    </row>
    <row r="1241" spans="1:5" hidden="1">
      <c r="A1241" s="3">
        <v>40429</v>
      </c>
      <c r="B1241" s="4" t="s">
        <v>35</v>
      </c>
      <c r="C1241" s="4" t="s">
        <v>201</v>
      </c>
      <c r="D1241" s="6">
        <v>20935.12</v>
      </c>
      <c r="E1241" s="6">
        <v>18841.61</v>
      </c>
    </row>
    <row r="1242" spans="1:5" hidden="1">
      <c r="A1242" s="3">
        <v>40429</v>
      </c>
      <c r="B1242" s="4" t="s">
        <v>29</v>
      </c>
      <c r="C1242" s="4" t="s">
        <v>30</v>
      </c>
      <c r="D1242" s="6">
        <v>20619</v>
      </c>
      <c r="E1242" s="6">
        <v>16082.82</v>
      </c>
    </row>
    <row r="1243" spans="1:5" hidden="1">
      <c r="A1243" s="3">
        <v>40430</v>
      </c>
      <c r="B1243" s="4" t="s">
        <v>23</v>
      </c>
      <c r="C1243" s="4" t="s">
        <v>196</v>
      </c>
      <c r="D1243" s="6">
        <v>27274.55</v>
      </c>
      <c r="E1243" s="6">
        <v>24819.84</v>
      </c>
    </row>
    <row r="1244" spans="1:5" hidden="1">
      <c r="A1244" s="3">
        <v>40430</v>
      </c>
      <c r="B1244" s="4" t="s">
        <v>35</v>
      </c>
      <c r="C1244" s="4" t="s">
        <v>26</v>
      </c>
      <c r="D1244" s="6">
        <v>23570.97</v>
      </c>
      <c r="E1244" s="6">
        <v>20742.45</v>
      </c>
    </row>
    <row r="1245" spans="1:5" hidden="1">
      <c r="A1245" s="3">
        <v>40430</v>
      </c>
      <c r="B1245" s="4" t="s">
        <v>27</v>
      </c>
      <c r="C1245" s="4" t="s">
        <v>22</v>
      </c>
      <c r="D1245" s="6">
        <v>32228.98</v>
      </c>
      <c r="E1245" s="6">
        <v>28844.94</v>
      </c>
    </row>
    <row r="1246" spans="1:5" hidden="1">
      <c r="A1246" s="3">
        <v>40433</v>
      </c>
      <c r="B1246" s="4" t="s">
        <v>29</v>
      </c>
      <c r="C1246" s="4" t="s">
        <v>30</v>
      </c>
      <c r="D1246" s="6">
        <v>25562.41</v>
      </c>
      <c r="E1246" s="6">
        <v>23006.17</v>
      </c>
    </row>
    <row r="1247" spans="1:5" hidden="1">
      <c r="A1247" s="3">
        <v>40434</v>
      </c>
      <c r="B1247" s="4" t="s">
        <v>29</v>
      </c>
      <c r="C1247" s="4" t="s">
        <v>22</v>
      </c>
      <c r="D1247" s="6">
        <v>27470.01</v>
      </c>
      <c r="E1247" s="6">
        <v>24723.01</v>
      </c>
    </row>
    <row r="1248" spans="1:5" hidden="1">
      <c r="A1248" s="3">
        <v>40438</v>
      </c>
      <c r="B1248" s="4" t="s">
        <v>27</v>
      </c>
      <c r="C1248" s="4" t="s">
        <v>26</v>
      </c>
      <c r="D1248" s="6">
        <v>28549.9</v>
      </c>
      <c r="E1248" s="6">
        <v>25552.16</v>
      </c>
    </row>
    <row r="1249" spans="1:5" hidden="1">
      <c r="A1249" s="3">
        <v>40439</v>
      </c>
      <c r="B1249" s="4" t="s">
        <v>23</v>
      </c>
      <c r="C1249" s="4" t="s">
        <v>25</v>
      </c>
      <c r="D1249" s="6">
        <v>39908.949999999997</v>
      </c>
      <c r="E1249" s="6">
        <v>35119.879999999997</v>
      </c>
    </row>
    <row r="1250" spans="1:5" hidden="1">
      <c r="A1250" s="3">
        <v>40439</v>
      </c>
      <c r="B1250" s="4" t="s">
        <v>29</v>
      </c>
      <c r="C1250" s="4" t="s">
        <v>30</v>
      </c>
      <c r="D1250" s="6">
        <v>29921.84</v>
      </c>
      <c r="E1250" s="6">
        <v>19449.2</v>
      </c>
    </row>
    <row r="1251" spans="1:5">
      <c r="A1251" s="3">
        <v>40440</v>
      </c>
      <c r="B1251" s="4" t="s">
        <v>21</v>
      </c>
      <c r="C1251" s="4" t="s">
        <v>203</v>
      </c>
      <c r="D1251" s="6">
        <v>36743.410000000003</v>
      </c>
      <c r="E1251" s="6">
        <v>32334.2</v>
      </c>
    </row>
    <row r="1252" spans="1:5" hidden="1">
      <c r="A1252" s="3">
        <v>40442</v>
      </c>
      <c r="B1252" s="4" t="s">
        <v>23</v>
      </c>
      <c r="C1252" s="4" t="s">
        <v>198</v>
      </c>
      <c r="D1252" s="6">
        <v>23149.03</v>
      </c>
      <c r="E1252" s="6">
        <v>20371.150000000001</v>
      </c>
    </row>
    <row r="1253" spans="1:5" hidden="1">
      <c r="A1253" s="3">
        <v>40442</v>
      </c>
      <c r="B1253" s="4" t="s">
        <v>27</v>
      </c>
      <c r="C1253" s="4" t="s">
        <v>33</v>
      </c>
      <c r="D1253" s="6">
        <v>30249.58</v>
      </c>
      <c r="E1253" s="6">
        <v>26317.13</v>
      </c>
    </row>
    <row r="1254" spans="1:5" hidden="1">
      <c r="A1254" s="3">
        <v>40442</v>
      </c>
      <c r="B1254" s="4" t="s">
        <v>29</v>
      </c>
      <c r="C1254" s="4" t="s">
        <v>204</v>
      </c>
      <c r="D1254" s="6">
        <v>25360.02</v>
      </c>
      <c r="E1254" s="6">
        <v>17752.009999999998</v>
      </c>
    </row>
    <row r="1255" spans="1:5" hidden="1">
      <c r="A1255" s="3">
        <v>40443</v>
      </c>
      <c r="B1255" s="4" t="s">
        <v>29</v>
      </c>
      <c r="C1255" s="4" t="s">
        <v>25</v>
      </c>
      <c r="D1255" s="6">
        <v>22400.91</v>
      </c>
      <c r="E1255" s="6">
        <v>14560.59</v>
      </c>
    </row>
    <row r="1256" spans="1:5">
      <c r="A1256" s="3">
        <v>40444</v>
      </c>
      <c r="B1256" s="4" t="s">
        <v>21</v>
      </c>
      <c r="C1256" s="4" t="s">
        <v>198</v>
      </c>
      <c r="D1256" s="6">
        <v>35887.54</v>
      </c>
      <c r="E1256" s="6">
        <v>31581.040000000001</v>
      </c>
    </row>
    <row r="1257" spans="1:5" hidden="1">
      <c r="A1257" s="3">
        <v>40445</v>
      </c>
      <c r="B1257" s="4" t="s">
        <v>29</v>
      </c>
      <c r="C1257" s="4" t="s">
        <v>36</v>
      </c>
      <c r="D1257" s="6">
        <v>25710.57</v>
      </c>
      <c r="E1257" s="6">
        <v>16711.87</v>
      </c>
    </row>
    <row r="1258" spans="1:5" hidden="1">
      <c r="A1258" s="3">
        <v>40447</v>
      </c>
      <c r="B1258" s="4" t="s">
        <v>37</v>
      </c>
      <c r="C1258" s="4" t="s">
        <v>22</v>
      </c>
      <c r="D1258" s="6">
        <v>22289.86</v>
      </c>
      <c r="E1258" s="6">
        <v>19503.63</v>
      </c>
    </row>
    <row r="1259" spans="1:5">
      <c r="A1259" s="3">
        <v>40448</v>
      </c>
      <c r="B1259" s="4" t="s">
        <v>21</v>
      </c>
      <c r="C1259" s="4" t="s">
        <v>25</v>
      </c>
      <c r="D1259" s="6">
        <v>30474.12</v>
      </c>
      <c r="E1259" s="6">
        <v>25903</v>
      </c>
    </row>
    <row r="1260" spans="1:5">
      <c r="A1260" s="3">
        <v>40448</v>
      </c>
      <c r="B1260" s="4" t="s">
        <v>21</v>
      </c>
      <c r="C1260" s="4" t="s">
        <v>204</v>
      </c>
      <c r="D1260" s="6">
        <v>26252.15</v>
      </c>
      <c r="E1260" s="6">
        <v>22314.33</v>
      </c>
    </row>
    <row r="1261" spans="1:5" hidden="1">
      <c r="A1261" s="3">
        <v>40449</v>
      </c>
      <c r="B1261" s="4" t="s">
        <v>35</v>
      </c>
      <c r="C1261" s="4" t="s">
        <v>25</v>
      </c>
      <c r="D1261" s="6">
        <v>19652.18</v>
      </c>
      <c r="E1261" s="6">
        <v>17686.96</v>
      </c>
    </row>
    <row r="1262" spans="1:5" hidden="1">
      <c r="A1262" s="3">
        <v>40449</v>
      </c>
      <c r="B1262" s="4" t="s">
        <v>27</v>
      </c>
      <c r="C1262" s="4" t="s">
        <v>25</v>
      </c>
      <c r="D1262" s="6">
        <v>20625.34</v>
      </c>
      <c r="E1262" s="6">
        <v>18459.68</v>
      </c>
    </row>
    <row r="1263" spans="1:5" hidden="1">
      <c r="A1263" s="3">
        <v>40450</v>
      </c>
      <c r="B1263" s="4" t="s">
        <v>27</v>
      </c>
      <c r="C1263" s="4" t="s">
        <v>33</v>
      </c>
      <c r="D1263" s="6">
        <v>25314.85</v>
      </c>
      <c r="E1263" s="6">
        <v>22656.79</v>
      </c>
    </row>
    <row r="1264" spans="1:5" hidden="1">
      <c r="A1264" s="3">
        <v>40452</v>
      </c>
      <c r="B1264" s="4" t="s">
        <v>37</v>
      </c>
      <c r="C1264" s="4" t="s">
        <v>22</v>
      </c>
      <c r="D1264" s="6">
        <v>29607.360000000001</v>
      </c>
      <c r="E1264" s="6">
        <v>25906.44</v>
      </c>
    </row>
    <row r="1265" spans="1:5" hidden="1">
      <c r="A1265" s="3">
        <v>40452</v>
      </c>
      <c r="B1265" s="4" t="s">
        <v>27</v>
      </c>
      <c r="C1265" s="4" t="s">
        <v>22</v>
      </c>
      <c r="D1265" s="6">
        <v>28848</v>
      </c>
      <c r="E1265" s="6">
        <v>25097.759999999998</v>
      </c>
    </row>
    <row r="1266" spans="1:5" hidden="1">
      <c r="A1266" s="3">
        <v>40453</v>
      </c>
      <c r="B1266" s="4" t="s">
        <v>23</v>
      </c>
      <c r="C1266" s="4" t="s">
        <v>202</v>
      </c>
      <c r="D1266" s="6">
        <v>19398.52</v>
      </c>
      <c r="E1266" s="6">
        <v>17070.7</v>
      </c>
    </row>
    <row r="1267" spans="1:5">
      <c r="A1267" s="3">
        <v>40453</v>
      </c>
      <c r="B1267" s="4" t="s">
        <v>21</v>
      </c>
      <c r="C1267" s="4" t="s">
        <v>203</v>
      </c>
      <c r="D1267" s="6">
        <v>22950.37</v>
      </c>
      <c r="E1267" s="6">
        <v>20196.330000000002</v>
      </c>
    </row>
    <row r="1268" spans="1:5" hidden="1">
      <c r="A1268" s="3">
        <v>40453</v>
      </c>
      <c r="B1268" s="4" t="s">
        <v>27</v>
      </c>
      <c r="C1268" s="4" t="s">
        <v>38</v>
      </c>
      <c r="D1268" s="6">
        <v>33456.76</v>
      </c>
      <c r="E1268" s="6">
        <v>29943.8</v>
      </c>
    </row>
    <row r="1269" spans="1:5" hidden="1">
      <c r="A1269" s="3">
        <v>40453</v>
      </c>
      <c r="B1269" s="4" t="s">
        <v>29</v>
      </c>
      <c r="C1269" s="4" t="s">
        <v>33</v>
      </c>
      <c r="D1269" s="6">
        <v>22551.35</v>
      </c>
      <c r="E1269" s="6">
        <v>20296.22</v>
      </c>
    </row>
    <row r="1270" spans="1:5" hidden="1">
      <c r="A1270" s="3">
        <v>40455</v>
      </c>
      <c r="B1270" s="4" t="s">
        <v>29</v>
      </c>
      <c r="C1270" s="4" t="s">
        <v>195</v>
      </c>
      <c r="D1270" s="6">
        <v>25464.74</v>
      </c>
      <c r="E1270" s="6">
        <v>23172.91</v>
      </c>
    </row>
    <row r="1271" spans="1:5" hidden="1">
      <c r="A1271" s="3">
        <v>40456</v>
      </c>
      <c r="B1271" s="4" t="s">
        <v>23</v>
      </c>
      <c r="C1271" s="4" t="s">
        <v>22</v>
      </c>
      <c r="D1271" s="6">
        <v>18251.34</v>
      </c>
      <c r="E1271" s="6">
        <v>16608.72</v>
      </c>
    </row>
    <row r="1272" spans="1:5">
      <c r="A1272" s="3">
        <v>40456</v>
      </c>
      <c r="B1272" s="4" t="s">
        <v>21</v>
      </c>
      <c r="C1272" s="4" t="s">
        <v>38</v>
      </c>
      <c r="D1272" s="6">
        <v>34644.720000000001</v>
      </c>
      <c r="E1272" s="6">
        <v>30487.35</v>
      </c>
    </row>
    <row r="1273" spans="1:5" hidden="1">
      <c r="A1273" s="3">
        <v>40456</v>
      </c>
      <c r="B1273" s="4" t="s">
        <v>35</v>
      </c>
      <c r="C1273" s="4" t="s">
        <v>196</v>
      </c>
      <c r="D1273" s="6">
        <v>24827.21</v>
      </c>
      <c r="E1273" s="6">
        <v>22344.49</v>
      </c>
    </row>
    <row r="1274" spans="1:5" hidden="1">
      <c r="A1274" s="3">
        <v>40459</v>
      </c>
      <c r="B1274" s="4" t="s">
        <v>35</v>
      </c>
      <c r="C1274" s="4" t="s">
        <v>22</v>
      </c>
      <c r="D1274" s="6">
        <v>19770.810000000001</v>
      </c>
      <c r="E1274" s="6">
        <v>17398.310000000001</v>
      </c>
    </row>
    <row r="1275" spans="1:5" hidden="1">
      <c r="A1275" s="3">
        <v>40459</v>
      </c>
      <c r="B1275" s="4" t="s">
        <v>27</v>
      </c>
      <c r="C1275" s="4" t="s">
        <v>38</v>
      </c>
      <c r="D1275" s="6">
        <v>19965.560000000001</v>
      </c>
      <c r="E1275" s="6">
        <v>17370.04</v>
      </c>
    </row>
    <row r="1276" spans="1:5" hidden="1">
      <c r="A1276" s="3">
        <v>40459</v>
      </c>
      <c r="B1276" s="4" t="s">
        <v>29</v>
      </c>
      <c r="C1276" s="4" t="s">
        <v>199</v>
      </c>
      <c r="D1276" s="6">
        <v>20524.23</v>
      </c>
      <c r="E1276" s="6">
        <v>13340.75</v>
      </c>
    </row>
    <row r="1277" spans="1:5">
      <c r="A1277" s="3">
        <v>40460</v>
      </c>
      <c r="B1277" s="4" t="s">
        <v>21</v>
      </c>
      <c r="C1277" s="4" t="s">
        <v>33</v>
      </c>
      <c r="D1277" s="6">
        <v>19898.689999999999</v>
      </c>
      <c r="E1277" s="6">
        <v>18306.79</v>
      </c>
    </row>
    <row r="1278" spans="1:5" hidden="1">
      <c r="A1278" s="3">
        <v>40460</v>
      </c>
      <c r="B1278" s="4" t="s">
        <v>35</v>
      </c>
      <c r="C1278" s="4" t="s">
        <v>25</v>
      </c>
      <c r="D1278" s="6">
        <v>22592.69</v>
      </c>
      <c r="E1278" s="6">
        <v>20333.419999999998</v>
      </c>
    </row>
    <row r="1279" spans="1:5" hidden="1">
      <c r="A1279" s="3">
        <v>40460</v>
      </c>
      <c r="B1279" s="4" t="s">
        <v>29</v>
      </c>
      <c r="C1279" s="4" t="s">
        <v>203</v>
      </c>
      <c r="D1279" s="6">
        <v>17126.37</v>
      </c>
      <c r="E1279" s="6">
        <v>15585</v>
      </c>
    </row>
    <row r="1280" spans="1:5" hidden="1">
      <c r="A1280" s="3">
        <v>40461</v>
      </c>
      <c r="B1280" s="4" t="s">
        <v>23</v>
      </c>
      <c r="C1280" s="4" t="s">
        <v>28</v>
      </c>
      <c r="D1280" s="6">
        <v>30291.85</v>
      </c>
      <c r="E1280" s="6">
        <v>26656.83</v>
      </c>
    </row>
    <row r="1281" spans="1:5">
      <c r="A1281" s="3">
        <v>40461</v>
      </c>
      <c r="B1281" s="4" t="s">
        <v>21</v>
      </c>
      <c r="C1281" s="4" t="s">
        <v>196</v>
      </c>
      <c r="D1281" s="6">
        <v>24626.9</v>
      </c>
      <c r="E1281" s="6">
        <v>20932.87</v>
      </c>
    </row>
    <row r="1282" spans="1:5" hidden="1">
      <c r="A1282" s="3">
        <v>40461</v>
      </c>
      <c r="B1282" s="4" t="s">
        <v>35</v>
      </c>
      <c r="C1282" s="4" t="s">
        <v>32</v>
      </c>
      <c r="D1282" s="6">
        <v>22046.07</v>
      </c>
      <c r="E1282" s="6">
        <v>19841.46</v>
      </c>
    </row>
    <row r="1283" spans="1:5">
      <c r="A1283" s="3">
        <v>40462</v>
      </c>
      <c r="B1283" s="4" t="s">
        <v>21</v>
      </c>
      <c r="C1283" s="4" t="s">
        <v>201</v>
      </c>
      <c r="D1283" s="6">
        <v>22759.33</v>
      </c>
      <c r="E1283" s="6">
        <v>20028.21</v>
      </c>
    </row>
    <row r="1284" spans="1:5" hidden="1">
      <c r="A1284" s="3">
        <v>40462</v>
      </c>
      <c r="B1284" s="4" t="s">
        <v>29</v>
      </c>
      <c r="C1284" s="4" t="s">
        <v>24</v>
      </c>
      <c r="D1284" s="6">
        <v>21191.96</v>
      </c>
      <c r="E1284" s="6">
        <v>13774.77</v>
      </c>
    </row>
    <row r="1285" spans="1:5">
      <c r="A1285" s="3">
        <v>40463</v>
      </c>
      <c r="B1285" s="4" t="s">
        <v>21</v>
      </c>
      <c r="C1285" s="4" t="s">
        <v>25</v>
      </c>
      <c r="D1285" s="6">
        <v>25005.42</v>
      </c>
      <c r="E1285" s="6">
        <v>21254.61</v>
      </c>
    </row>
    <row r="1286" spans="1:5" hidden="1">
      <c r="A1286" s="3">
        <v>40463</v>
      </c>
      <c r="B1286" s="4" t="s">
        <v>35</v>
      </c>
      <c r="C1286" s="4" t="s">
        <v>30</v>
      </c>
      <c r="D1286" s="6">
        <v>24530.75</v>
      </c>
      <c r="E1286" s="6">
        <v>22077.68</v>
      </c>
    </row>
    <row r="1287" spans="1:5" hidden="1">
      <c r="A1287" s="3">
        <v>40463</v>
      </c>
      <c r="B1287" s="4" t="s">
        <v>27</v>
      </c>
      <c r="C1287" s="4" t="s">
        <v>38</v>
      </c>
      <c r="D1287" s="6">
        <v>27762.15</v>
      </c>
      <c r="E1287" s="6">
        <v>24153.07</v>
      </c>
    </row>
    <row r="1288" spans="1:5" hidden="1">
      <c r="A1288" s="3">
        <v>40463</v>
      </c>
      <c r="B1288" s="4" t="s">
        <v>29</v>
      </c>
      <c r="C1288" s="4" t="s">
        <v>33</v>
      </c>
      <c r="D1288" s="6">
        <v>30064.639999999999</v>
      </c>
      <c r="E1288" s="6">
        <v>23450.42</v>
      </c>
    </row>
    <row r="1289" spans="1:5" hidden="1">
      <c r="A1289" s="3">
        <v>40465</v>
      </c>
      <c r="B1289" s="4" t="s">
        <v>37</v>
      </c>
      <c r="C1289" s="4" t="s">
        <v>199</v>
      </c>
      <c r="D1289" s="6">
        <v>22247.23</v>
      </c>
      <c r="E1289" s="6">
        <v>19466.330000000002</v>
      </c>
    </row>
    <row r="1290" spans="1:5">
      <c r="A1290" s="3">
        <v>40466</v>
      </c>
      <c r="B1290" s="4" t="s">
        <v>21</v>
      </c>
      <c r="C1290" s="4" t="s">
        <v>33</v>
      </c>
      <c r="D1290" s="6">
        <v>24464.959999999999</v>
      </c>
      <c r="E1290" s="6">
        <v>20795.22</v>
      </c>
    </row>
    <row r="1291" spans="1:5" hidden="1">
      <c r="A1291" s="3">
        <v>40466</v>
      </c>
      <c r="B1291" s="4" t="s">
        <v>29</v>
      </c>
      <c r="C1291" s="4" t="s">
        <v>196</v>
      </c>
      <c r="D1291" s="6">
        <v>25759.67</v>
      </c>
      <c r="E1291" s="6">
        <v>20092.54</v>
      </c>
    </row>
    <row r="1292" spans="1:5" hidden="1">
      <c r="A1292" s="3">
        <v>40467</v>
      </c>
      <c r="B1292" s="4" t="s">
        <v>35</v>
      </c>
      <c r="C1292" s="4" t="s">
        <v>32</v>
      </c>
      <c r="D1292" s="6">
        <v>32051.79</v>
      </c>
      <c r="E1292" s="6">
        <v>28205.58</v>
      </c>
    </row>
    <row r="1293" spans="1:5" hidden="1">
      <c r="A1293" s="3">
        <v>40467</v>
      </c>
      <c r="B1293" s="4" t="s">
        <v>27</v>
      </c>
      <c r="C1293" s="4" t="s">
        <v>28</v>
      </c>
      <c r="D1293" s="6">
        <v>22545.68</v>
      </c>
      <c r="E1293" s="6">
        <v>19614.740000000002</v>
      </c>
    </row>
    <row r="1294" spans="1:5" hidden="1">
      <c r="A1294" s="3">
        <v>40467</v>
      </c>
      <c r="B1294" s="4" t="s">
        <v>27</v>
      </c>
      <c r="C1294" s="4" t="s">
        <v>199</v>
      </c>
      <c r="D1294" s="6">
        <v>27039.41</v>
      </c>
      <c r="E1294" s="6">
        <v>23524.29</v>
      </c>
    </row>
    <row r="1295" spans="1:5" hidden="1">
      <c r="A1295" s="3">
        <v>40468</v>
      </c>
      <c r="B1295" s="4" t="s">
        <v>35</v>
      </c>
      <c r="C1295" s="4" t="s">
        <v>30</v>
      </c>
      <c r="D1295" s="6">
        <v>26425.33</v>
      </c>
      <c r="E1295" s="6">
        <v>23782.799999999999</v>
      </c>
    </row>
    <row r="1296" spans="1:5" hidden="1">
      <c r="A1296" s="3">
        <v>40469</v>
      </c>
      <c r="B1296" s="4" t="s">
        <v>29</v>
      </c>
      <c r="C1296" s="4" t="s">
        <v>24</v>
      </c>
      <c r="D1296" s="6">
        <v>25204.53</v>
      </c>
      <c r="E1296" s="6">
        <v>16382.94</v>
      </c>
    </row>
    <row r="1297" spans="1:5" hidden="1">
      <c r="A1297" s="3">
        <v>40470</v>
      </c>
      <c r="B1297" s="4" t="s">
        <v>23</v>
      </c>
      <c r="C1297" s="4" t="s">
        <v>200</v>
      </c>
      <c r="D1297" s="6">
        <v>26969.11</v>
      </c>
      <c r="E1297" s="6">
        <v>23732.82</v>
      </c>
    </row>
    <row r="1298" spans="1:5" hidden="1">
      <c r="A1298" s="3">
        <v>40470</v>
      </c>
      <c r="B1298" s="4" t="s">
        <v>35</v>
      </c>
      <c r="C1298" s="4" t="s">
        <v>203</v>
      </c>
      <c r="D1298" s="6">
        <v>33490</v>
      </c>
      <c r="E1298" s="6">
        <v>29471.200000000001</v>
      </c>
    </row>
    <row r="1299" spans="1:5" hidden="1">
      <c r="A1299" s="3">
        <v>40470</v>
      </c>
      <c r="B1299" s="4" t="s">
        <v>29</v>
      </c>
      <c r="C1299" s="4" t="s">
        <v>194</v>
      </c>
      <c r="D1299" s="6">
        <v>23276.37</v>
      </c>
      <c r="E1299" s="6">
        <v>21181.5</v>
      </c>
    </row>
    <row r="1300" spans="1:5" hidden="1">
      <c r="A1300" s="3">
        <v>40472</v>
      </c>
      <c r="B1300" s="4" t="s">
        <v>29</v>
      </c>
      <c r="C1300" s="4" t="s">
        <v>194</v>
      </c>
      <c r="D1300" s="6">
        <v>23082.87</v>
      </c>
      <c r="E1300" s="6">
        <v>18004.64</v>
      </c>
    </row>
    <row r="1301" spans="1:5" hidden="1">
      <c r="A1301" s="3">
        <v>40476</v>
      </c>
      <c r="B1301" s="4" t="s">
        <v>29</v>
      </c>
      <c r="C1301" s="4" t="s">
        <v>195</v>
      </c>
      <c r="D1301" s="6">
        <v>20681.41</v>
      </c>
      <c r="E1301" s="6">
        <v>18613.27</v>
      </c>
    </row>
    <row r="1302" spans="1:5">
      <c r="A1302" s="3">
        <v>40477</v>
      </c>
      <c r="B1302" s="4" t="s">
        <v>21</v>
      </c>
      <c r="C1302" s="4" t="s">
        <v>196</v>
      </c>
      <c r="D1302" s="6">
        <v>27049.89</v>
      </c>
      <c r="E1302" s="6">
        <v>22992.41</v>
      </c>
    </row>
    <row r="1303" spans="1:5" hidden="1">
      <c r="A1303" s="3">
        <v>40478</v>
      </c>
      <c r="B1303" s="4" t="s">
        <v>35</v>
      </c>
      <c r="C1303" s="4" t="s">
        <v>36</v>
      </c>
      <c r="D1303" s="6">
        <v>32815.26</v>
      </c>
      <c r="E1303" s="6">
        <v>29533.73</v>
      </c>
    </row>
    <row r="1304" spans="1:5" hidden="1">
      <c r="A1304" s="3">
        <v>40478</v>
      </c>
      <c r="B1304" s="4" t="s">
        <v>29</v>
      </c>
      <c r="C1304" s="4" t="s">
        <v>33</v>
      </c>
      <c r="D1304" s="6">
        <v>19645.86</v>
      </c>
      <c r="E1304" s="6">
        <v>12769.81</v>
      </c>
    </row>
    <row r="1305" spans="1:5" hidden="1">
      <c r="A1305" s="3">
        <v>40478</v>
      </c>
      <c r="B1305" s="4" t="s">
        <v>29</v>
      </c>
      <c r="C1305" s="4" t="s">
        <v>194</v>
      </c>
      <c r="D1305" s="6">
        <v>28068.62</v>
      </c>
      <c r="E1305" s="6">
        <v>21893.52</v>
      </c>
    </row>
    <row r="1306" spans="1:5">
      <c r="A1306" s="3">
        <v>40479</v>
      </c>
      <c r="B1306" s="4" t="s">
        <v>21</v>
      </c>
      <c r="C1306" s="4" t="s">
        <v>200</v>
      </c>
      <c r="D1306" s="6">
        <v>20932.599999999999</v>
      </c>
      <c r="E1306" s="6">
        <v>17792.71</v>
      </c>
    </row>
    <row r="1307" spans="1:5" hidden="1">
      <c r="A1307" s="3">
        <v>40479</v>
      </c>
      <c r="B1307" s="4" t="s">
        <v>27</v>
      </c>
      <c r="C1307" s="4" t="s">
        <v>202</v>
      </c>
      <c r="D1307" s="6">
        <v>24120.23</v>
      </c>
      <c r="E1307" s="6">
        <v>20984.6</v>
      </c>
    </row>
    <row r="1308" spans="1:5">
      <c r="A1308" s="3">
        <v>40480</v>
      </c>
      <c r="B1308" s="4" t="s">
        <v>21</v>
      </c>
      <c r="C1308" s="4" t="s">
        <v>33</v>
      </c>
      <c r="D1308" s="6">
        <v>26655.279999999999</v>
      </c>
      <c r="E1308" s="6">
        <v>23456.65</v>
      </c>
    </row>
    <row r="1309" spans="1:5" hidden="1">
      <c r="A1309" s="3">
        <v>40480</v>
      </c>
      <c r="B1309" s="4" t="s">
        <v>29</v>
      </c>
      <c r="C1309" s="4" t="s">
        <v>202</v>
      </c>
      <c r="D1309" s="6">
        <v>20265.82</v>
      </c>
      <c r="E1309" s="6">
        <v>13172.78</v>
      </c>
    </row>
    <row r="1310" spans="1:5" hidden="1">
      <c r="A1310" s="3">
        <v>40482</v>
      </c>
      <c r="B1310" s="4" t="s">
        <v>29</v>
      </c>
      <c r="C1310" s="4" t="s">
        <v>24</v>
      </c>
      <c r="D1310" s="6">
        <v>30533.14</v>
      </c>
      <c r="E1310" s="6">
        <v>21373.200000000001</v>
      </c>
    </row>
    <row r="1311" spans="1:5" hidden="1">
      <c r="A1311" s="3">
        <v>40483</v>
      </c>
      <c r="B1311" s="4" t="s">
        <v>35</v>
      </c>
      <c r="C1311" s="4" t="s">
        <v>22</v>
      </c>
      <c r="D1311" s="6">
        <v>27740.86</v>
      </c>
      <c r="E1311" s="6">
        <v>24411.96</v>
      </c>
    </row>
    <row r="1312" spans="1:5" hidden="1">
      <c r="A1312" s="3">
        <v>40485</v>
      </c>
      <c r="B1312" s="4" t="s">
        <v>35</v>
      </c>
      <c r="C1312" s="4" t="s">
        <v>200</v>
      </c>
      <c r="D1312" s="6">
        <v>19361.8</v>
      </c>
      <c r="E1312" s="6">
        <v>17425.62</v>
      </c>
    </row>
    <row r="1313" spans="1:5" hidden="1">
      <c r="A1313" s="3">
        <v>40486</v>
      </c>
      <c r="B1313" s="4" t="s">
        <v>27</v>
      </c>
      <c r="C1313" s="4" t="s">
        <v>28</v>
      </c>
      <c r="D1313" s="6">
        <v>21312.83</v>
      </c>
      <c r="E1313" s="6">
        <v>19074.98</v>
      </c>
    </row>
    <row r="1314" spans="1:5" hidden="1">
      <c r="A1314" s="3">
        <v>40486</v>
      </c>
      <c r="B1314" s="4" t="s">
        <v>29</v>
      </c>
      <c r="C1314" s="4" t="s">
        <v>33</v>
      </c>
      <c r="D1314" s="6">
        <v>19484.53</v>
      </c>
      <c r="E1314" s="6">
        <v>15197.93</v>
      </c>
    </row>
    <row r="1315" spans="1:5" hidden="1">
      <c r="A1315" s="3">
        <v>40487</v>
      </c>
      <c r="B1315" s="4" t="s">
        <v>27</v>
      </c>
      <c r="C1315" s="4" t="s">
        <v>25</v>
      </c>
      <c r="D1315" s="6">
        <v>26262.53</v>
      </c>
      <c r="E1315" s="6">
        <v>23504.959999999999</v>
      </c>
    </row>
    <row r="1316" spans="1:5" hidden="1">
      <c r="A1316" s="3">
        <v>40488</v>
      </c>
      <c r="B1316" s="4" t="s">
        <v>35</v>
      </c>
      <c r="C1316" s="4" t="s">
        <v>204</v>
      </c>
      <c r="D1316" s="6">
        <v>19985.96</v>
      </c>
      <c r="E1316" s="6">
        <v>17587.64</v>
      </c>
    </row>
    <row r="1317" spans="1:5" hidden="1">
      <c r="A1317" s="3">
        <v>40488</v>
      </c>
      <c r="B1317" s="4" t="s">
        <v>29</v>
      </c>
      <c r="C1317" s="4" t="s">
        <v>196</v>
      </c>
      <c r="D1317" s="6">
        <v>18664.84</v>
      </c>
      <c r="E1317" s="6">
        <v>14558.58</v>
      </c>
    </row>
    <row r="1318" spans="1:5" hidden="1">
      <c r="A1318" s="3">
        <v>40488</v>
      </c>
      <c r="B1318" s="4" t="s">
        <v>29</v>
      </c>
      <c r="C1318" s="4" t="s">
        <v>31</v>
      </c>
      <c r="D1318" s="6">
        <v>26484.02</v>
      </c>
      <c r="E1318" s="6">
        <v>17214.61</v>
      </c>
    </row>
    <row r="1319" spans="1:5">
      <c r="A1319" s="3">
        <v>40490</v>
      </c>
      <c r="B1319" s="4" t="s">
        <v>21</v>
      </c>
      <c r="C1319" s="4" t="s">
        <v>22</v>
      </c>
      <c r="D1319" s="6">
        <v>24682.59</v>
      </c>
      <c r="E1319" s="6">
        <v>20980.2</v>
      </c>
    </row>
    <row r="1320" spans="1:5" hidden="1">
      <c r="A1320" s="3">
        <v>40491</v>
      </c>
      <c r="B1320" s="4" t="s">
        <v>197</v>
      </c>
      <c r="C1320" s="4" t="s">
        <v>28</v>
      </c>
      <c r="D1320" s="6">
        <v>27204.91</v>
      </c>
      <c r="E1320" s="6">
        <v>25300.57</v>
      </c>
    </row>
    <row r="1321" spans="1:5" hidden="1">
      <c r="A1321" s="3">
        <v>40491</v>
      </c>
      <c r="B1321" s="4" t="s">
        <v>27</v>
      </c>
      <c r="C1321" s="4" t="s">
        <v>194</v>
      </c>
      <c r="D1321" s="6">
        <v>21694.61</v>
      </c>
      <c r="E1321" s="6">
        <v>18874.310000000001</v>
      </c>
    </row>
    <row r="1322" spans="1:5" hidden="1">
      <c r="A1322" s="3">
        <v>40493</v>
      </c>
      <c r="B1322" s="4" t="s">
        <v>27</v>
      </c>
      <c r="C1322" s="4" t="s">
        <v>201</v>
      </c>
      <c r="D1322" s="6">
        <v>25377.87</v>
      </c>
      <c r="E1322" s="6">
        <v>22078.75</v>
      </c>
    </row>
    <row r="1323" spans="1:5">
      <c r="A1323" s="3">
        <v>40494</v>
      </c>
      <c r="B1323" s="4" t="s">
        <v>21</v>
      </c>
      <c r="C1323" s="4" t="s">
        <v>22</v>
      </c>
      <c r="D1323" s="6">
        <v>30140.13</v>
      </c>
      <c r="E1323" s="6">
        <v>26523.31</v>
      </c>
    </row>
    <row r="1324" spans="1:5" hidden="1">
      <c r="A1324" s="3">
        <v>40494</v>
      </c>
      <c r="B1324" s="4" t="s">
        <v>29</v>
      </c>
      <c r="C1324" s="4" t="s">
        <v>28</v>
      </c>
      <c r="D1324" s="6">
        <v>24663.63</v>
      </c>
      <c r="E1324" s="6">
        <v>22443.9</v>
      </c>
    </row>
    <row r="1325" spans="1:5" hidden="1">
      <c r="A1325" s="3">
        <v>40496</v>
      </c>
      <c r="B1325" s="4" t="s">
        <v>197</v>
      </c>
      <c r="C1325" s="4" t="s">
        <v>200</v>
      </c>
      <c r="D1325" s="6">
        <v>20255.21</v>
      </c>
      <c r="E1325" s="6">
        <v>18837.349999999999</v>
      </c>
    </row>
    <row r="1326" spans="1:5">
      <c r="A1326" s="3">
        <v>40497</v>
      </c>
      <c r="B1326" s="4" t="s">
        <v>21</v>
      </c>
      <c r="C1326" s="4" t="s">
        <v>39</v>
      </c>
      <c r="D1326" s="6">
        <v>28574.9</v>
      </c>
      <c r="E1326" s="6">
        <v>25145.91</v>
      </c>
    </row>
    <row r="1327" spans="1:5">
      <c r="A1327" s="3">
        <v>40498</v>
      </c>
      <c r="B1327" s="4" t="s">
        <v>21</v>
      </c>
      <c r="C1327" s="4" t="s">
        <v>33</v>
      </c>
      <c r="D1327" s="6">
        <v>21438.68</v>
      </c>
      <c r="E1327" s="6">
        <v>18866.04</v>
      </c>
    </row>
    <row r="1328" spans="1:5" hidden="1">
      <c r="A1328" s="3">
        <v>40498</v>
      </c>
      <c r="B1328" s="4" t="s">
        <v>35</v>
      </c>
      <c r="C1328" s="4" t="s">
        <v>25</v>
      </c>
      <c r="D1328" s="6">
        <v>25780.46</v>
      </c>
      <c r="E1328" s="6">
        <v>22686.799999999999</v>
      </c>
    </row>
    <row r="1329" spans="1:5">
      <c r="A1329" s="3">
        <v>40499</v>
      </c>
      <c r="B1329" s="4" t="s">
        <v>21</v>
      </c>
      <c r="C1329" s="4" t="s">
        <v>196</v>
      </c>
      <c r="D1329" s="6">
        <v>26055.42</v>
      </c>
      <c r="E1329" s="6">
        <v>22147.11</v>
      </c>
    </row>
    <row r="1330" spans="1:5" hidden="1">
      <c r="A1330" s="3">
        <v>40502</v>
      </c>
      <c r="B1330" s="4" t="s">
        <v>27</v>
      </c>
      <c r="C1330" s="4" t="s">
        <v>30</v>
      </c>
      <c r="D1330" s="6">
        <v>35104.51</v>
      </c>
      <c r="E1330" s="6">
        <v>31418.54</v>
      </c>
    </row>
    <row r="1331" spans="1:5" hidden="1">
      <c r="A1331" s="3">
        <v>40503</v>
      </c>
      <c r="B1331" s="4" t="s">
        <v>197</v>
      </c>
      <c r="C1331" s="4" t="s">
        <v>22</v>
      </c>
      <c r="D1331" s="6">
        <v>34534.589999999997</v>
      </c>
      <c r="E1331" s="6">
        <v>32117.17</v>
      </c>
    </row>
    <row r="1332" spans="1:5" hidden="1">
      <c r="A1332" s="3">
        <v>40503</v>
      </c>
      <c r="B1332" s="4" t="s">
        <v>29</v>
      </c>
      <c r="C1332" s="4" t="s">
        <v>198</v>
      </c>
      <c r="D1332" s="6">
        <v>32907.660000000003</v>
      </c>
      <c r="E1332" s="6">
        <v>21389.98</v>
      </c>
    </row>
    <row r="1333" spans="1:5">
      <c r="A1333" s="3">
        <v>40504</v>
      </c>
      <c r="B1333" s="4" t="s">
        <v>21</v>
      </c>
      <c r="C1333" s="4" t="s">
        <v>30</v>
      </c>
      <c r="D1333" s="6">
        <v>21275.68</v>
      </c>
      <c r="E1333" s="6">
        <v>18722.599999999999</v>
      </c>
    </row>
    <row r="1334" spans="1:5" hidden="1">
      <c r="A1334" s="3">
        <v>40504</v>
      </c>
      <c r="B1334" s="4" t="s">
        <v>29</v>
      </c>
      <c r="C1334" s="4" t="s">
        <v>39</v>
      </c>
      <c r="D1334" s="6">
        <v>25412.240000000002</v>
      </c>
      <c r="E1334" s="6">
        <v>23125.14</v>
      </c>
    </row>
    <row r="1335" spans="1:5" hidden="1">
      <c r="A1335" s="3">
        <v>40505</v>
      </c>
      <c r="B1335" s="4" t="s">
        <v>37</v>
      </c>
      <c r="C1335" s="4" t="s">
        <v>202</v>
      </c>
      <c r="D1335" s="6">
        <v>29662.07</v>
      </c>
      <c r="E1335" s="6">
        <v>25954.31</v>
      </c>
    </row>
    <row r="1336" spans="1:5">
      <c r="A1336" s="3">
        <v>40506</v>
      </c>
      <c r="B1336" s="4" t="s">
        <v>21</v>
      </c>
      <c r="C1336" s="4" t="s">
        <v>200</v>
      </c>
      <c r="D1336" s="6">
        <v>29730.080000000002</v>
      </c>
      <c r="E1336" s="6">
        <v>27351.67</v>
      </c>
    </row>
    <row r="1337" spans="1:5">
      <c r="A1337" s="3">
        <v>40506</v>
      </c>
      <c r="B1337" s="4" t="s">
        <v>21</v>
      </c>
      <c r="C1337" s="4" t="s">
        <v>204</v>
      </c>
      <c r="D1337" s="6">
        <v>36028.85</v>
      </c>
      <c r="E1337" s="6">
        <v>31705.39</v>
      </c>
    </row>
    <row r="1338" spans="1:5" hidden="1">
      <c r="A1338" s="3">
        <v>40506</v>
      </c>
      <c r="B1338" s="4" t="s">
        <v>35</v>
      </c>
      <c r="C1338" s="4" t="s">
        <v>31</v>
      </c>
      <c r="D1338" s="6">
        <v>22259.07</v>
      </c>
      <c r="E1338" s="6">
        <v>20033.16</v>
      </c>
    </row>
    <row r="1339" spans="1:5" hidden="1">
      <c r="A1339" s="3">
        <v>40510</v>
      </c>
      <c r="B1339" s="4" t="s">
        <v>29</v>
      </c>
      <c r="C1339" s="4" t="s">
        <v>195</v>
      </c>
      <c r="D1339" s="6">
        <v>25624.09</v>
      </c>
      <c r="E1339" s="6">
        <v>23061.68</v>
      </c>
    </row>
    <row r="1340" spans="1:5" hidden="1">
      <c r="A1340" s="3">
        <v>40511</v>
      </c>
      <c r="B1340" s="4" t="s">
        <v>27</v>
      </c>
      <c r="C1340" s="4" t="s">
        <v>200</v>
      </c>
      <c r="D1340" s="6">
        <v>32837.25</v>
      </c>
      <c r="E1340" s="6">
        <v>28568.41</v>
      </c>
    </row>
    <row r="1341" spans="1:5" hidden="1">
      <c r="A1341" s="3">
        <v>40511</v>
      </c>
      <c r="B1341" s="4" t="s">
        <v>27</v>
      </c>
      <c r="C1341" s="4" t="s">
        <v>38</v>
      </c>
      <c r="D1341" s="6">
        <v>19542.96</v>
      </c>
      <c r="E1341" s="6">
        <v>17490.95</v>
      </c>
    </row>
    <row r="1342" spans="1:5" hidden="1">
      <c r="A1342" s="3">
        <v>40511</v>
      </c>
      <c r="B1342" s="4" t="s">
        <v>29</v>
      </c>
      <c r="C1342" s="4" t="s">
        <v>203</v>
      </c>
      <c r="D1342" s="6">
        <v>27899.4</v>
      </c>
      <c r="E1342" s="6">
        <v>25388.45</v>
      </c>
    </row>
    <row r="1343" spans="1:5" hidden="1">
      <c r="A1343" s="3">
        <v>40512</v>
      </c>
      <c r="B1343" s="4" t="s">
        <v>197</v>
      </c>
      <c r="C1343" s="4" t="s">
        <v>24</v>
      </c>
      <c r="D1343" s="6">
        <v>18334.96</v>
      </c>
      <c r="E1343" s="6">
        <v>17051.509999999998</v>
      </c>
    </row>
    <row r="1344" spans="1:5" hidden="1">
      <c r="A1344" s="3">
        <v>40513</v>
      </c>
      <c r="B1344" s="4" t="s">
        <v>197</v>
      </c>
      <c r="C1344" s="4" t="s">
        <v>38</v>
      </c>
      <c r="D1344" s="6">
        <v>20687.23</v>
      </c>
      <c r="E1344" s="6">
        <v>19239.12</v>
      </c>
    </row>
    <row r="1345" spans="1:5" hidden="1">
      <c r="A1345" s="3">
        <v>40513</v>
      </c>
      <c r="B1345" s="4" t="s">
        <v>29</v>
      </c>
      <c r="C1345" s="4" t="s">
        <v>30</v>
      </c>
      <c r="D1345" s="6">
        <v>20683.87</v>
      </c>
      <c r="E1345" s="6">
        <v>14478.71</v>
      </c>
    </row>
    <row r="1346" spans="1:5" hidden="1">
      <c r="A1346" s="3">
        <v>40514</v>
      </c>
      <c r="B1346" s="4" t="s">
        <v>23</v>
      </c>
      <c r="C1346" s="4" t="s">
        <v>195</v>
      </c>
      <c r="D1346" s="6">
        <v>36244.050000000003</v>
      </c>
      <c r="E1346" s="6">
        <v>31894.76</v>
      </c>
    </row>
    <row r="1347" spans="1:5" hidden="1">
      <c r="A1347" s="3">
        <v>40514</v>
      </c>
      <c r="B1347" s="4" t="s">
        <v>197</v>
      </c>
      <c r="C1347" s="4" t="s">
        <v>32</v>
      </c>
      <c r="D1347" s="6">
        <v>15430.17</v>
      </c>
      <c r="E1347" s="6">
        <v>14350.06</v>
      </c>
    </row>
    <row r="1348" spans="1:5" hidden="1">
      <c r="A1348" s="3">
        <v>40515</v>
      </c>
      <c r="B1348" s="4" t="s">
        <v>23</v>
      </c>
      <c r="C1348" s="4" t="s">
        <v>26</v>
      </c>
      <c r="D1348" s="6">
        <v>25424.42</v>
      </c>
      <c r="E1348" s="6">
        <v>22373.49</v>
      </c>
    </row>
    <row r="1349" spans="1:5" hidden="1">
      <c r="A1349" s="3">
        <v>40517</v>
      </c>
      <c r="B1349" s="4" t="s">
        <v>23</v>
      </c>
      <c r="C1349" s="4" t="s">
        <v>34</v>
      </c>
      <c r="D1349" s="6">
        <v>36003.61</v>
      </c>
      <c r="E1349" s="6">
        <v>32763.29</v>
      </c>
    </row>
    <row r="1350" spans="1:5" hidden="1">
      <c r="A1350" s="3">
        <v>40518</v>
      </c>
      <c r="B1350" s="4" t="s">
        <v>23</v>
      </c>
      <c r="C1350" s="4" t="s">
        <v>24</v>
      </c>
      <c r="D1350" s="6">
        <v>20320.79</v>
      </c>
      <c r="E1350" s="6">
        <v>17882.3</v>
      </c>
    </row>
    <row r="1351" spans="1:5" hidden="1">
      <c r="A1351" s="3">
        <v>40518</v>
      </c>
      <c r="B1351" s="4" t="s">
        <v>197</v>
      </c>
      <c r="C1351" s="4" t="s">
        <v>24</v>
      </c>
      <c r="D1351" s="6">
        <v>23854.62</v>
      </c>
      <c r="E1351" s="6">
        <v>22184.799999999999</v>
      </c>
    </row>
    <row r="1352" spans="1:5" hidden="1">
      <c r="A1352" s="3">
        <v>40518</v>
      </c>
      <c r="B1352" s="4" t="s">
        <v>29</v>
      </c>
      <c r="C1352" s="4" t="s">
        <v>36</v>
      </c>
      <c r="D1352" s="6">
        <v>26463.59</v>
      </c>
      <c r="E1352" s="6">
        <v>20641.599999999999</v>
      </c>
    </row>
    <row r="1353" spans="1:5" hidden="1">
      <c r="A1353" s="3">
        <v>40518</v>
      </c>
      <c r="B1353" s="4" t="s">
        <v>29</v>
      </c>
      <c r="C1353" s="4" t="s">
        <v>31</v>
      </c>
      <c r="D1353" s="6">
        <v>31483.360000000001</v>
      </c>
      <c r="E1353" s="6">
        <v>22038.35</v>
      </c>
    </row>
    <row r="1354" spans="1:5" hidden="1">
      <c r="A1354" s="3">
        <v>40519</v>
      </c>
      <c r="B1354" s="4" t="s">
        <v>37</v>
      </c>
      <c r="C1354" s="4" t="s">
        <v>28</v>
      </c>
      <c r="D1354" s="6">
        <v>28268.98</v>
      </c>
      <c r="E1354" s="6">
        <v>24735.360000000001</v>
      </c>
    </row>
    <row r="1355" spans="1:5">
      <c r="A1355" s="3">
        <v>40519</v>
      </c>
      <c r="B1355" s="4" t="s">
        <v>21</v>
      </c>
      <c r="C1355" s="4" t="s">
        <v>25</v>
      </c>
      <c r="D1355" s="6">
        <v>29281.14</v>
      </c>
      <c r="E1355" s="6">
        <v>25767.4</v>
      </c>
    </row>
    <row r="1356" spans="1:5" hidden="1">
      <c r="A1356" s="3">
        <v>40519</v>
      </c>
      <c r="B1356" s="4" t="s">
        <v>29</v>
      </c>
      <c r="C1356" s="4" t="s">
        <v>33</v>
      </c>
      <c r="D1356" s="6">
        <v>31361.07</v>
      </c>
      <c r="E1356" s="6">
        <v>28224.959999999999</v>
      </c>
    </row>
    <row r="1357" spans="1:5">
      <c r="A1357" s="3">
        <v>40520</v>
      </c>
      <c r="B1357" s="4" t="s">
        <v>21</v>
      </c>
      <c r="C1357" s="4" t="s">
        <v>196</v>
      </c>
      <c r="D1357" s="6">
        <v>29725.66</v>
      </c>
      <c r="E1357" s="6">
        <v>25266.81</v>
      </c>
    </row>
    <row r="1358" spans="1:5">
      <c r="A1358" s="3">
        <v>40520</v>
      </c>
      <c r="B1358" s="4" t="s">
        <v>21</v>
      </c>
      <c r="C1358" s="4" t="s">
        <v>32</v>
      </c>
      <c r="D1358" s="6">
        <v>26746.55</v>
      </c>
      <c r="E1358" s="6">
        <v>23536.959999999999</v>
      </c>
    </row>
    <row r="1359" spans="1:5">
      <c r="A1359" s="3">
        <v>40521</v>
      </c>
      <c r="B1359" s="4" t="s">
        <v>21</v>
      </c>
      <c r="C1359" s="4" t="s">
        <v>196</v>
      </c>
      <c r="D1359" s="6">
        <v>31884.14</v>
      </c>
      <c r="E1359" s="6">
        <v>28058.04</v>
      </c>
    </row>
    <row r="1360" spans="1:5" hidden="1">
      <c r="A1360" s="3">
        <v>40521</v>
      </c>
      <c r="B1360" s="4" t="s">
        <v>29</v>
      </c>
      <c r="C1360" s="4" t="s">
        <v>198</v>
      </c>
      <c r="D1360" s="6">
        <v>23613</v>
      </c>
      <c r="E1360" s="6">
        <v>16529.099999999999</v>
      </c>
    </row>
    <row r="1361" spans="1:5" hidden="1">
      <c r="A1361" s="3">
        <v>40524</v>
      </c>
      <c r="B1361" s="4" t="s">
        <v>23</v>
      </c>
      <c r="C1361" s="4" t="s">
        <v>26</v>
      </c>
      <c r="D1361" s="6">
        <v>21762.07</v>
      </c>
      <c r="E1361" s="6">
        <v>19803.48</v>
      </c>
    </row>
    <row r="1362" spans="1:5" hidden="1">
      <c r="A1362" s="3">
        <v>40525</v>
      </c>
      <c r="B1362" s="4" t="s">
        <v>29</v>
      </c>
      <c r="C1362" s="4" t="s">
        <v>22</v>
      </c>
      <c r="D1362" s="6">
        <v>23291.95</v>
      </c>
      <c r="E1362" s="6">
        <v>20962.759999999998</v>
      </c>
    </row>
    <row r="1363" spans="1:5" hidden="1">
      <c r="A1363" s="3">
        <v>40525</v>
      </c>
      <c r="B1363" s="4" t="s">
        <v>29</v>
      </c>
      <c r="C1363" s="4" t="s">
        <v>201</v>
      </c>
      <c r="D1363" s="6">
        <v>24652.29</v>
      </c>
      <c r="E1363" s="6">
        <v>17256.599999999999</v>
      </c>
    </row>
    <row r="1364" spans="1:5" hidden="1">
      <c r="A1364" s="3">
        <v>40526</v>
      </c>
      <c r="B1364" s="4" t="s">
        <v>27</v>
      </c>
      <c r="C1364" s="4" t="s">
        <v>198</v>
      </c>
      <c r="D1364" s="6">
        <v>29416.880000000001</v>
      </c>
      <c r="E1364" s="6">
        <v>26328.11</v>
      </c>
    </row>
    <row r="1365" spans="1:5" hidden="1">
      <c r="A1365" s="3">
        <v>40526</v>
      </c>
      <c r="B1365" s="4" t="s">
        <v>29</v>
      </c>
      <c r="C1365" s="4" t="s">
        <v>194</v>
      </c>
      <c r="D1365" s="6">
        <v>23338.23</v>
      </c>
      <c r="E1365" s="6">
        <v>15169.85</v>
      </c>
    </row>
    <row r="1366" spans="1:5">
      <c r="A1366" s="3">
        <v>40528</v>
      </c>
      <c r="B1366" s="4" t="s">
        <v>21</v>
      </c>
      <c r="C1366" s="4" t="s">
        <v>31</v>
      </c>
      <c r="D1366" s="6">
        <v>31250.54</v>
      </c>
      <c r="E1366" s="6">
        <v>26562.959999999999</v>
      </c>
    </row>
    <row r="1367" spans="1:5">
      <c r="A1367" s="3">
        <v>40529</v>
      </c>
      <c r="B1367" s="4" t="s">
        <v>21</v>
      </c>
      <c r="C1367" s="4" t="s">
        <v>203</v>
      </c>
      <c r="D1367" s="6">
        <v>23005.279999999999</v>
      </c>
      <c r="E1367" s="6">
        <v>19554.490000000002</v>
      </c>
    </row>
    <row r="1368" spans="1:5" hidden="1">
      <c r="A1368" s="3">
        <v>40530</v>
      </c>
      <c r="B1368" s="4" t="s">
        <v>35</v>
      </c>
      <c r="C1368" s="4" t="s">
        <v>25</v>
      </c>
      <c r="D1368" s="6">
        <v>24215.15</v>
      </c>
      <c r="E1368" s="6">
        <v>21309.33</v>
      </c>
    </row>
    <row r="1369" spans="1:5" hidden="1">
      <c r="A1369" s="3">
        <v>40530</v>
      </c>
      <c r="B1369" s="4" t="s">
        <v>27</v>
      </c>
      <c r="C1369" s="4" t="s">
        <v>199</v>
      </c>
      <c r="D1369" s="6">
        <v>22354.54</v>
      </c>
      <c r="E1369" s="6">
        <v>19448.45</v>
      </c>
    </row>
    <row r="1370" spans="1:5">
      <c r="A1370" s="3">
        <v>40532</v>
      </c>
      <c r="B1370" s="4" t="s">
        <v>21</v>
      </c>
      <c r="C1370" s="4" t="s">
        <v>22</v>
      </c>
      <c r="D1370" s="6">
        <v>33514.18</v>
      </c>
      <c r="E1370" s="6">
        <v>28487.05</v>
      </c>
    </row>
    <row r="1371" spans="1:5" hidden="1">
      <c r="A1371" s="3">
        <v>40533</v>
      </c>
      <c r="B1371" s="4" t="s">
        <v>27</v>
      </c>
      <c r="C1371" s="4" t="s">
        <v>22</v>
      </c>
      <c r="D1371" s="6">
        <v>31896.48</v>
      </c>
      <c r="E1371" s="6">
        <v>28547.35</v>
      </c>
    </row>
    <row r="1372" spans="1:5" hidden="1">
      <c r="A1372" s="3">
        <v>40534</v>
      </c>
      <c r="B1372" s="4" t="s">
        <v>197</v>
      </c>
      <c r="C1372" s="4" t="s">
        <v>25</v>
      </c>
      <c r="D1372" s="6">
        <v>34633.15</v>
      </c>
      <c r="E1372" s="6">
        <v>32208.83</v>
      </c>
    </row>
    <row r="1373" spans="1:5">
      <c r="A1373" s="3">
        <v>40534</v>
      </c>
      <c r="B1373" s="4" t="s">
        <v>21</v>
      </c>
      <c r="C1373" s="4" t="s">
        <v>195</v>
      </c>
      <c r="D1373" s="6">
        <v>24023.74</v>
      </c>
      <c r="E1373" s="6">
        <v>22101.84</v>
      </c>
    </row>
    <row r="1374" spans="1:5" hidden="1">
      <c r="A1374" s="3">
        <v>40534</v>
      </c>
      <c r="B1374" s="4" t="s">
        <v>27</v>
      </c>
      <c r="C1374" s="4" t="s">
        <v>34</v>
      </c>
      <c r="D1374" s="6">
        <v>25152.080000000002</v>
      </c>
      <c r="E1374" s="6">
        <v>22511.11</v>
      </c>
    </row>
    <row r="1375" spans="1:5" hidden="1">
      <c r="A1375" s="3">
        <v>40535</v>
      </c>
      <c r="B1375" s="4" t="s">
        <v>27</v>
      </c>
      <c r="C1375" s="4" t="s">
        <v>194</v>
      </c>
      <c r="D1375" s="6">
        <v>22790.49</v>
      </c>
      <c r="E1375" s="6">
        <v>20397.490000000002</v>
      </c>
    </row>
    <row r="1376" spans="1:5" hidden="1">
      <c r="A1376" s="3">
        <v>40536</v>
      </c>
      <c r="B1376" s="4" t="s">
        <v>23</v>
      </c>
      <c r="C1376" s="4" t="s">
        <v>203</v>
      </c>
      <c r="D1376" s="6">
        <v>29011.87</v>
      </c>
      <c r="E1376" s="6">
        <v>25530.45</v>
      </c>
    </row>
    <row r="1377" spans="1:5" hidden="1">
      <c r="A1377" s="3">
        <v>40537</v>
      </c>
      <c r="B1377" s="4" t="s">
        <v>35</v>
      </c>
      <c r="C1377" s="4" t="s">
        <v>33</v>
      </c>
      <c r="D1377" s="6">
        <v>26535.16</v>
      </c>
      <c r="E1377" s="6">
        <v>23881.64</v>
      </c>
    </row>
    <row r="1378" spans="1:5" hidden="1">
      <c r="A1378" s="3">
        <v>40537</v>
      </c>
      <c r="B1378" s="4" t="s">
        <v>29</v>
      </c>
      <c r="C1378" s="4" t="s">
        <v>194</v>
      </c>
      <c r="D1378" s="6">
        <v>31418.07</v>
      </c>
      <c r="E1378" s="6">
        <v>28276.26</v>
      </c>
    </row>
    <row r="1379" spans="1:5" hidden="1">
      <c r="A1379" s="3">
        <v>40538</v>
      </c>
      <c r="B1379" s="4" t="s">
        <v>35</v>
      </c>
      <c r="C1379" s="4" t="s">
        <v>22</v>
      </c>
      <c r="D1379" s="6">
        <v>29458.04</v>
      </c>
      <c r="E1379" s="6">
        <v>25923.08</v>
      </c>
    </row>
    <row r="1380" spans="1:5" hidden="1">
      <c r="A1380" s="3">
        <v>40539</v>
      </c>
      <c r="B1380" s="4" t="s">
        <v>37</v>
      </c>
      <c r="C1380" s="4" t="s">
        <v>200</v>
      </c>
      <c r="D1380" s="6">
        <v>23668.33</v>
      </c>
      <c r="E1380" s="6">
        <v>20709.79</v>
      </c>
    </row>
    <row r="1381" spans="1:5" hidden="1">
      <c r="A1381" s="3">
        <v>40539</v>
      </c>
      <c r="B1381" s="4" t="s">
        <v>29</v>
      </c>
      <c r="C1381" s="4" t="s">
        <v>22</v>
      </c>
      <c r="D1381" s="6">
        <v>26453.14</v>
      </c>
      <c r="E1381" s="6">
        <v>18517.2</v>
      </c>
    </row>
    <row r="1382" spans="1:5" hidden="1">
      <c r="A1382" s="3">
        <v>40540</v>
      </c>
      <c r="B1382" s="4" t="s">
        <v>29</v>
      </c>
      <c r="C1382" s="4" t="s">
        <v>202</v>
      </c>
      <c r="D1382" s="6">
        <v>26081.07</v>
      </c>
      <c r="E1382" s="6">
        <v>18256.75</v>
      </c>
    </row>
    <row r="1383" spans="1:5" hidden="1">
      <c r="A1383" s="3">
        <v>40541</v>
      </c>
      <c r="B1383" s="4" t="s">
        <v>37</v>
      </c>
      <c r="C1383" s="4" t="s">
        <v>25</v>
      </c>
      <c r="D1383" s="6">
        <v>24894.95</v>
      </c>
      <c r="E1383" s="6">
        <v>21783.08</v>
      </c>
    </row>
    <row r="1384" spans="1:5" hidden="1">
      <c r="A1384" s="3">
        <v>40541</v>
      </c>
      <c r="B1384" s="4" t="s">
        <v>29</v>
      </c>
      <c r="C1384" s="4" t="s">
        <v>22</v>
      </c>
      <c r="D1384" s="6">
        <v>26484.54</v>
      </c>
      <c r="E1384" s="6">
        <v>24100.93</v>
      </c>
    </row>
    <row r="1385" spans="1:5" hidden="1">
      <c r="A1385" s="3">
        <v>40541</v>
      </c>
      <c r="B1385" s="4" t="s">
        <v>29</v>
      </c>
      <c r="C1385" s="4" t="s">
        <v>199</v>
      </c>
      <c r="D1385" s="6">
        <v>29999.16</v>
      </c>
      <c r="E1385" s="6">
        <v>20999.41</v>
      </c>
    </row>
    <row r="1386" spans="1:5" hidden="1">
      <c r="A1386" s="3">
        <v>40542</v>
      </c>
      <c r="B1386" s="4" t="s">
        <v>23</v>
      </c>
      <c r="C1386" s="4" t="s">
        <v>203</v>
      </c>
      <c r="D1386" s="6">
        <v>28107.37</v>
      </c>
      <c r="E1386" s="6">
        <v>25577.71</v>
      </c>
    </row>
    <row r="1387" spans="1:5" hidden="1">
      <c r="A1387" s="3">
        <v>40542</v>
      </c>
      <c r="B1387" s="4" t="s">
        <v>27</v>
      </c>
      <c r="C1387" s="4" t="s">
        <v>34</v>
      </c>
      <c r="D1387" s="6">
        <v>34404.51</v>
      </c>
      <c r="E1387" s="6">
        <v>29931.919999999998</v>
      </c>
    </row>
    <row r="1388" spans="1:5" hidden="1">
      <c r="A1388" s="3">
        <v>40543</v>
      </c>
      <c r="B1388" s="4" t="s">
        <v>27</v>
      </c>
      <c r="C1388" s="4" t="s">
        <v>33</v>
      </c>
      <c r="D1388" s="6">
        <v>20011.939999999999</v>
      </c>
      <c r="E1388" s="6">
        <v>17910.689999999999</v>
      </c>
    </row>
  </sheetData>
  <autoFilter ref="A13:E1388" xr:uid="{5F98ECDC-4A18-419A-B84D-ACF2AE9F15D5}">
    <filterColumn colId="1">
      <filters>
        <filter val="Honda"/>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FF935-EC7C-45CE-BF83-2D928C8D262B}">
  <sheetPr filterMode="1"/>
  <dimension ref="A1:G274"/>
  <sheetViews>
    <sheetView topLeftCell="B1" zoomScale="160" zoomScaleNormal="160" workbookViewId="0">
      <selection activeCell="E1" sqref="E1"/>
    </sheetView>
  </sheetViews>
  <sheetFormatPr defaultRowHeight="14.6"/>
  <cols>
    <col min="2" max="2" width="11.53515625" bestFit="1" customWidth="1"/>
    <col min="5" max="6" width="9.765625" bestFit="1" customWidth="1"/>
  </cols>
  <sheetData>
    <row r="1" spans="1:7">
      <c r="A1" t="s">
        <v>82</v>
      </c>
      <c r="B1" t="s">
        <v>217</v>
      </c>
      <c r="D1" t="s">
        <v>223</v>
      </c>
    </row>
    <row r="2" spans="1:7">
      <c r="A2" t="s">
        <v>83</v>
      </c>
      <c r="B2" t="s">
        <v>218</v>
      </c>
      <c r="D2" t="s">
        <v>86</v>
      </c>
    </row>
    <row r="3" spans="1:7">
      <c r="A3" t="s">
        <v>84</v>
      </c>
      <c r="B3" t="s">
        <v>219</v>
      </c>
    </row>
    <row r="4" spans="1:7">
      <c r="A4" t="s">
        <v>85</v>
      </c>
      <c r="B4" t="s">
        <v>220</v>
      </c>
      <c r="D4" t="s">
        <v>224</v>
      </c>
    </row>
    <row r="5" spans="1:7">
      <c r="A5" t="s">
        <v>86</v>
      </c>
      <c r="B5" t="s">
        <v>221</v>
      </c>
      <c r="D5" t="s">
        <v>225</v>
      </c>
    </row>
    <row r="6" spans="1:7">
      <c r="A6" t="s">
        <v>216</v>
      </c>
      <c r="B6" t="s">
        <v>222</v>
      </c>
    </row>
    <row r="7" spans="1:7">
      <c r="D7" t="s">
        <v>235</v>
      </c>
      <c r="E7" s="8">
        <f>AVERAGE(E110:E202)</f>
        <v>28189.74354838709</v>
      </c>
      <c r="G7" t="str">
        <f ca="1">_xlfn.FORMULATEXT(E7)</f>
        <v>=AVERAGE(E110:E202)</v>
      </c>
    </row>
    <row r="8" spans="1:7">
      <c r="D8" t="s">
        <v>236</v>
      </c>
      <c r="E8" s="8">
        <f>SUBTOTAL(1,E110:E202)</f>
        <v>42694.01</v>
      </c>
    </row>
    <row r="9" spans="1:7">
      <c r="D9" t="s">
        <v>237</v>
      </c>
      <c r="E9" s="8"/>
    </row>
    <row r="10" spans="1:7">
      <c r="D10" t="s">
        <v>238</v>
      </c>
      <c r="E10" s="8"/>
    </row>
    <row r="12" spans="1:7">
      <c r="B12" s="2" t="s">
        <v>16</v>
      </c>
      <c r="C12" s="2" t="s">
        <v>17</v>
      </c>
      <c r="D12" s="2" t="s">
        <v>18</v>
      </c>
      <c r="E12" s="2" t="s">
        <v>19</v>
      </c>
      <c r="F12" s="2" t="s">
        <v>20</v>
      </c>
    </row>
    <row r="13" spans="1:7" hidden="1">
      <c r="B13" s="3">
        <v>39449</v>
      </c>
      <c r="C13" s="4" t="s">
        <v>21</v>
      </c>
      <c r="D13" s="5" t="s">
        <v>22</v>
      </c>
      <c r="E13" s="6">
        <v>23183.43</v>
      </c>
      <c r="F13" s="6">
        <v>20401.419999999998</v>
      </c>
    </row>
    <row r="14" spans="1:7" hidden="1">
      <c r="B14" s="3">
        <v>39450</v>
      </c>
      <c r="C14" s="4" t="s">
        <v>21</v>
      </c>
      <c r="D14" s="4" t="s">
        <v>26</v>
      </c>
      <c r="E14" s="6">
        <v>31200.07</v>
      </c>
      <c r="F14" s="6">
        <v>27456.06</v>
      </c>
    </row>
    <row r="15" spans="1:7" hidden="1">
      <c r="B15" s="3">
        <v>39453</v>
      </c>
      <c r="C15" s="4" t="s">
        <v>21</v>
      </c>
      <c r="D15" s="4" t="s">
        <v>32</v>
      </c>
      <c r="E15" s="6">
        <v>22336.42</v>
      </c>
      <c r="F15" s="6">
        <v>19656.05</v>
      </c>
    </row>
    <row r="16" spans="1:7" hidden="1">
      <c r="B16" s="3">
        <v>39455</v>
      </c>
      <c r="C16" s="5" t="s">
        <v>21</v>
      </c>
      <c r="D16" s="4" t="s">
        <v>33</v>
      </c>
      <c r="E16" s="6">
        <v>28373.37</v>
      </c>
      <c r="F16" s="6">
        <v>24826.7</v>
      </c>
    </row>
    <row r="17" spans="2:6" hidden="1">
      <c r="B17" s="3">
        <v>39460</v>
      </c>
      <c r="C17" s="4" t="s">
        <v>21</v>
      </c>
      <c r="D17" s="4" t="s">
        <v>39</v>
      </c>
      <c r="E17" s="6">
        <v>25214.22</v>
      </c>
      <c r="F17" s="6">
        <v>23197.08</v>
      </c>
    </row>
    <row r="18" spans="2:6" hidden="1">
      <c r="B18" s="3">
        <v>39466</v>
      </c>
      <c r="C18" s="4" t="s">
        <v>21</v>
      </c>
      <c r="D18" s="4" t="s">
        <v>30</v>
      </c>
      <c r="E18" s="6">
        <v>25262.48</v>
      </c>
      <c r="F18" s="6">
        <v>21473.11</v>
      </c>
    </row>
    <row r="19" spans="2:6" hidden="1">
      <c r="B19" s="3">
        <v>39466</v>
      </c>
      <c r="C19" s="4" t="s">
        <v>21</v>
      </c>
      <c r="D19" s="4" t="s">
        <v>25</v>
      </c>
      <c r="E19" s="6">
        <v>23197.279999999999</v>
      </c>
      <c r="F19" s="6">
        <v>21341.5</v>
      </c>
    </row>
    <row r="20" spans="2:6" hidden="1">
      <c r="B20" s="3">
        <v>39467</v>
      </c>
      <c r="C20" s="4" t="s">
        <v>21</v>
      </c>
      <c r="D20" s="4" t="s">
        <v>22</v>
      </c>
      <c r="E20" s="6">
        <v>32488.52</v>
      </c>
      <c r="F20" s="6">
        <v>29889.439999999999</v>
      </c>
    </row>
    <row r="21" spans="2:6" hidden="1">
      <c r="B21" s="3">
        <v>39470</v>
      </c>
      <c r="C21" s="4" t="s">
        <v>21</v>
      </c>
      <c r="D21" s="4" t="s">
        <v>25</v>
      </c>
      <c r="E21" s="6">
        <v>19873.240000000002</v>
      </c>
      <c r="F21" s="6">
        <v>17488.45</v>
      </c>
    </row>
    <row r="22" spans="2:6" hidden="1">
      <c r="B22" s="3">
        <v>39480</v>
      </c>
      <c r="C22" s="4" t="s">
        <v>21</v>
      </c>
      <c r="D22" s="4" t="s">
        <v>200</v>
      </c>
      <c r="E22" s="6">
        <v>31111.21</v>
      </c>
      <c r="F22" s="6">
        <v>27377.86</v>
      </c>
    </row>
    <row r="23" spans="2:6" hidden="1">
      <c r="B23" s="3">
        <v>39482</v>
      </c>
      <c r="C23" s="4" t="s">
        <v>21</v>
      </c>
      <c r="D23" s="4" t="s">
        <v>25</v>
      </c>
      <c r="E23" s="6">
        <v>35512.400000000001</v>
      </c>
      <c r="F23" s="6">
        <v>32671.41</v>
      </c>
    </row>
    <row r="24" spans="2:6" hidden="1">
      <c r="B24" s="3">
        <v>39489</v>
      </c>
      <c r="C24" s="4" t="s">
        <v>21</v>
      </c>
      <c r="D24" s="4" t="s">
        <v>198</v>
      </c>
      <c r="E24" s="6">
        <v>25035.49</v>
      </c>
      <c r="F24" s="6">
        <v>23032.65</v>
      </c>
    </row>
    <row r="25" spans="2:6" hidden="1">
      <c r="B25" s="3">
        <v>39490</v>
      </c>
      <c r="C25" s="4" t="s">
        <v>21</v>
      </c>
      <c r="D25" s="4" t="s">
        <v>195</v>
      </c>
      <c r="E25" s="6">
        <v>27390.82</v>
      </c>
      <c r="F25" s="6">
        <v>25199.55</v>
      </c>
    </row>
    <row r="26" spans="2:6" hidden="1">
      <c r="B26" s="3">
        <v>39492</v>
      </c>
      <c r="C26" s="4" t="s">
        <v>21</v>
      </c>
      <c r="D26" s="4" t="s">
        <v>201</v>
      </c>
      <c r="E26" s="6">
        <v>29385.53</v>
      </c>
      <c r="F26" s="6">
        <v>25859.27</v>
      </c>
    </row>
    <row r="27" spans="2:6" hidden="1">
      <c r="B27" s="3">
        <v>39502</v>
      </c>
      <c r="C27" s="4" t="s">
        <v>21</v>
      </c>
      <c r="D27" s="4" t="s">
        <v>22</v>
      </c>
      <c r="E27" s="6">
        <v>33837.22</v>
      </c>
      <c r="F27" s="6">
        <v>29776.75</v>
      </c>
    </row>
    <row r="28" spans="2:6" hidden="1">
      <c r="B28" s="3">
        <v>39506</v>
      </c>
      <c r="C28" s="4" t="s">
        <v>21</v>
      </c>
      <c r="D28" s="4" t="s">
        <v>198</v>
      </c>
      <c r="E28" s="6">
        <v>20208.099999999999</v>
      </c>
      <c r="F28" s="6">
        <v>18591.45</v>
      </c>
    </row>
    <row r="29" spans="2:6" hidden="1">
      <c r="B29" s="3">
        <v>39508</v>
      </c>
      <c r="C29" s="4" t="s">
        <v>21</v>
      </c>
      <c r="D29" s="4" t="s">
        <v>202</v>
      </c>
      <c r="E29" s="6">
        <v>31725.62</v>
      </c>
      <c r="F29" s="6">
        <v>27918.55</v>
      </c>
    </row>
    <row r="30" spans="2:6" hidden="1">
      <c r="B30" s="3">
        <v>39511</v>
      </c>
      <c r="C30" s="4" t="s">
        <v>21</v>
      </c>
      <c r="D30" s="4" t="s">
        <v>24</v>
      </c>
      <c r="E30" s="6">
        <v>29334.06</v>
      </c>
      <c r="F30" s="6">
        <v>24933.95</v>
      </c>
    </row>
    <row r="31" spans="2:6" hidden="1">
      <c r="B31" s="3">
        <v>39513</v>
      </c>
      <c r="C31" s="4" t="s">
        <v>21</v>
      </c>
      <c r="D31" s="4" t="s">
        <v>196</v>
      </c>
      <c r="E31" s="6">
        <v>29208.55</v>
      </c>
      <c r="F31" s="6">
        <v>24827.27</v>
      </c>
    </row>
    <row r="32" spans="2:6" hidden="1">
      <c r="B32" s="3">
        <v>39515</v>
      </c>
      <c r="C32" s="4" t="s">
        <v>21</v>
      </c>
      <c r="D32" s="4" t="s">
        <v>22</v>
      </c>
      <c r="E32" s="6">
        <v>21837.89</v>
      </c>
      <c r="F32" s="6">
        <v>20090.86</v>
      </c>
    </row>
    <row r="33" spans="2:6" hidden="1">
      <c r="B33" s="3">
        <v>39522</v>
      </c>
      <c r="C33" s="4" t="s">
        <v>21</v>
      </c>
      <c r="D33" s="4" t="s">
        <v>198</v>
      </c>
      <c r="E33" s="6">
        <v>33430.080000000002</v>
      </c>
      <c r="F33" s="6">
        <v>28415.57</v>
      </c>
    </row>
    <row r="34" spans="2:6" hidden="1">
      <c r="B34" s="3">
        <v>39528</v>
      </c>
      <c r="C34" s="4" t="s">
        <v>21</v>
      </c>
      <c r="D34" s="4" t="s">
        <v>34</v>
      </c>
      <c r="E34" s="6">
        <v>18924.89</v>
      </c>
      <c r="F34" s="6">
        <v>17410.900000000001</v>
      </c>
    </row>
    <row r="35" spans="2:6" hidden="1">
      <c r="B35" s="3">
        <v>39539</v>
      </c>
      <c r="C35" s="4" t="s">
        <v>21</v>
      </c>
      <c r="D35" s="4" t="s">
        <v>194</v>
      </c>
      <c r="E35" s="6">
        <v>23756.74</v>
      </c>
      <c r="F35" s="6">
        <v>20193.23</v>
      </c>
    </row>
    <row r="36" spans="2:6" hidden="1">
      <c r="B36" s="3">
        <v>39543</v>
      </c>
      <c r="C36" s="4" t="s">
        <v>21</v>
      </c>
      <c r="D36" s="4" t="s">
        <v>30</v>
      </c>
      <c r="E36" s="6">
        <v>31697.439999999999</v>
      </c>
      <c r="F36" s="6">
        <v>27893.75</v>
      </c>
    </row>
    <row r="37" spans="2:6" hidden="1">
      <c r="B37" s="3">
        <v>39543</v>
      </c>
      <c r="C37" s="4" t="s">
        <v>21</v>
      </c>
      <c r="D37" s="4" t="s">
        <v>201</v>
      </c>
      <c r="E37" s="6">
        <v>31315.25</v>
      </c>
      <c r="F37" s="6">
        <v>26617.96</v>
      </c>
    </row>
    <row r="38" spans="2:6" hidden="1">
      <c r="B38" s="3">
        <v>45498</v>
      </c>
      <c r="C38" s="4" t="s">
        <v>21</v>
      </c>
      <c r="D38" s="4" t="s">
        <v>25</v>
      </c>
      <c r="E38" s="6">
        <v>28085.13</v>
      </c>
      <c r="F38" s="6">
        <v>23872.36</v>
      </c>
    </row>
    <row r="39" spans="2:6" hidden="1">
      <c r="B39" s="3">
        <v>39547</v>
      </c>
      <c r="C39" s="4" t="s">
        <v>21</v>
      </c>
      <c r="D39" s="4" t="s">
        <v>32</v>
      </c>
      <c r="E39" s="6">
        <v>30130.73</v>
      </c>
      <c r="F39" s="6">
        <v>25611.119999999999</v>
      </c>
    </row>
    <row r="40" spans="2:6" hidden="1">
      <c r="B40" s="3">
        <v>39570</v>
      </c>
      <c r="C40" s="4" t="s">
        <v>21</v>
      </c>
      <c r="D40" s="4" t="s">
        <v>24</v>
      </c>
      <c r="E40" s="6">
        <v>28610</v>
      </c>
      <c r="F40" s="6">
        <v>24318.5</v>
      </c>
    </row>
    <row r="41" spans="2:6" hidden="1">
      <c r="B41" s="3">
        <v>39580</v>
      </c>
      <c r="C41" s="4" t="s">
        <v>21</v>
      </c>
      <c r="D41" s="4" t="s">
        <v>33</v>
      </c>
      <c r="E41" s="6">
        <v>20350.52</v>
      </c>
      <c r="F41" s="6">
        <v>17297.939999999999</v>
      </c>
    </row>
    <row r="42" spans="2:6" hidden="1">
      <c r="B42" s="3">
        <v>39588</v>
      </c>
      <c r="C42" s="4" t="s">
        <v>21</v>
      </c>
      <c r="D42" s="4" t="s">
        <v>31</v>
      </c>
      <c r="E42" s="6">
        <v>38089.120000000003</v>
      </c>
      <c r="F42" s="6">
        <v>32375.75</v>
      </c>
    </row>
    <row r="43" spans="2:6" hidden="1">
      <c r="B43" s="3">
        <v>39590</v>
      </c>
      <c r="C43" s="4" t="s">
        <v>21</v>
      </c>
      <c r="D43" s="4" t="s">
        <v>39</v>
      </c>
      <c r="E43" s="6">
        <v>30308.18</v>
      </c>
      <c r="F43" s="6">
        <v>25761.95</v>
      </c>
    </row>
    <row r="44" spans="2:6" hidden="1">
      <c r="B44" s="3">
        <v>39596</v>
      </c>
      <c r="C44" s="4" t="s">
        <v>21</v>
      </c>
      <c r="D44" s="4" t="s">
        <v>200</v>
      </c>
      <c r="E44" s="6">
        <v>25120.87</v>
      </c>
      <c r="F44" s="6">
        <v>23111.200000000001</v>
      </c>
    </row>
    <row r="45" spans="2:6" hidden="1">
      <c r="B45" s="3">
        <v>39606</v>
      </c>
      <c r="C45" s="4" t="s">
        <v>21</v>
      </c>
      <c r="D45" s="4" t="s">
        <v>22</v>
      </c>
      <c r="E45" s="6">
        <v>31386.63</v>
      </c>
      <c r="F45" s="6">
        <v>28875.7</v>
      </c>
    </row>
    <row r="46" spans="2:6" hidden="1">
      <c r="B46" s="3">
        <v>39607</v>
      </c>
      <c r="C46" s="4" t="s">
        <v>21</v>
      </c>
      <c r="D46" s="4" t="s">
        <v>28</v>
      </c>
      <c r="E46" s="6">
        <v>30180.28</v>
      </c>
      <c r="F46" s="6">
        <v>25653.24</v>
      </c>
    </row>
    <row r="47" spans="2:6" hidden="1">
      <c r="B47" s="3">
        <v>39607</v>
      </c>
      <c r="C47" s="4" t="s">
        <v>21</v>
      </c>
      <c r="D47" s="4" t="s">
        <v>203</v>
      </c>
      <c r="E47" s="6">
        <v>19831.490000000002</v>
      </c>
      <c r="F47" s="6">
        <v>17451.71</v>
      </c>
    </row>
    <row r="48" spans="2:6" hidden="1">
      <c r="B48" s="3">
        <v>39609</v>
      </c>
      <c r="C48" s="4" t="s">
        <v>21</v>
      </c>
      <c r="D48" s="4" t="s">
        <v>25</v>
      </c>
      <c r="E48" s="6">
        <v>26241.57</v>
      </c>
      <c r="F48" s="6">
        <v>23092.58</v>
      </c>
    </row>
    <row r="49" spans="2:6" hidden="1">
      <c r="B49" s="3">
        <v>39610</v>
      </c>
      <c r="C49" s="4" t="s">
        <v>21</v>
      </c>
      <c r="D49" s="4" t="s">
        <v>22</v>
      </c>
      <c r="E49" s="6">
        <v>26806.73</v>
      </c>
      <c r="F49" s="6">
        <v>24662.19</v>
      </c>
    </row>
    <row r="50" spans="2:6" hidden="1">
      <c r="B50" s="3">
        <v>39613</v>
      </c>
      <c r="C50" s="4" t="s">
        <v>21</v>
      </c>
      <c r="D50" s="4" t="s">
        <v>22</v>
      </c>
      <c r="E50" s="6">
        <v>21395.56</v>
      </c>
      <c r="F50" s="6">
        <v>19683.919999999998</v>
      </c>
    </row>
    <row r="51" spans="2:6" hidden="1">
      <c r="B51" s="3">
        <v>39615</v>
      </c>
      <c r="C51" s="4" t="s">
        <v>21</v>
      </c>
      <c r="D51" s="4" t="s">
        <v>33</v>
      </c>
      <c r="E51" s="6">
        <v>20407.87</v>
      </c>
      <c r="F51" s="6">
        <v>18775.240000000002</v>
      </c>
    </row>
    <row r="52" spans="2:6" hidden="1">
      <c r="B52" s="3">
        <v>39621</v>
      </c>
      <c r="C52" s="4" t="s">
        <v>21</v>
      </c>
      <c r="D52" s="4" t="s">
        <v>194</v>
      </c>
      <c r="E52" s="6">
        <v>28496.75</v>
      </c>
      <c r="F52" s="6">
        <v>26217.01</v>
      </c>
    </row>
    <row r="53" spans="2:6" hidden="1">
      <c r="B53" s="3">
        <v>39638</v>
      </c>
      <c r="C53" s="4" t="s">
        <v>21</v>
      </c>
      <c r="D53" s="4" t="s">
        <v>201</v>
      </c>
      <c r="E53" s="6">
        <v>27956.04</v>
      </c>
      <c r="F53" s="6">
        <v>24601.32</v>
      </c>
    </row>
    <row r="54" spans="2:6" hidden="1">
      <c r="B54" s="3">
        <v>39645</v>
      </c>
      <c r="C54" s="4" t="s">
        <v>21</v>
      </c>
      <c r="D54" s="4" t="s">
        <v>28</v>
      </c>
      <c r="E54" s="6">
        <v>25797.95</v>
      </c>
      <c r="F54" s="6">
        <v>23734.11</v>
      </c>
    </row>
    <row r="55" spans="2:6" hidden="1">
      <c r="B55" s="3">
        <v>39645</v>
      </c>
      <c r="C55" s="4" t="s">
        <v>21</v>
      </c>
      <c r="D55" s="4" t="s">
        <v>25</v>
      </c>
      <c r="E55" s="6">
        <v>35188.32</v>
      </c>
      <c r="F55" s="6">
        <v>30965.72</v>
      </c>
    </row>
    <row r="56" spans="2:6" hidden="1">
      <c r="B56" s="3">
        <v>39647</v>
      </c>
      <c r="C56" s="4" t="s">
        <v>21</v>
      </c>
      <c r="D56" s="4" t="s">
        <v>25</v>
      </c>
      <c r="E56" s="6">
        <v>23608.6</v>
      </c>
      <c r="F56" s="6">
        <v>21719.91</v>
      </c>
    </row>
    <row r="57" spans="2:6" hidden="1">
      <c r="B57" s="3">
        <v>39650</v>
      </c>
      <c r="C57" s="4" t="s">
        <v>21</v>
      </c>
      <c r="D57" s="4" t="s">
        <v>25</v>
      </c>
      <c r="E57" s="6">
        <v>26553.18</v>
      </c>
      <c r="F57" s="6">
        <v>23366.799999999999</v>
      </c>
    </row>
    <row r="58" spans="2:6" hidden="1">
      <c r="B58" s="3">
        <v>39654</v>
      </c>
      <c r="C58" s="4" t="s">
        <v>21</v>
      </c>
      <c r="D58" s="4" t="s">
        <v>198</v>
      </c>
      <c r="E58" s="6">
        <v>31619.72</v>
      </c>
      <c r="F58" s="6">
        <v>26876.76</v>
      </c>
    </row>
    <row r="59" spans="2:6" hidden="1">
      <c r="B59" s="3">
        <v>39658</v>
      </c>
      <c r="C59" s="4" t="s">
        <v>21</v>
      </c>
      <c r="D59" s="4" t="s">
        <v>194</v>
      </c>
      <c r="E59" s="6">
        <v>30988.71</v>
      </c>
      <c r="F59" s="6">
        <v>28509.61</v>
      </c>
    </row>
    <row r="60" spans="2:6" hidden="1">
      <c r="B60" s="3">
        <v>39666</v>
      </c>
      <c r="C60" s="4" t="s">
        <v>21</v>
      </c>
      <c r="D60" s="4" t="s">
        <v>38</v>
      </c>
      <c r="E60" s="6">
        <v>20733.04</v>
      </c>
      <c r="F60" s="6">
        <v>17623.080000000002</v>
      </c>
    </row>
    <row r="61" spans="2:6" hidden="1">
      <c r="B61" s="3">
        <v>39667</v>
      </c>
      <c r="C61" s="4" t="s">
        <v>21</v>
      </c>
      <c r="D61" s="4" t="s">
        <v>194</v>
      </c>
      <c r="E61" s="6">
        <v>29824.7</v>
      </c>
      <c r="F61" s="6">
        <v>25351</v>
      </c>
    </row>
    <row r="62" spans="2:6" hidden="1">
      <c r="B62" s="3">
        <v>39667</v>
      </c>
      <c r="C62" s="4" t="s">
        <v>21</v>
      </c>
      <c r="D62" s="4" t="s">
        <v>204</v>
      </c>
      <c r="E62" s="6">
        <v>28791.5</v>
      </c>
      <c r="F62" s="6">
        <v>26488.18</v>
      </c>
    </row>
    <row r="63" spans="2:6" hidden="1">
      <c r="B63" s="3">
        <v>39676</v>
      </c>
      <c r="C63" s="4" t="s">
        <v>21</v>
      </c>
      <c r="D63" s="4" t="s">
        <v>196</v>
      </c>
      <c r="E63" s="6">
        <v>24837.95</v>
      </c>
      <c r="F63" s="6">
        <v>21857.4</v>
      </c>
    </row>
    <row r="64" spans="2:6" hidden="1">
      <c r="B64" s="3">
        <v>39684</v>
      </c>
      <c r="C64" s="4" t="s">
        <v>21</v>
      </c>
      <c r="D64" s="4" t="s">
        <v>196</v>
      </c>
      <c r="E64" s="6">
        <v>24251.19</v>
      </c>
      <c r="F64" s="6">
        <v>21341.05</v>
      </c>
    </row>
    <row r="65" spans="2:6" hidden="1">
      <c r="B65" s="3">
        <v>39687</v>
      </c>
      <c r="C65" s="4" t="s">
        <v>21</v>
      </c>
      <c r="D65" s="4" t="s">
        <v>202</v>
      </c>
      <c r="E65" s="6">
        <v>27427.14</v>
      </c>
      <c r="F65" s="6">
        <v>24135.88</v>
      </c>
    </row>
    <row r="66" spans="2:6" hidden="1">
      <c r="B66" s="3">
        <v>39693</v>
      </c>
      <c r="C66" s="4" t="s">
        <v>21</v>
      </c>
      <c r="D66" s="4" t="s">
        <v>196</v>
      </c>
      <c r="E66" s="6">
        <v>27867.74</v>
      </c>
      <c r="F66" s="6">
        <v>24523.61</v>
      </c>
    </row>
    <row r="67" spans="2:6" hidden="1">
      <c r="B67" s="3">
        <v>39704</v>
      </c>
      <c r="C67" s="4" t="s">
        <v>21</v>
      </c>
      <c r="D67" s="4" t="s">
        <v>31</v>
      </c>
      <c r="E67" s="6">
        <v>30508.86</v>
      </c>
      <c r="F67" s="6">
        <v>26847.8</v>
      </c>
    </row>
    <row r="68" spans="2:6" hidden="1">
      <c r="B68" s="3">
        <v>39706</v>
      </c>
      <c r="C68" s="4" t="s">
        <v>21</v>
      </c>
      <c r="D68" s="4" t="s">
        <v>28</v>
      </c>
      <c r="E68" s="6">
        <v>21846.880000000001</v>
      </c>
      <c r="F68" s="6">
        <v>19225.25</v>
      </c>
    </row>
    <row r="69" spans="2:6" hidden="1">
      <c r="B69" s="3">
        <v>39709</v>
      </c>
      <c r="C69" s="4" t="s">
        <v>21</v>
      </c>
      <c r="D69" s="4" t="s">
        <v>196</v>
      </c>
      <c r="E69" s="6">
        <v>33063.08</v>
      </c>
      <c r="F69" s="6">
        <v>29095.51</v>
      </c>
    </row>
    <row r="70" spans="2:6" hidden="1">
      <c r="B70" s="3">
        <v>39710</v>
      </c>
      <c r="C70" s="4" t="s">
        <v>21</v>
      </c>
      <c r="D70" s="4" t="s">
        <v>22</v>
      </c>
      <c r="E70" s="6">
        <v>34739.49</v>
      </c>
      <c r="F70" s="6">
        <v>31960.33</v>
      </c>
    </row>
    <row r="71" spans="2:6" hidden="1">
      <c r="B71" s="3">
        <v>39710</v>
      </c>
      <c r="C71" s="4" t="s">
        <v>21</v>
      </c>
      <c r="D71" s="4" t="s">
        <v>201</v>
      </c>
      <c r="E71" s="6">
        <v>19505.490000000002</v>
      </c>
      <c r="F71" s="6">
        <v>17164.830000000002</v>
      </c>
    </row>
    <row r="72" spans="2:6" hidden="1">
      <c r="B72" s="3">
        <v>39710</v>
      </c>
      <c r="C72" s="4" t="s">
        <v>21</v>
      </c>
      <c r="D72" s="4" t="s">
        <v>195</v>
      </c>
      <c r="E72" s="6">
        <v>30682.74</v>
      </c>
      <c r="F72" s="6">
        <v>28228.12</v>
      </c>
    </row>
    <row r="73" spans="2:6" hidden="1">
      <c r="B73" s="3">
        <v>39712</v>
      </c>
      <c r="C73" s="4" t="s">
        <v>21</v>
      </c>
      <c r="D73" s="4" t="s">
        <v>199</v>
      </c>
      <c r="E73" s="6">
        <v>23111.79</v>
      </c>
      <c r="F73" s="6">
        <v>19645.02</v>
      </c>
    </row>
    <row r="74" spans="2:6" hidden="1">
      <c r="B74" s="3">
        <v>39718</v>
      </c>
      <c r="C74" s="4" t="s">
        <v>21</v>
      </c>
      <c r="D74" s="4" t="s">
        <v>24</v>
      </c>
      <c r="E74" s="6">
        <v>34528.5</v>
      </c>
      <c r="F74" s="6">
        <v>29349.23</v>
      </c>
    </row>
    <row r="75" spans="2:6" hidden="1">
      <c r="B75" s="3">
        <v>39720</v>
      </c>
      <c r="C75" s="4" t="s">
        <v>21</v>
      </c>
      <c r="D75" s="4" t="s">
        <v>203</v>
      </c>
      <c r="E75" s="6">
        <v>23403.040000000001</v>
      </c>
      <c r="F75" s="6">
        <v>21530.799999999999</v>
      </c>
    </row>
    <row r="76" spans="2:6" hidden="1">
      <c r="B76" s="3">
        <v>39721</v>
      </c>
      <c r="C76" s="4" t="s">
        <v>21</v>
      </c>
      <c r="D76" s="4" t="s">
        <v>204</v>
      </c>
      <c r="E76" s="6">
        <v>33824.49</v>
      </c>
      <c r="F76" s="6">
        <v>31118.53</v>
      </c>
    </row>
    <row r="77" spans="2:6" hidden="1">
      <c r="B77" s="3">
        <v>39722</v>
      </c>
      <c r="C77" s="4" t="s">
        <v>21</v>
      </c>
      <c r="D77" s="4" t="s">
        <v>28</v>
      </c>
      <c r="E77" s="6">
        <v>38356.21</v>
      </c>
      <c r="F77" s="6">
        <v>35287.71</v>
      </c>
    </row>
    <row r="78" spans="2:6" hidden="1">
      <c r="B78" s="3">
        <v>39722</v>
      </c>
      <c r="C78" s="4" t="s">
        <v>21</v>
      </c>
      <c r="D78" s="4" t="s">
        <v>195</v>
      </c>
      <c r="E78" s="6">
        <v>26204.66</v>
      </c>
      <c r="F78" s="6">
        <v>23060.1</v>
      </c>
    </row>
    <row r="79" spans="2:6" hidden="1">
      <c r="B79" s="3">
        <v>39725</v>
      </c>
      <c r="C79" s="4" t="s">
        <v>21</v>
      </c>
      <c r="D79" s="4" t="s">
        <v>24</v>
      </c>
      <c r="E79" s="6">
        <v>29323.31</v>
      </c>
      <c r="F79" s="6">
        <v>24924.81</v>
      </c>
    </row>
    <row r="80" spans="2:6" hidden="1">
      <c r="B80" s="3">
        <v>39726</v>
      </c>
      <c r="C80" s="4" t="s">
        <v>21</v>
      </c>
      <c r="D80" s="4" t="s">
        <v>25</v>
      </c>
      <c r="E80" s="6">
        <v>20780.7</v>
      </c>
      <c r="F80" s="6">
        <v>19118.240000000002</v>
      </c>
    </row>
    <row r="81" spans="2:6" hidden="1">
      <c r="B81" s="3">
        <v>39730</v>
      </c>
      <c r="C81" s="4" t="s">
        <v>21</v>
      </c>
      <c r="D81" s="4" t="s">
        <v>33</v>
      </c>
      <c r="E81" s="6">
        <v>23934.81</v>
      </c>
      <c r="F81" s="6">
        <v>21062.63</v>
      </c>
    </row>
    <row r="82" spans="2:6" hidden="1">
      <c r="B82" s="3">
        <v>39730</v>
      </c>
      <c r="C82" s="4" t="s">
        <v>21</v>
      </c>
      <c r="D82" s="4" t="s">
        <v>36</v>
      </c>
      <c r="E82" s="6">
        <v>29155.75</v>
      </c>
      <c r="F82" s="6">
        <v>24782.39</v>
      </c>
    </row>
    <row r="83" spans="2:6" hidden="1">
      <c r="B83" s="3">
        <v>39730</v>
      </c>
      <c r="C83" s="4" t="s">
        <v>21</v>
      </c>
      <c r="D83" s="4" t="s">
        <v>199</v>
      </c>
      <c r="E83" s="6">
        <v>26253.21</v>
      </c>
      <c r="F83" s="6">
        <v>23102.82</v>
      </c>
    </row>
    <row r="84" spans="2:6" hidden="1">
      <c r="B84" s="3">
        <v>39740</v>
      </c>
      <c r="C84" s="4" t="s">
        <v>21</v>
      </c>
      <c r="D84" s="4" t="s">
        <v>196</v>
      </c>
      <c r="E84" s="6">
        <v>23321.81</v>
      </c>
      <c r="F84" s="6">
        <v>19823.54</v>
      </c>
    </row>
    <row r="85" spans="2:6" hidden="1">
      <c r="B85" s="3">
        <v>39742</v>
      </c>
      <c r="C85" s="4" t="s">
        <v>21</v>
      </c>
      <c r="D85" s="4" t="s">
        <v>204</v>
      </c>
      <c r="E85" s="6">
        <v>29600.86</v>
      </c>
      <c r="F85" s="6">
        <v>26048.76</v>
      </c>
    </row>
    <row r="86" spans="2:6" hidden="1">
      <c r="B86" s="3">
        <v>39754</v>
      </c>
      <c r="C86" s="4" t="s">
        <v>21</v>
      </c>
      <c r="D86" s="4" t="s">
        <v>196</v>
      </c>
      <c r="E86" s="6">
        <v>20787.04</v>
      </c>
      <c r="F86" s="6">
        <v>17668.98</v>
      </c>
    </row>
    <row r="87" spans="2:6" hidden="1">
      <c r="B87" s="3">
        <v>39754</v>
      </c>
      <c r="C87" s="4" t="s">
        <v>21</v>
      </c>
      <c r="D87" s="4" t="s">
        <v>32</v>
      </c>
      <c r="E87" s="6">
        <v>24489.25</v>
      </c>
      <c r="F87" s="6">
        <v>21550.54</v>
      </c>
    </row>
    <row r="88" spans="2:6" hidden="1">
      <c r="B88" s="3">
        <v>39755</v>
      </c>
      <c r="C88" s="4" t="s">
        <v>21</v>
      </c>
      <c r="D88" s="4" t="s">
        <v>198</v>
      </c>
      <c r="E88" s="6">
        <v>36988.230000000003</v>
      </c>
      <c r="F88" s="6">
        <v>34029.17</v>
      </c>
    </row>
    <row r="89" spans="2:6" hidden="1">
      <c r="B89" s="3">
        <v>39755</v>
      </c>
      <c r="C89" s="4" t="s">
        <v>21</v>
      </c>
      <c r="D89" s="4" t="s">
        <v>199</v>
      </c>
      <c r="E89" s="6">
        <v>28225.14</v>
      </c>
      <c r="F89" s="6">
        <v>25967.13</v>
      </c>
    </row>
    <row r="90" spans="2:6" hidden="1">
      <c r="B90" s="3">
        <v>39763</v>
      </c>
      <c r="C90" s="4" t="s">
        <v>21</v>
      </c>
      <c r="D90" s="4" t="s">
        <v>28</v>
      </c>
      <c r="E90" s="6">
        <v>27907.72</v>
      </c>
      <c r="F90" s="6">
        <v>24558.79</v>
      </c>
    </row>
    <row r="91" spans="2:6" hidden="1">
      <c r="B91" s="3">
        <v>39763</v>
      </c>
      <c r="C91" s="4" t="s">
        <v>21</v>
      </c>
      <c r="D91" s="4" t="s">
        <v>30</v>
      </c>
      <c r="E91" s="6">
        <v>20288.34</v>
      </c>
      <c r="F91" s="6">
        <v>18665.27</v>
      </c>
    </row>
    <row r="92" spans="2:6" hidden="1">
      <c r="B92" s="3">
        <v>39765</v>
      </c>
      <c r="C92" s="4" t="s">
        <v>21</v>
      </c>
      <c r="D92" s="4" t="s">
        <v>194</v>
      </c>
      <c r="E92" s="6">
        <v>28658.41</v>
      </c>
      <c r="F92" s="6">
        <v>24359.65</v>
      </c>
    </row>
    <row r="93" spans="2:6" hidden="1">
      <c r="B93" s="3">
        <v>39784</v>
      </c>
      <c r="C93" s="4" t="s">
        <v>21</v>
      </c>
      <c r="D93" s="4" t="s">
        <v>33</v>
      </c>
      <c r="E93" s="6">
        <v>22316.31</v>
      </c>
      <c r="F93" s="6">
        <v>18968.86</v>
      </c>
    </row>
    <row r="94" spans="2:6" hidden="1">
      <c r="B94" s="3">
        <v>39785</v>
      </c>
      <c r="C94" s="4" t="s">
        <v>21</v>
      </c>
      <c r="D94" s="4" t="s">
        <v>30</v>
      </c>
      <c r="E94" s="6">
        <v>29621.919999999998</v>
      </c>
      <c r="F94" s="6">
        <v>26067.29</v>
      </c>
    </row>
    <row r="95" spans="2:6" hidden="1">
      <c r="B95" s="3">
        <v>39788</v>
      </c>
      <c r="C95" s="4" t="s">
        <v>21</v>
      </c>
      <c r="D95" s="4" t="s">
        <v>30</v>
      </c>
      <c r="E95" s="6">
        <v>25326.01</v>
      </c>
      <c r="F95" s="6">
        <v>22286.89</v>
      </c>
    </row>
    <row r="96" spans="2:6" hidden="1">
      <c r="B96" s="3">
        <v>39798</v>
      </c>
      <c r="C96" s="4" t="s">
        <v>21</v>
      </c>
      <c r="D96" s="4" t="s">
        <v>201</v>
      </c>
      <c r="E96" s="6">
        <v>29190.31</v>
      </c>
      <c r="F96" s="6">
        <v>24811.759999999998</v>
      </c>
    </row>
    <row r="97" spans="2:6" hidden="1">
      <c r="B97" s="3">
        <v>39808</v>
      </c>
      <c r="C97" s="4" t="s">
        <v>21</v>
      </c>
      <c r="D97" s="4" t="s">
        <v>33</v>
      </c>
      <c r="E97" s="6">
        <v>22398.63</v>
      </c>
      <c r="F97" s="6">
        <v>20606.740000000002</v>
      </c>
    </row>
    <row r="98" spans="2:6" hidden="1">
      <c r="B98" s="3">
        <v>39810</v>
      </c>
      <c r="C98" s="4" t="s">
        <v>21</v>
      </c>
      <c r="D98" s="4" t="s">
        <v>22</v>
      </c>
      <c r="E98" s="6">
        <v>21993.52</v>
      </c>
      <c r="F98" s="6">
        <v>20234.04</v>
      </c>
    </row>
    <row r="99" spans="2:6" hidden="1">
      <c r="B99" s="3">
        <v>39814</v>
      </c>
      <c r="C99" s="4" t="s">
        <v>21</v>
      </c>
      <c r="D99" s="4" t="s">
        <v>25</v>
      </c>
      <c r="E99" s="6">
        <v>25603.22</v>
      </c>
      <c r="F99" s="6">
        <v>21762.74</v>
      </c>
    </row>
    <row r="100" spans="2:6" hidden="1">
      <c r="B100" s="3">
        <v>39821</v>
      </c>
      <c r="C100" s="4" t="s">
        <v>21</v>
      </c>
      <c r="D100" s="4" t="s">
        <v>199</v>
      </c>
      <c r="E100" s="6">
        <v>29213.66</v>
      </c>
      <c r="F100" s="6">
        <v>25708.02</v>
      </c>
    </row>
    <row r="101" spans="2:6" hidden="1">
      <c r="B101" s="3">
        <v>39823</v>
      </c>
      <c r="C101" s="4" t="s">
        <v>21</v>
      </c>
      <c r="D101" s="4" t="s">
        <v>22</v>
      </c>
      <c r="E101" s="6">
        <v>23561.37</v>
      </c>
      <c r="F101" s="6">
        <v>21676.46</v>
      </c>
    </row>
    <row r="102" spans="2:6" hidden="1">
      <c r="B102" s="3">
        <v>39824</v>
      </c>
      <c r="C102" s="4" t="s">
        <v>21</v>
      </c>
      <c r="D102" s="4" t="s">
        <v>28</v>
      </c>
      <c r="E102" s="6">
        <v>23536.5</v>
      </c>
      <c r="F102" s="6">
        <v>21653.58</v>
      </c>
    </row>
    <row r="103" spans="2:6" hidden="1">
      <c r="B103" s="3">
        <v>39825</v>
      </c>
      <c r="C103" s="4" t="s">
        <v>21</v>
      </c>
      <c r="D103" s="4" t="s">
        <v>22</v>
      </c>
      <c r="E103" s="6">
        <v>26014.04</v>
      </c>
      <c r="F103" s="6">
        <v>22892.36</v>
      </c>
    </row>
    <row r="104" spans="2:6" hidden="1">
      <c r="B104" s="3">
        <v>39825</v>
      </c>
      <c r="C104" s="4" t="s">
        <v>21</v>
      </c>
      <c r="D104" s="4" t="s">
        <v>196</v>
      </c>
      <c r="E104" s="6">
        <v>32054.81</v>
      </c>
      <c r="F104" s="6">
        <v>29490.43</v>
      </c>
    </row>
    <row r="105" spans="2:6" hidden="1">
      <c r="B105" s="3">
        <v>39826</v>
      </c>
      <c r="C105" s="4" t="s">
        <v>21</v>
      </c>
      <c r="D105" s="4" t="s">
        <v>194</v>
      </c>
      <c r="E105" s="6">
        <v>34921.69</v>
      </c>
      <c r="F105" s="6">
        <v>30731.09</v>
      </c>
    </row>
    <row r="106" spans="2:6" hidden="1">
      <c r="B106" s="3">
        <v>39826</v>
      </c>
      <c r="C106" s="4" t="s">
        <v>21</v>
      </c>
      <c r="D106" s="4" t="s">
        <v>31</v>
      </c>
      <c r="E106" s="6">
        <v>26478.880000000001</v>
      </c>
      <c r="F106" s="6">
        <v>23301.41</v>
      </c>
    </row>
    <row r="107" spans="2:6" hidden="1">
      <c r="B107" s="3">
        <v>39830</v>
      </c>
      <c r="C107" s="4" t="s">
        <v>21</v>
      </c>
      <c r="D107" s="4" t="s">
        <v>33</v>
      </c>
      <c r="E107" s="6">
        <v>24882.5</v>
      </c>
      <c r="F107" s="6">
        <v>21150.13</v>
      </c>
    </row>
    <row r="108" spans="2:6" hidden="1">
      <c r="B108" s="3">
        <v>39831</v>
      </c>
      <c r="C108" s="4" t="s">
        <v>21</v>
      </c>
      <c r="D108" s="4" t="s">
        <v>39</v>
      </c>
      <c r="E108" s="6">
        <v>29077.97</v>
      </c>
      <c r="F108" s="6">
        <v>26751.73</v>
      </c>
    </row>
    <row r="109" spans="2:6" hidden="1">
      <c r="B109" s="3">
        <v>39837</v>
      </c>
      <c r="C109" s="4" t="s">
        <v>21</v>
      </c>
      <c r="D109" s="4" t="s">
        <v>25</v>
      </c>
      <c r="E109" s="6">
        <v>29592.02</v>
      </c>
      <c r="F109" s="6">
        <v>25153.22</v>
      </c>
    </row>
    <row r="110" spans="2:6">
      <c r="B110" s="3">
        <v>39840</v>
      </c>
      <c r="C110" s="4" t="s">
        <v>21</v>
      </c>
      <c r="D110" s="4" t="s">
        <v>24</v>
      </c>
      <c r="E110" s="6">
        <v>44238.64</v>
      </c>
      <c r="F110" s="6">
        <v>38930</v>
      </c>
    </row>
    <row r="111" spans="2:6" hidden="1">
      <c r="B111" s="3">
        <v>39846</v>
      </c>
      <c r="C111" s="4" t="s">
        <v>21</v>
      </c>
      <c r="D111" s="4" t="s">
        <v>196</v>
      </c>
      <c r="E111" s="6">
        <v>33699.79</v>
      </c>
      <c r="F111" s="6">
        <v>29655.82</v>
      </c>
    </row>
    <row r="112" spans="2:6" hidden="1">
      <c r="B112" s="3">
        <v>39850</v>
      </c>
      <c r="C112" s="4" t="s">
        <v>21</v>
      </c>
      <c r="D112" s="4" t="s">
        <v>33</v>
      </c>
      <c r="E112" s="6">
        <v>22966.58</v>
      </c>
      <c r="F112" s="6">
        <v>21129.25</v>
      </c>
    </row>
    <row r="113" spans="2:6" hidden="1">
      <c r="B113" s="3">
        <v>39852</v>
      </c>
      <c r="C113" s="4" t="s">
        <v>21</v>
      </c>
      <c r="D113" s="4" t="s">
        <v>196</v>
      </c>
      <c r="E113" s="6">
        <v>32100.31</v>
      </c>
      <c r="F113" s="6">
        <v>27285.26</v>
      </c>
    </row>
    <row r="114" spans="2:6" hidden="1">
      <c r="B114" s="3">
        <v>39853</v>
      </c>
      <c r="C114" s="4" t="s">
        <v>21</v>
      </c>
      <c r="D114" s="4" t="s">
        <v>25</v>
      </c>
      <c r="E114" s="6">
        <v>30666.01</v>
      </c>
      <c r="F114" s="6">
        <v>26066.11</v>
      </c>
    </row>
    <row r="115" spans="2:6" hidden="1">
      <c r="B115" s="3">
        <v>39853</v>
      </c>
      <c r="C115" s="4" t="s">
        <v>21</v>
      </c>
      <c r="D115" s="4" t="s">
        <v>194</v>
      </c>
      <c r="E115" s="6">
        <v>26678.69</v>
      </c>
      <c r="F115" s="6">
        <v>22676.89</v>
      </c>
    </row>
    <row r="116" spans="2:6" hidden="1">
      <c r="B116" s="3">
        <v>39865</v>
      </c>
      <c r="C116" s="4" t="s">
        <v>21</v>
      </c>
      <c r="D116" s="4" t="s">
        <v>196</v>
      </c>
      <c r="E116" s="6">
        <v>25955.4</v>
      </c>
      <c r="F116" s="6">
        <v>22840.75</v>
      </c>
    </row>
    <row r="117" spans="2:6">
      <c r="B117" s="3">
        <v>39866</v>
      </c>
      <c r="C117" s="4" t="s">
        <v>21</v>
      </c>
      <c r="D117" s="4" t="s">
        <v>33</v>
      </c>
      <c r="E117" s="6">
        <v>43108.62</v>
      </c>
      <c r="F117" s="6">
        <v>37935.589999999997</v>
      </c>
    </row>
    <row r="118" spans="2:6" hidden="1">
      <c r="B118" s="3">
        <v>39868</v>
      </c>
      <c r="C118" s="4" t="s">
        <v>21</v>
      </c>
      <c r="D118" s="4" t="s">
        <v>201</v>
      </c>
      <c r="E118" s="6">
        <v>28517.58</v>
      </c>
      <c r="F118" s="6">
        <v>24239.94</v>
      </c>
    </row>
    <row r="119" spans="2:6" hidden="1">
      <c r="B119" s="3">
        <v>39872</v>
      </c>
      <c r="C119" s="4" t="s">
        <v>21</v>
      </c>
      <c r="D119" s="4" t="s">
        <v>196</v>
      </c>
      <c r="E119" s="6">
        <v>26494.69</v>
      </c>
      <c r="F119" s="6">
        <v>22520.49</v>
      </c>
    </row>
    <row r="120" spans="2:6" hidden="1">
      <c r="B120" s="3">
        <v>39876</v>
      </c>
      <c r="C120" s="4" t="s">
        <v>21</v>
      </c>
      <c r="D120" s="4" t="s">
        <v>25</v>
      </c>
      <c r="E120" s="6">
        <v>23165.040000000001</v>
      </c>
      <c r="F120" s="6">
        <v>19690.28</v>
      </c>
    </row>
    <row r="121" spans="2:6" hidden="1">
      <c r="B121" s="3">
        <v>39880</v>
      </c>
      <c r="C121" s="4" t="s">
        <v>21</v>
      </c>
      <c r="D121" s="4" t="s">
        <v>39</v>
      </c>
      <c r="E121" s="6">
        <v>22532.92</v>
      </c>
      <c r="F121" s="6">
        <v>20730.29</v>
      </c>
    </row>
    <row r="122" spans="2:6" hidden="1">
      <c r="B122" s="3">
        <v>39882</v>
      </c>
      <c r="C122" s="4" t="s">
        <v>21</v>
      </c>
      <c r="D122" s="4" t="s">
        <v>28</v>
      </c>
      <c r="E122" s="6">
        <v>27468.45</v>
      </c>
      <c r="F122" s="6">
        <v>25270.97</v>
      </c>
    </row>
    <row r="123" spans="2:6" hidden="1">
      <c r="B123" s="3">
        <v>39883</v>
      </c>
      <c r="C123" s="4" t="s">
        <v>21</v>
      </c>
      <c r="D123" s="4" t="s">
        <v>26</v>
      </c>
      <c r="E123" s="6">
        <v>18909.689999999999</v>
      </c>
      <c r="F123" s="6">
        <v>16640.53</v>
      </c>
    </row>
    <row r="124" spans="2:6" hidden="1">
      <c r="B124" s="3">
        <v>39884</v>
      </c>
      <c r="C124" s="4" t="s">
        <v>21</v>
      </c>
      <c r="D124" s="4" t="s">
        <v>34</v>
      </c>
      <c r="E124" s="6">
        <v>22104.71</v>
      </c>
      <c r="F124" s="6">
        <v>20336.330000000002</v>
      </c>
    </row>
    <row r="125" spans="2:6" hidden="1">
      <c r="B125" s="3">
        <v>39886</v>
      </c>
      <c r="C125" s="4" t="s">
        <v>21</v>
      </c>
      <c r="D125" s="4" t="s">
        <v>195</v>
      </c>
      <c r="E125" s="6">
        <v>31740.99</v>
      </c>
      <c r="F125" s="6">
        <v>29201.71</v>
      </c>
    </row>
    <row r="126" spans="2:6" hidden="1">
      <c r="B126" s="3">
        <v>39892</v>
      </c>
      <c r="C126" s="4" t="s">
        <v>21</v>
      </c>
      <c r="D126" s="4" t="s">
        <v>201</v>
      </c>
      <c r="E126" s="6">
        <v>36917.519999999997</v>
      </c>
      <c r="F126" s="6">
        <v>32487.42</v>
      </c>
    </row>
    <row r="127" spans="2:6">
      <c r="B127" s="3">
        <v>39893</v>
      </c>
      <c r="C127" s="4" t="s">
        <v>21</v>
      </c>
      <c r="D127" s="4" t="s">
        <v>202</v>
      </c>
      <c r="E127" s="6">
        <v>42682.16</v>
      </c>
      <c r="F127" s="6">
        <v>37560.300000000003</v>
      </c>
    </row>
    <row r="128" spans="2:6" hidden="1">
      <c r="B128" s="3">
        <v>39898</v>
      </c>
      <c r="C128" s="4" t="s">
        <v>21</v>
      </c>
      <c r="D128" s="4" t="s">
        <v>30</v>
      </c>
      <c r="E128" s="6">
        <v>20352.87</v>
      </c>
      <c r="F128" s="6">
        <v>17910.53</v>
      </c>
    </row>
    <row r="129" spans="2:6" hidden="1">
      <c r="B129" s="3">
        <v>39909</v>
      </c>
      <c r="C129" s="4" t="s">
        <v>21</v>
      </c>
      <c r="D129" s="4" t="s">
        <v>31</v>
      </c>
      <c r="E129" s="6">
        <v>27625.83</v>
      </c>
      <c r="F129" s="6">
        <v>24310.73</v>
      </c>
    </row>
    <row r="130" spans="2:6" hidden="1">
      <c r="B130" s="3">
        <v>39911</v>
      </c>
      <c r="C130" s="4" t="s">
        <v>21</v>
      </c>
      <c r="D130" s="4" t="s">
        <v>33</v>
      </c>
      <c r="E130" s="6">
        <v>30880.23</v>
      </c>
      <c r="F130" s="6">
        <v>28409.81</v>
      </c>
    </row>
    <row r="131" spans="2:6" hidden="1">
      <c r="B131" s="3">
        <v>39922</v>
      </c>
      <c r="C131" s="4" t="s">
        <v>21</v>
      </c>
      <c r="D131" s="4" t="s">
        <v>30</v>
      </c>
      <c r="E131" s="6">
        <v>27678.560000000001</v>
      </c>
      <c r="F131" s="6">
        <v>25464.28</v>
      </c>
    </row>
    <row r="132" spans="2:6" hidden="1">
      <c r="B132" s="3">
        <v>39922</v>
      </c>
      <c r="C132" s="4" t="s">
        <v>21</v>
      </c>
      <c r="D132" s="4" t="s">
        <v>31</v>
      </c>
      <c r="E132" s="6">
        <v>24823.81</v>
      </c>
      <c r="F132" s="6">
        <v>22837.91</v>
      </c>
    </row>
    <row r="133" spans="2:6" hidden="1">
      <c r="B133" s="3">
        <v>39923</v>
      </c>
      <c r="C133" s="4" t="s">
        <v>21</v>
      </c>
      <c r="D133" s="4" t="s">
        <v>30</v>
      </c>
      <c r="E133" s="6">
        <v>27135.87</v>
      </c>
      <c r="F133" s="6">
        <v>24965</v>
      </c>
    </row>
    <row r="134" spans="2:6" hidden="1">
      <c r="B134" s="3">
        <v>39938</v>
      </c>
      <c r="C134" s="4" t="s">
        <v>21</v>
      </c>
      <c r="D134" s="4" t="s">
        <v>22</v>
      </c>
      <c r="E134" s="6">
        <v>24926.16</v>
      </c>
      <c r="F134" s="6">
        <v>22932.07</v>
      </c>
    </row>
    <row r="135" spans="2:6" hidden="1">
      <c r="B135" s="3">
        <v>39944</v>
      </c>
      <c r="C135" s="4" t="s">
        <v>21</v>
      </c>
      <c r="D135" s="4" t="s">
        <v>33</v>
      </c>
      <c r="E135" s="6">
        <v>34151.120000000003</v>
      </c>
      <c r="F135" s="6">
        <v>29028.45</v>
      </c>
    </row>
    <row r="136" spans="2:6" hidden="1">
      <c r="B136" s="3">
        <v>39947</v>
      </c>
      <c r="C136" s="4" t="s">
        <v>21</v>
      </c>
      <c r="D136" s="4" t="s">
        <v>25</v>
      </c>
      <c r="E136" s="6">
        <v>19904.27</v>
      </c>
      <c r="F136" s="6">
        <v>17515.759999999998</v>
      </c>
    </row>
    <row r="137" spans="2:6" hidden="1">
      <c r="B137" s="3">
        <v>39950</v>
      </c>
      <c r="C137" s="4" t="s">
        <v>21</v>
      </c>
      <c r="D137" s="4" t="s">
        <v>28</v>
      </c>
      <c r="E137" s="6">
        <v>35537.199999999997</v>
      </c>
      <c r="F137" s="6">
        <v>31272.74</v>
      </c>
    </row>
    <row r="138" spans="2:6" hidden="1">
      <c r="B138" s="3">
        <v>39978</v>
      </c>
      <c r="C138" s="4" t="s">
        <v>21</v>
      </c>
      <c r="D138" s="4" t="s">
        <v>22</v>
      </c>
      <c r="E138" s="6">
        <v>21206.84</v>
      </c>
      <c r="F138" s="6">
        <v>18025.810000000001</v>
      </c>
    </row>
    <row r="139" spans="2:6" hidden="1">
      <c r="B139" s="3">
        <v>39984</v>
      </c>
      <c r="C139" s="4" t="s">
        <v>21</v>
      </c>
      <c r="D139" s="4" t="s">
        <v>22</v>
      </c>
      <c r="E139" s="6">
        <v>31572.55</v>
      </c>
      <c r="F139" s="6">
        <v>29046.75</v>
      </c>
    </row>
    <row r="140" spans="2:6" hidden="1">
      <c r="B140" s="3">
        <v>39987</v>
      </c>
      <c r="C140" s="4" t="s">
        <v>21</v>
      </c>
      <c r="D140" s="4" t="s">
        <v>36</v>
      </c>
      <c r="E140" s="6">
        <v>23823.34</v>
      </c>
      <c r="F140" s="6">
        <v>20249.84</v>
      </c>
    </row>
    <row r="141" spans="2:6" hidden="1">
      <c r="B141" s="3">
        <v>39993</v>
      </c>
      <c r="C141" s="4" t="s">
        <v>21</v>
      </c>
      <c r="D141" s="4" t="s">
        <v>22</v>
      </c>
      <c r="E141" s="6">
        <v>26518.53</v>
      </c>
      <c r="F141" s="6">
        <v>24397.05</v>
      </c>
    </row>
    <row r="142" spans="2:6" hidden="1">
      <c r="B142" s="3">
        <v>39995</v>
      </c>
      <c r="C142" s="4" t="s">
        <v>21</v>
      </c>
      <c r="D142" s="4" t="s">
        <v>199</v>
      </c>
      <c r="E142" s="6">
        <v>33431.910000000003</v>
      </c>
      <c r="F142" s="6">
        <v>30757.360000000001</v>
      </c>
    </row>
    <row r="143" spans="2:6" hidden="1">
      <c r="B143" s="3">
        <v>40002</v>
      </c>
      <c r="C143" s="4" t="s">
        <v>21</v>
      </c>
      <c r="D143" s="4" t="s">
        <v>196</v>
      </c>
      <c r="E143" s="6">
        <v>21427.91</v>
      </c>
      <c r="F143" s="6">
        <v>18213.72</v>
      </c>
    </row>
    <row r="144" spans="2:6" hidden="1">
      <c r="B144" s="3">
        <v>40005</v>
      </c>
      <c r="C144" s="4" t="s">
        <v>21</v>
      </c>
      <c r="D144" s="4" t="s">
        <v>196</v>
      </c>
      <c r="E144" s="6">
        <v>29606.62</v>
      </c>
      <c r="F144" s="6">
        <v>26053.83</v>
      </c>
    </row>
    <row r="145" spans="2:6" hidden="1">
      <c r="B145" s="3">
        <v>40009</v>
      </c>
      <c r="C145" s="4" t="s">
        <v>21</v>
      </c>
      <c r="D145" s="4" t="s">
        <v>200</v>
      </c>
      <c r="E145" s="6">
        <v>25453.59</v>
      </c>
      <c r="F145" s="6">
        <v>22399.16</v>
      </c>
    </row>
    <row r="146" spans="2:6" hidden="1">
      <c r="B146" s="3">
        <v>40010</v>
      </c>
      <c r="C146" s="4" t="s">
        <v>21</v>
      </c>
      <c r="D146" s="4" t="s">
        <v>22</v>
      </c>
      <c r="E146" s="6">
        <v>30335.83</v>
      </c>
      <c r="F146" s="6">
        <v>27908.959999999999</v>
      </c>
    </row>
    <row r="147" spans="2:6" hidden="1">
      <c r="B147" s="3">
        <v>40012</v>
      </c>
      <c r="C147" s="4" t="s">
        <v>21</v>
      </c>
      <c r="D147" s="4" t="s">
        <v>199</v>
      </c>
      <c r="E147" s="6">
        <v>30429.53</v>
      </c>
      <c r="F147" s="6">
        <v>27995.17</v>
      </c>
    </row>
    <row r="148" spans="2:6" hidden="1">
      <c r="B148" s="3">
        <v>40028</v>
      </c>
      <c r="C148" s="4" t="s">
        <v>21</v>
      </c>
      <c r="D148" s="4" t="s">
        <v>26</v>
      </c>
      <c r="E148" s="6">
        <v>25534.33</v>
      </c>
      <c r="F148" s="6">
        <v>23491.58</v>
      </c>
    </row>
    <row r="149" spans="2:6" hidden="1">
      <c r="B149" s="3">
        <v>40059</v>
      </c>
      <c r="C149" s="4" t="s">
        <v>21</v>
      </c>
      <c r="D149" s="4" t="s">
        <v>30</v>
      </c>
      <c r="E149" s="6">
        <v>28414.68</v>
      </c>
      <c r="F149" s="6">
        <v>24152.48</v>
      </c>
    </row>
    <row r="150" spans="2:6" hidden="1">
      <c r="B150" s="3">
        <v>40059</v>
      </c>
      <c r="C150" s="4" t="s">
        <v>21</v>
      </c>
      <c r="D150" s="4" t="s">
        <v>25</v>
      </c>
      <c r="E150" s="6">
        <v>30309.09</v>
      </c>
      <c r="F150" s="6">
        <v>26672</v>
      </c>
    </row>
    <row r="151" spans="2:6" hidden="1">
      <c r="B151" s="3">
        <v>40062</v>
      </c>
      <c r="C151" s="4" t="s">
        <v>21</v>
      </c>
      <c r="D151" s="4" t="s">
        <v>196</v>
      </c>
      <c r="E151" s="6">
        <v>29673.77</v>
      </c>
      <c r="F151" s="6">
        <v>27299.87</v>
      </c>
    </row>
    <row r="152" spans="2:6" hidden="1">
      <c r="B152" s="3">
        <v>40077</v>
      </c>
      <c r="C152" s="4" t="s">
        <v>21</v>
      </c>
      <c r="D152" s="4" t="s">
        <v>28</v>
      </c>
      <c r="E152" s="6">
        <v>24982.16</v>
      </c>
      <c r="F152" s="6">
        <v>22983.59</v>
      </c>
    </row>
    <row r="153" spans="2:6" hidden="1">
      <c r="B153" s="3">
        <v>40081</v>
      </c>
      <c r="C153" s="4" t="s">
        <v>21</v>
      </c>
      <c r="D153" s="4" t="s">
        <v>22</v>
      </c>
      <c r="E153" s="6">
        <v>26635.16</v>
      </c>
      <c r="F153" s="6">
        <v>23438.94</v>
      </c>
    </row>
    <row r="154" spans="2:6" hidden="1">
      <c r="B154" s="3">
        <v>40083</v>
      </c>
      <c r="C154" s="4" t="s">
        <v>21</v>
      </c>
      <c r="D154" s="4" t="s">
        <v>200</v>
      </c>
      <c r="E154" s="6">
        <v>21540.85</v>
      </c>
      <c r="F154" s="6">
        <v>18309.72</v>
      </c>
    </row>
    <row r="155" spans="2:6" hidden="1">
      <c r="B155" s="3">
        <v>40088</v>
      </c>
      <c r="C155" s="4" t="s">
        <v>21</v>
      </c>
      <c r="D155" s="4" t="s">
        <v>39</v>
      </c>
      <c r="E155" s="6">
        <v>32703.41</v>
      </c>
      <c r="F155" s="6">
        <v>27797.9</v>
      </c>
    </row>
    <row r="156" spans="2:6" hidden="1">
      <c r="B156" s="3">
        <v>40089</v>
      </c>
      <c r="C156" s="4" t="s">
        <v>21</v>
      </c>
      <c r="D156" s="4" t="s">
        <v>201</v>
      </c>
      <c r="E156" s="6">
        <v>20243.919999999998</v>
      </c>
      <c r="F156" s="6">
        <v>18624.41</v>
      </c>
    </row>
    <row r="157" spans="2:6" hidden="1">
      <c r="B157" s="3">
        <v>40090</v>
      </c>
      <c r="C157" s="4" t="s">
        <v>21</v>
      </c>
      <c r="D157" s="4" t="s">
        <v>196</v>
      </c>
      <c r="E157" s="6">
        <v>31181.96</v>
      </c>
      <c r="F157" s="6">
        <v>27440.12</v>
      </c>
    </row>
    <row r="158" spans="2:6" hidden="1">
      <c r="B158" s="3">
        <v>40092</v>
      </c>
      <c r="C158" s="4" t="s">
        <v>21</v>
      </c>
      <c r="D158" s="4" t="s">
        <v>22</v>
      </c>
      <c r="E158" s="6">
        <v>24483.17</v>
      </c>
      <c r="F158" s="6">
        <v>20810.689999999999</v>
      </c>
    </row>
    <row r="159" spans="2:6" hidden="1">
      <c r="B159" s="3">
        <v>40096</v>
      </c>
      <c r="C159" s="4" t="s">
        <v>21</v>
      </c>
      <c r="D159" s="4" t="s">
        <v>25</v>
      </c>
      <c r="E159" s="6">
        <v>36166.79</v>
      </c>
      <c r="F159" s="6">
        <v>30741.77</v>
      </c>
    </row>
    <row r="160" spans="2:6" hidden="1">
      <c r="B160" s="3">
        <v>40098</v>
      </c>
      <c r="C160" s="4" t="s">
        <v>21</v>
      </c>
      <c r="D160" s="4" t="s">
        <v>30</v>
      </c>
      <c r="E160" s="6">
        <v>34769.480000000003</v>
      </c>
      <c r="F160" s="6">
        <v>31987.919999999998</v>
      </c>
    </row>
    <row r="161" spans="2:6" hidden="1">
      <c r="B161" s="3">
        <v>40098</v>
      </c>
      <c r="C161" s="4" t="s">
        <v>21</v>
      </c>
      <c r="D161" s="4" t="s">
        <v>198</v>
      </c>
      <c r="E161" s="6">
        <v>29098.69</v>
      </c>
      <c r="F161" s="6">
        <v>25606.85</v>
      </c>
    </row>
    <row r="162" spans="2:6" hidden="1">
      <c r="B162" s="3">
        <v>40103</v>
      </c>
      <c r="C162" s="4" t="s">
        <v>21</v>
      </c>
      <c r="D162" s="4" t="s">
        <v>32</v>
      </c>
      <c r="E162" s="6">
        <v>18878.04</v>
      </c>
      <c r="F162" s="6">
        <v>17367.8</v>
      </c>
    </row>
    <row r="163" spans="2:6" hidden="1">
      <c r="B163" s="3">
        <v>40108</v>
      </c>
      <c r="C163" s="4" t="s">
        <v>21</v>
      </c>
      <c r="D163" s="4" t="s">
        <v>33</v>
      </c>
      <c r="E163" s="6">
        <v>26678.03</v>
      </c>
      <c r="F163" s="6">
        <v>23476.67</v>
      </c>
    </row>
    <row r="164" spans="2:6" hidden="1">
      <c r="B164" s="3">
        <v>40108</v>
      </c>
      <c r="C164" s="4" t="s">
        <v>21</v>
      </c>
      <c r="D164" s="4" t="s">
        <v>22</v>
      </c>
      <c r="E164" s="6">
        <v>23060.42</v>
      </c>
      <c r="F164" s="6">
        <v>20293.169999999998</v>
      </c>
    </row>
    <row r="165" spans="2:6" hidden="1">
      <c r="B165" s="3">
        <v>40116</v>
      </c>
      <c r="C165" s="4" t="s">
        <v>21</v>
      </c>
      <c r="D165" s="4" t="s">
        <v>25</v>
      </c>
      <c r="E165" s="6">
        <v>22816.06</v>
      </c>
      <c r="F165" s="6">
        <v>20078.13</v>
      </c>
    </row>
    <row r="166" spans="2:6" hidden="1">
      <c r="B166" s="3">
        <v>40116</v>
      </c>
      <c r="C166" s="4" t="s">
        <v>21</v>
      </c>
      <c r="D166" s="4" t="s">
        <v>25</v>
      </c>
      <c r="E166" s="6">
        <v>27681.99</v>
      </c>
      <c r="F166" s="6">
        <v>23529.69</v>
      </c>
    </row>
    <row r="167" spans="2:6" hidden="1">
      <c r="B167" s="3">
        <v>40126</v>
      </c>
      <c r="C167" s="4" t="s">
        <v>21</v>
      </c>
      <c r="D167" s="4" t="s">
        <v>33</v>
      </c>
      <c r="E167" s="6">
        <v>28292.18</v>
      </c>
      <c r="F167" s="6">
        <v>24897.119999999999</v>
      </c>
    </row>
    <row r="168" spans="2:6" hidden="1">
      <c r="B168" s="3">
        <v>40129</v>
      </c>
      <c r="C168" s="4" t="s">
        <v>21</v>
      </c>
      <c r="D168" s="4" t="s">
        <v>22</v>
      </c>
      <c r="E168" s="6">
        <v>26235.72</v>
      </c>
      <c r="F168" s="6">
        <v>23087.43</v>
      </c>
    </row>
    <row r="169" spans="2:6" hidden="1">
      <c r="B169" s="3">
        <v>40138</v>
      </c>
      <c r="C169" s="4" t="s">
        <v>21</v>
      </c>
      <c r="D169" s="4" t="s">
        <v>36</v>
      </c>
      <c r="E169" s="6">
        <v>26011.82</v>
      </c>
      <c r="F169" s="6">
        <v>22110.05</v>
      </c>
    </row>
    <row r="170" spans="2:6" hidden="1">
      <c r="B170" s="3">
        <v>40138</v>
      </c>
      <c r="C170" s="4" t="s">
        <v>21</v>
      </c>
      <c r="D170" s="4" t="s">
        <v>26</v>
      </c>
      <c r="E170" s="6">
        <v>22523.22</v>
      </c>
      <c r="F170" s="6">
        <v>20721.36</v>
      </c>
    </row>
    <row r="171" spans="2:6" hidden="1">
      <c r="B171" s="3">
        <v>40143</v>
      </c>
      <c r="C171" s="4" t="s">
        <v>21</v>
      </c>
      <c r="D171" s="4" t="s">
        <v>22</v>
      </c>
      <c r="E171" s="6">
        <v>33963.94</v>
      </c>
      <c r="F171" s="6">
        <v>31246.82</v>
      </c>
    </row>
    <row r="172" spans="2:6" hidden="1">
      <c r="B172" s="3">
        <v>40146</v>
      </c>
      <c r="C172" s="4" t="s">
        <v>21</v>
      </c>
      <c r="D172" s="4" t="s">
        <v>195</v>
      </c>
      <c r="E172" s="6">
        <v>39621.919999999998</v>
      </c>
      <c r="F172" s="6">
        <v>36452.17</v>
      </c>
    </row>
    <row r="173" spans="2:6" hidden="1">
      <c r="B173" s="3">
        <v>40148</v>
      </c>
      <c r="C173" s="4" t="s">
        <v>21</v>
      </c>
      <c r="D173" s="4" t="s">
        <v>33</v>
      </c>
      <c r="E173" s="6">
        <v>27434.77</v>
      </c>
      <c r="F173" s="6">
        <v>24142.6</v>
      </c>
    </row>
    <row r="174" spans="2:6" hidden="1">
      <c r="B174" s="3">
        <v>40149</v>
      </c>
      <c r="C174" s="4" t="s">
        <v>21</v>
      </c>
      <c r="D174" s="4" t="s">
        <v>22</v>
      </c>
      <c r="E174" s="6">
        <v>31842.36</v>
      </c>
      <c r="F174" s="6">
        <v>27066.01</v>
      </c>
    </row>
    <row r="175" spans="2:6" hidden="1">
      <c r="B175" s="3">
        <v>40152</v>
      </c>
      <c r="C175" s="4" t="s">
        <v>21</v>
      </c>
      <c r="D175" s="4" t="s">
        <v>194</v>
      </c>
      <c r="E175" s="6">
        <v>20729.240000000002</v>
      </c>
      <c r="F175" s="6">
        <v>18241.73</v>
      </c>
    </row>
    <row r="176" spans="2:6" hidden="1">
      <c r="B176" s="3">
        <v>40155</v>
      </c>
      <c r="C176" s="4" t="s">
        <v>21</v>
      </c>
      <c r="D176" s="4" t="s">
        <v>22</v>
      </c>
      <c r="E176" s="6">
        <v>19000.490000000002</v>
      </c>
      <c r="F176" s="6">
        <v>16720.43</v>
      </c>
    </row>
    <row r="177" spans="2:6" hidden="1">
      <c r="B177" s="3">
        <v>40156</v>
      </c>
      <c r="C177" s="4" t="s">
        <v>21</v>
      </c>
      <c r="D177" s="4" t="s">
        <v>25</v>
      </c>
      <c r="E177" s="6">
        <v>28630.94</v>
      </c>
      <c r="F177" s="6">
        <v>24336.3</v>
      </c>
    </row>
    <row r="178" spans="2:6" hidden="1">
      <c r="B178" s="3">
        <v>40169</v>
      </c>
      <c r="C178" s="4" t="s">
        <v>21</v>
      </c>
      <c r="D178" s="4" t="s">
        <v>22</v>
      </c>
      <c r="E178" s="6">
        <v>34580.65</v>
      </c>
      <c r="F178" s="6">
        <v>29393.55</v>
      </c>
    </row>
    <row r="179" spans="2:6" hidden="1">
      <c r="B179" s="3">
        <v>40171</v>
      </c>
      <c r="C179" s="4" t="s">
        <v>21</v>
      </c>
      <c r="D179" s="4" t="s">
        <v>196</v>
      </c>
      <c r="E179" s="6">
        <v>28709.19</v>
      </c>
      <c r="F179" s="6">
        <v>24402.81</v>
      </c>
    </row>
    <row r="180" spans="2:6" hidden="1">
      <c r="B180" s="3">
        <v>40182</v>
      </c>
      <c r="C180" s="4" t="s">
        <v>21</v>
      </c>
      <c r="D180" s="4" t="s">
        <v>28</v>
      </c>
      <c r="E180" s="6">
        <v>24642.87</v>
      </c>
      <c r="F180" s="6">
        <v>22671.439999999999</v>
      </c>
    </row>
    <row r="181" spans="2:6" hidden="1">
      <c r="B181" s="3">
        <v>40190</v>
      </c>
      <c r="C181" s="4" t="s">
        <v>21</v>
      </c>
      <c r="D181" s="4" t="s">
        <v>33</v>
      </c>
      <c r="E181" s="6">
        <v>32357.88</v>
      </c>
      <c r="F181" s="6">
        <v>27504.2</v>
      </c>
    </row>
    <row r="182" spans="2:6" hidden="1">
      <c r="B182" s="3">
        <v>40192</v>
      </c>
      <c r="C182" s="4" t="s">
        <v>21</v>
      </c>
      <c r="D182" s="4" t="s">
        <v>198</v>
      </c>
      <c r="E182" s="6">
        <v>22389.599999999999</v>
      </c>
      <c r="F182" s="6">
        <v>19031.16</v>
      </c>
    </row>
    <row r="183" spans="2:6" hidden="1">
      <c r="B183" s="3">
        <v>40202</v>
      </c>
      <c r="C183" s="4" t="s">
        <v>21</v>
      </c>
      <c r="D183" s="4" t="s">
        <v>33</v>
      </c>
      <c r="E183" s="6">
        <v>26674.45</v>
      </c>
      <c r="F183" s="6">
        <v>23473.52</v>
      </c>
    </row>
    <row r="184" spans="2:6" hidden="1">
      <c r="B184" s="3">
        <v>40202</v>
      </c>
      <c r="C184" s="4" t="s">
        <v>21</v>
      </c>
      <c r="D184" s="4" t="s">
        <v>22</v>
      </c>
      <c r="E184" s="6">
        <v>19215.810000000001</v>
      </c>
      <c r="F184" s="6">
        <v>16909.91</v>
      </c>
    </row>
    <row r="185" spans="2:6" hidden="1">
      <c r="B185" s="3">
        <v>40210</v>
      </c>
      <c r="C185" s="4" t="s">
        <v>21</v>
      </c>
      <c r="D185" s="4" t="s">
        <v>33</v>
      </c>
      <c r="E185" s="6">
        <v>25226.54</v>
      </c>
      <c r="F185" s="6">
        <v>23208.42</v>
      </c>
    </row>
    <row r="186" spans="2:6" hidden="1">
      <c r="B186" s="3">
        <v>40210</v>
      </c>
      <c r="C186" s="4" t="s">
        <v>21</v>
      </c>
      <c r="D186" s="4" t="s">
        <v>25</v>
      </c>
      <c r="E186" s="6">
        <v>26258.57</v>
      </c>
      <c r="F186" s="6">
        <v>24157.88</v>
      </c>
    </row>
    <row r="187" spans="2:6">
      <c r="B187" s="3">
        <v>40215</v>
      </c>
      <c r="C187" s="4" t="s">
        <v>21</v>
      </c>
      <c r="D187" s="4" t="s">
        <v>25</v>
      </c>
      <c r="E187" s="6">
        <v>42622.32</v>
      </c>
      <c r="F187" s="6">
        <v>36228.97</v>
      </c>
    </row>
    <row r="188" spans="2:6" hidden="1">
      <c r="B188" s="3">
        <v>40215</v>
      </c>
      <c r="C188" s="4" t="s">
        <v>21</v>
      </c>
      <c r="D188" s="4" t="s">
        <v>202</v>
      </c>
      <c r="E188" s="6">
        <v>26841.07</v>
      </c>
      <c r="F188" s="6">
        <v>22814.91</v>
      </c>
    </row>
    <row r="189" spans="2:6" hidden="1">
      <c r="B189" s="3">
        <v>40222</v>
      </c>
      <c r="C189" s="4" t="s">
        <v>21</v>
      </c>
      <c r="D189" s="4" t="s">
        <v>33</v>
      </c>
      <c r="E189" s="6">
        <v>26614.43</v>
      </c>
      <c r="F189" s="6">
        <v>23420.7</v>
      </c>
    </row>
    <row r="190" spans="2:6" hidden="1">
      <c r="B190" s="3">
        <v>40227</v>
      </c>
      <c r="C190" s="4" t="s">
        <v>21</v>
      </c>
      <c r="D190" s="4" t="s">
        <v>204</v>
      </c>
      <c r="E190" s="6">
        <v>27254.080000000002</v>
      </c>
      <c r="F190" s="6">
        <v>23983.59</v>
      </c>
    </row>
    <row r="191" spans="2:6" hidden="1">
      <c r="B191" s="3">
        <v>40237</v>
      </c>
      <c r="C191" s="4" t="s">
        <v>21</v>
      </c>
      <c r="D191" s="4" t="s">
        <v>25</v>
      </c>
      <c r="E191" s="6">
        <v>24331.13</v>
      </c>
      <c r="F191" s="6">
        <v>20681.46</v>
      </c>
    </row>
    <row r="192" spans="2:6" hidden="1">
      <c r="B192" s="3">
        <v>40237</v>
      </c>
      <c r="C192" s="4" t="s">
        <v>21</v>
      </c>
      <c r="D192" s="4" t="s">
        <v>25</v>
      </c>
      <c r="E192" s="6">
        <v>34100.239999999998</v>
      </c>
      <c r="F192" s="6">
        <v>31372.22</v>
      </c>
    </row>
    <row r="193" spans="2:6" hidden="1">
      <c r="B193" s="3">
        <v>40239</v>
      </c>
      <c r="C193" s="4" t="s">
        <v>21</v>
      </c>
      <c r="D193" s="4" t="s">
        <v>39</v>
      </c>
      <c r="E193" s="6">
        <v>25367</v>
      </c>
      <c r="F193" s="6">
        <v>23337.64</v>
      </c>
    </row>
    <row r="194" spans="2:6" hidden="1">
      <c r="B194" s="3">
        <v>40244</v>
      </c>
      <c r="C194" s="4" t="s">
        <v>21</v>
      </c>
      <c r="D194" s="4" t="s">
        <v>199</v>
      </c>
      <c r="E194" s="6">
        <v>27279.01</v>
      </c>
      <c r="F194" s="6">
        <v>23187.16</v>
      </c>
    </row>
    <row r="195" spans="2:6" hidden="1">
      <c r="B195" s="3">
        <v>40256</v>
      </c>
      <c r="C195" s="4" t="s">
        <v>21</v>
      </c>
      <c r="D195" s="4" t="s">
        <v>24</v>
      </c>
      <c r="E195" s="6">
        <v>20691.240000000002</v>
      </c>
      <c r="F195" s="6">
        <v>19035.939999999999</v>
      </c>
    </row>
    <row r="196" spans="2:6" hidden="1">
      <c r="B196" s="3">
        <v>40256</v>
      </c>
      <c r="C196" s="4" t="s">
        <v>21</v>
      </c>
      <c r="D196" s="4" t="s">
        <v>194</v>
      </c>
      <c r="E196" s="6">
        <v>21399.85</v>
      </c>
      <c r="F196" s="6">
        <v>18189.87</v>
      </c>
    </row>
    <row r="197" spans="2:6" hidden="1">
      <c r="B197" s="3">
        <v>40257</v>
      </c>
      <c r="C197" s="4" t="s">
        <v>21</v>
      </c>
      <c r="D197" s="4" t="s">
        <v>204</v>
      </c>
      <c r="E197" s="6">
        <v>32785.019999999997</v>
      </c>
      <c r="F197" s="6">
        <v>28850.82</v>
      </c>
    </row>
    <row r="198" spans="2:6" hidden="1">
      <c r="B198" s="3">
        <v>40258</v>
      </c>
      <c r="C198" s="4" t="s">
        <v>21</v>
      </c>
      <c r="D198" s="4" t="s">
        <v>38</v>
      </c>
      <c r="E198" s="6">
        <v>36417.86</v>
      </c>
      <c r="F198" s="6">
        <v>33504.43</v>
      </c>
    </row>
    <row r="199" spans="2:6" hidden="1">
      <c r="B199" s="3">
        <v>40261</v>
      </c>
      <c r="C199" s="4" t="s">
        <v>21</v>
      </c>
      <c r="D199" s="4" t="s">
        <v>22</v>
      </c>
      <c r="E199" s="6">
        <v>26998.09</v>
      </c>
      <c r="F199" s="6">
        <v>24838.240000000002</v>
      </c>
    </row>
    <row r="200" spans="2:6" hidden="1">
      <c r="B200" s="3">
        <v>40263</v>
      </c>
      <c r="C200" s="4" t="s">
        <v>21</v>
      </c>
      <c r="D200" s="4" t="s">
        <v>22</v>
      </c>
      <c r="E200" s="6">
        <v>32854.9</v>
      </c>
      <c r="F200" s="6">
        <v>28912.31</v>
      </c>
    </row>
    <row r="201" spans="2:6" hidden="1">
      <c r="B201" s="3">
        <v>40263</v>
      </c>
      <c r="C201" s="4" t="s">
        <v>21</v>
      </c>
      <c r="D201" s="4" t="s">
        <v>28</v>
      </c>
      <c r="E201" s="6">
        <v>29307.08</v>
      </c>
      <c r="F201" s="6">
        <v>25790.23</v>
      </c>
    </row>
    <row r="202" spans="2:6">
      <c r="B202" s="3">
        <v>40265</v>
      </c>
      <c r="C202" s="4" t="s">
        <v>21</v>
      </c>
      <c r="D202" s="4" t="s">
        <v>30</v>
      </c>
      <c r="E202" s="6">
        <v>40818.31</v>
      </c>
      <c r="F202" s="6">
        <v>34695.56</v>
      </c>
    </row>
    <row r="203" spans="2:6" hidden="1">
      <c r="B203" s="3">
        <v>40268</v>
      </c>
      <c r="C203" s="4" t="s">
        <v>21</v>
      </c>
      <c r="D203" s="4" t="s">
        <v>196</v>
      </c>
      <c r="E203" s="6">
        <v>22871.45</v>
      </c>
      <c r="F203" s="6">
        <v>19440.73</v>
      </c>
    </row>
    <row r="204" spans="2:6" hidden="1">
      <c r="B204" s="3">
        <v>40275</v>
      </c>
      <c r="C204" s="4" t="s">
        <v>21</v>
      </c>
      <c r="D204" s="4" t="s">
        <v>22</v>
      </c>
      <c r="E204" s="6">
        <v>20225.84</v>
      </c>
      <c r="F204" s="6">
        <v>18607.77</v>
      </c>
    </row>
    <row r="205" spans="2:6" hidden="1">
      <c r="B205" s="3">
        <v>40275</v>
      </c>
      <c r="C205" s="4" t="s">
        <v>21</v>
      </c>
      <c r="D205" s="4" t="s">
        <v>196</v>
      </c>
      <c r="E205" s="6">
        <v>32162.73</v>
      </c>
      <c r="F205" s="6">
        <v>29589.71</v>
      </c>
    </row>
    <row r="206" spans="2:6" hidden="1">
      <c r="B206" s="3">
        <v>40284</v>
      </c>
      <c r="C206" s="4" t="s">
        <v>21</v>
      </c>
      <c r="D206" s="4" t="s">
        <v>196</v>
      </c>
      <c r="E206" s="6">
        <v>21046.13</v>
      </c>
      <c r="F206" s="6">
        <v>19362.439999999999</v>
      </c>
    </row>
    <row r="207" spans="2:6" hidden="1">
      <c r="B207" s="3">
        <v>40286</v>
      </c>
      <c r="C207" s="4" t="s">
        <v>21</v>
      </c>
      <c r="D207" s="4" t="s">
        <v>22</v>
      </c>
      <c r="E207" s="6">
        <v>30354.15</v>
      </c>
      <c r="F207" s="6">
        <v>26711.65</v>
      </c>
    </row>
    <row r="208" spans="2:6" hidden="1">
      <c r="B208" s="3">
        <v>40288</v>
      </c>
      <c r="C208" s="4" t="s">
        <v>21</v>
      </c>
      <c r="D208" s="4" t="s">
        <v>28</v>
      </c>
      <c r="E208" s="6">
        <v>30106.53</v>
      </c>
      <c r="F208" s="6">
        <v>26493.75</v>
      </c>
    </row>
    <row r="209" spans="2:6" hidden="1">
      <c r="B209" s="3">
        <v>40290</v>
      </c>
      <c r="C209" s="4" t="s">
        <v>21</v>
      </c>
      <c r="D209" s="4" t="s">
        <v>30</v>
      </c>
      <c r="E209" s="6">
        <v>35289.69</v>
      </c>
      <c r="F209" s="6">
        <v>32466.51</v>
      </c>
    </row>
    <row r="210" spans="2:6" hidden="1">
      <c r="B210" s="3">
        <v>40291</v>
      </c>
      <c r="C210" s="4" t="s">
        <v>21</v>
      </c>
      <c r="D210" s="4" t="s">
        <v>34</v>
      </c>
      <c r="E210" s="6">
        <v>22001.86</v>
      </c>
      <c r="F210" s="6">
        <v>19361.64</v>
      </c>
    </row>
    <row r="211" spans="2:6" hidden="1">
      <c r="B211" s="3">
        <v>40303</v>
      </c>
      <c r="C211" s="4" t="s">
        <v>21</v>
      </c>
      <c r="D211" s="4" t="s">
        <v>195</v>
      </c>
      <c r="E211" s="6">
        <v>25400.85</v>
      </c>
      <c r="F211" s="6">
        <v>22352.75</v>
      </c>
    </row>
    <row r="212" spans="2:6" hidden="1">
      <c r="B212" s="3">
        <v>40308</v>
      </c>
      <c r="C212" s="4" t="s">
        <v>21</v>
      </c>
      <c r="D212" s="4" t="s">
        <v>39</v>
      </c>
      <c r="E212" s="6">
        <v>21454.959999999999</v>
      </c>
      <c r="F212" s="6">
        <v>18236.72</v>
      </c>
    </row>
    <row r="213" spans="2:6" hidden="1">
      <c r="B213" s="3">
        <v>40319</v>
      </c>
      <c r="C213" s="4" t="s">
        <v>21</v>
      </c>
      <c r="D213" s="4" t="s">
        <v>33</v>
      </c>
      <c r="E213" s="6">
        <v>26590.75</v>
      </c>
      <c r="F213" s="6">
        <v>24463.49</v>
      </c>
    </row>
    <row r="214" spans="2:6" hidden="1">
      <c r="B214" s="3">
        <v>40327</v>
      </c>
      <c r="C214" s="4" t="s">
        <v>21</v>
      </c>
      <c r="D214" s="4" t="s">
        <v>22</v>
      </c>
      <c r="E214" s="6">
        <v>28317.69</v>
      </c>
      <c r="F214" s="6">
        <v>24919.57</v>
      </c>
    </row>
    <row r="215" spans="2:6" hidden="1">
      <c r="B215" s="3">
        <v>40327</v>
      </c>
      <c r="C215" s="4" t="s">
        <v>21</v>
      </c>
      <c r="D215" s="4" t="s">
        <v>25</v>
      </c>
      <c r="E215" s="6">
        <v>32244.720000000001</v>
      </c>
      <c r="F215" s="6">
        <v>27408.01</v>
      </c>
    </row>
    <row r="216" spans="2:6" hidden="1">
      <c r="B216" s="3">
        <v>40329</v>
      </c>
      <c r="C216" s="4" t="s">
        <v>21</v>
      </c>
      <c r="D216" s="4" t="s">
        <v>202</v>
      </c>
      <c r="E216" s="6">
        <v>30038.41</v>
      </c>
      <c r="F216" s="6">
        <v>27635.34</v>
      </c>
    </row>
    <row r="217" spans="2:6" hidden="1">
      <c r="B217" s="3">
        <v>40333</v>
      </c>
      <c r="C217" s="4" t="s">
        <v>21</v>
      </c>
      <c r="D217" s="4" t="s">
        <v>30</v>
      </c>
      <c r="E217" s="6">
        <v>34321.18</v>
      </c>
      <c r="F217" s="6">
        <v>30202.639999999999</v>
      </c>
    </row>
    <row r="218" spans="2:6" hidden="1">
      <c r="B218" s="3">
        <v>40334</v>
      </c>
      <c r="C218" s="4" t="s">
        <v>21</v>
      </c>
      <c r="D218" s="4" t="s">
        <v>201</v>
      </c>
      <c r="E218" s="6">
        <v>29357.87</v>
      </c>
      <c r="F218" s="6">
        <v>25834.93</v>
      </c>
    </row>
    <row r="219" spans="2:6" hidden="1">
      <c r="B219" s="3">
        <v>40334</v>
      </c>
      <c r="C219" s="4" t="s">
        <v>21</v>
      </c>
      <c r="D219" s="4" t="s">
        <v>194</v>
      </c>
      <c r="E219" s="6">
        <v>26246.58</v>
      </c>
      <c r="F219" s="6">
        <v>23096.99</v>
      </c>
    </row>
    <row r="220" spans="2:6" hidden="1">
      <c r="B220" s="3">
        <v>40335</v>
      </c>
      <c r="C220" s="4" t="s">
        <v>21</v>
      </c>
      <c r="D220" s="4" t="s">
        <v>202</v>
      </c>
      <c r="E220" s="6">
        <v>36174.99</v>
      </c>
      <c r="F220" s="6">
        <v>31833.99</v>
      </c>
    </row>
    <row r="221" spans="2:6" hidden="1">
      <c r="B221" s="3">
        <v>40339</v>
      </c>
      <c r="C221" s="4" t="s">
        <v>21</v>
      </c>
      <c r="D221" s="4" t="s">
        <v>22</v>
      </c>
      <c r="E221" s="6">
        <v>30358.78</v>
      </c>
      <c r="F221" s="6">
        <v>26715.73</v>
      </c>
    </row>
    <row r="222" spans="2:6" hidden="1">
      <c r="B222" s="3">
        <v>40356</v>
      </c>
      <c r="C222" s="4" t="s">
        <v>21</v>
      </c>
      <c r="D222" s="4" t="s">
        <v>30</v>
      </c>
      <c r="E222" s="6">
        <v>26857.71</v>
      </c>
      <c r="F222" s="6">
        <v>24709.09</v>
      </c>
    </row>
    <row r="223" spans="2:6" hidden="1">
      <c r="B223" s="3">
        <v>40356</v>
      </c>
      <c r="C223" s="4" t="s">
        <v>21</v>
      </c>
      <c r="D223" s="4" t="s">
        <v>203</v>
      </c>
      <c r="E223" s="6">
        <v>28053.24</v>
      </c>
      <c r="F223" s="6">
        <v>24686.85</v>
      </c>
    </row>
    <row r="224" spans="2:6" hidden="1">
      <c r="B224" s="3">
        <v>40364</v>
      </c>
      <c r="C224" s="4" t="s">
        <v>21</v>
      </c>
      <c r="D224" s="4" t="s">
        <v>22</v>
      </c>
      <c r="E224" s="6">
        <v>23471.48</v>
      </c>
      <c r="F224" s="6">
        <v>19950.759999999998</v>
      </c>
    </row>
    <row r="225" spans="2:6" hidden="1">
      <c r="B225" s="3">
        <v>40364</v>
      </c>
      <c r="C225" s="4" t="s">
        <v>21</v>
      </c>
      <c r="D225" s="4" t="s">
        <v>30</v>
      </c>
      <c r="E225" s="6">
        <v>29251.24</v>
      </c>
      <c r="F225" s="6">
        <v>25741.09</v>
      </c>
    </row>
    <row r="226" spans="2:6" hidden="1">
      <c r="B226" s="3">
        <v>40368</v>
      </c>
      <c r="C226" s="4" t="s">
        <v>21</v>
      </c>
      <c r="D226" s="4" t="s">
        <v>32</v>
      </c>
      <c r="E226" s="6">
        <v>21206.46</v>
      </c>
      <c r="F226" s="6">
        <v>19509.939999999999</v>
      </c>
    </row>
    <row r="227" spans="2:6" hidden="1">
      <c r="B227" s="3">
        <v>40368</v>
      </c>
      <c r="C227" s="4" t="s">
        <v>21</v>
      </c>
      <c r="D227" s="4" t="s">
        <v>203</v>
      </c>
      <c r="E227" s="6">
        <v>35234.11</v>
      </c>
      <c r="F227" s="6">
        <v>29948.99</v>
      </c>
    </row>
    <row r="228" spans="2:6" hidden="1">
      <c r="B228" s="3">
        <v>40371</v>
      </c>
      <c r="C228" s="4" t="s">
        <v>21</v>
      </c>
      <c r="D228" s="4" t="s">
        <v>24</v>
      </c>
      <c r="E228" s="6">
        <v>28502.16</v>
      </c>
      <c r="F228" s="6">
        <v>26221.99</v>
      </c>
    </row>
    <row r="229" spans="2:6" hidden="1">
      <c r="B229" s="3">
        <v>40375</v>
      </c>
      <c r="C229" s="4" t="s">
        <v>21</v>
      </c>
      <c r="D229" s="4" t="s">
        <v>198</v>
      </c>
      <c r="E229" s="6">
        <v>25542.75</v>
      </c>
      <c r="F229" s="6">
        <v>23499.33</v>
      </c>
    </row>
    <row r="230" spans="2:6" hidden="1">
      <c r="B230" s="3">
        <v>40377</v>
      </c>
      <c r="C230" s="4" t="s">
        <v>21</v>
      </c>
      <c r="D230" s="4" t="s">
        <v>22</v>
      </c>
      <c r="E230" s="6">
        <v>29270.59</v>
      </c>
      <c r="F230" s="6">
        <v>26928.94</v>
      </c>
    </row>
    <row r="231" spans="2:6" hidden="1">
      <c r="B231" s="3">
        <v>40377</v>
      </c>
      <c r="C231" s="4" t="s">
        <v>21</v>
      </c>
      <c r="D231" s="4" t="s">
        <v>198</v>
      </c>
      <c r="E231" s="6">
        <v>29422.560000000001</v>
      </c>
      <c r="F231" s="6">
        <v>27068.76</v>
      </c>
    </row>
    <row r="232" spans="2:6" hidden="1">
      <c r="B232" s="3">
        <v>40383</v>
      </c>
      <c r="C232" s="4" t="s">
        <v>21</v>
      </c>
      <c r="D232" s="4" t="s">
        <v>39</v>
      </c>
      <c r="E232" s="6">
        <v>25141.94</v>
      </c>
      <c r="F232" s="6">
        <v>23130.58</v>
      </c>
    </row>
    <row r="233" spans="2:6" hidden="1">
      <c r="B233" s="3">
        <v>40387</v>
      </c>
      <c r="C233" s="4" t="s">
        <v>21</v>
      </c>
      <c r="D233" s="4" t="s">
        <v>24</v>
      </c>
      <c r="E233" s="6">
        <v>21707.81</v>
      </c>
      <c r="F233" s="6">
        <v>19971.189999999999</v>
      </c>
    </row>
    <row r="234" spans="2:6" hidden="1">
      <c r="B234" s="3">
        <v>40389</v>
      </c>
      <c r="C234" s="4" t="s">
        <v>21</v>
      </c>
      <c r="D234" s="4" t="s">
        <v>33</v>
      </c>
      <c r="E234" s="6">
        <v>33509.17</v>
      </c>
      <c r="F234" s="6">
        <v>28482.79</v>
      </c>
    </row>
    <row r="235" spans="2:6" hidden="1">
      <c r="B235" s="3">
        <v>40391</v>
      </c>
      <c r="C235" s="4" t="s">
        <v>21</v>
      </c>
      <c r="D235" s="4" t="s">
        <v>25</v>
      </c>
      <c r="E235" s="6">
        <v>22201.98</v>
      </c>
      <c r="F235" s="6">
        <v>19537.740000000002</v>
      </c>
    </row>
    <row r="236" spans="2:6" hidden="1">
      <c r="B236" s="3">
        <v>40391</v>
      </c>
      <c r="C236" s="4" t="s">
        <v>21</v>
      </c>
      <c r="D236" s="4" t="s">
        <v>25</v>
      </c>
      <c r="E236" s="6">
        <v>24326.23</v>
      </c>
      <c r="F236" s="6">
        <v>21407.08</v>
      </c>
    </row>
    <row r="237" spans="2:6" hidden="1">
      <c r="B237" s="3">
        <v>40396</v>
      </c>
      <c r="C237" s="4" t="s">
        <v>21</v>
      </c>
      <c r="D237" s="4" t="s">
        <v>196</v>
      </c>
      <c r="E237" s="6">
        <v>20174.16</v>
      </c>
      <c r="F237" s="6">
        <v>18560.23</v>
      </c>
    </row>
    <row r="238" spans="2:6" hidden="1">
      <c r="B238" s="3">
        <v>40401</v>
      </c>
      <c r="C238" s="4" t="s">
        <v>21</v>
      </c>
      <c r="D238" s="4" t="s">
        <v>196</v>
      </c>
      <c r="E238" s="6">
        <v>28687.41</v>
      </c>
      <c r="F238" s="6">
        <v>24384.3</v>
      </c>
    </row>
    <row r="239" spans="2:6" hidden="1">
      <c r="B239" s="3">
        <v>40404</v>
      </c>
      <c r="C239" s="4" t="s">
        <v>21</v>
      </c>
      <c r="D239" s="4" t="s">
        <v>194</v>
      </c>
      <c r="E239" s="6">
        <v>18943.990000000002</v>
      </c>
      <c r="F239" s="6">
        <v>17428.47</v>
      </c>
    </row>
    <row r="240" spans="2:6" hidden="1">
      <c r="B240" s="3">
        <v>40410</v>
      </c>
      <c r="C240" s="4" t="s">
        <v>21</v>
      </c>
      <c r="D240" s="4" t="s">
        <v>22</v>
      </c>
      <c r="E240" s="6">
        <v>32991.050000000003</v>
      </c>
      <c r="F240" s="6">
        <v>28042.39</v>
      </c>
    </row>
    <row r="241" spans="2:6" hidden="1">
      <c r="B241" s="3">
        <v>40413</v>
      </c>
      <c r="C241" s="4" t="s">
        <v>21</v>
      </c>
      <c r="D241" s="4" t="s">
        <v>201</v>
      </c>
      <c r="E241" s="6">
        <v>28330</v>
      </c>
      <c r="F241" s="6">
        <v>24930.400000000001</v>
      </c>
    </row>
    <row r="242" spans="2:6" hidden="1">
      <c r="B242" s="3">
        <v>40416</v>
      </c>
      <c r="C242" s="4" t="s">
        <v>21</v>
      </c>
      <c r="D242" s="4" t="s">
        <v>25</v>
      </c>
      <c r="E242" s="6">
        <v>24203.82</v>
      </c>
      <c r="F242" s="6">
        <v>20573.25</v>
      </c>
    </row>
    <row r="243" spans="2:6" hidden="1">
      <c r="B243" s="3">
        <v>40424</v>
      </c>
      <c r="C243" s="4" t="s">
        <v>21</v>
      </c>
      <c r="D243" s="4" t="s">
        <v>28</v>
      </c>
      <c r="E243" s="6">
        <v>37704.65</v>
      </c>
      <c r="F243" s="6">
        <v>34688.28</v>
      </c>
    </row>
    <row r="244" spans="2:6" hidden="1">
      <c r="B244" s="3">
        <v>40424</v>
      </c>
      <c r="C244" s="4" t="s">
        <v>21</v>
      </c>
      <c r="D244" s="4" t="s">
        <v>26</v>
      </c>
      <c r="E244" s="6">
        <v>24673.68</v>
      </c>
      <c r="F244" s="6">
        <v>20972.63</v>
      </c>
    </row>
    <row r="245" spans="2:6" hidden="1">
      <c r="B245" s="3">
        <v>40440</v>
      </c>
      <c r="C245" s="4" t="s">
        <v>21</v>
      </c>
      <c r="D245" s="4" t="s">
        <v>203</v>
      </c>
      <c r="E245" s="6">
        <v>36743.410000000003</v>
      </c>
      <c r="F245" s="6">
        <v>32334.2</v>
      </c>
    </row>
    <row r="246" spans="2:6" hidden="1">
      <c r="B246" s="3">
        <v>40444</v>
      </c>
      <c r="C246" s="4" t="s">
        <v>21</v>
      </c>
      <c r="D246" s="4" t="s">
        <v>198</v>
      </c>
      <c r="E246" s="6">
        <v>35887.54</v>
      </c>
      <c r="F246" s="6">
        <v>31581.040000000001</v>
      </c>
    </row>
    <row r="247" spans="2:6" hidden="1">
      <c r="B247" s="3">
        <v>40448</v>
      </c>
      <c r="C247" s="4" t="s">
        <v>21</v>
      </c>
      <c r="D247" s="4" t="s">
        <v>25</v>
      </c>
      <c r="E247" s="6">
        <v>30474.12</v>
      </c>
      <c r="F247" s="6">
        <v>25903</v>
      </c>
    </row>
    <row r="248" spans="2:6" hidden="1">
      <c r="B248" s="3">
        <v>40448</v>
      </c>
      <c r="C248" s="4" t="s">
        <v>21</v>
      </c>
      <c r="D248" s="4" t="s">
        <v>204</v>
      </c>
      <c r="E248" s="6">
        <v>26252.15</v>
      </c>
      <c r="F248" s="6">
        <v>22314.33</v>
      </c>
    </row>
    <row r="249" spans="2:6" hidden="1">
      <c r="B249" s="3">
        <v>40453</v>
      </c>
      <c r="C249" s="4" t="s">
        <v>21</v>
      </c>
      <c r="D249" s="4" t="s">
        <v>203</v>
      </c>
      <c r="E249" s="6">
        <v>22950.37</v>
      </c>
      <c r="F249" s="6">
        <v>20196.330000000002</v>
      </c>
    </row>
    <row r="250" spans="2:6" hidden="1">
      <c r="B250" s="3">
        <v>40456</v>
      </c>
      <c r="C250" s="4" t="s">
        <v>21</v>
      </c>
      <c r="D250" s="4" t="s">
        <v>38</v>
      </c>
      <c r="E250" s="6">
        <v>34644.720000000001</v>
      </c>
      <c r="F250" s="6">
        <v>30487.35</v>
      </c>
    </row>
    <row r="251" spans="2:6" hidden="1">
      <c r="B251" s="3">
        <v>40460</v>
      </c>
      <c r="C251" s="4" t="s">
        <v>21</v>
      </c>
      <c r="D251" s="4" t="s">
        <v>33</v>
      </c>
      <c r="E251" s="6">
        <v>19898.689999999999</v>
      </c>
      <c r="F251" s="6">
        <v>18306.79</v>
      </c>
    </row>
    <row r="252" spans="2:6" hidden="1">
      <c r="B252" s="3">
        <v>40461</v>
      </c>
      <c r="C252" s="4" t="s">
        <v>21</v>
      </c>
      <c r="D252" s="4" t="s">
        <v>196</v>
      </c>
      <c r="E252" s="6">
        <v>24626.9</v>
      </c>
      <c r="F252" s="6">
        <v>20932.87</v>
      </c>
    </row>
    <row r="253" spans="2:6" hidden="1">
      <c r="B253" s="3">
        <v>40462</v>
      </c>
      <c r="C253" s="4" t="s">
        <v>21</v>
      </c>
      <c r="D253" s="4" t="s">
        <v>201</v>
      </c>
      <c r="E253" s="6">
        <v>22759.33</v>
      </c>
      <c r="F253" s="6">
        <v>20028.21</v>
      </c>
    </row>
    <row r="254" spans="2:6" hidden="1">
      <c r="B254" s="3">
        <v>40463</v>
      </c>
      <c r="C254" s="4" t="s">
        <v>21</v>
      </c>
      <c r="D254" s="4" t="s">
        <v>25</v>
      </c>
      <c r="E254" s="6">
        <v>25005.42</v>
      </c>
      <c r="F254" s="6">
        <v>21254.61</v>
      </c>
    </row>
    <row r="255" spans="2:6" hidden="1">
      <c r="B255" s="3">
        <v>40466</v>
      </c>
      <c r="C255" s="4" t="s">
        <v>21</v>
      </c>
      <c r="D255" s="4" t="s">
        <v>33</v>
      </c>
      <c r="E255" s="6">
        <v>24464.959999999999</v>
      </c>
      <c r="F255" s="6">
        <v>20795.22</v>
      </c>
    </row>
    <row r="256" spans="2:6" hidden="1">
      <c r="B256" s="3">
        <v>40477</v>
      </c>
      <c r="C256" s="4" t="s">
        <v>21</v>
      </c>
      <c r="D256" s="4" t="s">
        <v>196</v>
      </c>
      <c r="E256" s="6">
        <v>27049.89</v>
      </c>
      <c r="F256" s="6">
        <v>22992.41</v>
      </c>
    </row>
    <row r="257" spans="2:6" hidden="1">
      <c r="B257" s="3">
        <v>40479</v>
      </c>
      <c r="C257" s="4" t="s">
        <v>21</v>
      </c>
      <c r="D257" s="4" t="s">
        <v>200</v>
      </c>
      <c r="E257" s="6">
        <v>20932.599999999999</v>
      </c>
      <c r="F257" s="6">
        <v>17792.71</v>
      </c>
    </row>
    <row r="258" spans="2:6" hidden="1">
      <c r="B258" s="3">
        <v>40480</v>
      </c>
      <c r="C258" s="4" t="s">
        <v>21</v>
      </c>
      <c r="D258" s="4" t="s">
        <v>33</v>
      </c>
      <c r="E258" s="6">
        <v>26655.279999999999</v>
      </c>
      <c r="F258" s="6">
        <v>23456.65</v>
      </c>
    </row>
    <row r="259" spans="2:6" hidden="1">
      <c r="B259" s="3">
        <v>40490</v>
      </c>
      <c r="C259" s="4" t="s">
        <v>21</v>
      </c>
      <c r="D259" s="4" t="s">
        <v>22</v>
      </c>
      <c r="E259" s="6">
        <v>24682.59</v>
      </c>
      <c r="F259" s="6">
        <v>20980.2</v>
      </c>
    </row>
    <row r="260" spans="2:6" hidden="1">
      <c r="B260" s="3">
        <v>40494</v>
      </c>
      <c r="C260" s="4" t="s">
        <v>21</v>
      </c>
      <c r="D260" s="4" t="s">
        <v>22</v>
      </c>
      <c r="E260" s="6">
        <v>30140.13</v>
      </c>
      <c r="F260" s="6">
        <v>26523.31</v>
      </c>
    </row>
    <row r="261" spans="2:6" hidden="1">
      <c r="B261" s="3">
        <v>40497</v>
      </c>
      <c r="C261" s="4" t="s">
        <v>21</v>
      </c>
      <c r="D261" s="4" t="s">
        <v>39</v>
      </c>
      <c r="E261" s="6">
        <v>28574.9</v>
      </c>
      <c r="F261" s="6">
        <v>25145.91</v>
      </c>
    </row>
    <row r="262" spans="2:6" hidden="1">
      <c r="B262" s="3">
        <v>40498</v>
      </c>
      <c r="C262" s="4" t="s">
        <v>21</v>
      </c>
      <c r="D262" s="4" t="s">
        <v>33</v>
      </c>
      <c r="E262" s="6">
        <v>21438.68</v>
      </c>
      <c r="F262" s="6">
        <v>18866.04</v>
      </c>
    </row>
    <row r="263" spans="2:6" hidden="1">
      <c r="B263" s="3">
        <v>40499</v>
      </c>
      <c r="C263" s="4" t="s">
        <v>21</v>
      </c>
      <c r="D263" s="4" t="s">
        <v>196</v>
      </c>
      <c r="E263" s="6">
        <v>26055.42</v>
      </c>
      <c r="F263" s="6">
        <v>22147.11</v>
      </c>
    </row>
    <row r="264" spans="2:6" hidden="1">
      <c r="B264" s="3">
        <v>40504</v>
      </c>
      <c r="C264" s="4" t="s">
        <v>21</v>
      </c>
      <c r="D264" s="4" t="s">
        <v>30</v>
      </c>
      <c r="E264" s="6">
        <v>21275.68</v>
      </c>
      <c r="F264" s="6">
        <v>18722.599999999999</v>
      </c>
    </row>
    <row r="265" spans="2:6" hidden="1">
      <c r="B265" s="3">
        <v>40506</v>
      </c>
      <c r="C265" s="4" t="s">
        <v>21</v>
      </c>
      <c r="D265" s="4" t="s">
        <v>200</v>
      </c>
      <c r="E265" s="6">
        <v>29730.080000000002</v>
      </c>
      <c r="F265" s="6">
        <v>27351.67</v>
      </c>
    </row>
    <row r="266" spans="2:6" hidden="1">
      <c r="B266" s="3">
        <v>40506</v>
      </c>
      <c r="C266" s="4" t="s">
        <v>21</v>
      </c>
      <c r="D266" s="4" t="s">
        <v>204</v>
      </c>
      <c r="E266" s="6">
        <v>36028.85</v>
      </c>
      <c r="F266" s="6">
        <v>31705.39</v>
      </c>
    </row>
    <row r="267" spans="2:6" hidden="1">
      <c r="B267" s="3">
        <v>40519</v>
      </c>
      <c r="C267" s="4" t="s">
        <v>21</v>
      </c>
      <c r="D267" s="4" t="s">
        <v>25</v>
      </c>
      <c r="E267" s="6">
        <v>29281.14</v>
      </c>
      <c r="F267" s="6">
        <v>25767.4</v>
      </c>
    </row>
    <row r="268" spans="2:6" hidden="1">
      <c r="B268" s="3">
        <v>40520</v>
      </c>
      <c r="C268" s="4" t="s">
        <v>21</v>
      </c>
      <c r="D268" s="4" t="s">
        <v>196</v>
      </c>
      <c r="E268" s="6">
        <v>29725.66</v>
      </c>
      <c r="F268" s="6">
        <v>25266.81</v>
      </c>
    </row>
    <row r="269" spans="2:6" hidden="1">
      <c r="B269" s="3">
        <v>40520</v>
      </c>
      <c r="C269" s="4" t="s">
        <v>21</v>
      </c>
      <c r="D269" s="4" t="s">
        <v>32</v>
      </c>
      <c r="E269" s="6">
        <v>26746.55</v>
      </c>
      <c r="F269" s="6">
        <v>23536.959999999999</v>
      </c>
    </row>
    <row r="270" spans="2:6" hidden="1">
      <c r="B270" s="3">
        <v>40521</v>
      </c>
      <c r="C270" s="4" t="s">
        <v>21</v>
      </c>
      <c r="D270" s="4" t="s">
        <v>196</v>
      </c>
      <c r="E270" s="6">
        <v>31884.14</v>
      </c>
      <c r="F270" s="6">
        <v>28058.04</v>
      </c>
    </row>
    <row r="271" spans="2:6" hidden="1">
      <c r="B271" s="3">
        <v>40528</v>
      </c>
      <c r="C271" s="4" t="s">
        <v>21</v>
      </c>
      <c r="D271" s="4" t="s">
        <v>31</v>
      </c>
      <c r="E271" s="6">
        <v>31250.54</v>
      </c>
      <c r="F271" s="6">
        <v>26562.959999999999</v>
      </c>
    </row>
    <row r="272" spans="2:6" hidden="1">
      <c r="B272" s="3">
        <v>40529</v>
      </c>
      <c r="C272" s="4" t="s">
        <v>21</v>
      </c>
      <c r="D272" s="4" t="s">
        <v>203</v>
      </c>
      <c r="E272" s="6">
        <v>23005.279999999999</v>
      </c>
      <c r="F272" s="6">
        <v>19554.490000000002</v>
      </c>
    </row>
    <row r="273" spans="2:6" hidden="1">
      <c r="B273" s="3">
        <v>40532</v>
      </c>
      <c r="C273" s="4" t="s">
        <v>21</v>
      </c>
      <c r="D273" s="4" t="s">
        <v>22</v>
      </c>
      <c r="E273" s="6">
        <v>33514.18</v>
      </c>
      <c r="F273" s="6">
        <v>28487.05</v>
      </c>
    </row>
    <row r="274" spans="2:6" hidden="1">
      <c r="B274" s="3">
        <v>40534</v>
      </c>
      <c r="C274" s="4" t="s">
        <v>21</v>
      </c>
      <c r="D274" s="4" t="s">
        <v>195</v>
      </c>
      <c r="E274" s="6">
        <v>24023.74</v>
      </c>
      <c r="F274" s="6">
        <v>22101.84</v>
      </c>
    </row>
  </sheetData>
  <autoFilter ref="B12:F274" xr:uid="{FA6FF935-EC7C-45CE-BF83-2D928C8D262B}">
    <filterColumn colId="3">
      <top10 val="5" filterVal="40818.31"/>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BF7F7-AB34-4BBD-BCA7-0517D3EA149D}">
  <dimension ref="A3:B15"/>
  <sheetViews>
    <sheetView topLeftCell="A3" workbookViewId="0">
      <selection activeCell="B5" sqref="B5"/>
    </sheetView>
  </sheetViews>
  <sheetFormatPr defaultRowHeight="14.6"/>
  <cols>
    <col min="1" max="1" width="11.53515625" bestFit="1" customWidth="1"/>
    <col min="2" max="2" width="9.84375" bestFit="1" customWidth="1"/>
  </cols>
  <sheetData>
    <row r="3" spans="1:2">
      <c r="A3" s="45" t="s">
        <v>2204</v>
      </c>
    </row>
    <row r="4" spans="1:2">
      <c r="A4" s="45" t="s">
        <v>242</v>
      </c>
      <c r="B4" t="s">
        <v>41</v>
      </c>
    </row>
    <row r="5" spans="1:2">
      <c r="A5" t="s">
        <v>293</v>
      </c>
      <c r="B5">
        <v>19618.64</v>
      </c>
    </row>
    <row r="6" spans="1:2">
      <c r="A6" t="s">
        <v>955</v>
      </c>
      <c r="B6">
        <v>19142.27</v>
      </c>
    </row>
    <row r="7" spans="1:2">
      <c r="A7" t="s">
        <v>1360</v>
      </c>
      <c r="B7">
        <v>18856.77</v>
      </c>
    </row>
    <row r="8" spans="1:2">
      <c r="A8" t="s">
        <v>347</v>
      </c>
      <c r="B8">
        <v>18501.14</v>
      </c>
    </row>
    <row r="9" spans="1:2">
      <c r="A9" t="s">
        <v>380</v>
      </c>
      <c r="B9">
        <v>18015.28</v>
      </c>
    </row>
    <row r="10" spans="1:2">
      <c r="A10" t="s">
        <v>1945</v>
      </c>
      <c r="B10">
        <v>17653.919999999998</v>
      </c>
    </row>
    <row r="11" spans="1:2">
      <c r="A11" t="s">
        <v>246</v>
      </c>
      <c r="B11">
        <v>17637.55</v>
      </c>
    </row>
    <row r="12" spans="1:2">
      <c r="A12" t="s">
        <v>502</v>
      </c>
      <c r="B12">
        <v>17513.41</v>
      </c>
    </row>
    <row r="13" spans="1:2">
      <c r="A13" t="s">
        <v>539</v>
      </c>
      <c r="B13">
        <v>17431.849999999999</v>
      </c>
    </row>
    <row r="14" spans="1:2">
      <c r="A14" t="s">
        <v>1089</v>
      </c>
      <c r="B14">
        <v>17090.32</v>
      </c>
    </row>
    <row r="15" spans="1:2">
      <c r="A15" t="s">
        <v>2203</v>
      </c>
      <c r="B15">
        <v>181461.15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C534D-CDE0-4956-B376-6FFC675C72CE}">
  <dimension ref="A1:W2012"/>
  <sheetViews>
    <sheetView topLeftCell="A5" zoomScale="120" zoomScaleNormal="120" workbookViewId="0">
      <selection activeCell="B8" sqref="B8"/>
    </sheetView>
  </sheetViews>
  <sheetFormatPr defaultRowHeight="14.6"/>
  <cols>
    <col min="1" max="1" width="10.07421875" bestFit="1" customWidth="1"/>
    <col min="6" max="7" width="9.53515625" bestFit="1" customWidth="1"/>
    <col min="17" max="17" width="30.15234375" customWidth="1"/>
  </cols>
  <sheetData>
    <row r="1" spans="1:23" ht="72.900000000000006">
      <c r="A1" t="s">
        <v>2152</v>
      </c>
      <c r="M1" t="s">
        <v>2154</v>
      </c>
      <c r="Q1" s="43" t="s">
        <v>2167</v>
      </c>
    </row>
    <row r="2" spans="1:23">
      <c r="A2" t="s">
        <v>2153</v>
      </c>
      <c r="R2" s="41" t="s">
        <v>240</v>
      </c>
      <c r="S2" s="41" t="s">
        <v>241</v>
      </c>
    </row>
    <row r="3" spans="1:23">
      <c r="M3" s="1" t="s">
        <v>2155</v>
      </c>
      <c r="R3" t="s">
        <v>244</v>
      </c>
      <c r="S3" t="s">
        <v>245</v>
      </c>
    </row>
    <row r="4" spans="1:23">
      <c r="R4" t="s">
        <v>248</v>
      </c>
      <c r="S4" t="s">
        <v>262</v>
      </c>
    </row>
    <row r="5" spans="1:23">
      <c r="A5" s="41" t="s">
        <v>16</v>
      </c>
      <c r="B5" s="41" t="s">
        <v>239</v>
      </c>
      <c r="C5" s="41" t="s">
        <v>240</v>
      </c>
      <c r="D5" s="41" t="s">
        <v>241</v>
      </c>
      <c r="E5" s="41" t="s">
        <v>242</v>
      </c>
      <c r="F5" s="41" t="s">
        <v>20</v>
      </c>
      <c r="G5" s="41" t="s">
        <v>19</v>
      </c>
      <c r="J5" s="41" t="s">
        <v>242</v>
      </c>
      <c r="M5" s="1" t="s">
        <v>2156</v>
      </c>
      <c r="N5" s="1" t="s">
        <v>2157</v>
      </c>
      <c r="O5" s="1" t="s">
        <v>2158</v>
      </c>
      <c r="P5" s="1" t="s">
        <v>2159</v>
      </c>
    </row>
    <row r="6" spans="1:23">
      <c r="A6" s="3">
        <v>38883</v>
      </c>
      <c r="B6" s="4" t="s">
        <v>243</v>
      </c>
      <c r="C6" s="4" t="s">
        <v>244</v>
      </c>
      <c r="D6" s="4" t="s">
        <v>245</v>
      </c>
      <c r="E6" s="4" t="s">
        <v>246</v>
      </c>
      <c r="F6" s="42">
        <v>5406.2703000000001</v>
      </c>
      <c r="G6" s="42">
        <v>9163.17</v>
      </c>
      <c r="J6" s="4" t="s">
        <v>246</v>
      </c>
      <c r="M6" t="s">
        <v>2160</v>
      </c>
      <c r="O6" t="s">
        <v>2161</v>
      </c>
    </row>
    <row r="7" spans="1:23">
      <c r="A7" s="3">
        <v>38777</v>
      </c>
      <c r="B7" s="4" t="s">
        <v>243</v>
      </c>
      <c r="C7" s="4" t="s">
        <v>244</v>
      </c>
      <c r="D7" s="4" t="s">
        <v>245</v>
      </c>
      <c r="E7" s="4" t="s">
        <v>250</v>
      </c>
      <c r="F7" s="42">
        <v>1277.9685999999999</v>
      </c>
      <c r="G7" s="42">
        <v>2972.02</v>
      </c>
      <c r="J7" s="4" t="s">
        <v>250</v>
      </c>
      <c r="N7" t="s">
        <v>2162</v>
      </c>
      <c r="O7" t="s">
        <v>2163</v>
      </c>
      <c r="P7" t="s">
        <v>2164</v>
      </c>
      <c r="R7" t="s">
        <v>2168</v>
      </c>
    </row>
    <row r="8" spans="1:23">
      <c r="A8" s="3">
        <v>38878</v>
      </c>
      <c r="B8" s="4" t="s">
        <v>267</v>
      </c>
      <c r="C8" s="4" t="s">
        <v>244</v>
      </c>
      <c r="D8" s="4" t="s">
        <v>262</v>
      </c>
      <c r="E8" s="4" t="s">
        <v>274</v>
      </c>
      <c r="F8" s="42">
        <v>2681.739</v>
      </c>
      <c r="G8" s="42">
        <v>5959.42</v>
      </c>
      <c r="J8" s="4" t="s">
        <v>274</v>
      </c>
      <c r="M8" t="s">
        <v>2165</v>
      </c>
      <c r="P8" t="s">
        <v>2166</v>
      </c>
    </row>
    <row r="9" spans="1:23">
      <c r="A9" s="3">
        <v>38883</v>
      </c>
      <c r="B9" s="4" t="s">
        <v>243</v>
      </c>
      <c r="C9" s="4" t="s">
        <v>244</v>
      </c>
      <c r="D9" s="4" t="s">
        <v>251</v>
      </c>
      <c r="E9" s="4" t="s">
        <v>252</v>
      </c>
      <c r="F9" s="42">
        <v>736.25199999999995</v>
      </c>
      <c r="G9" s="42">
        <v>836.65</v>
      </c>
      <c r="J9" s="4" t="s">
        <v>252</v>
      </c>
      <c r="R9" t="s">
        <v>240</v>
      </c>
      <c r="S9" t="s">
        <v>244</v>
      </c>
      <c r="U9" t="s">
        <v>240</v>
      </c>
      <c r="V9" t="s">
        <v>19</v>
      </c>
      <c r="W9" t="s">
        <v>19</v>
      </c>
    </row>
    <row r="10" spans="1:23">
      <c r="A10" s="3">
        <v>38882</v>
      </c>
      <c r="B10" s="4" t="s">
        <v>247</v>
      </c>
      <c r="C10" s="4" t="s">
        <v>253</v>
      </c>
      <c r="D10" s="4" t="s">
        <v>254</v>
      </c>
      <c r="E10" s="4" t="s">
        <v>249</v>
      </c>
      <c r="F10" s="42">
        <v>2065.1130000000003</v>
      </c>
      <c r="G10" s="42">
        <v>4589.1400000000003</v>
      </c>
      <c r="J10" s="4" t="s">
        <v>249</v>
      </c>
      <c r="R10" t="s">
        <v>240</v>
      </c>
      <c r="S10" t="s">
        <v>248</v>
      </c>
      <c r="U10" t="s">
        <v>244</v>
      </c>
      <c r="V10" t="s">
        <v>2169</v>
      </c>
      <c r="W10" t="s">
        <v>2170</v>
      </c>
    </row>
    <row r="11" spans="1:23">
      <c r="A11" s="3">
        <v>38882</v>
      </c>
      <c r="B11" s="4" t="s">
        <v>247</v>
      </c>
      <c r="C11" s="4" t="s">
        <v>255</v>
      </c>
      <c r="D11" s="4" t="s">
        <v>256</v>
      </c>
      <c r="E11" s="4" t="s">
        <v>257</v>
      </c>
      <c r="F11" s="42">
        <v>2553.2776000000003</v>
      </c>
      <c r="G11" s="42">
        <v>3754.82</v>
      </c>
      <c r="J11" s="4" t="s">
        <v>257</v>
      </c>
      <c r="R11" t="s">
        <v>19</v>
      </c>
      <c r="S11" t="s">
        <v>2169</v>
      </c>
      <c r="U11" t="s">
        <v>248</v>
      </c>
      <c r="V11" t="s">
        <v>2169</v>
      </c>
    </row>
    <row r="12" spans="1:23">
      <c r="A12" s="3">
        <v>38882</v>
      </c>
      <c r="B12" s="4" t="s">
        <v>247</v>
      </c>
      <c r="C12" s="4" t="s">
        <v>258</v>
      </c>
      <c r="D12" s="4" t="s">
        <v>259</v>
      </c>
      <c r="E12" s="4" t="s">
        <v>260</v>
      </c>
      <c r="F12" s="42">
        <v>2315.4340000000002</v>
      </c>
      <c r="G12" s="42">
        <v>3405.05</v>
      </c>
      <c r="J12" s="4" t="s">
        <v>260</v>
      </c>
      <c r="R12" t="s">
        <v>19</v>
      </c>
      <c r="S12" t="s">
        <v>2170</v>
      </c>
    </row>
    <row r="13" spans="1:23">
      <c r="A13" s="3">
        <v>38882</v>
      </c>
      <c r="B13" s="4" t="s">
        <v>243</v>
      </c>
      <c r="C13" s="4" t="s">
        <v>261</v>
      </c>
      <c r="D13" s="4" t="s">
        <v>262</v>
      </c>
      <c r="E13" s="4" t="s">
        <v>263</v>
      </c>
      <c r="F13" s="42">
        <v>1233.068</v>
      </c>
      <c r="G13" s="42">
        <v>2867.6</v>
      </c>
      <c r="J13" s="4" t="s">
        <v>263</v>
      </c>
    </row>
    <row r="14" spans="1:23">
      <c r="A14" s="3">
        <v>38881</v>
      </c>
      <c r="B14" s="4" t="s">
        <v>264</v>
      </c>
      <c r="C14" s="4" t="s">
        <v>244</v>
      </c>
      <c r="D14" s="4" t="s">
        <v>265</v>
      </c>
      <c r="E14" s="4" t="s">
        <v>266</v>
      </c>
      <c r="F14" s="42">
        <v>2187.7136</v>
      </c>
      <c r="G14" s="42">
        <v>3771.92</v>
      </c>
      <c r="J14" s="4" t="s">
        <v>266</v>
      </c>
    </row>
    <row r="15" spans="1:23">
      <c r="A15" s="3">
        <v>38880</v>
      </c>
      <c r="B15" s="4" t="s">
        <v>267</v>
      </c>
      <c r="C15" s="4" t="s">
        <v>261</v>
      </c>
      <c r="D15" s="4" t="s">
        <v>268</v>
      </c>
      <c r="E15" s="4" t="s">
        <v>269</v>
      </c>
      <c r="F15" s="42">
        <v>3786.4939999999997</v>
      </c>
      <c r="G15" s="42">
        <v>8805.7999999999993</v>
      </c>
      <c r="J15" s="4" t="s">
        <v>269</v>
      </c>
      <c r="R15" s="44">
        <v>38869</v>
      </c>
      <c r="T15" t="s">
        <v>2171</v>
      </c>
    </row>
    <row r="16" spans="1:23">
      <c r="A16" s="3">
        <v>38880</v>
      </c>
      <c r="B16" s="4" t="s">
        <v>247</v>
      </c>
      <c r="C16" s="4" t="s">
        <v>244</v>
      </c>
      <c r="D16" s="4" t="s">
        <v>256</v>
      </c>
      <c r="E16" s="4" t="s">
        <v>270</v>
      </c>
      <c r="F16" s="42">
        <v>2964.4780000000001</v>
      </c>
      <c r="G16" s="42">
        <v>5389.96</v>
      </c>
      <c r="J16" s="4" t="s">
        <v>270</v>
      </c>
    </row>
    <row r="17" spans="1:10">
      <c r="A17" s="3">
        <v>38880</v>
      </c>
      <c r="B17" s="4" t="s">
        <v>247</v>
      </c>
      <c r="C17" s="4" t="s">
        <v>253</v>
      </c>
      <c r="D17" s="4" t="s">
        <v>259</v>
      </c>
      <c r="E17" s="4" t="s">
        <v>271</v>
      </c>
      <c r="F17" s="42">
        <v>2292.2224999999999</v>
      </c>
      <c r="G17" s="42">
        <v>5330.75</v>
      </c>
      <c r="J17" s="4" t="s">
        <v>271</v>
      </c>
    </row>
    <row r="18" spans="1:10">
      <c r="A18" s="3">
        <v>38879</v>
      </c>
      <c r="B18" s="4" t="s">
        <v>243</v>
      </c>
      <c r="C18" s="4" t="s">
        <v>272</v>
      </c>
      <c r="D18" s="4" t="s">
        <v>254</v>
      </c>
      <c r="E18" s="4" t="s">
        <v>273</v>
      </c>
      <c r="F18" s="42">
        <v>3427.8409999999994</v>
      </c>
      <c r="G18" s="42">
        <v>5809.9</v>
      </c>
      <c r="J18" s="4" t="s">
        <v>273</v>
      </c>
    </row>
    <row r="19" spans="1:10">
      <c r="A19" s="3">
        <v>38855</v>
      </c>
      <c r="B19" s="4" t="s">
        <v>243</v>
      </c>
      <c r="C19" s="4" t="s">
        <v>244</v>
      </c>
      <c r="D19" s="4" t="s">
        <v>262</v>
      </c>
      <c r="E19" s="4" t="s">
        <v>346</v>
      </c>
      <c r="F19" s="42">
        <v>5309.2380000000003</v>
      </c>
      <c r="G19" s="42">
        <v>9653.16</v>
      </c>
      <c r="J19" s="4" t="s">
        <v>346</v>
      </c>
    </row>
    <row r="20" spans="1:10">
      <c r="A20" s="3">
        <v>38878</v>
      </c>
      <c r="B20" s="4" t="s">
        <v>275</v>
      </c>
      <c r="C20" s="4" t="s">
        <v>244</v>
      </c>
      <c r="D20" s="4" t="s">
        <v>276</v>
      </c>
      <c r="E20" s="4" t="s">
        <v>277</v>
      </c>
      <c r="F20" s="42">
        <v>2336.3963999999996</v>
      </c>
      <c r="G20" s="42">
        <v>5433.48</v>
      </c>
      <c r="J20" s="4" t="s">
        <v>277</v>
      </c>
    </row>
    <row r="21" spans="1:10">
      <c r="A21" s="3">
        <v>38878</v>
      </c>
      <c r="B21" s="4" t="s">
        <v>247</v>
      </c>
      <c r="C21" s="4" t="s">
        <v>255</v>
      </c>
      <c r="D21" s="4" t="s">
        <v>262</v>
      </c>
      <c r="E21" s="4" t="s">
        <v>278</v>
      </c>
      <c r="F21" s="42">
        <v>3411.5625500000001</v>
      </c>
      <c r="G21" s="42">
        <v>3648.73</v>
      </c>
      <c r="J21" s="4" t="s">
        <v>278</v>
      </c>
    </row>
    <row r="22" spans="1:10">
      <c r="A22" s="3">
        <v>38878</v>
      </c>
      <c r="B22" s="4" t="s">
        <v>264</v>
      </c>
      <c r="C22" s="4" t="s">
        <v>272</v>
      </c>
      <c r="D22" s="4" t="s">
        <v>279</v>
      </c>
      <c r="E22" s="4" t="s">
        <v>280</v>
      </c>
      <c r="F22" s="42">
        <v>209.30459999999999</v>
      </c>
      <c r="G22" s="42">
        <v>360.87</v>
      </c>
      <c r="J22" s="4" t="s">
        <v>280</v>
      </c>
    </row>
    <row r="23" spans="1:10">
      <c r="A23" s="3">
        <v>38877</v>
      </c>
      <c r="B23" s="4" t="s">
        <v>247</v>
      </c>
      <c r="C23" s="4" t="s">
        <v>261</v>
      </c>
      <c r="D23" s="4" t="s">
        <v>281</v>
      </c>
      <c r="E23" s="4" t="s">
        <v>282</v>
      </c>
      <c r="F23" s="42">
        <v>4426.8998000000001</v>
      </c>
      <c r="G23" s="42">
        <v>7503.22</v>
      </c>
    </row>
    <row r="24" spans="1:10">
      <c r="A24" s="3">
        <v>38877</v>
      </c>
      <c r="B24" s="4" t="s">
        <v>243</v>
      </c>
      <c r="C24" s="4" t="s">
        <v>244</v>
      </c>
      <c r="D24" s="4" t="s">
        <v>254</v>
      </c>
      <c r="E24" s="4" t="s">
        <v>283</v>
      </c>
      <c r="F24" s="42">
        <v>6487.5183999999999</v>
      </c>
      <c r="G24" s="42">
        <v>7372.18</v>
      </c>
    </row>
    <row r="25" spans="1:10">
      <c r="A25" s="3">
        <v>38877</v>
      </c>
      <c r="B25" s="4" t="s">
        <v>243</v>
      </c>
      <c r="C25" s="4" t="s">
        <v>255</v>
      </c>
      <c r="D25" s="4" t="s">
        <v>262</v>
      </c>
      <c r="E25" s="4" t="s">
        <v>284</v>
      </c>
      <c r="F25" s="42">
        <v>2478.7079999999996</v>
      </c>
      <c r="G25" s="42">
        <v>4201.2</v>
      </c>
    </row>
    <row r="26" spans="1:10">
      <c r="A26" s="3">
        <v>38877</v>
      </c>
      <c r="B26" s="4" t="s">
        <v>247</v>
      </c>
      <c r="C26" s="4" t="s">
        <v>258</v>
      </c>
      <c r="D26" s="4" t="s">
        <v>262</v>
      </c>
      <c r="E26" s="4" t="s">
        <v>285</v>
      </c>
      <c r="F26" s="42">
        <v>1381.6759999999997</v>
      </c>
      <c r="G26" s="42">
        <v>2382.1999999999998</v>
      </c>
    </row>
    <row r="27" spans="1:10">
      <c r="A27" s="3">
        <v>38876</v>
      </c>
      <c r="B27" s="4" t="s">
        <v>247</v>
      </c>
      <c r="C27" s="4" t="s">
        <v>286</v>
      </c>
      <c r="D27" s="4" t="s">
        <v>256</v>
      </c>
      <c r="E27" s="4" t="s">
        <v>287</v>
      </c>
      <c r="F27" s="42">
        <v>4295.7172</v>
      </c>
      <c r="G27" s="42">
        <v>9990.0400000000009</v>
      </c>
    </row>
    <row r="28" spans="1:10">
      <c r="A28" s="3">
        <v>38876</v>
      </c>
      <c r="B28" s="4" t="s">
        <v>264</v>
      </c>
      <c r="C28" s="4" t="s">
        <v>253</v>
      </c>
      <c r="D28" s="4" t="s">
        <v>288</v>
      </c>
      <c r="E28" s="4" t="s">
        <v>289</v>
      </c>
      <c r="F28" s="42">
        <v>4949.5336000000007</v>
      </c>
      <c r="G28" s="42">
        <v>8389.0400000000009</v>
      </c>
    </row>
    <row r="29" spans="1:10">
      <c r="A29" s="3">
        <v>38876</v>
      </c>
      <c r="B29" s="4" t="s">
        <v>275</v>
      </c>
      <c r="C29" s="4" t="s">
        <v>261</v>
      </c>
      <c r="D29" s="4" t="s">
        <v>256</v>
      </c>
      <c r="E29" s="4" t="s">
        <v>290</v>
      </c>
      <c r="F29" s="42">
        <v>4651.7015999999994</v>
      </c>
      <c r="G29" s="42">
        <v>7884.24</v>
      </c>
    </row>
    <row r="30" spans="1:10">
      <c r="A30" s="3">
        <v>38876</v>
      </c>
      <c r="B30" s="4" t="s">
        <v>267</v>
      </c>
      <c r="C30" s="4" t="s">
        <v>261</v>
      </c>
      <c r="D30" s="4" t="s">
        <v>276</v>
      </c>
      <c r="E30" s="4" t="s">
        <v>291</v>
      </c>
      <c r="F30" s="42">
        <v>2605.3515000000002</v>
      </c>
      <c r="G30" s="42">
        <v>5789.67</v>
      </c>
    </row>
    <row r="31" spans="1:10">
      <c r="A31" s="3">
        <v>38876</v>
      </c>
      <c r="B31" s="4" t="s">
        <v>243</v>
      </c>
      <c r="C31" s="4" t="s">
        <v>255</v>
      </c>
      <c r="D31" s="4" t="s">
        <v>268</v>
      </c>
      <c r="E31" s="4" t="s">
        <v>292</v>
      </c>
      <c r="F31" s="42">
        <v>1563.0155999999999</v>
      </c>
      <c r="G31" s="42">
        <v>3634.92</v>
      </c>
    </row>
    <row r="32" spans="1:10">
      <c r="A32" s="3">
        <v>38875</v>
      </c>
      <c r="B32" s="4" t="s">
        <v>275</v>
      </c>
      <c r="C32" s="4" t="s">
        <v>248</v>
      </c>
      <c r="D32" s="4" t="s">
        <v>265</v>
      </c>
      <c r="E32" s="4" t="s">
        <v>293</v>
      </c>
      <c r="F32" s="42">
        <v>5395.1260000000002</v>
      </c>
      <c r="G32" s="42">
        <v>9809.32</v>
      </c>
    </row>
    <row r="33" spans="1:7">
      <c r="A33" s="3">
        <v>38875</v>
      </c>
      <c r="B33" s="4" t="s">
        <v>264</v>
      </c>
      <c r="C33" s="4" t="s">
        <v>286</v>
      </c>
      <c r="D33" s="4" t="s">
        <v>251</v>
      </c>
      <c r="E33" s="4" t="s">
        <v>294</v>
      </c>
      <c r="F33" s="42">
        <v>6353.3624000000009</v>
      </c>
      <c r="G33" s="42">
        <v>9343.18</v>
      </c>
    </row>
    <row r="34" spans="1:7">
      <c r="A34" s="3">
        <v>38875</v>
      </c>
      <c r="B34" s="4" t="s">
        <v>267</v>
      </c>
      <c r="C34" s="4" t="s">
        <v>286</v>
      </c>
      <c r="D34" s="4" t="s">
        <v>279</v>
      </c>
      <c r="E34" s="4" t="s">
        <v>295</v>
      </c>
      <c r="F34" s="42">
        <v>3401.7208000000001</v>
      </c>
      <c r="G34" s="42">
        <v>9193.84</v>
      </c>
    </row>
    <row r="35" spans="1:7">
      <c r="A35" s="3">
        <v>38875</v>
      </c>
      <c r="B35" s="4" t="s">
        <v>264</v>
      </c>
      <c r="C35" s="4" t="s">
        <v>248</v>
      </c>
      <c r="D35" s="4" t="s">
        <v>265</v>
      </c>
      <c r="E35" s="4" t="s">
        <v>296</v>
      </c>
      <c r="F35" s="42">
        <v>3084.5731000000001</v>
      </c>
      <c r="G35" s="42">
        <v>5228.09</v>
      </c>
    </row>
    <row r="36" spans="1:7">
      <c r="A36" s="3">
        <v>38875</v>
      </c>
      <c r="B36" s="4" t="s">
        <v>247</v>
      </c>
      <c r="C36" s="4" t="s">
        <v>258</v>
      </c>
      <c r="D36" s="4" t="s">
        <v>276</v>
      </c>
      <c r="E36" s="4" t="s">
        <v>297</v>
      </c>
      <c r="F36" s="42">
        <v>1569.5120999999999</v>
      </c>
      <c r="G36" s="42">
        <v>2660.19</v>
      </c>
    </row>
    <row r="37" spans="1:7">
      <c r="A37" s="3">
        <v>38875</v>
      </c>
      <c r="B37" s="4" t="s">
        <v>247</v>
      </c>
      <c r="C37" s="4" t="s">
        <v>253</v>
      </c>
      <c r="D37" s="4" t="s">
        <v>262</v>
      </c>
      <c r="E37" s="4" t="s">
        <v>298</v>
      </c>
      <c r="F37" s="42">
        <v>1155.048</v>
      </c>
      <c r="G37" s="42">
        <v>1698.6</v>
      </c>
    </row>
    <row r="38" spans="1:7">
      <c r="A38" s="3">
        <v>38766</v>
      </c>
      <c r="B38" s="4" t="s">
        <v>267</v>
      </c>
      <c r="C38" s="4" t="s">
        <v>244</v>
      </c>
      <c r="D38" s="4" t="s">
        <v>245</v>
      </c>
      <c r="E38" s="4" t="s">
        <v>397</v>
      </c>
      <c r="F38" s="42">
        <v>3718.9650000000001</v>
      </c>
      <c r="G38" s="42">
        <v>4958.62</v>
      </c>
    </row>
    <row r="39" spans="1:7">
      <c r="A39" s="3">
        <v>38875</v>
      </c>
      <c r="B39" s="4" t="s">
        <v>275</v>
      </c>
      <c r="C39" s="4" t="s">
        <v>244</v>
      </c>
      <c r="D39" s="4" t="s">
        <v>259</v>
      </c>
      <c r="E39" s="4" t="s">
        <v>300</v>
      </c>
      <c r="F39" s="42">
        <v>304.81</v>
      </c>
      <c r="G39" s="42">
        <v>326</v>
      </c>
    </row>
    <row r="40" spans="1:7">
      <c r="A40" s="3">
        <v>38874</v>
      </c>
      <c r="B40" s="4" t="s">
        <v>247</v>
      </c>
      <c r="C40" s="4" t="s">
        <v>244</v>
      </c>
      <c r="D40" s="4" t="s">
        <v>268</v>
      </c>
      <c r="E40" s="4" t="s">
        <v>301</v>
      </c>
      <c r="F40" s="42">
        <v>5231.1224999999995</v>
      </c>
      <c r="G40" s="42">
        <v>6974.83</v>
      </c>
    </row>
    <row r="41" spans="1:7">
      <c r="A41" s="3">
        <v>38874</v>
      </c>
      <c r="B41" s="4" t="s">
        <v>275</v>
      </c>
      <c r="C41" s="4" t="s">
        <v>244</v>
      </c>
      <c r="D41" s="4" t="s">
        <v>288</v>
      </c>
      <c r="E41" s="4" t="s">
        <v>302</v>
      </c>
      <c r="F41" s="42">
        <v>1701.5422999999998</v>
      </c>
      <c r="G41" s="42">
        <v>2883.97</v>
      </c>
    </row>
    <row r="42" spans="1:7">
      <c r="A42" s="3">
        <v>38873</v>
      </c>
      <c r="B42" s="4" t="s">
        <v>247</v>
      </c>
      <c r="C42" s="4" t="s">
        <v>253</v>
      </c>
      <c r="D42" s="4" t="s">
        <v>303</v>
      </c>
      <c r="E42" s="4" t="s">
        <v>304</v>
      </c>
      <c r="F42" s="42">
        <v>1755.6580000000001</v>
      </c>
      <c r="G42" s="42">
        <v>2581.85</v>
      </c>
    </row>
    <row r="43" spans="1:7">
      <c r="A43" s="3">
        <v>38873</v>
      </c>
      <c r="B43" s="4" t="s">
        <v>247</v>
      </c>
      <c r="C43" s="4" t="s">
        <v>272</v>
      </c>
      <c r="D43" s="4" t="s">
        <v>259</v>
      </c>
      <c r="E43" s="4" t="s">
        <v>305</v>
      </c>
      <c r="F43" s="42">
        <v>1012.1468500000001</v>
      </c>
      <c r="G43" s="42">
        <v>1082.51</v>
      </c>
    </row>
    <row r="44" spans="1:7">
      <c r="A44" s="3">
        <v>38871</v>
      </c>
      <c r="B44" s="4" t="s">
        <v>243</v>
      </c>
      <c r="C44" s="4" t="s">
        <v>286</v>
      </c>
      <c r="D44" s="4" t="s">
        <v>265</v>
      </c>
      <c r="E44" s="4" t="s">
        <v>306</v>
      </c>
      <c r="F44" s="42">
        <v>3317.4607000000001</v>
      </c>
      <c r="G44" s="42">
        <v>8966.11</v>
      </c>
    </row>
    <row r="45" spans="1:7">
      <c r="A45" s="3">
        <v>38871</v>
      </c>
      <c r="B45" s="4" t="s">
        <v>267</v>
      </c>
      <c r="C45" s="4" t="s">
        <v>286</v>
      </c>
      <c r="D45" s="4" t="s">
        <v>259</v>
      </c>
      <c r="E45" s="4" t="s">
        <v>307</v>
      </c>
      <c r="F45" s="42">
        <v>1291.4625000000001</v>
      </c>
      <c r="G45" s="42">
        <v>1721.95</v>
      </c>
    </row>
    <row r="46" spans="1:7">
      <c r="A46" s="3">
        <v>38870</v>
      </c>
      <c r="B46" s="4" t="s">
        <v>247</v>
      </c>
      <c r="C46" s="4" t="s">
        <v>244</v>
      </c>
      <c r="D46" s="4" t="s">
        <v>279</v>
      </c>
      <c r="E46" s="4" t="s">
        <v>308</v>
      </c>
      <c r="F46" s="42">
        <v>4304.3099000000002</v>
      </c>
      <c r="G46" s="42">
        <v>4603.54</v>
      </c>
    </row>
    <row r="47" spans="1:7">
      <c r="A47" s="3">
        <v>38869</v>
      </c>
      <c r="B47" s="4" t="s">
        <v>247</v>
      </c>
      <c r="C47" s="4" t="s">
        <v>258</v>
      </c>
      <c r="D47" s="4" t="s">
        <v>281</v>
      </c>
      <c r="E47" s="4" t="s">
        <v>309</v>
      </c>
      <c r="F47" s="42">
        <v>1276.155</v>
      </c>
      <c r="G47" s="42">
        <v>1701.54</v>
      </c>
    </row>
    <row r="48" spans="1:7">
      <c r="A48" s="3">
        <v>38869</v>
      </c>
      <c r="B48" s="4" t="s">
        <v>243</v>
      </c>
      <c r="C48" s="4" t="s">
        <v>244</v>
      </c>
      <c r="D48" s="4" t="s">
        <v>281</v>
      </c>
      <c r="E48" s="4" t="s">
        <v>310</v>
      </c>
      <c r="F48" s="42">
        <v>296.5985</v>
      </c>
      <c r="G48" s="42">
        <v>539.27</v>
      </c>
    </row>
    <row r="49" spans="1:7">
      <c r="A49" s="3">
        <v>38868</v>
      </c>
      <c r="B49" s="4" t="s">
        <v>247</v>
      </c>
      <c r="C49" s="4" t="s">
        <v>248</v>
      </c>
      <c r="D49" s="4" t="s">
        <v>268</v>
      </c>
      <c r="E49" s="4" t="s">
        <v>311</v>
      </c>
      <c r="F49" s="42">
        <v>4494.4470000000001</v>
      </c>
      <c r="G49" s="42">
        <v>9987.66</v>
      </c>
    </row>
    <row r="50" spans="1:7">
      <c r="A50" s="3">
        <v>38867</v>
      </c>
      <c r="B50" s="4" t="s">
        <v>264</v>
      </c>
      <c r="C50" s="4" t="s">
        <v>244</v>
      </c>
      <c r="D50" s="4" t="s">
        <v>279</v>
      </c>
      <c r="E50" s="4" t="s">
        <v>312</v>
      </c>
      <c r="F50" s="42">
        <v>5224.1909500000002</v>
      </c>
      <c r="G50" s="42">
        <v>5587.37</v>
      </c>
    </row>
    <row r="51" spans="1:7">
      <c r="A51" s="3">
        <v>38867</v>
      </c>
      <c r="B51" s="4" t="s">
        <v>275</v>
      </c>
      <c r="C51" s="4" t="s">
        <v>286</v>
      </c>
      <c r="D51" s="4" t="s">
        <v>256</v>
      </c>
      <c r="E51" s="4" t="s">
        <v>313</v>
      </c>
      <c r="F51" s="42">
        <v>4190.1288000000004</v>
      </c>
      <c r="G51" s="42">
        <v>4761.51</v>
      </c>
    </row>
    <row r="52" spans="1:7">
      <c r="A52" s="3">
        <v>38867</v>
      </c>
      <c r="B52" s="4" t="s">
        <v>264</v>
      </c>
      <c r="C52" s="4" t="s">
        <v>272</v>
      </c>
      <c r="D52" s="4" t="s">
        <v>254</v>
      </c>
      <c r="E52" s="4" t="s">
        <v>314</v>
      </c>
      <c r="F52" s="42">
        <v>1117.5012999999999</v>
      </c>
      <c r="G52" s="42">
        <v>1894.07</v>
      </c>
    </row>
    <row r="53" spans="1:7">
      <c r="A53" s="3">
        <v>38867</v>
      </c>
      <c r="B53" s="4" t="s">
        <v>275</v>
      </c>
      <c r="C53" s="4" t="s">
        <v>286</v>
      </c>
      <c r="D53" s="4" t="s">
        <v>256</v>
      </c>
      <c r="E53" s="4" t="s">
        <v>315</v>
      </c>
      <c r="F53" s="42">
        <v>1138.0952</v>
      </c>
      <c r="G53" s="42">
        <v>1293.29</v>
      </c>
    </row>
    <row r="54" spans="1:7">
      <c r="A54" s="3">
        <v>38866</v>
      </c>
      <c r="B54" s="4" t="s">
        <v>243</v>
      </c>
      <c r="C54" s="4" t="s">
        <v>261</v>
      </c>
      <c r="D54" s="4" t="s">
        <v>265</v>
      </c>
      <c r="E54" s="4" t="s">
        <v>316</v>
      </c>
      <c r="F54" s="42">
        <v>4263.1784000000007</v>
      </c>
      <c r="G54" s="42">
        <v>6269.38</v>
      </c>
    </row>
    <row r="55" spans="1:7">
      <c r="A55" s="3">
        <v>38866</v>
      </c>
      <c r="B55" s="4" t="s">
        <v>267</v>
      </c>
      <c r="C55" s="4" t="s">
        <v>261</v>
      </c>
      <c r="D55" s="4" t="s">
        <v>317</v>
      </c>
      <c r="E55" s="4" t="s">
        <v>318</v>
      </c>
      <c r="F55" s="42">
        <v>295.78559999999999</v>
      </c>
      <c r="G55" s="42">
        <v>336.12</v>
      </c>
    </row>
    <row r="56" spans="1:7">
      <c r="A56" s="3">
        <v>38866</v>
      </c>
      <c r="B56" s="4" t="s">
        <v>247</v>
      </c>
      <c r="C56" s="4" t="s">
        <v>258</v>
      </c>
      <c r="D56" s="4" t="s">
        <v>288</v>
      </c>
      <c r="E56" s="4" t="s">
        <v>319</v>
      </c>
      <c r="F56" s="42">
        <v>305.01570000000004</v>
      </c>
      <c r="G56" s="42">
        <v>326.22000000000003</v>
      </c>
    </row>
    <row r="57" spans="1:7">
      <c r="A57" s="3">
        <v>38865</v>
      </c>
      <c r="B57" s="4" t="s">
        <v>267</v>
      </c>
      <c r="C57" s="4" t="s">
        <v>248</v>
      </c>
      <c r="D57" s="4" t="s">
        <v>265</v>
      </c>
      <c r="E57" s="4" t="s">
        <v>320</v>
      </c>
      <c r="F57" s="42">
        <v>5262.2075000000004</v>
      </c>
      <c r="G57" s="42">
        <v>9567.65</v>
      </c>
    </row>
    <row r="58" spans="1:7">
      <c r="A58" s="3">
        <v>38865</v>
      </c>
      <c r="B58" s="4" t="s">
        <v>243</v>
      </c>
      <c r="C58" s="4" t="s">
        <v>253</v>
      </c>
      <c r="D58" s="4" t="s">
        <v>268</v>
      </c>
      <c r="E58" s="4" t="s">
        <v>321</v>
      </c>
      <c r="F58" s="42">
        <v>1075.8901000000001</v>
      </c>
      <c r="G58" s="42">
        <v>2502.0700000000002</v>
      </c>
    </row>
    <row r="59" spans="1:7">
      <c r="A59" s="3">
        <v>38864</v>
      </c>
      <c r="B59" s="4" t="s">
        <v>267</v>
      </c>
      <c r="C59" s="4" t="s">
        <v>253</v>
      </c>
      <c r="D59" s="4" t="s">
        <v>256</v>
      </c>
      <c r="E59" s="4" t="s">
        <v>322</v>
      </c>
      <c r="F59" s="42">
        <v>5422.665</v>
      </c>
      <c r="G59" s="42">
        <v>7230.22</v>
      </c>
    </row>
    <row r="60" spans="1:7">
      <c r="A60" s="3">
        <v>38864</v>
      </c>
      <c r="B60" s="4" t="s">
        <v>264</v>
      </c>
      <c r="C60" s="4" t="s">
        <v>272</v>
      </c>
      <c r="D60" s="4" t="s">
        <v>251</v>
      </c>
      <c r="E60" s="4" t="s">
        <v>323</v>
      </c>
      <c r="F60" s="42">
        <v>2289.2539999999999</v>
      </c>
      <c r="G60" s="42">
        <v>4162.28</v>
      </c>
    </row>
    <row r="61" spans="1:7">
      <c r="A61" s="3">
        <v>38864</v>
      </c>
      <c r="B61" s="4" t="s">
        <v>267</v>
      </c>
      <c r="C61" s="4" t="s">
        <v>261</v>
      </c>
      <c r="D61" s="4" t="s">
        <v>281</v>
      </c>
      <c r="E61" s="4" t="s">
        <v>324</v>
      </c>
      <c r="F61" s="42">
        <v>1067.1624999999999</v>
      </c>
      <c r="G61" s="42">
        <v>1808.75</v>
      </c>
    </row>
    <row r="62" spans="1:7">
      <c r="A62" s="3">
        <v>38864</v>
      </c>
      <c r="B62" s="4" t="s">
        <v>267</v>
      </c>
      <c r="C62" s="4" t="s">
        <v>258</v>
      </c>
      <c r="D62" s="4" t="s">
        <v>288</v>
      </c>
      <c r="E62" s="4" t="s">
        <v>325</v>
      </c>
      <c r="F62" s="42">
        <v>87.245999999999995</v>
      </c>
      <c r="G62" s="42">
        <v>193.88</v>
      </c>
    </row>
    <row r="63" spans="1:7">
      <c r="A63" s="3">
        <v>38863</v>
      </c>
      <c r="B63" s="4" t="s">
        <v>247</v>
      </c>
      <c r="C63" s="4" t="s">
        <v>286</v>
      </c>
      <c r="D63" s="4" t="s">
        <v>262</v>
      </c>
      <c r="E63" s="4" t="s">
        <v>326</v>
      </c>
      <c r="F63" s="42">
        <v>5846.415</v>
      </c>
      <c r="G63" s="42">
        <v>7795.22</v>
      </c>
    </row>
    <row r="64" spans="1:7">
      <c r="A64" s="3">
        <v>38863</v>
      </c>
      <c r="B64" s="4" t="s">
        <v>247</v>
      </c>
      <c r="C64" s="4" t="s">
        <v>253</v>
      </c>
      <c r="D64" s="4" t="s">
        <v>265</v>
      </c>
      <c r="E64" s="4" t="s">
        <v>327</v>
      </c>
      <c r="F64" s="42">
        <v>3631.5148999999997</v>
      </c>
      <c r="G64" s="42">
        <v>6155.11</v>
      </c>
    </row>
    <row r="65" spans="1:7">
      <c r="A65" s="3">
        <v>38863</v>
      </c>
      <c r="B65" s="4" t="s">
        <v>247</v>
      </c>
      <c r="C65" s="4" t="s">
        <v>253</v>
      </c>
      <c r="D65" s="4" t="s">
        <v>256</v>
      </c>
      <c r="E65" s="4" t="s">
        <v>328</v>
      </c>
      <c r="F65" s="42">
        <v>194.82100000000003</v>
      </c>
      <c r="G65" s="42">
        <v>354.22</v>
      </c>
    </row>
    <row r="66" spans="1:7">
      <c r="A66" s="3">
        <v>38862</v>
      </c>
      <c r="B66" s="4" t="s">
        <v>267</v>
      </c>
      <c r="C66" s="4" t="s">
        <v>286</v>
      </c>
      <c r="D66" s="4" t="s">
        <v>317</v>
      </c>
      <c r="E66" s="4" t="s">
        <v>329</v>
      </c>
      <c r="F66" s="42">
        <v>2580.6390000000001</v>
      </c>
      <c r="G66" s="42">
        <v>6974.7</v>
      </c>
    </row>
    <row r="67" spans="1:7">
      <c r="A67" s="3">
        <v>38862</v>
      </c>
      <c r="B67" s="4" t="s">
        <v>264</v>
      </c>
      <c r="C67" s="4" t="s">
        <v>253</v>
      </c>
      <c r="D67" s="4" t="s">
        <v>281</v>
      </c>
      <c r="E67" s="4" t="s">
        <v>330</v>
      </c>
      <c r="F67" s="42">
        <v>1259.0744</v>
      </c>
      <c r="G67" s="42">
        <v>2928.08</v>
      </c>
    </row>
    <row r="68" spans="1:7">
      <c r="A68" s="3">
        <v>38861</v>
      </c>
      <c r="B68" s="4" t="s">
        <v>243</v>
      </c>
      <c r="C68" s="4" t="s">
        <v>248</v>
      </c>
      <c r="D68" s="4" t="s">
        <v>288</v>
      </c>
      <c r="E68" s="4" t="s">
        <v>331</v>
      </c>
      <c r="F68" s="42">
        <v>2175.6752999999999</v>
      </c>
      <c r="G68" s="42">
        <v>5059.71</v>
      </c>
    </row>
    <row r="69" spans="1:7">
      <c r="A69" s="3">
        <v>38861</v>
      </c>
      <c r="B69" s="4" t="s">
        <v>247</v>
      </c>
      <c r="C69" s="4" t="s">
        <v>253</v>
      </c>
      <c r="D69" s="4" t="s">
        <v>288</v>
      </c>
      <c r="E69" s="4" t="s">
        <v>332</v>
      </c>
      <c r="F69" s="42">
        <v>823.97889999999995</v>
      </c>
      <c r="G69" s="42">
        <v>2226.9699999999998</v>
      </c>
    </row>
    <row r="70" spans="1:7">
      <c r="A70" s="3">
        <v>38860</v>
      </c>
      <c r="B70" s="4" t="s">
        <v>247</v>
      </c>
      <c r="C70" s="4" t="s">
        <v>253</v>
      </c>
      <c r="D70" s="4" t="s">
        <v>279</v>
      </c>
      <c r="E70" s="4" t="s">
        <v>333</v>
      </c>
      <c r="F70" s="42">
        <v>6767.5080000000007</v>
      </c>
      <c r="G70" s="42">
        <v>7690.35</v>
      </c>
    </row>
    <row r="71" spans="1:7">
      <c r="A71" s="3">
        <v>38859</v>
      </c>
      <c r="B71" s="4" t="s">
        <v>247</v>
      </c>
      <c r="C71" s="4" t="s">
        <v>255</v>
      </c>
      <c r="D71" s="4" t="s">
        <v>259</v>
      </c>
      <c r="E71" s="4" t="s">
        <v>334</v>
      </c>
      <c r="F71" s="42">
        <v>3963.8069999999998</v>
      </c>
      <c r="G71" s="42">
        <v>8808.4599999999991</v>
      </c>
    </row>
    <row r="72" spans="1:7">
      <c r="A72" s="3">
        <v>38859</v>
      </c>
      <c r="B72" s="4" t="s">
        <v>264</v>
      </c>
      <c r="C72" s="4" t="s">
        <v>248</v>
      </c>
      <c r="D72" s="4" t="s">
        <v>265</v>
      </c>
      <c r="E72" s="4" t="s">
        <v>335</v>
      </c>
      <c r="F72" s="42">
        <v>4441.3792000000003</v>
      </c>
      <c r="G72" s="42">
        <v>6531.44</v>
      </c>
    </row>
    <row r="73" spans="1:7">
      <c r="A73" s="3">
        <v>38859</v>
      </c>
      <c r="B73" s="4" t="s">
        <v>247</v>
      </c>
      <c r="C73" s="4" t="s">
        <v>258</v>
      </c>
      <c r="D73" s="4" t="s">
        <v>265</v>
      </c>
      <c r="E73" s="4" t="s">
        <v>336</v>
      </c>
      <c r="F73" s="42">
        <v>2827.5159999999996</v>
      </c>
      <c r="G73" s="42">
        <v>4792.3999999999996</v>
      </c>
    </row>
    <row r="74" spans="1:7">
      <c r="A74" s="3">
        <v>38859</v>
      </c>
      <c r="B74" s="4" t="s">
        <v>264</v>
      </c>
      <c r="C74" s="4" t="s">
        <v>253</v>
      </c>
      <c r="D74" s="4" t="s">
        <v>245</v>
      </c>
      <c r="E74" s="4" t="s">
        <v>337</v>
      </c>
      <c r="F74" s="42">
        <v>776.84849999999994</v>
      </c>
      <c r="G74" s="42">
        <v>1726.33</v>
      </c>
    </row>
    <row r="75" spans="1:7">
      <c r="A75" s="3">
        <v>38858</v>
      </c>
      <c r="B75" s="4" t="s">
        <v>247</v>
      </c>
      <c r="C75" s="4" t="s">
        <v>248</v>
      </c>
      <c r="D75" s="4" t="s">
        <v>276</v>
      </c>
      <c r="E75" s="4" t="s">
        <v>338</v>
      </c>
      <c r="F75" s="42">
        <v>3569.8872000000001</v>
      </c>
      <c r="G75" s="42">
        <v>4056.69</v>
      </c>
    </row>
    <row r="76" spans="1:7">
      <c r="A76" s="3">
        <v>38858</v>
      </c>
      <c r="B76" s="4" t="s">
        <v>264</v>
      </c>
      <c r="C76" s="4" t="s">
        <v>286</v>
      </c>
      <c r="D76" s="4" t="s">
        <v>303</v>
      </c>
      <c r="E76" s="4" t="s">
        <v>339</v>
      </c>
      <c r="F76" s="42">
        <v>1658.3309999999999</v>
      </c>
      <c r="G76" s="42">
        <v>3685.18</v>
      </c>
    </row>
    <row r="77" spans="1:7">
      <c r="A77" s="3">
        <v>38857</v>
      </c>
      <c r="B77" s="4" t="s">
        <v>243</v>
      </c>
      <c r="C77" s="4" t="s">
        <v>248</v>
      </c>
      <c r="D77" s="4" t="s">
        <v>281</v>
      </c>
      <c r="E77" s="4" t="s">
        <v>340</v>
      </c>
      <c r="F77" s="42">
        <v>2950.4429</v>
      </c>
      <c r="G77" s="42">
        <v>7974.17</v>
      </c>
    </row>
    <row r="78" spans="1:7">
      <c r="A78" s="3">
        <v>38856</v>
      </c>
      <c r="B78" s="4" t="s">
        <v>247</v>
      </c>
      <c r="C78" s="4" t="s">
        <v>272</v>
      </c>
      <c r="D78" s="4" t="s">
        <v>317</v>
      </c>
      <c r="E78" s="4" t="s">
        <v>341</v>
      </c>
      <c r="F78" s="42">
        <v>3908.8896</v>
      </c>
      <c r="G78" s="42">
        <v>4441.92</v>
      </c>
    </row>
    <row r="79" spans="1:7">
      <c r="A79" s="3">
        <v>38856</v>
      </c>
      <c r="B79" s="4" t="s">
        <v>264</v>
      </c>
      <c r="C79" s="4" t="s">
        <v>253</v>
      </c>
      <c r="D79" s="4" t="s">
        <v>265</v>
      </c>
      <c r="E79" s="4" t="s">
        <v>342</v>
      </c>
      <c r="F79" s="42">
        <v>1854.6071999999999</v>
      </c>
      <c r="G79" s="42">
        <v>4313.04</v>
      </c>
    </row>
    <row r="80" spans="1:7">
      <c r="A80" s="3">
        <v>38856</v>
      </c>
      <c r="B80" s="4" t="s">
        <v>264</v>
      </c>
      <c r="C80" s="4" t="s">
        <v>261</v>
      </c>
      <c r="D80" s="4" t="s">
        <v>251</v>
      </c>
      <c r="E80" s="4" t="s">
        <v>343</v>
      </c>
      <c r="F80" s="42">
        <v>1530.5445</v>
      </c>
      <c r="G80" s="42">
        <v>3401.21</v>
      </c>
    </row>
    <row r="81" spans="1:7">
      <c r="A81" s="3">
        <v>38856</v>
      </c>
      <c r="B81" s="4" t="s">
        <v>264</v>
      </c>
      <c r="C81" s="4" t="s">
        <v>248</v>
      </c>
      <c r="D81" s="4" t="s">
        <v>251</v>
      </c>
      <c r="E81" s="4" t="s">
        <v>344</v>
      </c>
      <c r="F81" s="42">
        <v>1798.3015999999998</v>
      </c>
      <c r="G81" s="42">
        <v>3100.52</v>
      </c>
    </row>
    <row r="82" spans="1:7">
      <c r="A82" s="3">
        <v>38856</v>
      </c>
      <c r="B82" s="4" t="s">
        <v>243</v>
      </c>
      <c r="C82" s="4" t="s">
        <v>244</v>
      </c>
      <c r="D82" s="4" t="s">
        <v>303</v>
      </c>
      <c r="E82" s="4" t="s">
        <v>345</v>
      </c>
      <c r="F82" s="42">
        <v>1458.2425000000001</v>
      </c>
      <c r="G82" s="42">
        <v>2651.35</v>
      </c>
    </row>
    <row r="83" spans="1:7">
      <c r="A83" s="3">
        <v>38807</v>
      </c>
      <c r="B83" s="4" t="s">
        <v>267</v>
      </c>
      <c r="C83" s="4" t="s">
        <v>244</v>
      </c>
      <c r="D83" s="4" t="s">
        <v>262</v>
      </c>
      <c r="E83" s="4" t="s">
        <v>482</v>
      </c>
      <c r="F83" s="42">
        <v>4453.9949999999999</v>
      </c>
      <c r="G83" s="42">
        <v>5938.66</v>
      </c>
    </row>
    <row r="84" spans="1:7">
      <c r="A84" s="3">
        <v>38855</v>
      </c>
      <c r="B84" s="4" t="s">
        <v>275</v>
      </c>
      <c r="C84" s="4" t="s">
        <v>244</v>
      </c>
      <c r="D84" s="4" t="s">
        <v>303</v>
      </c>
      <c r="E84" s="4" t="s">
        <v>347</v>
      </c>
      <c r="F84" s="42">
        <v>8649.2829500000007</v>
      </c>
      <c r="G84" s="42">
        <v>9250.57</v>
      </c>
    </row>
    <row r="85" spans="1:7">
      <c r="A85" s="3">
        <v>38855</v>
      </c>
      <c r="B85" s="4" t="s">
        <v>247</v>
      </c>
      <c r="C85" s="4" t="s">
        <v>253</v>
      </c>
      <c r="D85" s="4" t="s">
        <v>251</v>
      </c>
      <c r="E85" s="4" t="s">
        <v>348</v>
      </c>
      <c r="F85" s="42">
        <v>3731.0940000000001</v>
      </c>
      <c r="G85" s="42">
        <v>8291.32</v>
      </c>
    </row>
    <row r="86" spans="1:7">
      <c r="A86" s="3">
        <v>38855</v>
      </c>
      <c r="B86" s="4" t="s">
        <v>275</v>
      </c>
      <c r="C86" s="4" t="s">
        <v>255</v>
      </c>
      <c r="D86" s="4" t="s">
        <v>317</v>
      </c>
      <c r="E86" s="4" t="s">
        <v>349</v>
      </c>
      <c r="F86" s="42">
        <v>2442.518</v>
      </c>
      <c r="G86" s="42">
        <v>6601.4</v>
      </c>
    </row>
    <row r="87" spans="1:7">
      <c r="A87" s="3">
        <v>38855</v>
      </c>
      <c r="B87" s="4" t="s">
        <v>275</v>
      </c>
      <c r="C87" s="4" t="s">
        <v>272</v>
      </c>
      <c r="D87" s="4" t="s">
        <v>279</v>
      </c>
      <c r="E87" s="4" t="s">
        <v>350</v>
      </c>
      <c r="F87" s="42">
        <v>3489.6525000000001</v>
      </c>
      <c r="G87" s="42">
        <v>4652.87</v>
      </c>
    </row>
    <row r="88" spans="1:7">
      <c r="A88" s="3">
        <v>38855</v>
      </c>
      <c r="B88" s="4" t="s">
        <v>247</v>
      </c>
      <c r="C88" s="4" t="s">
        <v>286</v>
      </c>
      <c r="D88" s="4" t="s">
        <v>303</v>
      </c>
      <c r="E88" s="4" t="s">
        <v>351</v>
      </c>
      <c r="F88" s="42">
        <v>4246.5736500000003</v>
      </c>
      <c r="G88" s="42">
        <v>4541.79</v>
      </c>
    </row>
    <row r="89" spans="1:7">
      <c r="A89" s="3">
        <v>38855</v>
      </c>
      <c r="B89" s="4" t="s">
        <v>247</v>
      </c>
      <c r="C89" s="4" t="s">
        <v>255</v>
      </c>
      <c r="D89" s="4" t="s">
        <v>259</v>
      </c>
      <c r="E89" s="4" t="s">
        <v>352</v>
      </c>
      <c r="F89" s="42">
        <v>406.24650000000003</v>
      </c>
      <c r="G89" s="42">
        <v>738.63</v>
      </c>
    </row>
    <row r="90" spans="1:7">
      <c r="A90" s="3">
        <v>38854</v>
      </c>
      <c r="B90" s="4" t="s">
        <v>247</v>
      </c>
      <c r="C90" s="4" t="s">
        <v>261</v>
      </c>
      <c r="D90" s="4" t="s">
        <v>256</v>
      </c>
      <c r="E90" s="4" t="s">
        <v>353</v>
      </c>
      <c r="F90" s="42">
        <v>5365.1730000000007</v>
      </c>
      <c r="G90" s="42">
        <v>9754.86</v>
      </c>
    </row>
    <row r="91" spans="1:7">
      <c r="A91" s="3">
        <v>38854</v>
      </c>
      <c r="B91" s="4" t="s">
        <v>247</v>
      </c>
      <c r="C91" s="4" t="s">
        <v>248</v>
      </c>
      <c r="D91" s="4" t="s">
        <v>251</v>
      </c>
      <c r="E91" s="4" t="s">
        <v>354</v>
      </c>
      <c r="F91" s="42">
        <v>2764.3959999999997</v>
      </c>
      <c r="G91" s="42">
        <v>4766.2</v>
      </c>
    </row>
    <row r="92" spans="1:7">
      <c r="A92" s="3">
        <v>38854</v>
      </c>
      <c r="B92" s="4" t="s">
        <v>275</v>
      </c>
      <c r="C92" s="4" t="s">
        <v>261</v>
      </c>
      <c r="D92" s="4" t="s">
        <v>268</v>
      </c>
      <c r="E92" s="4" t="s">
        <v>355</v>
      </c>
      <c r="F92" s="42">
        <v>436.86270000000002</v>
      </c>
      <c r="G92" s="42">
        <v>1180.71</v>
      </c>
    </row>
    <row r="93" spans="1:7">
      <c r="A93" s="3">
        <v>38853</v>
      </c>
      <c r="B93" s="4" t="s">
        <v>275</v>
      </c>
      <c r="C93" s="4" t="s">
        <v>253</v>
      </c>
      <c r="D93" s="4" t="s">
        <v>254</v>
      </c>
      <c r="E93" s="4" t="s">
        <v>356</v>
      </c>
      <c r="F93" s="42">
        <v>4533.7574999999997</v>
      </c>
      <c r="G93" s="42">
        <v>6045.01</v>
      </c>
    </row>
    <row r="94" spans="1:7">
      <c r="A94" s="3">
        <v>38853</v>
      </c>
      <c r="B94" s="4" t="s">
        <v>247</v>
      </c>
      <c r="C94" s="4" t="s">
        <v>261</v>
      </c>
      <c r="D94" s="4" t="s">
        <v>256</v>
      </c>
      <c r="E94" s="4" t="s">
        <v>357</v>
      </c>
      <c r="F94" s="42">
        <v>272.13300000000004</v>
      </c>
      <c r="G94" s="42">
        <v>604.74</v>
      </c>
    </row>
    <row r="95" spans="1:7">
      <c r="A95" s="3">
        <v>38852</v>
      </c>
      <c r="B95" s="4" t="s">
        <v>267</v>
      </c>
      <c r="C95" s="4" t="s">
        <v>286</v>
      </c>
      <c r="D95" s="4" t="s">
        <v>281</v>
      </c>
      <c r="E95" s="4" t="s">
        <v>358</v>
      </c>
      <c r="F95" s="42">
        <v>3605.0410000000002</v>
      </c>
      <c r="G95" s="42">
        <v>6554.62</v>
      </c>
    </row>
    <row r="96" spans="1:7">
      <c r="A96" s="3">
        <v>38852</v>
      </c>
      <c r="B96" s="4" t="s">
        <v>247</v>
      </c>
      <c r="C96" s="4" t="s">
        <v>244</v>
      </c>
      <c r="D96" s="4" t="s">
        <v>279</v>
      </c>
      <c r="E96" s="4" t="s">
        <v>359</v>
      </c>
      <c r="F96" s="42">
        <v>1018.2511000000001</v>
      </c>
      <c r="G96" s="42">
        <v>2752.03</v>
      </c>
    </row>
    <row r="97" spans="1:7">
      <c r="A97" s="3">
        <v>38851</v>
      </c>
      <c r="B97" s="4" t="s">
        <v>247</v>
      </c>
      <c r="C97" s="4" t="s">
        <v>261</v>
      </c>
      <c r="D97" s="4" t="s">
        <v>276</v>
      </c>
      <c r="E97" s="4" t="s">
        <v>360</v>
      </c>
      <c r="F97" s="42">
        <v>5409.0277999999998</v>
      </c>
      <c r="G97" s="42">
        <v>9325.91</v>
      </c>
    </row>
    <row r="98" spans="1:7">
      <c r="A98" s="3">
        <v>38851</v>
      </c>
      <c r="B98" s="4" t="s">
        <v>247</v>
      </c>
      <c r="C98" s="4" t="s">
        <v>253</v>
      </c>
      <c r="D98" s="4" t="s">
        <v>268</v>
      </c>
      <c r="E98" s="4" t="s">
        <v>361</v>
      </c>
      <c r="F98" s="42">
        <v>3559.26</v>
      </c>
      <c r="G98" s="42">
        <v>4745.68</v>
      </c>
    </row>
    <row r="99" spans="1:7">
      <c r="A99" s="3">
        <v>38851</v>
      </c>
      <c r="B99" s="4" t="s">
        <v>247</v>
      </c>
      <c r="C99" s="4" t="s">
        <v>255</v>
      </c>
      <c r="D99" s="4" t="s">
        <v>251</v>
      </c>
      <c r="E99" s="4" t="s">
        <v>362</v>
      </c>
      <c r="F99" s="42">
        <v>692.46749999999997</v>
      </c>
      <c r="G99" s="42">
        <v>923.29</v>
      </c>
    </row>
    <row r="100" spans="1:7">
      <c r="A100" s="3">
        <v>38850</v>
      </c>
      <c r="B100" s="4" t="s">
        <v>267</v>
      </c>
      <c r="C100" s="4" t="s">
        <v>286</v>
      </c>
      <c r="D100" s="4" t="s">
        <v>265</v>
      </c>
      <c r="E100" s="4" t="s">
        <v>363</v>
      </c>
      <c r="F100" s="42">
        <v>2666.1385999999998</v>
      </c>
      <c r="G100" s="42">
        <v>7205.78</v>
      </c>
    </row>
    <row r="101" spans="1:7">
      <c r="A101" s="3">
        <v>38850</v>
      </c>
      <c r="B101" s="4" t="s">
        <v>247</v>
      </c>
      <c r="C101" s="4" t="s">
        <v>261</v>
      </c>
      <c r="D101" s="4" t="s">
        <v>279</v>
      </c>
      <c r="E101" s="4" t="s">
        <v>364</v>
      </c>
      <c r="F101" s="42">
        <v>2076.5250000000001</v>
      </c>
      <c r="G101" s="42">
        <v>4614.5</v>
      </c>
    </row>
    <row r="102" spans="1:7">
      <c r="A102" s="3">
        <v>38850</v>
      </c>
      <c r="B102" s="4" t="s">
        <v>264</v>
      </c>
      <c r="C102" s="4" t="s">
        <v>244</v>
      </c>
      <c r="D102" s="4" t="s">
        <v>281</v>
      </c>
      <c r="E102" s="4" t="s">
        <v>365</v>
      </c>
      <c r="F102" s="42">
        <v>927.62330000000009</v>
      </c>
      <c r="G102" s="42">
        <v>2507.09</v>
      </c>
    </row>
    <row r="103" spans="1:7">
      <c r="A103" s="3">
        <v>38849</v>
      </c>
      <c r="B103" s="4" t="s">
        <v>264</v>
      </c>
      <c r="C103" s="4" t="s">
        <v>255</v>
      </c>
      <c r="D103" s="4" t="s">
        <v>279</v>
      </c>
      <c r="E103" s="4" t="s">
        <v>366</v>
      </c>
      <c r="F103" s="42">
        <v>4596.9550000000008</v>
      </c>
      <c r="G103" s="42">
        <v>8358.1</v>
      </c>
    </row>
    <row r="104" spans="1:7">
      <c r="A104" s="3">
        <v>38849</v>
      </c>
      <c r="B104" s="4" t="s">
        <v>247</v>
      </c>
      <c r="C104" s="4" t="s">
        <v>258</v>
      </c>
      <c r="D104" s="4" t="s">
        <v>276</v>
      </c>
      <c r="E104" s="4" t="s">
        <v>367</v>
      </c>
      <c r="F104" s="42">
        <v>4764.9841999999999</v>
      </c>
      <c r="G104" s="42">
        <v>8215.49</v>
      </c>
    </row>
    <row r="105" spans="1:7">
      <c r="A105" s="3">
        <v>38849</v>
      </c>
      <c r="B105" s="4" t="s">
        <v>267</v>
      </c>
      <c r="C105" s="4" t="s">
        <v>261</v>
      </c>
      <c r="D105" s="4" t="s">
        <v>276</v>
      </c>
      <c r="E105" s="4" t="s">
        <v>368</v>
      </c>
      <c r="F105" s="42">
        <v>1122.2566999999999</v>
      </c>
      <c r="G105" s="42">
        <v>1902.13</v>
      </c>
    </row>
    <row r="106" spans="1:7">
      <c r="A106" s="3">
        <v>38848</v>
      </c>
      <c r="B106" s="4" t="s">
        <v>275</v>
      </c>
      <c r="C106" s="4" t="s">
        <v>244</v>
      </c>
      <c r="D106" s="4" t="s">
        <v>254</v>
      </c>
      <c r="E106" s="4" t="s">
        <v>369</v>
      </c>
      <c r="F106" s="42">
        <v>3545.6228500000002</v>
      </c>
      <c r="G106" s="42">
        <v>3792.11</v>
      </c>
    </row>
    <row r="107" spans="1:7">
      <c r="A107" s="3">
        <v>38848</v>
      </c>
      <c r="B107" s="4" t="s">
        <v>267</v>
      </c>
      <c r="C107" s="4" t="s">
        <v>255</v>
      </c>
      <c r="D107" s="4" t="s">
        <v>317</v>
      </c>
      <c r="E107" s="4" t="s">
        <v>370</v>
      </c>
      <c r="F107" s="42">
        <v>2293.8449999999998</v>
      </c>
      <c r="G107" s="42">
        <v>3058.46</v>
      </c>
    </row>
    <row r="108" spans="1:7">
      <c r="A108" s="3">
        <v>38847</v>
      </c>
      <c r="B108" s="4" t="s">
        <v>247</v>
      </c>
      <c r="C108" s="4" t="s">
        <v>248</v>
      </c>
      <c r="D108" s="4" t="s">
        <v>256</v>
      </c>
      <c r="E108" s="4" t="s">
        <v>371</v>
      </c>
      <c r="F108" s="42">
        <v>4030.73</v>
      </c>
      <c r="G108" s="42">
        <v>7328.6</v>
      </c>
    </row>
    <row r="109" spans="1:7">
      <c r="A109" s="3">
        <v>38847</v>
      </c>
      <c r="B109" s="4" t="s">
        <v>267</v>
      </c>
      <c r="C109" s="4" t="s">
        <v>244</v>
      </c>
      <c r="D109" s="4" t="s">
        <v>279</v>
      </c>
      <c r="E109" s="4" t="s">
        <v>372</v>
      </c>
      <c r="F109" s="42">
        <v>3475.9285000000004</v>
      </c>
      <c r="G109" s="42">
        <v>6319.87</v>
      </c>
    </row>
    <row r="110" spans="1:7">
      <c r="A110" s="3">
        <v>38847</v>
      </c>
      <c r="B110" s="4" t="s">
        <v>247</v>
      </c>
      <c r="C110" s="4" t="s">
        <v>253</v>
      </c>
      <c r="D110" s="4" t="s">
        <v>279</v>
      </c>
      <c r="E110" s="4" t="s">
        <v>373</v>
      </c>
      <c r="F110" s="42">
        <v>1855.4204999999999</v>
      </c>
      <c r="G110" s="42">
        <v>5014.6499999999996</v>
      </c>
    </row>
    <row r="111" spans="1:7">
      <c r="A111" s="3">
        <v>38847</v>
      </c>
      <c r="B111" s="4" t="s">
        <v>267</v>
      </c>
      <c r="C111" s="4" t="s">
        <v>272</v>
      </c>
      <c r="D111" s="4" t="s">
        <v>245</v>
      </c>
      <c r="E111" s="4" t="s">
        <v>374</v>
      </c>
      <c r="F111" s="42">
        <v>2236.3418999999999</v>
      </c>
      <c r="G111" s="42">
        <v>3790.41</v>
      </c>
    </row>
    <row r="112" spans="1:7">
      <c r="A112" s="3">
        <v>38847</v>
      </c>
      <c r="B112" s="4" t="s">
        <v>267</v>
      </c>
      <c r="C112" s="4" t="s">
        <v>286</v>
      </c>
      <c r="D112" s="4" t="s">
        <v>245</v>
      </c>
      <c r="E112" s="4" t="s">
        <v>375</v>
      </c>
      <c r="F112" s="42">
        <v>2127.2576000000004</v>
      </c>
      <c r="G112" s="42">
        <v>3128.32</v>
      </c>
    </row>
    <row r="113" spans="1:7">
      <c r="A113" s="3">
        <v>38847</v>
      </c>
      <c r="B113" s="4" t="s">
        <v>247</v>
      </c>
      <c r="C113" s="4" t="s">
        <v>258</v>
      </c>
      <c r="D113" s="4" t="s">
        <v>259</v>
      </c>
      <c r="E113" s="4" t="s">
        <v>376</v>
      </c>
      <c r="F113" s="42">
        <v>637.44709999999998</v>
      </c>
      <c r="G113" s="42">
        <v>1722.83</v>
      </c>
    </row>
    <row r="114" spans="1:7">
      <c r="A114" s="3">
        <v>38846</v>
      </c>
      <c r="B114" s="4" t="s">
        <v>275</v>
      </c>
      <c r="C114" s="4" t="s">
        <v>272</v>
      </c>
      <c r="D114" s="4" t="s">
        <v>276</v>
      </c>
      <c r="E114" s="4" t="s">
        <v>377</v>
      </c>
      <c r="F114" s="42">
        <v>4285.1774999999998</v>
      </c>
      <c r="G114" s="42">
        <v>5713.57</v>
      </c>
    </row>
    <row r="115" spans="1:7">
      <c r="A115" s="3">
        <v>38845</v>
      </c>
      <c r="B115" s="4" t="s">
        <v>264</v>
      </c>
      <c r="C115" s="4" t="s">
        <v>255</v>
      </c>
      <c r="D115" s="4" t="s">
        <v>281</v>
      </c>
      <c r="E115" s="4" t="s">
        <v>378</v>
      </c>
      <c r="F115" s="42">
        <v>6255.4949999999999</v>
      </c>
      <c r="G115" s="42">
        <v>8340.66</v>
      </c>
    </row>
    <row r="116" spans="1:7">
      <c r="A116" s="3">
        <v>38845</v>
      </c>
      <c r="B116" s="4" t="s">
        <v>275</v>
      </c>
      <c r="C116" s="4" t="s">
        <v>244</v>
      </c>
      <c r="D116" s="4" t="s">
        <v>254</v>
      </c>
      <c r="E116" s="4" t="s">
        <v>379</v>
      </c>
      <c r="F116" s="42">
        <v>1834.0455999999999</v>
      </c>
      <c r="G116" s="42">
        <v>4956.88</v>
      </c>
    </row>
    <row r="117" spans="1:7">
      <c r="A117" s="3">
        <v>38844</v>
      </c>
      <c r="B117" s="4" t="s">
        <v>247</v>
      </c>
      <c r="C117" s="4" t="s">
        <v>244</v>
      </c>
      <c r="D117" s="4" t="s">
        <v>276</v>
      </c>
      <c r="E117" s="4" t="s">
        <v>380</v>
      </c>
      <c r="F117" s="42">
        <v>5026.5109000000002</v>
      </c>
      <c r="G117" s="42">
        <v>8519.51</v>
      </c>
    </row>
    <row r="118" spans="1:7">
      <c r="A118" s="3">
        <v>38844</v>
      </c>
      <c r="B118" s="4" t="s">
        <v>243</v>
      </c>
      <c r="C118" s="4" t="s">
        <v>244</v>
      </c>
      <c r="D118" s="4" t="s">
        <v>254</v>
      </c>
      <c r="E118" s="4" t="s">
        <v>381</v>
      </c>
      <c r="F118" s="42">
        <v>4677.2253000000001</v>
      </c>
      <c r="G118" s="42">
        <v>5002.38</v>
      </c>
    </row>
    <row r="119" spans="1:7">
      <c r="A119" s="3">
        <v>38844</v>
      </c>
      <c r="B119" s="4" t="s">
        <v>264</v>
      </c>
      <c r="C119" s="4" t="s">
        <v>286</v>
      </c>
      <c r="D119" s="4" t="s">
        <v>256</v>
      </c>
      <c r="E119" s="4" t="s">
        <v>382</v>
      </c>
      <c r="F119" s="42">
        <v>2018.03855</v>
      </c>
      <c r="G119" s="42">
        <v>2158.33</v>
      </c>
    </row>
    <row r="120" spans="1:7">
      <c r="A120" s="3">
        <v>38843</v>
      </c>
      <c r="B120" s="4" t="s">
        <v>275</v>
      </c>
      <c r="C120" s="4" t="s">
        <v>272</v>
      </c>
      <c r="D120" s="4" t="s">
        <v>317</v>
      </c>
      <c r="E120" s="4" t="s">
        <v>383</v>
      </c>
      <c r="F120" s="42">
        <v>3172.0617999999999</v>
      </c>
      <c r="G120" s="42">
        <v>8573.14</v>
      </c>
    </row>
    <row r="121" spans="1:7">
      <c r="A121" s="3">
        <v>38843</v>
      </c>
      <c r="B121" s="4" t="s">
        <v>243</v>
      </c>
      <c r="C121" s="4" t="s">
        <v>255</v>
      </c>
      <c r="D121" s="4" t="s">
        <v>245</v>
      </c>
      <c r="E121" s="4" t="s">
        <v>384</v>
      </c>
      <c r="F121" s="42">
        <v>3558.8649</v>
      </c>
      <c r="G121" s="42">
        <v>8276.43</v>
      </c>
    </row>
    <row r="122" spans="1:7">
      <c r="A122" s="3">
        <v>38843</v>
      </c>
      <c r="B122" s="4" t="s">
        <v>267</v>
      </c>
      <c r="C122" s="4" t="s">
        <v>253</v>
      </c>
      <c r="D122" s="4" t="s">
        <v>276</v>
      </c>
      <c r="E122" s="4" t="s">
        <v>385</v>
      </c>
      <c r="F122" s="42">
        <v>1558.413</v>
      </c>
      <c r="G122" s="42">
        <v>3463.14</v>
      </c>
    </row>
    <row r="123" spans="1:7">
      <c r="A123" s="3">
        <v>38842</v>
      </c>
      <c r="B123" s="4" t="s">
        <v>243</v>
      </c>
      <c r="C123" s="4" t="s">
        <v>286</v>
      </c>
      <c r="D123" s="4" t="s">
        <v>288</v>
      </c>
      <c r="E123" s="4" t="s">
        <v>386</v>
      </c>
      <c r="F123" s="42">
        <v>1974.5040999999999</v>
      </c>
      <c r="G123" s="42">
        <v>4591.87</v>
      </c>
    </row>
    <row r="124" spans="1:7">
      <c r="A124" s="3">
        <v>38841</v>
      </c>
      <c r="B124" s="4" t="s">
        <v>264</v>
      </c>
      <c r="C124" s="4" t="s">
        <v>253</v>
      </c>
      <c r="D124" s="4" t="s">
        <v>268</v>
      </c>
      <c r="E124" s="4" t="s">
        <v>387</v>
      </c>
      <c r="F124" s="42">
        <v>5376.2628999999997</v>
      </c>
      <c r="G124" s="42">
        <v>9112.31</v>
      </c>
    </row>
    <row r="125" spans="1:7">
      <c r="A125" s="3">
        <v>38841</v>
      </c>
      <c r="B125" s="4" t="s">
        <v>247</v>
      </c>
      <c r="C125" s="4" t="s">
        <v>248</v>
      </c>
      <c r="D125" s="4" t="s">
        <v>256</v>
      </c>
      <c r="E125" s="4" t="s">
        <v>388</v>
      </c>
      <c r="F125" s="42">
        <v>7980.0847500000009</v>
      </c>
      <c r="G125" s="42">
        <v>8534.85</v>
      </c>
    </row>
    <row r="126" spans="1:7">
      <c r="A126" s="3">
        <v>38840</v>
      </c>
      <c r="B126" s="4" t="s">
        <v>267</v>
      </c>
      <c r="C126" s="4" t="s">
        <v>253</v>
      </c>
      <c r="D126" s="4" t="s">
        <v>268</v>
      </c>
      <c r="E126" s="4" t="s">
        <v>389</v>
      </c>
      <c r="F126" s="42">
        <v>4468.6187</v>
      </c>
      <c r="G126" s="42">
        <v>7573.93</v>
      </c>
    </row>
    <row r="127" spans="1:7">
      <c r="A127" s="3">
        <v>38840</v>
      </c>
      <c r="B127" s="4" t="s">
        <v>264</v>
      </c>
      <c r="C127" s="4" t="s">
        <v>261</v>
      </c>
      <c r="D127" s="4" t="s">
        <v>288</v>
      </c>
      <c r="E127" s="4" t="s">
        <v>390</v>
      </c>
      <c r="F127" s="42">
        <v>3843.0652999999998</v>
      </c>
      <c r="G127" s="42">
        <v>6513.67</v>
      </c>
    </row>
    <row r="128" spans="1:7">
      <c r="A128" s="3">
        <v>38840</v>
      </c>
      <c r="B128" s="4" t="s">
        <v>267</v>
      </c>
      <c r="C128" s="4" t="s">
        <v>261</v>
      </c>
      <c r="D128" s="4" t="s">
        <v>279</v>
      </c>
      <c r="E128" s="4" t="s">
        <v>391</v>
      </c>
      <c r="F128" s="42">
        <v>3904.1549999999997</v>
      </c>
      <c r="G128" s="42">
        <v>5205.54</v>
      </c>
    </row>
    <row r="129" spans="1:7">
      <c r="A129" s="3">
        <v>38840</v>
      </c>
      <c r="B129" s="4" t="s">
        <v>247</v>
      </c>
      <c r="C129" s="4" t="s">
        <v>258</v>
      </c>
      <c r="D129" s="4" t="s">
        <v>279</v>
      </c>
      <c r="E129" s="4" t="s">
        <v>392</v>
      </c>
      <c r="F129" s="42">
        <v>4846.9558500000003</v>
      </c>
      <c r="G129" s="42">
        <v>5183.91</v>
      </c>
    </row>
    <row r="130" spans="1:7">
      <c r="A130" s="3">
        <v>38840</v>
      </c>
      <c r="B130" s="4" t="s">
        <v>247</v>
      </c>
      <c r="C130" s="4" t="s">
        <v>286</v>
      </c>
      <c r="D130" s="4" t="s">
        <v>262</v>
      </c>
      <c r="E130" s="4" t="s">
        <v>393</v>
      </c>
      <c r="F130" s="42">
        <v>2075.59</v>
      </c>
      <c r="G130" s="42">
        <v>3773.8</v>
      </c>
    </row>
    <row r="131" spans="1:7">
      <c r="A131" s="3">
        <v>38840</v>
      </c>
      <c r="B131" s="4" t="s">
        <v>243</v>
      </c>
      <c r="C131" s="4" t="s">
        <v>272</v>
      </c>
      <c r="D131" s="4" t="s">
        <v>254</v>
      </c>
      <c r="E131" s="4" t="s">
        <v>394</v>
      </c>
      <c r="F131" s="42">
        <v>1978.1514500000001</v>
      </c>
      <c r="G131" s="42">
        <v>2115.67</v>
      </c>
    </row>
    <row r="132" spans="1:7">
      <c r="A132" s="3">
        <v>38792</v>
      </c>
      <c r="B132" s="4" t="s">
        <v>247</v>
      </c>
      <c r="C132" s="4" t="s">
        <v>244</v>
      </c>
      <c r="D132" s="4" t="s">
        <v>262</v>
      </c>
      <c r="E132" s="4" t="s">
        <v>527</v>
      </c>
      <c r="F132" s="42">
        <v>9007.0513499999997</v>
      </c>
      <c r="G132" s="42">
        <v>9633.2099999999991</v>
      </c>
    </row>
    <row r="133" spans="1:7">
      <c r="A133" s="3">
        <v>38839</v>
      </c>
      <c r="B133" s="4" t="s">
        <v>243</v>
      </c>
      <c r="C133" s="4" t="s">
        <v>244</v>
      </c>
      <c r="D133" s="4" t="s">
        <v>254</v>
      </c>
      <c r="E133" s="4" t="s">
        <v>396</v>
      </c>
      <c r="F133" s="42">
        <v>3127.7565</v>
      </c>
      <c r="G133" s="42">
        <v>6950.57</v>
      </c>
    </row>
    <row r="134" spans="1:7">
      <c r="A134" s="3">
        <v>38788</v>
      </c>
      <c r="B134" s="4" t="s">
        <v>275</v>
      </c>
      <c r="C134" s="4" t="s">
        <v>244</v>
      </c>
      <c r="D134" s="4" t="s">
        <v>262</v>
      </c>
      <c r="E134" s="4" t="s">
        <v>533</v>
      </c>
      <c r="F134" s="42">
        <v>3445.1291999999999</v>
      </c>
      <c r="G134" s="42">
        <v>9311.16</v>
      </c>
    </row>
    <row r="135" spans="1:7">
      <c r="A135" s="3">
        <v>38839</v>
      </c>
      <c r="B135" s="4" t="s">
        <v>247</v>
      </c>
      <c r="C135" s="4" t="s">
        <v>255</v>
      </c>
      <c r="D135" s="4" t="s">
        <v>262</v>
      </c>
      <c r="E135" s="4" t="s">
        <v>398</v>
      </c>
      <c r="F135" s="42">
        <v>1775.075</v>
      </c>
      <c r="G135" s="42">
        <v>4797.5</v>
      </c>
    </row>
    <row r="136" spans="1:7">
      <c r="A136" s="3">
        <v>38839</v>
      </c>
      <c r="B136" s="4" t="s">
        <v>243</v>
      </c>
      <c r="C136" s="4" t="s">
        <v>253</v>
      </c>
      <c r="D136" s="4" t="s">
        <v>279</v>
      </c>
      <c r="E136" s="4" t="s">
        <v>399</v>
      </c>
      <c r="F136" s="42">
        <v>1265.308</v>
      </c>
      <c r="G136" s="42">
        <v>1437.85</v>
      </c>
    </row>
    <row r="137" spans="1:7">
      <c r="A137" s="3">
        <v>38838</v>
      </c>
      <c r="B137" s="4" t="s">
        <v>267</v>
      </c>
      <c r="C137" s="4" t="s">
        <v>272</v>
      </c>
      <c r="D137" s="4" t="s">
        <v>251</v>
      </c>
      <c r="E137" s="4" t="s">
        <v>400</v>
      </c>
      <c r="F137" s="42">
        <v>6605.4974999999995</v>
      </c>
      <c r="G137" s="42">
        <v>8807.33</v>
      </c>
    </row>
    <row r="138" spans="1:7">
      <c r="A138" s="3">
        <v>38838</v>
      </c>
      <c r="B138" s="4" t="s">
        <v>247</v>
      </c>
      <c r="C138" s="4" t="s">
        <v>272</v>
      </c>
      <c r="D138" s="4" t="s">
        <v>259</v>
      </c>
      <c r="E138" s="4" t="s">
        <v>401</v>
      </c>
      <c r="F138" s="42">
        <v>3750.0773000000004</v>
      </c>
      <c r="G138" s="42">
        <v>8721.11</v>
      </c>
    </row>
    <row r="139" spans="1:7">
      <c r="A139" s="3">
        <v>38838</v>
      </c>
      <c r="B139" s="4" t="s">
        <v>275</v>
      </c>
      <c r="C139" s="4" t="s">
        <v>253</v>
      </c>
      <c r="D139" s="4" t="s">
        <v>251</v>
      </c>
      <c r="E139" s="4" t="s">
        <v>402</v>
      </c>
      <c r="F139" s="42">
        <v>5990.4974999999995</v>
      </c>
      <c r="G139" s="42">
        <v>7987.33</v>
      </c>
    </row>
    <row r="140" spans="1:7">
      <c r="A140" s="3">
        <v>38838</v>
      </c>
      <c r="B140" s="4" t="s">
        <v>247</v>
      </c>
      <c r="C140" s="4" t="s">
        <v>261</v>
      </c>
      <c r="D140" s="4" t="s">
        <v>262</v>
      </c>
      <c r="E140" s="4" t="s">
        <v>403</v>
      </c>
      <c r="F140" s="42">
        <v>3297.0465000000004</v>
      </c>
      <c r="G140" s="42">
        <v>7326.77</v>
      </c>
    </row>
    <row r="141" spans="1:7">
      <c r="A141" s="3">
        <v>38838</v>
      </c>
      <c r="B141" s="4" t="s">
        <v>247</v>
      </c>
      <c r="C141" s="4" t="s">
        <v>261</v>
      </c>
      <c r="D141" s="4" t="s">
        <v>317</v>
      </c>
      <c r="E141" s="4" t="s">
        <v>404</v>
      </c>
      <c r="F141" s="42">
        <v>3650.8996000000006</v>
      </c>
      <c r="G141" s="42">
        <v>5368.97</v>
      </c>
    </row>
    <row r="142" spans="1:7">
      <c r="A142" s="3">
        <v>38838</v>
      </c>
      <c r="B142" s="4" t="s">
        <v>247</v>
      </c>
      <c r="C142" s="4" t="s">
        <v>244</v>
      </c>
      <c r="D142" s="4" t="s">
        <v>268</v>
      </c>
      <c r="E142" s="4" t="s">
        <v>405</v>
      </c>
      <c r="F142" s="42">
        <v>3084.0745999999999</v>
      </c>
      <c r="G142" s="42">
        <v>5317.37</v>
      </c>
    </row>
    <row r="143" spans="1:7">
      <c r="A143" s="3">
        <v>38838</v>
      </c>
      <c r="B143" s="4" t="s">
        <v>247</v>
      </c>
      <c r="C143" s="4" t="s">
        <v>248</v>
      </c>
      <c r="D143" s="4" t="s">
        <v>276</v>
      </c>
      <c r="E143" s="4" t="s">
        <v>406</v>
      </c>
      <c r="F143" s="42">
        <v>2081.3031999999998</v>
      </c>
      <c r="G143" s="42">
        <v>4840.24</v>
      </c>
    </row>
    <row r="144" spans="1:7">
      <c r="A144" s="3">
        <v>38838</v>
      </c>
      <c r="B144" s="4" t="s">
        <v>247</v>
      </c>
      <c r="C144" s="4" t="s">
        <v>286</v>
      </c>
      <c r="D144" s="4" t="s">
        <v>317</v>
      </c>
      <c r="E144" s="4" t="s">
        <v>407</v>
      </c>
      <c r="F144" s="42">
        <v>2347.59</v>
      </c>
      <c r="G144" s="42">
        <v>3130.12</v>
      </c>
    </row>
    <row r="145" spans="1:7">
      <c r="A145" s="3">
        <v>38837</v>
      </c>
      <c r="B145" s="4" t="s">
        <v>267</v>
      </c>
      <c r="C145" s="4" t="s">
        <v>258</v>
      </c>
      <c r="D145" s="4" t="s">
        <v>245</v>
      </c>
      <c r="E145" s="4" t="s">
        <v>408</v>
      </c>
      <c r="F145" s="42">
        <v>3233.7251000000001</v>
      </c>
      <c r="G145" s="42">
        <v>5480.89</v>
      </c>
    </row>
    <row r="146" spans="1:7">
      <c r="A146" s="3">
        <v>38837</v>
      </c>
      <c r="B146" s="4" t="s">
        <v>247</v>
      </c>
      <c r="C146" s="4" t="s">
        <v>244</v>
      </c>
      <c r="D146" s="4" t="s">
        <v>288</v>
      </c>
      <c r="E146" s="4" t="s">
        <v>409</v>
      </c>
      <c r="F146" s="42">
        <v>2796.4023999999999</v>
      </c>
      <c r="G146" s="42">
        <v>3177.73</v>
      </c>
    </row>
    <row r="147" spans="1:7">
      <c r="A147" s="3">
        <v>38837</v>
      </c>
      <c r="B147" s="4" t="s">
        <v>267</v>
      </c>
      <c r="C147" s="4" t="s">
        <v>253</v>
      </c>
      <c r="D147" s="4" t="s">
        <v>279</v>
      </c>
      <c r="E147" s="4" t="s">
        <v>410</v>
      </c>
      <c r="F147" s="42">
        <v>730.46249999999998</v>
      </c>
      <c r="G147" s="42">
        <v>973.95</v>
      </c>
    </row>
    <row r="148" spans="1:7">
      <c r="A148" s="3">
        <v>38836</v>
      </c>
      <c r="B148" s="4" t="s">
        <v>243</v>
      </c>
      <c r="C148" s="4" t="s">
        <v>261</v>
      </c>
      <c r="D148" s="4" t="s">
        <v>303</v>
      </c>
      <c r="E148" s="4" t="s">
        <v>411</v>
      </c>
      <c r="F148" s="42">
        <v>3491.3835000000004</v>
      </c>
      <c r="G148" s="42">
        <v>6347.97</v>
      </c>
    </row>
    <row r="149" spans="1:7">
      <c r="A149" s="3">
        <v>38836</v>
      </c>
      <c r="B149" s="4" t="s">
        <v>275</v>
      </c>
      <c r="C149" s="4" t="s">
        <v>248</v>
      </c>
      <c r="D149" s="4" t="s">
        <v>251</v>
      </c>
      <c r="E149" s="4" t="s">
        <v>412</v>
      </c>
      <c r="F149" s="42">
        <v>3196.6177999999995</v>
      </c>
      <c r="G149" s="42">
        <v>5511.41</v>
      </c>
    </row>
    <row r="150" spans="1:7">
      <c r="A150" s="3">
        <v>38836</v>
      </c>
      <c r="B150" s="4" t="s">
        <v>275</v>
      </c>
      <c r="C150" s="4" t="s">
        <v>248</v>
      </c>
      <c r="D150" s="4" t="s">
        <v>279</v>
      </c>
      <c r="E150" s="4" t="s">
        <v>413</v>
      </c>
      <c r="F150" s="42">
        <v>2714.3696</v>
      </c>
      <c r="G150" s="42">
        <v>3991.72</v>
      </c>
    </row>
    <row r="151" spans="1:7">
      <c r="A151" s="3">
        <v>38836</v>
      </c>
      <c r="B151" s="4" t="s">
        <v>264</v>
      </c>
      <c r="C151" s="4" t="s">
        <v>255</v>
      </c>
      <c r="D151" s="4" t="s">
        <v>317</v>
      </c>
      <c r="E151" s="4" t="s">
        <v>414</v>
      </c>
      <c r="F151" s="42">
        <v>195.21899999999999</v>
      </c>
      <c r="G151" s="42">
        <v>433.82</v>
      </c>
    </row>
    <row r="152" spans="1:7">
      <c r="A152" s="3">
        <v>38835</v>
      </c>
      <c r="B152" s="4" t="s">
        <v>267</v>
      </c>
      <c r="C152" s="4" t="s">
        <v>272</v>
      </c>
      <c r="D152" s="4" t="s">
        <v>276</v>
      </c>
      <c r="E152" s="4" t="s">
        <v>415</v>
      </c>
      <c r="F152" s="42">
        <v>3290.5840000000003</v>
      </c>
      <c r="G152" s="42">
        <v>3739.3</v>
      </c>
    </row>
    <row r="153" spans="1:7">
      <c r="A153" s="3">
        <v>38835</v>
      </c>
      <c r="B153" s="4" t="s">
        <v>243</v>
      </c>
      <c r="C153" s="4" t="s">
        <v>286</v>
      </c>
      <c r="D153" s="4" t="s">
        <v>245</v>
      </c>
      <c r="E153" s="4" t="s">
        <v>416</v>
      </c>
      <c r="F153" s="42">
        <v>98.042600000000007</v>
      </c>
      <c r="G153" s="42">
        <v>264.98</v>
      </c>
    </row>
    <row r="154" spans="1:7">
      <c r="A154" s="3">
        <v>38834</v>
      </c>
      <c r="B154" s="4" t="s">
        <v>243</v>
      </c>
      <c r="C154" s="4" t="s">
        <v>255</v>
      </c>
      <c r="D154" s="4" t="s">
        <v>256</v>
      </c>
      <c r="E154" s="4" t="s">
        <v>355</v>
      </c>
      <c r="F154" s="42">
        <v>1186.6409000000001</v>
      </c>
      <c r="G154" s="42">
        <v>2759.63</v>
      </c>
    </row>
    <row r="155" spans="1:7">
      <c r="A155" s="3">
        <v>38833</v>
      </c>
      <c r="B155" s="4" t="s">
        <v>243</v>
      </c>
      <c r="C155" s="4" t="s">
        <v>258</v>
      </c>
      <c r="D155" s="4" t="s">
        <v>276</v>
      </c>
      <c r="E155" s="4" t="s">
        <v>417</v>
      </c>
      <c r="F155" s="42">
        <v>7054.7752</v>
      </c>
      <c r="G155" s="42">
        <v>8016.79</v>
      </c>
    </row>
    <row r="156" spans="1:7">
      <c r="A156" s="3">
        <v>38833</v>
      </c>
      <c r="B156" s="4" t="s">
        <v>247</v>
      </c>
      <c r="C156" s="4" t="s">
        <v>258</v>
      </c>
      <c r="D156" s="4" t="s">
        <v>256</v>
      </c>
      <c r="E156" s="4" t="s">
        <v>418</v>
      </c>
      <c r="F156" s="42">
        <v>317.27120000000002</v>
      </c>
      <c r="G156" s="42">
        <v>737.84</v>
      </c>
    </row>
    <row r="157" spans="1:7">
      <c r="A157" s="3">
        <v>38832</v>
      </c>
      <c r="B157" s="4" t="s">
        <v>275</v>
      </c>
      <c r="C157" s="4" t="s">
        <v>286</v>
      </c>
      <c r="D157" s="4" t="s">
        <v>268</v>
      </c>
      <c r="E157" s="4" t="s">
        <v>419</v>
      </c>
      <c r="F157" s="42">
        <v>8333.411900000001</v>
      </c>
      <c r="G157" s="42">
        <v>8912.74</v>
      </c>
    </row>
    <row r="158" spans="1:7">
      <c r="A158" s="3">
        <v>38832</v>
      </c>
      <c r="B158" s="4" t="s">
        <v>247</v>
      </c>
      <c r="C158" s="4" t="s">
        <v>258</v>
      </c>
      <c r="D158" s="4" t="s">
        <v>268</v>
      </c>
      <c r="E158" s="4" t="s">
        <v>420</v>
      </c>
      <c r="F158" s="42">
        <v>3342.2579999999998</v>
      </c>
      <c r="G158" s="42">
        <v>7427.24</v>
      </c>
    </row>
    <row r="159" spans="1:7">
      <c r="A159" s="3">
        <v>38830</v>
      </c>
      <c r="B159" s="4" t="s">
        <v>275</v>
      </c>
      <c r="C159" s="4" t="s">
        <v>255</v>
      </c>
      <c r="D159" s="4" t="s">
        <v>259</v>
      </c>
      <c r="E159" s="4" t="s">
        <v>421</v>
      </c>
      <c r="F159" s="42">
        <v>1673.6358</v>
      </c>
      <c r="G159" s="42">
        <v>4523.34</v>
      </c>
    </row>
    <row r="160" spans="1:7">
      <c r="A160" s="3">
        <v>38828</v>
      </c>
      <c r="B160" s="4" t="s">
        <v>247</v>
      </c>
      <c r="C160" s="4" t="s">
        <v>258</v>
      </c>
      <c r="D160" s="4" t="s">
        <v>265</v>
      </c>
      <c r="E160" s="4" t="s">
        <v>422</v>
      </c>
      <c r="F160" s="42">
        <v>3627.81</v>
      </c>
      <c r="G160" s="42">
        <v>8061.8</v>
      </c>
    </row>
    <row r="161" spans="1:7">
      <c r="A161" s="3">
        <v>38828</v>
      </c>
      <c r="B161" s="4" t="s">
        <v>267</v>
      </c>
      <c r="C161" s="4" t="s">
        <v>248</v>
      </c>
      <c r="D161" s="4" t="s">
        <v>281</v>
      </c>
      <c r="E161" s="4" t="s">
        <v>423</v>
      </c>
      <c r="F161" s="42">
        <v>3303.1997999999999</v>
      </c>
      <c r="G161" s="42">
        <v>7681.86</v>
      </c>
    </row>
    <row r="162" spans="1:7">
      <c r="A162" s="3">
        <v>38828</v>
      </c>
      <c r="B162" s="4" t="s">
        <v>267</v>
      </c>
      <c r="C162" s="4" t="s">
        <v>255</v>
      </c>
      <c r="D162" s="4" t="s">
        <v>256</v>
      </c>
      <c r="E162" s="4" t="s">
        <v>424</v>
      </c>
      <c r="F162" s="42">
        <v>3122.1255999999998</v>
      </c>
      <c r="G162" s="42">
        <v>3547.87</v>
      </c>
    </row>
    <row r="163" spans="1:7">
      <c r="A163" s="3">
        <v>38827</v>
      </c>
      <c r="B163" s="4" t="s">
        <v>247</v>
      </c>
      <c r="C163" s="4" t="s">
        <v>255</v>
      </c>
      <c r="D163" s="4" t="s">
        <v>288</v>
      </c>
      <c r="E163" s="4" t="s">
        <v>425</v>
      </c>
      <c r="F163" s="42">
        <v>5717.9141999999993</v>
      </c>
      <c r="G163" s="42">
        <v>9691.3799999999992</v>
      </c>
    </row>
    <row r="164" spans="1:7">
      <c r="A164" s="3">
        <v>38826</v>
      </c>
      <c r="B164" s="4" t="s">
        <v>243</v>
      </c>
      <c r="C164" s="4" t="s">
        <v>248</v>
      </c>
      <c r="D164" s="4" t="s">
        <v>254</v>
      </c>
      <c r="E164" s="4" t="s">
        <v>426</v>
      </c>
      <c r="F164" s="42">
        <v>4338.3998000000001</v>
      </c>
      <c r="G164" s="42">
        <v>7353.22</v>
      </c>
    </row>
    <row r="165" spans="1:7">
      <c r="A165" s="3">
        <v>38826</v>
      </c>
      <c r="B165" s="4" t="s">
        <v>247</v>
      </c>
      <c r="C165" s="4" t="s">
        <v>255</v>
      </c>
      <c r="D165" s="4" t="s">
        <v>279</v>
      </c>
      <c r="E165" s="4" t="s">
        <v>427</v>
      </c>
      <c r="F165" s="42">
        <v>1741.0227</v>
      </c>
      <c r="G165" s="42">
        <v>4048.89</v>
      </c>
    </row>
    <row r="166" spans="1:7">
      <c r="A166" s="3">
        <v>38826</v>
      </c>
      <c r="B166" s="4" t="s">
        <v>247</v>
      </c>
      <c r="C166" s="4" t="s">
        <v>244</v>
      </c>
      <c r="D166" s="4" t="s">
        <v>276</v>
      </c>
      <c r="E166" s="4" t="s">
        <v>428</v>
      </c>
      <c r="F166" s="42">
        <v>2382.9450000000002</v>
      </c>
      <c r="G166" s="42">
        <v>3177.26</v>
      </c>
    </row>
    <row r="167" spans="1:7">
      <c r="A167" s="3">
        <v>38825</v>
      </c>
      <c r="B167" s="4" t="s">
        <v>275</v>
      </c>
      <c r="C167" s="4" t="s">
        <v>272</v>
      </c>
      <c r="D167" s="4" t="s">
        <v>245</v>
      </c>
      <c r="E167" s="4" t="s">
        <v>429</v>
      </c>
      <c r="F167" s="42">
        <v>2322.1385</v>
      </c>
      <c r="G167" s="42">
        <v>4222.07</v>
      </c>
    </row>
    <row r="168" spans="1:7">
      <c r="A168" s="3">
        <v>38825</v>
      </c>
      <c r="B168" s="4" t="s">
        <v>267</v>
      </c>
      <c r="C168" s="4" t="s">
        <v>255</v>
      </c>
      <c r="D168" s="4" t="s">
        <v>317</v>
      </c>
      <c r="E168" s="4" t="s">
        <v>430</v>
      </c>
      <c r="F168" s="42">
        <v>3239.9900500000003</v>
      </c>
      <c r="G168" s="42">
        <v>3465.23</v>
      </c>
    </row>
    <row r="169" spans="1:7">
      <c r="A169" s="3">
        <v>38824</v>
      </c>
      <c r="B169" s="4" t="s">
        <v>243</v>
      </c>
      <c r="C169" s="4" t="s">
        <v>286</v>
      </c>
      <c r="D169" s="4" t="s">
        <v>279</v>
      </c>
      <c r="E169" s="4" t="s">
        <v>431</v>
      </c>
      <c r="F169" s="42">
        <v>3781.3185000000003</v>
      </c>
      <c r="G169" s="42">
        <v>8402.93</v>
      </c>
    </row>
    <row r="170" spans="1:7">
      <c r="A170" s="3">
        <v>38823</v>
      </c>
      <c r="B170" s="4" t="s">
        <v>247</v>
      </c>
      <c r="C170" s="4" t="s">
        <v>272</v>
      </c>
      <c r="D170" s="4" t="s">
        <v>303</v>
      </c>
      <c r="E170" s="4" t="s">
        <v>432</v>
      </c>
      <c r="F170" s="42">
        <v>6989.4615999999996</v>
      </c>
      <c r="G170" s="42">
        <v>7942.57</v>
      </c>
    </row>
    <row r="171" spans="1:7">
      <c r="A171" s="3">
        <v>38823</v>
      </c>
      <c r="B171" s="4" t="s">
        <v>264</v>
      </c>
      <c r="C171" s="4" t="s">
        <v>261</v>
      </c>
      <c r="D171" s="4" t="s">
        <v>262</v>
      </c>
      <c r="E171" s="4" t="s">
        <v>433</v>
      </c>
      <c r="F171" s="42">
        <v>3494.5920000000001</v>
      </c>
      <c r="G171" s="42">
        <v>7765.76</v>
      </c>
    </row>
    <row r="172" spans="1:7">
      <c r="A172" s="3">
        <v>38823</v>
      </c>
      <c r="B172" s="4" t="s">
        <v>267</v>
      </c>
      <c r="C172" s="4" t="s">
        <v>248</v>
      </c>
      <c r="D172" s="4" t="s">
        <v>259</v>
      </c>
      <c r="E172" s="4" t="s">
        <v>434</v>
      </c>
      <c r="F172" s="42">
        <v>4473.2474999999995</v>
      </c>
      <c r="G172" s="42">
        <v>5964.33</v>
      </c>
    </row>
    <row r="173" spans="1:7">
      <c r="A173" s="3">
        <v>38823</v>
      </c>
      <c r="B173" s="4" t="s">
        <v>275</v>
      </c>
      <c r="C173" s="4" t="s">
        <v>253</v>
      </c>
      <c r="D173" s="4" t="s">
        <v>265</v>
      </c>
      <c r="E173" s="4" t="s">
        <v>435</v>
      </c>
      <c r="F173" s="42">
        <v>2521.9542999999999</v>
      </c>
      <c r="G173" s="42">
        <v>5865.01</v>
      </c>
    </row>
    <row r="174" spans="1:7">
      <c r="A174" s="3">
        <v>38823</v>
      </c>
      <c r="B174" s="4" t="s">
        <v>247</v>
      </c>
      <c r="C174" s="4" t="s">
        <v>261</v>
      </c>
      <c r="D174" s="4" t="s">
        <v>254</v>
      </c>
      <c r="E174" s="4" t="s">
        <v>436</v>
      </c>
      <c r="F174" s="42">
        <v>2986.6552000000006</v>
      </c>
      <c r="G174" s="42">
        <v>4392.1400000000003</v>
      </c>
    </row>
    <row r="175" spans="1:7">
      <c r="A175" s="3">
        <v>38823</v>
      </c>
      <c r="B175" s="4" t="s">
        <v>264</v>
      </c>
      <c r="C175" s="4" t="s">
        <v>255</v>
      </c>
      <c r="D175" s="4" t="s">
        <v>268</v>
      </c>
      <c r="E175" s="4" t="s">
        <v>437</v>
      </c>
      <c r="F175" s="42">
        <v>2350.4615999999996</v>
      </c>
      <c r="G175" s="42">
        <v>4052.52</v>
      </c>
    </row>
    <row r="176" spans="1:7">
      <c r="A176" s="3">
        <v>38822</v>
      </c>
      <c r="B176" s="4" t="s">
        <v>264</v>
      </c>
      <c r="C176" s="4" t="s">
        <v>261</v>
      </c>
      <c r="D176" s="4" t="s">
        <v>245</v>
      </c>
      <c r="E176" s="4" t="s">
        <v>438</v>
      </c>
      <c r="F176" s="42">
        <v>3894.4124999999999</v>
      </c>
      <c r="G176" s="42">
        <v>8654.25</v>
      </c>
    </row>
    <row r="177" spans="1:7">
      <c r="A177" s="3">
        <v>38822</v>
      </c>
      <c r="B177" s="4" t="s">
        <v>243</v>
      </c>
      <c r="C177" s="4" t="s">
        <v>248</v>
      </c>
      <c r="D177" s="4" t="s">
        <v>256</v>
      </c>
      <c r="E177" s="4" t="s">
        <v>439</v>
      </c>
      <c r="F177" s="42">
        <v>1935.9611</v>
      </c>
      <c r="G177" s="42">
        <v>3281.29</v>
      </c>
    </row>
    <row r="178" spans="1:7">
      <c r="A178" s="3">
        <v>38822</v>
      </c>
      <c r="B178" s="4" t="s">
        <v>247</v>
      </c>
      <c r="C178" s="4" t="s">
        <v>255</v>
      </c>
      <c r="D178" s="4" t="s">
        <v>254</v>
      </c>
      <c r="E178" s="4" t="s">
        <v>440</v>
      </c>
      <c r="F178" s="42">
        <v>1182.0463999999999</v>
      </c>
      <c r="G178" s="42">
        <v>3194.72</v>
      </c>
    </row>
    <row r="179" spans="1:7">
      <c r="A179" s="3">
        <v>38821</v>
      </c>
      <c r="B179" s="4" t="s">
        <v>247</v>
      </c>
      <c r="C179" s="4" t="s">
        <v>244</v>
      </c>
      <c r="D179" s="4" t="s">
        <v>279</v>
      </c>
      <c r="E179" s="4" t="s">
        <v>441</v>
      </c>
      <c r="F179" s="42">
        <v>5822.4975999999997</v>
      </c>
      <c r="G179" s="42">
        <v>9868.64</v>
      </c>
    </row>
    <row r="180" spans="1:7">
      <c r="A180" s="3">
        <v>38821</v>
      </c>
      <c r="B180" s="4" t="s">
        <v>243</v>
      </c>
      <c r="C180" s="4" t="s">
        <v>258</v>
      </c>
      <c r="D180" s="4" t="s">
        <v>303</v>
      </c>
      <c r="E180" s="4" t="s">
        <v>442</v>
      </c>
      <c r="F180" s="42">
        <v>5082.0752000000002</v>
      </c>
      <c r="G180" s="42">
        <v>7473.64</v>
      </c>
    </row>
    <row r="181" spans="1:7">
      <c r="A181" s="3">
        <v>38821</v>
      </c>
      <c r="B181" s="4" t="s">
        <v>247</v>
      </c>
      <c r="C181" s="4" t="s">
        <v>253</v>
      </c>
      <c r="D181" s="4" t="s">
        <v>279</v>
      </c>
      <c r="E181" s="4" t="s">
        <v>443</v>
      </c>
      <c r="F181" s="42">
        <v>6416.8395500000006</v>
      </c>
      <c r="G181" s="42">
        <v>6862.93</v>
      </c>
    </row>
    <row r="182" spans="1:7">
      <c r="A182" s="3">
        <v>38765</v>
      </c>
      <c r="B182" s="4" t="s">
        <v>247</v>
      </c>
      <c r="C182" s="4" t="s">
        <v>244</v>
      </c>
      <c r="D182" s="4" t="s">
        <v>245</v>
      </c>
      <c r="E182" s="4" t="s">
        <v>571</v>
      </c>
      <c r="F182" s="42">
        <v>1350.0629999999999</v>
      </c>
      <c r="G182" s="42">
        <v>3000.14</v>
      </c>
    </row>
    <row r="183" spans="1:7">
      <c r="A183" s="3">
        <v>38821</v>
      </c>
      <c r="B183" s="4" t="s">
        <v>247</v>
      </c>
      <c r="C183" s="4" t="s">
        <v>272</v>
      </c>
      <c r="D183" s="4" t="s">
        <v>259</v>
      </c>
      <c r="E183" s="4" t="s">
        <v>445</v>
      </c>
      <c r="F183" s="42">
        <v>343.21950000000004</v>
      </c>
      <c r="G183" s="42">
        <v>762.71</v>
      </c>
    </row>
    <row r="184" spans="1:7">
      <c r="A184" s="3">
        <v>38821</v>
      </c>
      <c r="B184" s="4" t="s">
        <v>247</v>
      </c>
      <c r="C184" s="4" t="s">
        <v>248</v>
      </c>
      <c r="D184" s="4" t="s">
        <v>256</v>
      </c>
      <c r="E184" s="4" t="s">
        <v>446</v>
      </c>
      <c r="F184" s="42">
        <v>189.83305000000001</v>
      </c>
      <c r="G184" s="42">
        <v>203.03</v>
      </c>
    </row>
    <row r="185" spans="1:7">
      <c r="A185" s="3">
        <v>38820</v>
      </c>
      <c r="B185" s="4" t="s">
        <v>275</v>
      </c>
      <c r="C185" s="4" t="s">
        <v>253</v>
      </c>
      <c r="D185" s="4" t="s">
        <v>281</v>
      </c>
      <c r="E185" s="4" t="s">
        <v>447</v>
      </c>
      <c r="F185" s="42">
        <v>5416.9879499999997</v>
      </c>
      <c r="G185" s="42">
        <v>5793.57</v>
      </c>
    </row>
    <row r="186" spans="1:7">
      <c r="A186" s="3">
        <v>38820</v>
      </c>
      <c r="B186" s="4" t="s">
        <v>243</v>
      </c>
      <c r="C186" s="4" t="s">
        <v>248</v>
      </c>
      <c r="D186" s="4" t="s">
        <v>259</v>
      </c>
      <c r="E186" s="4" t="s">
        <v>448</v>
      </c>
      <c r="F186" s="42">
        <v>3293.4255999999996</v>
      </c>
      <c r="G186" s="42">
        <v>5678.32</v>
      </c>
    </row>
    <row r="187" spans="1:7">
      <c r="A187" s="3">
        <v>38820</v>
      </c>
      <c r="B187" s="4" t="s">
        <v>247</v>
      </c>
      <c r="C187" s="4" t="s">
        <v>244</v>
      </c>
      <c r="D187" s="4" t="s">
        <v>268</v>
      </c>
      <c r="E187" s="4" t="s">
        <v>449</v>
      </c>
      <c r="F187" s="42">
        <v>457.75659999999999</v>
      </c>
      <c r="G187" s="42">
        <v>1237.18</v>
      </c>
    </row>
    <row r="188" spans="1:7">
      <c r="A188" s="3">
        <v>38819</v>
      </c>
      <c r="B188" s="4" t="s">
        <v>247</v>
      </c>
      <c r="C188" s="4" t="s">
        <v>248</v>
      </c>
      <c r="D188" s="4" t="s">
        <v>281</v>
      </c>
      <c r="E188" s="4" t="s">
        <v>450</v>
      </c>
      <c r="F188" s="42">
        <v>5261.6081999999997</v>
      </c>
      <c r="G188" s="42">
        <v>8917.98</v>
      </c>
    </row>
    <row r="189" spans="1:7">
      <c r="A189" s="3">
        <v>38819</v>
      </c>
      <c r="B189" s="4" t="s">
        <v>247</v>
      </c>
      <c r="C189" s="4" t="s">
        <v>286</v>
      </c>
      <c r="D189" s="4" t="s">
        <v>245</v>
      </c>
      <c r="E189" s="4" t="s">
        <v>451</v>
      </c>
      <c r="F189" s="42">
        <v>4866.6001999999999</v>
      </c>
      <c r="G189" s="42">
        <v>8390.69</v>
      </c>
    </row>
    <row r="190" spans="1:7">
      <c r="A190" s="3">
        <v>38819</v>
      </c>
      <c r="B190" s="4" t="s">
        <v>275</v>
      </c>
      <c r="C190" s="4" t="s">
        <v>255</v>
      </c>
      <c r="D190" s="4" t="s">
        <v>279</v>
      </c>
      <c r="E190" s="4" t="s">
        <v>452</v>
      </c>
      <c r="F190" s="42">
        <v>5928.8175000000001</v>
      </c>
      <c r="G190" s="42">
        <v>7905.09</v>
      </c>
    </row>
    <row r="191" spans="1:7">
      <c r="A191" s="3">
        <v>38819</v>
      </c>
      <c r="B191" s="4" t="s">
        <v>275</v>
      </c>
      <c r="C191" s="4" t="s">
        <v>286</v>
      </c>
      <c r="D191" s="4" t="s">
        <v>259</v>
      </c>
      <c r="E191" s="4" t="s">
        <v>453</v>
      </c>
      <c r="F191" s="42">
        <v>987.8309999999999</v>
      </c>
      <c r="G191" s="42">
        <v>2195.1799999999998</v>
      </c>
    </row>
    <row r="192" spans="1:7">
      <c r="A192" s="3">
        <v>38819</v>
      </c>
      <c r="B192" s="4" t="s">
        <v>264</v>
      </c>
      <c r="C192" s="4" t="s">
        <v>248</v>
      </c>
      <c r="D192" s="4" t="s">
        <v>317</v>
      </c>
      <c r="E192" s="4" t="s">
        <v>454</v>
      </c>
      <c r="F192" s="42">
        <v>751.75649999999996</v>
      </c>
      <c r="G192" s="42">
        <v>1670.57</v>
      </c>
    </row>
    <row r="193" spans="1:7">
      <c r="A193" s="3">
        <v>38818</v>
      </c>
      <c r="B193" s="4" t="s">
        <v>247</v>
      </c>
      <c r="C193" s="4" t="s">
        <v>272</v>
      </c>
      <c r="D193" s="4" t="s">
        <v>279</v>
      </c>
      <c r="E193" s="4" t="s">
        <v>455</v>
      </c>
      <c r="F193" s="42">
        <v>3267.6043999999997</v>
      </c>
      <c r="G193" s="42">
        <v>7599.08</v>
      </c>
    </row>
    <row r="194" spans="1:7">
      <c r="A194" s="3">
        <v>38817</v>
      </c>
      <c r="B194" s="4" t="s">
        <v>267</v>
      </c>
      <c r="C194" s="4" t="s">
        <v>272</v>
      </c>
      <c r="D194" s="4" t="s">
        <v>268</v>
      </c>
      <c r="E194" s="4" t="s">
        <v>456</v>
      </c>
      <c r="F194" s="42">
        <v>8220.264799999999</v>
      </c>
      <c r="G194" s="42">
        <v>9341.2099999999991</v>
      </c>
    </row>
    <row r="195" spans="1:7">
      <c r="A195" s="3">
        <v>38817</v>
      </c>
      <c r="B195" s="4" t="s">
        <v>275</v>
      </c>
      <c r="C195" s="4" t="s">
        <v>261</v>
      </c>
      <c r="D195" s="4" t="s">
        <v>288</v>
      </c>
      <c r="E195" s="4" t="s">
        <v>457</v>
      </c>
      <c r="F195" s="42">
        <v>2373.2788</v>
      </c>
      <c r="G195" s="42">
        <v>4091.86</v>
      </c>
    </row>
    <row r="196" spans="1:7">
      <c r="A196" s="3">
        <v>38816</v>
      </c>
      <c r="B196" s="4" t="s">
        <v>243</v>
      </c>
      <c r="C196" s="4" t="s">
        <v>272</v>
      </c>
      <c r="D196" s="4" t="s">
        <v>245</v>
      </c>
      <c r="E196" s="4" t="s">
        <v>458</v>
      </c>
      <c r="F196" s="42">
        <v>3119.4790000000003</v>
      </c>
      <c r="G196" s="42">
        <v>5671.78</v>
      </c>
    </row>
    <row r="197" spans="1:7">
      <c r="A197" s="3">
        <v>38816</v>
      </c>
      <c r="B197" s="4" t="s">
        <v>243</v>
      </c>
      <c r="C197" s="4" t="s">
        <v>244</v>
      </c>
      <c r="D197" s="4" t="s">
        <v>259</v>
      </c>
      <c r="E197" s="4" t="s">
        <v>459</v>
      </c>
      <c r="F197" s="42">
        <v>2647.4331999999999</v>
      </c>
      <c r="G197" s="42">
        <v>4564.54</v>
      </c>
    </row>
    <row r="198" spans="1:7">
      <c r="A198" s="3">
        <v>38816</v>
      </c>
      <c r="B198" s="4" t="s">
        <v>267</v>
      </c>
      <c r="C198" s="4" t="s">
        <v>253</v>
      </c>
      <c r="D198" s="4" t="s">
        <v>303</v>
      </c>
      <c r="E198" s="4" t="s">
        <v>322</v>
      </c>
      <c r="F198" s="42">
        <v>1126.7080000000001</v>
      </c>
      <c r="G198" s="42">
        <v>2048.56</v>
      </c>
    </row>
    <row r="199" spans="1:7">
      <c r="A199" s="3">
        <v>38816</v>
      </c>
      <c r="B199" s="4" t="s">
        <v>247</v>
      </c>
      <c r="C199" s="4" t="s">
        <v>286</v>
      </c>
      <c r="D199" s="4" t="s">
        <v>276</v>
      </c>
      <c r="E199" s="4" t="s">
        <v>460</v>
      </c>
      <c r="F199" s="42">
        <v>1786.3472000000002</v>
      </c>
      <c r="G199" s="42">
        <v>2029.94</v>
      </c>
    </row>
    <row r="200" spans="1:7">
      <c r="A200" s="3">
        <v>38814</v>
      </c>
      <c r="B200" s="4" t="s">
        <v>247</v>
      </c>
      <c r="C200" s="4" t="s">
        <v>244</v>
      </c>
      <c r="D200" s="4" t="s">
        <v>276</v>
      </c>
      <c r="E200" s="4" t="s">
        <v>461</v>
      </c>
      <c r="F200" s="42">
        <v>3150.2799</v>
      </c>
      <c r="G200" s="42">
        <v>8514.27</v>
      </c>
    </row>
    <row r="201" spans="1:7">
      <c r="A201" s="3">
        <v>38814</v>
      </c>
      <c r="B201" s="4" t="s">
        <v>247</v>
      </c>
      <c r="C201" s="4" t="s">
        <v>286</v>
      </c>
      <c r="D201" s="4" t="s">
        <v>317</v>
      </c>
      <c r="E201" s="4" t="s">
        <v>462</v>
      </c>
      <c r="F201" s="42">
        <v>2178.0852999999997</v>
      </c>
      <c r="G201" s="42">
        <v>3691.67</v>
      </c>
    </row>
    <row r="202" spans="1:7">
      <c r="A202" s="3">
        <v>38814</v>
      </c>
      <c r="B202" s="4" t="s">
        <v>247</v>
      </c>
      <c r="C202" s="4" t="s">
        <v>258</v>
      </c>
      <c r="D202" s="4" t="s">
        <v>245</v>
      </c>
      <c r="E202" s="4" t="s">
        <v>463</v>
      </c>
      <c r="F202" s="42">
        <v>1664.5013999999999</v>
      </c>
      <c r="G202" s="42">
        <v>2869.83</v>
      </c>
    </row>
    <row r="203" spans="1:7">
      <c r="A203" s="3">
        <v>38814</v>
      </c>
      <c r="B203" s="4" t="s">
        <v>247</v>
      </c>
      <c r="C203" s="4" t="s">
        <v>244</v>
      </c>
      <c r="D203" s="4" t="s">
        <v>265</v>
      </c>
      <c r="E203" s="4" t="s">
        <v>464</v>
      </c>
      <c r="F203" s="42">
        <v>913.30279999999993</v>
      </c>
      <c r="G203" s="42">
        <v>1574.66</v>
      </c>
    </row>
    <row r="204" spans="1:7">
      <c r="A204" s="3">
        <v>38814</v>
      </c>
      <c r="B204" s="4" t="s">
        <v>264</v>
      </c>
      <c r="C204" s="4" t="s">
        <v>244</v>
      </c>
      <c r="D204" s="4" t="s">
        <v>251</v>
      </c>
      <c r="E204" s="4" t="s">
        <v>465</v>
      </c>
      <c r="F204" s="42">
        <v>712.92650000000003</v>
      </c>
      <c r="G204" s="42">
        <v>1296.23</v>
      </c>
    </row>
    <row r="205" spans="1:7">
      <c r="A205" s="3">
        <v>38813</v>
      </c>
      <c r="B205" s="4" t="s">
        <v>267</v>
      </c>
      <c r="C205" s="4" t="s">
        <v>261</v>
      </c>
      <c r="D205" s="4" t="s">
        <v>317</v>
      </c>
      <c r="E205" s="4" t="s">
        <v>466</v>
      </c>
      <c r="F205" s="42">
        <v>4686.9570000000003</v>
      </c>
      <c r="G205" s="42">
        <v>8521.74</v>
      </c>
    </row>
    <row r="206" spans="1:7">
      <c r="A206" s="3">
        <v>38813</v>
      </c>
      <c r="B206" s="4" t="s">
        <v>264</v>
      </c>
      <c r="C206" s="4" t="s">
        <v>248</v>
      </c>
      <c r="D206" s="4" t="s">
        <v>288</v>
      </c>
      <c r="E206" s="4" t="s">
        <v>467</v>
      </c>
      <c r="F206" s="42">
        <v>1934.5303999999999</v>
      </c>
      <c r="G206" s="42">
        <v>2198.33</v>
      </c>
    </row>
    <row r="207" spans="1:7">
      <c r="A207" s="3">
        <v>38812</v>
      </c>
      <c r="B207" s="4" t="s">
        <v>264</v>
      </c>
      <c r="C207" s="4" t="s">
        <v>261</v>
      </c>
      <c r="D207" s="4" t="s">
        <v>259</v>
      </c>
      <c r="E207" s="4" t="s">
        <v>468</v>
      </c>
      <c r="F207" s="42">
        <v>5043.5935000000009</v>
      </c>
      <c r="G207" s="42">
        <v>9170.17</v>
      </c>
    </row>
    <row r="208" spans="1:7">
      <c r="A208" s="3">
        <v>38812</v>
      </c>
      <c r="B208" s="4" t="s">
        <v>264</v>
      </c>
      <c r="C208" s="4" t="s">
        <v>272</v>
      </c>
      <c r="D208" s="4" t="s">
        <v>265</v>
      </c>
      <c r="E208" s="4" t="s">
        <v>469</v>
      </c>
      <c r="F208" s="42">
        <v>3135.6094000000003</v>
      </c>
      <c r="G208" s="42">
        <v>8474.6200000000008</v>
      </c>
    </row>
    <row r="209" spans="1:7">
      <c r="A209" s="3">
        <v>38812</v>
      </c>
      <c r="B209" s="4" t="s">
        <v>247</v>
      </c>
      <c r="C209" s="4" t="s">
        <v>253</v>
      </c>
      <c r="D209" s="4" t="s">
        <v>254</v>
      </c>
      <c r="E209" s="4" t="s">
        <v>470</v>
      </c>
      <c r="F209" s="42">
        <v>4647.2855000000009</v>
      </c>
      <c r="G209" s="42">
        <v>8449.61</v>
      </c>
    </row>
    <row r="210" spans="1:7">
      <c r="A210" s="3">
        <v>38812</v>
      </c>
      <c r="B210" s="4" t="s">
        <v>275</v>
      </c>
      <c r="C210" s="4" t="s">
        <v>258</v>
      </c>
      <c r="D210" s="4" t="s">
        <v>259</v>
      </c>
      <c r="E210" s="4" t="s">
        <v>471</v>
      </c>
      <c r="F210" s="42">
        <v>1451.0067999999999</v>
      </c>
      <c r="G210" s="42">
        <v>3921.64</v>
      </c>
    </row>
    <row r="211" spans="1:7">
      <c r="A211" s="3">
        <v>38812</v>
      </c>
      <c r="B211" s="4" t="s">
        <v>243</v>
      </c>
      <c r="C211" s="4" t="s">
        <v>272</v>
      </c>
      <c r="D211" s="4" t="s">
        <v>279</v>
      </c>
      <c r="E211" s="4" t="s">
        <v>472</v>
      </c>
      <c r="F211" s="42">
        <v>714.63149999999996</v>
      </c>
      <c r="G211" s="42">
        <v>1588.07</v>
      </c>
    </row>
    <row r="212" spans="1:7">
      <c r="A212" s="3">
        <v>38811</v>
      </c>
      <c r="B212" s="4" t="s">
        <v>247</v>
      </c>
      <c r="C212" s="4" t="s">
        <v>244</v>
      </c>
      <c r="D212" s="4" t="s">
        <v>288</v>
      </c>
      <c r="E212" s="4" t="s">
        <v>473</v>
      </c>
      <c r="F212" s="42">
        <v>4973.4025000000001</v>
      </c>
      <c r="G212" s="42">
        <v>9042.5499999999993</v>
      </c>
    </row>
    <row r="213" spans="1:7">
      <c r="A213" s="3">
        <v>38811</v>
      </c>
      <c r="B213" s="4" t="s">
        <v>264</v>
      </c>
      <c r="C213" s="4" t="s">
        <v>244</v>
      </c>
      <c r="D213" s="4" t="s">
        <v>251</v>
      </c>
      <c r="E213" s="4" t="s">
        <v>474</v>
      </c>
      <c r="F213" s="42">
        <v>5554.4544000000005</v>
      </c>
      <c r="G213" s="42">
        <v>6311.88</v>
      </c>
    </row>
    <row r="214" spans="1:7">
      <c r="A214" s="3">
        <v>38811</v>
      </c>
      <c r="B214" s="4" t="s">
        <v>247</v>
      </c>
      <c r="C214" s="4" t="s">
        <v>253</v>
      </c>
      <c r="D214" s="4" t="s">
        <v>288</v>
      </c>
      <c r="E214" s="4" t="s">
        <v>475</v>
      </c>
      <c r="F214" s="42">
        <v>1231.7985000000001</v>
      </c>
      <c r="G214" s="42">
        <v>2737.33</v>
      </c>
    </row>
    <row r="215" spans="1:7">
      <c r="A215" s="3">
        <v>38811</v>
      </c>
      <c r="B215" s="4" t="s">
        <v>275</v>
      </c>
      <c r="C215" s="4" t="s">
        <v>244</v>
      </c>
      <c r="D215" s="4" t="s">
        <v>256</v>
      </c>
      <c r="E215" s="4" t="s">
        <v>476</v>
      </c>
      <c r="F215" s="42">
        <v>1961.4825000000001</v>
      </c>
      <c r="G215" s="42">
        <v>2615.31</v>
      </c>
    </row>
    <row r="216" spans="1:7">
      <c r="A216" s="3">
        <v>38811</v>
      </c>
      <c r="B216" s="4" t="s">
        <v>247</v>
      </c>
      <c r="C216" s="4" t="s">
        <v>248</v>
      </c>
      <c r="D216" s="4" t="s">
        <v>265</v>
      </c>
      <c r="E216" s="4" t="s">
        <v>477</v>
      </c>
      <c r="F216" s="42">
        <v>1070.9503</v>
      </c>
      <c r="G216" s="42">
        <v>1815.17</v>
      </c>
    </row>
    <row r="217" spans="1:7">
      <c r="A217" s="3">
        <v>38810</v>
      </c>
      <c r="B217" s="4" t="s">
        <v>275</v>
      </c>
      <c r="C217" s="4" t="s">
        <v>272</v>
      </c>
      <c r="D217" s="4" t="s">
        <v>254</v>
      </c>
      <c r="E217" s="4" t="s">
        <v>478</v>
      </c>
      <c r="F217" s="42">
        <v>8792.467200000001</v>
      </c>
      <c r="G217" s="42">
        <v>9991.44</v>
      </c>
    </row>
    <row r="218" spans="1:7">
      <c r="A218" s="3">
        <v>38810</v>
      </c>
      <c r="B218" s="4" t="s">
        <v>247</v>
      </c>
      <c r="C218" s="4" t="s">
        <v>258</v>
      </c>
      <c r="D218" s="4" t="s">
        <v>245</v>
      </c>
      <c r="E218" s="4" t="s">
        <v>479</v>
      </c>
      <c r="F218" s="42">
        <v>6397.6814000000004</v>
      </c>
      <c r="G218" s="42">
        <v>6842.44</v>
      </c>
    </row>
    <row r="219" spans="1:7">
      <c r="A219" s="3">
        <v>38810</v>
      </c>
      <c r="B219" s="4" t="s">
        <v>275</v>
      </c>
      <c r="C219" s="4" t="s">
        <v>253</v>
      </c>
      <c r="D219" s="4" t="s">
        <v>251</v>
      </c>
      <c r="E219" s="4" t="s">
        <v>480</v>
      </c>
      <c r="F219" s="42">
        <v>3714.3155500000003</v>
      </c>
      <c r="G219" s="42">
        <v>3972.53</v>
      </c>
    </row>
    <row r="220" spans="1:7">
      <c r="A220" s="3">
        <v>38808</v>
      </c>
      <c r="B220" s="4" t="s">
        <v>247</v>
      </c>
      <c r="C220" s="4" t="s">
        <v>286</v>
      </c>
      <c r="D220" s="4" t="s">
        <v>256</v>
      </c>
      <c r="E220" s="4" t="s">
        <v>481</v>
      </c>
      <c r="F220" s="42">
        <v>1908.7650000000001</v>
      </c>
      <c r="G220" s="42">
        <v>4241.7</v>
      </c>
    </row>
    <row r="221" spans="1:7">
      <c r="A221" s="3">
        <v>38736</v>
      </c>
      <c r="B221" s="4" t="s">
        <v>247</v>
      </c>
      <c r="C221" s="4" t="s">
        <v>244</v>
      </c>
      <c r="D221" s="4" t="s">
        <v>245</v>
      </c>
      <c r="E221" s="4" t="s">
        <v>600</v>
      </c>
      <c r="F221" s="42">
        <v>5358.7672000000002</v>
      </c>
      <c r="G221" s="42">
        <v>7880.54</v>
      </c>
    </row>
    <row r="222" spans="1:7">
      <c r="A222" s="3">
        <v>38807</v>
      </c>
      <c r="B222" s="4" t="s">
        <v>267</v>
      </c>
      <c r="C222" s="4" t="s">
        <v>286</v>
      </c>
      <c r="D222" s="4" t="s">
        <v>317</v>
      </c>
      <c r="E222" s="4" t="s">
        <v>483</v>
      </c>
      <c r="F222" s="42">
        <v>892.64960000000008</v>
      </c>
      <c r="G222" s="42">
        <v>1312.72</v>
      </c>
    </row>
    <row r="223" spans="1:7">
      <c r="A223" s="3">
        <v>38807</v>
      </c>
      <c r="B223" s="4" t="s">
        <v>247</v>
      </c>
      <c r="C223" s="4" t="s">
        <v>272</v>
      </c>
      <c r="D223" s="4" t="s">
        <v>276</v>
      </c>
      <c r="E223" s="4" t="s">
        <v>484</v>
      </c>
      <c r="F223" s="42">
        <v>714.15640000000008</v>
      </c>
      <c r="G223" s="42">
        <v>1050.23</v>
      </c>
    </row>
    <row r="224" spans="1:7">
      <c r="A224" s="3">
        <v>38806</v>
      </c>
      <c r="B224" s="4" t="s">
        <v>275</v>
      </c>
      <c r="C224" s="4" t="s">
        <v>248</v>
      </c>
      <c r="D224" s="4" t="s">
        <v>256</v>
      </c>
      <c r="E224" s="4" t="s">
        <v>485</v>
      </c>
      <c r="F224" s="42">
        <v>3133.125</v>
      </c>
      <c r="G224" s="42">
        <v>6962.5</v>
      </c>
    </row>
    <row r="225" spans="1:7">
      <c r="A225" s="3">
        <v>38805</v>
      </c>
      <c r="B225" s="4" t="s">
        <v>243</v>
      </c>
      <c r="C225" s="4" t="s">
        <v>258</v>
      </c>
      <c r="D225" s="4" t="s">
        <v>303</v>
      </c>
      <c r="E225" s="4" t="s">
        <v>486</v>
      </c>
      <c r="F225" s="42">
        <v>4241.5408000000007</v>
      </c>
      <c r="G225" s="42">
        <v>6237.56</v>
      </c>
    </row>
    <row r="226" spans="1:7">
      <c r="A226" s="3">
        <v>38805</v>
      </c>
      <c r="B226" s="4" t="s">
        <v>243</v>
      </c>
      <c r="C226" s="4" t="s">
        <v>244</v>
      </c>
      <c r="D226" s="4" t="s">
        <v>254</v>
      </c>
      <c r="E226" s="4" t="s">
        <v>487</v>
      </c>
      <c r="F226" s="42">
        <v>1929.2939999999999</v>
      </c>
      <c r="G226" s="42">
        <v>4287.32</v>
      </c>
    </row>
    <row r="227" spans="1:7">
      <c r="A227" s="3">
        <v>38805</v>
      </c>
      <c r="B227" s="4" t="s">
        <v>264</v>
      </c>
      <c r="C227" s="4" t="s">
        <v>272</v>
      </c>
      <c r="D227" s="4" t="s">
        <v>265</v>
      </c>
      <c r="E227" s="4" t="s">
        <v>488</v>
      </c>
      <c r="F227" s="42">
        <v>1746.5424</v>
      </c>
      <c r="G227" s="42">
        <v>3011.28</v>
      </c>
    </row>
    <row r="228" spans="1:7">
      <c r="A228" s="3">
        <v>38805</v>
      </c>
      <c r="B228" s="4" t="s">
        <v>247</v>
      </c>
      <c r="C228" s="4" t="s">
        <v>258</v>
      </c>
      <c r="D228" s="4" t="s">
        <v>317</v>
      </c>
      <c r="E228" s="4" t="s">
        <v>489</v>
      </c>
      <c r="F228" s="42">
        <v>525.56119999999999</v>
      </c>
      <c r="G228" s="42">
        <v>906.14</v>
      </c>
    </row>
    <row r="229" spans="1:7">
      <c r="A229" s="3">
        <v>38804</v>
      </c>
      <c r="B229" s="4" t="s">
        <v>267</v>
      </c>
      <c r="C229" s="4" t="s">
        <v>244</v>
      </c>
      <c r="D229" s="4" t="s">
        <v>288</v>
      </c>
      <c r="E229" s="4" t="s">
        <v>490</v>
      </c>
      <c r="F229" s="42">
        <v>6103.3632000000007</v>
      </c>
      <c r="G229" s="42">
        <v>6935.64</v>
      </c>
    </row>
    <row r="230" spans="1:7">
      <c r="A230" s="3">
        <v>38804</v>
      </c>
      <c r="B230" s="4" t="s">
        <v>275</v>
      </c>
      <c r="C230" s="4" t="s">
        <v>261</v>
      </c>
      <c r="D230" s="4" t="s">
        <v>259</v>
      </c>
      <c r="E230" s="4" t="s">
        <v>491</v>
      </c>
      <c r="F230" s="42">
        <v>1539.5333000000001</v>
      </c>
      <c r="G230" s="42">
        <v>3580.31</v>
      </c>
    </row>
    <row r="231" spans="1:7">
      <c r="A231" s="3">
        <v>38803</v>
      </c>
      <c r="B231" s="4" t="s">
        <v>275</v>
      </c>
      <c r="C231" s="4" t="s">
        <v>258</v>
      </c>
      <c r="D231" s="4" t="s">
        <v>317</v>
      </c>
      <c r="E231" s="4" t="s">
        <v>492</v>
      </c>
      <c r="F231" s="42">
        <v>5943.5551999999998</v>
      </c>
      <c r="G231" s="42">
        <v>6754.04</v>
      </c>
    </row>
    <row r="232" spans="1:7">
      <c r="A232" s="3">
        <v>38718</v>
      </c>
      <c r="B232" s="4" t="s">
        <v>267</v>
      </c>
      <c r="C232" s="4" t="s">
        <v>244</v>
      </c>
      <c r="D232" s="4" t="s">
        <v>245</v>
      </c>
      <c r="E232" s="4" t="s">
        <v>602</v>
      </c>
      <c r="F232" s="42">
        <v>2791.4493000000002</v>
      </c>
      <c r="G232" s="42">
        <v>4731.2700000000004</v>
      </c>
    </row>
    <row r="233" spans="1:7">
      <c r="A233" s="3">
        <v>38802</v>
      </c>
      <c r="B233" s="4" t="s">
        <v>247</v>
      </c>
      <c r="C233" s="4" t="s">
        <v>258</v>
      </c>
      <c r="D233" s="4" t="s">
        <v>281</v>
      </c>
      <c r="E233" s="4" t="s">
        <v>494</v>
      </c>
      <c r="F233" s="42">
        <v>2736.1545000000001</v>
      </c>
      <c r="G233" s="42">
        <v>4637.55</v>
      </c>
    </row>
    <row r="234" spans="1:7">
      <c r="A234" s="3">
        <v>38802</v>
      </c>
      <c r="B234" s="4" t="s">
        <v>243</v>
      </c>
      <c r="C234" s="4" t="s">
        <v>253</v>
      </c>
      <c r="D234" s="4" t="s">
        <v>288</v>
      </c>
      <c r="E234" s="4" t="s">
        <v>495</v>
      </c>
      <c r="F234" s="42">
        <v>3488.5488</v>
      </c>
      <c r="G234" s="42">
        <v>3964.26</v>
      </c>
    </row>
    <row r="235" spans="1:7">
      <c r="A235" s="3">
        <v>38802</v>
      </c>
      <c r="B235" s="4" t="s">
        <v>247</v>
      </c>
      <c r="C235" s="4" t="s">
        <v>261</v>
      </c>
      <c r="D235" s="4" t="s">
        <v>254</v>
      </c>
      <c r="E235" s="4" t="s">
        <v>496</v>
      </c>
      <c r="F235" s="42">
        <v>1619.5635000000002</v>
      </c>
      <c r="G235" s="42">
        <v>3599.03</v>
      </c>
    </row>
    <row r="236" spans="1:7">
      <c r="A236" s="3">
        <v>38802</v>
      </c>
      <c r="B236" s="4" t="s">
        <v>275</v>
      </c>
      <c r="C236" s="4" t="s">
        <v>255</v>
      </c>
      <c r="D236" s="4" t="s">
        <v>288</v>
      </c>
      <c r="E236" s="4" t="s">
        <v>497</v>
      </c>
      <c r="F236" s="42">
        <v>2675.9324999999999</v>
      </c>
      <c r="G236" s="42">
        <v>3567.91</v>
      </c>
    </row>
    <row r="237" spans="1:7">
      <c r="A237" s="3">
        <v>38802</v>
      </c>
      <c r="B237" s="4" t="s">
        <v>275</v>
      </c>
      <c r="C237" s="4" t="s">
        <v>248</v>
      </c>
      <c r="D237" s="4" t="s">
        <v>268</v>
      </c>
      <c r="E237" s="4" t="s">
        <v>498</v>
      </c>
      <c r="F237" s="42">
        <v>1404.5454</v>
      </c>
      <c r="G237" s="42">
        <v>2421.63</v>
      </c>
    </row>
    <row r="238" spans="1:7">
      <c r="A238" s="3">
        <v>38801</v>
      </c>
      <c r="B238" s="4" t="s">
        <v>275</v>
      </c>
      <c r="C238" s="4" t="s">
        <v>248</v>
      </c>
      <c r="D238" s="4" t="s">
        <v>303</v>
      </c>
      <c r="E238" s="4" t="s">
        <v>499</v>
      </c>
      <c r="F238" s="42">
        <v>4543.4642000000003</v>
      </c>
      <c r="G238" s="42">
        <v>4859.32</v>
      </c>
    </row>
    <row r="239" spans="1:7">
      <c r="A239" s="3">
        <v>38801</v>
      </c>
      <c r="B239" s="4" t="s">
        <v>247</v>
      </c>
      <c r="C239" s="4" t="s">
        <v>258</v>
      </c>
      <c r="D239" s="4" t="s">
        <v>259</v>
      </c>
      <c r="E239" s="4" t="s">
        <v>500</v>
      </c>
      <c r="F239" s="42">
        <v>1044.9780000000001</v>
      </c>
      <c r="G239" s="42">
        <v>1899.96</v>
      </c>
    </row>
    <row r="240" spans="1:7">
      <c r="A240" s="3">
        <v>38800</v>
      </c>
      <c r="B240" s="4" t="s">
        <v>264</v>
      </c>
      <c r="C240" s="4" t="s">
        <v>258</v>
      </c>
      <c r="D240" s="4" t="s">
        <v>281</v>
      </c>
      <c r="E240" s="4" t="s">
        <v>501</v>
      </c>
      <c r="F240" s="42">
        <v>4901.4291999999996</v>
      </c>
      <c r="G240" s="42">
        <v>8450.74</v>
      </c>
    </row>
    <row r="241" spans="1:7">
      <c r="A241" s="3">
        <v>38800</v>
      </c>
      <c r="B241" s="4" t="s">
        <v>275</v>
      </c>
      <c r="C241" s="4" t="s">
        <v>261</v>
      </c>
      <c r="D241" s="4" t="s">
        <v>279</v>
      </c>
      <c r="E241" s="4" t="s">
        <v>502</v>
      </c>
      <c r="F241" s="42">
        <v>5628.87</v>
      </c>
      <c r="G241" s="42">
        <v>8277.75</v>
      </c>
    </row>
    <row r="242" spans="1:7">
      <c r="A242" s="3">
        <v>38800</v>
      </c>
      <c r="B242" s="4" t="s">
        <v>247</v>
      </c>
      <c r="C242" s="4" t="s">
        <v>258</v>
      </c>
      <c r="D242" s="4" t="s">
        <v>254</v>
      </c>
      <c r="E242" s="4" t="s">
        <v>503</v>
      </c>
      <c r="F242" s="42">
        <v>141.084</v>
      </c>
      <c r="G242" s="42">
        <v>313.52</v>
      </c>
    </row>
    <row r="243" spans="1:7">
      <c r="A243" s="3">
        <v>38799</v>
      </c>
      <c r="B243" s="4" t="s">
        <v>247</v>
      </c>
      <c r="C243" s="4" t="s">
        <v>253</v>
      </c>
      <c r="D243" s="4" t="s">
        <v>281</v>
      </c>
      <c r="E243" s="4" t="s">
        <v>504</v>
      </c>
      <c r="F243" s="42">
        <v>5256.5046999999995</v>
      </c>
      <c r="G243" s="42">
        <v>8909.33</v>
      </c>
    </row>
    <row r="244" spans="1:7">
      <c r="A244" s="3">
        <v>38799</v>
      </c>
      <c r="B244" s="4" t="s">
        <v>275</v>
      </c>
      <c r="C244" s="4" t="s">
        <v>255</v>
      </c>
      <c r="D244" s="4" t="s">
        <v>279</v>
      </c>
      <c r="E244" s="4" t="s">
        <v>505</v>
      </c>
      <c r="F244" s="42">
        <v>3132.0574999999999</v>
      </c>
      <c r="G244" s="42">
        <v>5694.65</v>
      </c>
    </row>
    <row r="245" spans="1:7">
      <c r="A245" s="3">
        <v>38799</v>
      </c>
      <c r="B245" s="4" t="s">
        <v>247</v>
      </c>
      <c r="C245" s="4" t="s">
        <v>272</v>
      </c>
      <c r="D245" s="4" t="s">
        <v>265</v>
      </c>
      <c r="E245" s="4" t="s">
        <v>506</v>
      </c>
      <c r="F245" s="42">
        <v>1283.2636</v>
      </c>
      <c r="G245" s="42">
        <v>3468.28</v>
      </c>
    </row>
    <row r="246" spans="1:7">
      <c r="A246" s="3">
        <v>38799</v>
      </c>
      <c r="B246" s="4" t="s">
        <v>247</v>
      </c>
      <c r="C246" s="4" t="s">
        <v>258</v>
      </c>
      <c r="D246" s="4" t="s">
        <v>288</v>
      </c>
      <c r="E246" s="4" t="s">
        <v>507</v>
      </c>
      <c r="F246" s="42">
        <v>1050.7852</v>
      </c>
      <c r="G246" s="42">
        <v>2839.96</v>
      </c>
    </row>
    <row r="247" spans="1:7">
      <c r="A247" s="3">
        <v>38799</v>
      </c>
      <c r="B247" s="4" t="s">
        <v>247</v>
      </c>
      <c r="C247" s="4" t="s">
        <v>255</v>
      </c>
      <c r="D247" s="4" t="s">
        <v>254</v>
      </c>
      <c r="E247" s="4" t="s">
        <v>508</v>
      </c>
      <c r="F247" s="42">
        <v>1496.6930000000002</v>
      </c>
      <c r="G247" s="42">
        <v>2721.26</v>
      </c>
    </row>
    <row r="248" spans="1:7">
      <c r="A248" s="3">
        <v>38798</v>
      </c>
      <c r="B248" s="4" t="s">
        <v>267</v>
      </c>
      <c r="C248" s="4" t="s">
        <v>272</v>
      </c>
      <c r="D248" s="4" t="s">
        <v>279</v>
      </c>
      <c r="E248" s="4" t="s">
        <v>509</v>
      </c>
      <c r="F248" s="42">
        <v>4458.369850000001</v>
      </c>
      <c r="G248" s="42">
        <v>4768.3100000000004</v>
      </c>
    </row>
    <row r="249" spans="1:7">
      <c r="A249" s="3">
        <v>38798</v>
      </c>
      <c r="B249" s="4" t="s">
        <v>247</v>
      </c>
      <c r="C249" s="4" t="s">
        <v>272</v>
      </c>
      <c r="D249" s="4" t="s">
        <v>317</v>
      </c>
      <c r="E249" s="4" t="s">
        <v>510</v>
      </c>
      <c r="F249" s="42">
        <v>1547.5295000000001</v>
      </c>
      <c r="G249" s="42">
        <v>2813.69</v>
      </c>
    </row>
    <row r="250" spans="1:7">
      <c r="A250" s="3">
        <v>38798</v>
      </c>
      <c r="B250" s="4" t="s">
        <v>264</v>
      </c>
      <c r="C250" s="4" t="s">
        <v>248</v>
      </c>
      <c r="D250" s="4" t="s">
        <v>288</v>
      </c>
      <c r="E250" s="4" t="s">
        <v>511</v>
      </c>
      <c r="F250" s="42">
        <v>2230.5711999999999</v>
      </c>
      <c r="G250" s="42">
        <v>2534.7399999999998</v>
      </c>
    </row>
    <row r="251" spans="1:7">
      <c r="A251" s="3">
        <v>38798</v>
      </c>
      <c r="B251" s="4" t="s">
        <v>243</v>
      </c>
      <c r="C251" s="4" t="s">
        <v>286</v>
      </c>
      <c r="D251" s="4" t="s">
        <v>262</v>
      </c>
      <c r="E251" s="4" t="s">
        <v>512</v>
      </c>
      <c r="F251" s="42">
        <v>1828.1823999999999</v>
      </c>
      <c r="G251" s="42">
        <v>2077.48</v>
      </c>
    </row>
    <row r="252" spans="1:7">
      <c r="A252" s="3">
        <v>38798</v>
      </c>
      <c r="B252" s="4" t="s">
        <v>267</v>
      </c>
      <c r="C252" s="4" t="s">
        <v>272</v>
      </c>
      <c r="D252" s="4" t="s">
        <v>265</v>
      </c>
      <c r="E252" s="4" t="s">
        <v>513</v>
      </c>
      <c r="F252" s="42">
        <v>899.5376</v>
      </c>
      <c r="G252" s="42">
        <v>1524.64</v>
      </c>
    </row>
    <row r="253" spans="1:7">
      <c r="A253" s="3">
        <v>38797</v>
      </c>
      <c r="B253" s="4" t="s">
        <v>275</v>
      </c>
      <c r="C253" s="4" t="s">
        <v>253</v>
      </c>
      <c r="D253" s="4" t="s">
        <v>259</v>
      </c>
      <c r="E253" s="4" t="s">
        <v>514</v>
      </c>
      <c r="F253" s="42">
        <v>4823.6870000000008</v>
      </c>
      <c r="G253" s="42">
        <v>8770.34</v>
      </c>
    </row>
    <row r="254" spans="1:7">
      <c r="A254" s="3">
        <v>38797</v>
      </c>
      <c r="B254" s="4" t="s">
        <v>243</v>
      </c>
      <c r="C254" s="4" t="s">
        <v>272</v>
      </c>
      <c r="D254" s="4" t="s">
        <v>265</v>
      </c>
      <c r="E254" s="4" t="s">
        <v>515</v>
      </c>
      <c r="F254" s="42">
        <v>4071.1359999999995</v>
      </c>
      <c r="G254" s="42">
        <v>7019.2</v>
      </c>
    </row>
    <row r="255" spans="1:7">
      <c r="A255" s="3">
        <v>38797</v>
      </c>
      <c r="B255" s="4" t="s">
        <v>267</v>
      </c>
      <c r="C255" s="4" t="s">
        <v>258</v>
      </c>
      <c r="D255" s="4" t="s">
        <v>268</v>
      </c>
      <c r="E255" s="4" t="s">
        <v>516</v>
      </c>
      <c r="F255" s="42">
        <v>2464.9074999999998</v>
      </c>
      <c r="G255" s="42">
        <v>4481.6499999999996</v>
      </c>
    </row>
    <row r="256" spans="1:7">
      <c r="A256" s="3">
        <v>38796</v>
      </c>
      <c r="B256" s="4" t="s">
        <v>243</v>
      </c>
      <c r="C256" s="4" t="s">
        <v>261</v>
      </c>
      <c r="D256" s="4" t="s">
        <v>265</v>
      </c>
      <c r="E256" s="4" t="s">
        <v>517</v>
      </c>
      <c r="F256" s="42">
        <v>3175.6136000000006</v>
      </c>
      <c r="G256" s="42">
        <v>4670.0200000000004</v>
      </c>
    </row>
    <row r="257" spans="1:7">
      <c r="A257" s="3">
        <v>38796</v>
      </c>
      <c r="B257" s="4" t="s">
        <v>267</v>
      </c>
      <c r="C257" s="4" t="s">
        <v>258</v>
      </c>
      <c r="D257" s="4" t="s">
        <v>262</v>
      </c>
      <c r="E257" s="4" t="s">
        <v>518</v>
      </c>
      <c r="F257" s="42">
        <v>699.2444999999999</v>
      </c>
      <c r="G257" s="42">
        <v>1889.85</v>
      </c>
    </row>
    <row r="258" spans="1:7">
      <c r="A258" s="3">
        <v>38796</v>
      </c>
      <c r="B258" s="4" t="s">
        <v>247</v>
      </c>
      <c r="C258" s="4" t="s">
        <v>255</v>
      </c>
      <c r="D258" s="4" t="s">
        <v>303</v>
      </c>
      <c r="E258" s="4" t="s">
        <v>519</v>
      </c>
      <c r="F258" s="42">
        <v>86.159099999999995</v>
      </c>
      <c r="G258" s="42">
        <v>200.37</v>
      </c>
    </row>
    <row r="259" spans="1:7">
      <c r="A259" s="3">
        <v>38795</v>
      </c>
      <c r="B259" s="4" t="s">
        <v>275</v>
      </c>
      <c r="C259" s="4" t="s">
        <v>255</v>
      </c>
      <c r="D259" s="4" t="s">
        <v>303</v>
      </c>
      <c r="E259" s="4" t="s">
        <v>520</v>
      </c>
      <c r="F259" s="42">
        <v>4976.2782999999999</v>
      </c>
      <c r="G259" s="42">
        <v>8434.3700000000008</v>
      </c>
    </row>
    <row r="260" spans="1:7">
      <c r="A260" s="3">
        <v>38795</v>
      </c>
      <c r="B260" s="4" t="s">
        <v>275</v>
      </c>
      <c r="C260" s="4" t="s">
        <v>261</v>
      </c>
      <c r="D260" s="4" t="s">
        <v>256</v>
      </c>
      <c r="E260" s="4" t="s">
        <v>521</v>
      </c>
      <c r="F260" s="42">
        <v>3434.0249999999996</v>
      </c>
      <c r="G260" s="42">
        <v>4578.7</v>
      </c>
    </row>
    <row r="261" spans="1:7">
      <c r="A261" s="3">
        <v>38794</v>
      </c>
      <c r="B261" s="4" t="s">
        <v>247</v>
      </c>
      <c r="C261" s="4" t="s">
        <v>253</v>
      </c>
      <c r="D261" s="4" t="s">
        <v>303</v>
      </c>
      <c r="E261" s="4" t="s">
        <v>522</v>
      </c>
      <c r="F261" s="42">
        <v>4003.0485000000008</v>
      </c>
      <c r="G261" s="42">
        <v>7278.27</v>
      </c>
    </row>
    <row r="262" spans="1:7">
      <c r="A262" s="3">
        <v>38794</v>
      </c>
      <c r="B262" s="4" t="s">
        <v>243</v>
      </c>
      <c r="C262" s="4" t="s">
        <v>255</v>
      </c>
      <c r="D262" s="4" t="s">
        <v>276</v>
      </c>
      <c r="E262" s="4" t="s">
        <v>523</v>
      </c>
      <c r="F262" s="42">
        <v>3495.9450000000002</v>
      </c>
      <c r="G262" s="42">
        <v>4661.26</v>
      </c>
    </row>
    <row r="263" spans="1:7">
      <c r="A263" s="3">
        <v>38794</v>
      </c>
      <c r="B263" s="4" t="s">
        <v>243</v>
      </c>
      <c r="C263" s="4" t="s">
        <v>248</v>
      </c>
      <c r="D263" s="4" t="s">
        <v>317</v>
      </c>
      <c r="E263" s="4" t="s">
        <v>524</v>
      </c>
      <c r="F263" s="42">
        <v>2962.5288</v>
      </c>
      <c r="G263" s="42">
        <v>4356.66</v>
      </c>
    </row>
    <row r="264" spans="1:7">
      <c r="A264" s="3">
        <v>38793</v>
      </c>
      <c r="B264" s="4" t="s">
        <v>247</v>
      </c>
      <c r="C264" s="4" t="s">
        <v>258</v>
      </c>
      <c r="D264" s="4" t="s">
        <v>256</v>
      </c>
      <c r="E264" s="4" t="s">
        <v>525</v>
      </c>
      <c r="F264" s="42">
        <v>3308.4067999999997</v>
      </c>
      <c r="G264" s="42">
        <v>8941.64</v>
      </c>
    </row>
    <row r="265" spans="1:7">
      <c r="A265" s="3">
        <v>38793</v>
      </c>
      <c r="B265" s="4" t="s">
        <v>267</v>
      </c>
      <c r="C265" s="4" t="s">
        <v>253</v>
      </c>
      <c r="D265" s="4" t="s">
        <v>256</v>
      </c>
      <c r="E265" s="4" t="s">
        <v>526</v>
      </c>
      <c r="F265" s="42">
        <v>6362.7404500000002</v>
      </c>
      <c r="G265" s="42">
        <v>6805.07</v>
      </c>
    </row>
    <row r="266" spans="1:7">
      <c r="A266" s="3">
        <v>38755</v>
      </c>
      <c r="B266" s="4" t="s">
        <v>243</v>
      </c>
      <c r="C266" s="4" t="s">
        <v>244</v>
      </c>
      <c r="D266" s="4" t="s">
        <v>262</v>
      </c>
      <c r="E266" s="4" t="s">
        <v>624</v>
      </c>
      <c r="F266" s="42">
        <v>4002.6749999999997</v>
      </c>
      <c r="G266" s="42">
        <v>5336.9</v>
      </c>
    </row>
    <row r="267" spans="1:7">
      <c r="A267" s="3">
        <v>38792</v>
      </c>
      <c r="B267" s="4" t="s">
        <v>243</v>
      </c>
      <c r="C267" s="4" t="s">
        <v>244</v>
      </c>
      <c r="D267" s="4" t="s">
        <v>303</v>
      </c>
      <c r="E267" s="4" t="s">
        <v>528</v>
      </c>
      <c r="F267" s="42">
        <v>3494.4615000000003</v>
      </c>
      <c r="G267" s="42">
        <v>7765.47</v>
      </c>
    </row>
    <row r="268" spans="1:7">
      <c r="A268" s="3">
        <v>38791</v>
      </c>
      <c r="B268" s="4" t="s">
        <v>247</v>
      </c>
      <c r="C268" s="4" t="s">
        <v>272</v>
      </c>
      <c r="D268" s="4" t="s">
        <v>245</v>
      </c>
      <c r="E268" s="4" t="s">
        <v>529</v>
      </c>
      <c r="F268" s="42">
        <v>5948.1664000000001</v>
      </c>
      <c r="G268" s="42">
        <v>6759.28</v>
      </c>
    </row>
    <row r="269" spans="1:7">
      <c r="A269" s="3">
        <v>38791</v>
      </c>
      <c r="B269" s="4" t="s">
        <v>275</v>
      </c>
      <c r="C269" s="4" t="s">
        <v>253</v>
      </c>
      <c r="D269" s="4" t="s">
        <v>245</v>
      </c>
      <c r="E269" s="4" t="s">
        <v>530</v>
      </c>
      <c r="F269" s="42">
        <v>3260.0040000000004</v>
      </c>
      <c r="G269" s="42">
        <v>3704.55</v>
      </c>
    </row>
    <row r="270" spans="1:7">
      <c r="A270" s="3">
        <v>38790</v>
      </c>
      <c r="B270" s="4" t="s">
        <v>243</v>
      </c>
      <c r="C270" s="4" t="s">
        <v>286</v>
      </c>
      <c r="D270" s="4" t="s">
        <v>259</v>
      </c>
      <c r="E270" s="4" t="s">
        <v>531</v>
      </c>
      <c r="F270" s="42">
        <v>4846.16</v>
      </c>
      <c r="G270" s="42">
        <v>5507</v>
      </c>
    </row>
    <row r="271" spans="1:7">
      <c r="A271" s="3">
        <v>38790</v>
      </c>
      <c r="B271" s="4" t="s">
        <v>264</v>
      </c>
      <c r="C271" s="4" t="s">
        <v>253</v>
      </c>
      <c r="D271" s="4" t="s">
        <v>256</v>
      </c>
      <c r="E271" s="4" t="s">
        <v>532</v>
      </c>
      <c r="F271" s="42">
        <v>1804.0170500000002</v>
      </c>
      <c r="G271" s="42">
        <v>1929.43</v>
      </c>
    </row>
    <row r="272" spans="1:7">
      <c r="A272" s="3">
        <v>38712</v>
      </c>
      <c r="B272" s="4" t="s">
        <v>247</v>
      </c>
      <c r="C272" s="4" t="s">
        <v>244</v>
      </c>
      <c r="D272" s="4" t="s">
        <v>245</v>
      </c>
      <c r="E272" s="4" t="s">
        <v>677</v>
      </c>
      <c r="F272" s="42">
        <v>3309.46</v>
      </c>
      <c r="G272" s="42">
        <v>3760.75</v>
      </c>
    </row>
    <row r="273" spans="1:7">
      <c r="A273" s="3">
        <v>38788</v>
      </c>
      <c r="B273" s="4" t="s">
        <v>264</v>
      </c>
      <c r="C273" s="4" t="s">
        <v>258</v>
      </c>
      <c r="D273" s="4" t="s">
        <v>251</v>
      </c>
      <c r="E273" s="4" t="s">
        <v>534</v>
      </c>
      <c r="F273" s="42">
        <v>3499.5866000000001</v>
      </c>
      <c r="G273" s="42">
        <v>6033.77</v>
      </c>
    </row>
    <row r="274" spans="1:7">
      <c r="A274" s="3">
        <v>38788</v>
      </c>
      <c r="B274" s="4" t="s">
        <v>267</v>
      </c>
      <c r="C274" s="4" t="s">
        <v>261</v>
      </c>
      <c r="D274" s="4" t="s">
        <v>265</v>
      </c>
      <c r="E274" s="4" t="s">
        <v>535</v>
      </c>
      <c r="F274" s="42">
        <v>4265.7031999999999</v>
      </c>
      <c r="G274" s="42">
        <v>4847.3900000000003</v>
      </c>
    </row>
    <row r="275" spans="1:7">
      <c r="A275" s="3">
        <v>38788</v>
      </c>
      <c r="B275" s="4" t="s">
        <v>243</v>
      </c>
      <c r="C275" s="4" t="s">
        <v>253</v>
      </c>
      <c r="D275" s="4" t="s">
        <v>251</v>
      </c>
      <c r="E275" s="4" t="s">
        <v>536</v>
      </c>
      <c r="F275" s="42">
        <v>411.52140000000003</v>
      </c>
      <c r="G275" s="42">
        <v>1112.22</v>
      </c>
    </row>
    <row r="276" spans="1:7">
      <c r="A276" s="3">
        <v>38787</v>
      </c>
      <c r="B276" s="4" t="s">
        <v>247</v>
      </c>
      <c r="C276" s="4" t="s">
        <v>286</v>
      </c>
      <c r="D276" s="4" t="s">
        <v>262</v>
      </c>
      <c r="E276" s="4" t="s">
        <v>537</v>
      </c>
      <c r="F276" s="42">
        <v>3255.3096000000005</v>
      </c>
      <c r="G276" s="42">
        <v>4787.22</v>
      </c>
    </row>
    <row r="277" spans="1:7">
      <c r="A277" s="3">
        <v>38786</v>
      </c>
      <c r="B277" s="4" t="s">
        <v>264</v>
      </c>
      <c r="C277" s="4" t="s">
        <v>253</v>
      </c>
      <c r="D277" s="4" t="s">
        <v>259</v>
      </c>
      <c r="E277" s="4" t="s">
        <v>538</v>
      </c>
      <c r="F277" s="42">
        <v>4264.0992999999999</v>
      </c>
      <c r="G277" s="42">
        <v>9916.51</v>
      </c>
    </row>
    <row r="278" spans="1:7">
      <c r="A278" s="3">
        <v>38786</v>
      </c>
      <c r="B278" s="4" t="s">
        <v>247</v>
      </c>
      <c r="C278" s="4" t="s">
        <v>258</v>
      </c>
      <c r="D278" s="4" t="s">
        <v>276</v>
      </c>
      <c r="E278" s="4" t="s">
        <v>539</v>
      </c>
      <c r="F278" s="42">
        <v>2963.2338</v>
      </c>
      <c r="G278" s="42">
        <v>8008.74</v>
      </c>
    </row>
    <row r="279" spans="1:7">
      <c r="A279" s="3">
        <v>38786</v>
      </c>
      <c r="B279" s="4" t="s">
        <v>275</v>
      </c>
      <c r="C279" s="4" t="s">
        <v>286</v>
      </c>
      <c r="D279" s="4" t="s">
        <v>251</v>
      </c>
      <c r="E279" s="4" t="s">
        <v>540</v>
      </c>
      <c r="F279" s="42">
        <v>4378.3432000000003</v>
      </c>
      <c r="G279" s="42">
        <v>4682.72</v>
      </c>
    </row>
    <row r="280" spans="1:7">
      <c r="A280" s="3">
        <v>38784</v>
      </c>
      <c r="B280" s="4" t="s">
        <v>267</v>
      </c>
      <c r="C280" s="4" t="s">
        <v>255</v>
      </c>
      <c r="D280" s="4" t="s">
        <v>268</v>
      </c>
      <c r="E280" s="4" t="s">
        <v>541</v>
      </c>
      <c r="F280" s="42">
        <v>4014.9744999999998</v>
      </c>
      <c r="G280" s="42">
        <v>9337.15</v>
      </c>
    </row>
    <row r="281" spans="1:7">
      <c r="A281" s="3">
        <v>38784</v>
      </c>
      <c r="B281" s="4" t="s">
        <v>264</v>
      </c>
      <c r="C281" s="4" t="s">
        <v>286</v>
      </c>
      <c r="D281" s="4" t="s">
        <v>245</v>
      </c>
      <c r="E281" s="4" t="s">
        <v>542</v>
      </c>
      <c r="F281" s="42">
        <v>1701.144</v>
      </c>
      <c r="G281" s="42">
        <v>3780.32</v>
      </c>
    </row>
    <row r="282" spans="1:7">
      <c r="A282" s="3">
        <v>38784</v>
      </c>
      <c r="B282" s="4" t="s">
        <v>247</v>
      </c>
      <c r="C282" s="4" t="s">
        <v>258</v>
      </c>
      <c r="D282" s="4" t="s">
        <v>251</v>
      </c>
      <c r="E282" s="4" t="s">
        <v>543</v>
      </c>
      <c r="F282" s="42">
        <v>975.73850000000004</v>
      </c>
      <c r="G282" s="42">
        <v>1774.07</v>
      </c>
    </row>
    <row r="283" spans="1:7">
      <c r="A283" s="3">
        <v>38784</v>
      </c>
      <c r="B283" s="4" t="s">
        <v>247</v>
      </c>
      <c r="C283" s="4" t="s">
        <v>244</v>
      </c>
      <c r="D283" s="4" t="s">
        <v>279</v>
      </c>
      <c r="E283" s="4" t="s">
        <v>544</v>
      </c>
      <c r="F283" s="42">
        <v>218.27250000000001</v>
      </c>
      <c r="G283" s="42">
        <v>291.02999999999997</v>
      </c>
    </row>
    <row r="284" spans="1:7">
      <c r="A284" s="3">
        <v>38783</v>
      </c>
      <c r="B284" s="4" t="s">
        <v>267</v>
      </c>
      <c r="C284" s="4" t="s">
        <v>244</v>
      </c>
      <c r="D284" s="4" t="s">
        <v>268</v>
      </c>
      <c r="E284" s="4" t="s">
        <v>545</v>
      </c>
      <c r="F284" s="42">
        <v>2672.1805000000004</v>
      </c>
      <c r="G284" s="42">
        <v>4858.51</v>
      </c>
    </row>
    <row r="285" spans="1:7">
      <c r="A285" s="3">
        <v>38782</v>
      </c>
      <c r="B285" s="4" t="s">
        <v>247</v>
      </c>
      <c r="C285" s="4" t="s">
        <v>255</v>
      </c>
      <c r="D285" s="4" t="s">
        <v>251</v>
      </c>
      <c r="E285" s="4" t="s">
        <v>546</v>
      </c>
      <c r="F285" s="42">
        <v>7657.3321000000005</v>
      </c>
      <c r="G285" s="42">
        <v>8189.66</v>
      </c>
    </row>
    <row r="286" spans="1:7">
      <c r="A286" s="3">
        <v>38782</v>
      </c>
      <c r="B286" s="4" t="s">
        <v>264</v>
      </c>
      <c r="C286" s="4" t="s">
        <v>255</v>
      </c>
      <c r="D286" s="4" t="s">
        <v>256</v>
      </c>
      <c r="E286" s="4" t="s">
        <v>547</v>
      </c>
      <c r="F286" s="42">
        <v>4512.3936000000003</v>
      </c>
      <c r="G286" s="42">
        <v>5127.72</v>
      </c>
    </row>
    <row r="287" spans="1:7">
      <c r="A287" s="3">
        <v>38782</v>
      </c>
      <c r="B287" s="4" t="s">
        <v>247</v>
      </c>
      <c r="C287" s="4" t="s">
        <v>255</v>
      </c>
      <c r="D287" s="4" t="s">
        <v>288</v>
      </c>
      <c r="E287" s="4" t="s">
        <v>548</v>
      </c>
      <c r="F287" s="42">
        <v>1880.9747999999997</v>
      </c>
      <c r="G287" s="42">
        <v>4374.3599999999997</v>
      </c>
    </row>
    <row r="288" spans="1:7">
      <c r="A288" s="3">
        <v>38782</v>
      </c>
      <c r="B288" s="4" t="s">
        <v>247</v>
      </c>
      <c r="C288" s="4" t="s">
        <v>248</v>
      </c>
      <c r="D288" s="4" t="s">
        <v>251</v>
      </c>
      <c r="E288" s="4" t="s">
        <v>549</v>
      </c>
      <c r="F288" s="42">
        <v>2356.6840000000002</v>
      </c>
      <c r="G288" s="42">
        <v>4284.88</v>
      </c>
    </row>
    <row r="289" spans="1:7">
      <c r="A289" s="3">
        <v>38782</v>
      </c>
      <c r="B289" s="4" t="s">
        <v>275</v>
      </c>
      <c r="C289" s="4" t="s">
        <v>286</v>
      </c>
      <c r="D289" s="4" t="s">
        <v>281</v>
      </c>
      <c r="E289" s="4" t="s">
        <v>550</v>
      </c>
      <c r="F289" s="42">
        <v>925.96050000000002</v>
      </c>
      <c r="G289" s="42">
        <v>2057.69</v>
      </c>
    </row>
    <row r="290" spans="1:7">
      <c r="A290" s="3">
        <v>38781</v>
      </c>
      <c r="B290" s="4" t="s">
        <v>264</v>
      </c>
      <c r="C290" s="4" t="s">
        <v>261</v>
      </c>
      <c r="D290" s="4" t="s">
        <v>265</v>
      </c>
      <c r="E290" s="4" t="s">
        <v>551</v>
      </c>
      <c r="F290" s="42">
        <v>4802.7132000000001</v>
      </c>
      <c r="G290" s="42">
        <v>8280.5400000000009</v>
      </c>
    </row>
    <row r="291" spans="1:7">
      <c r="A291" s="3">
        <v>38781</v>
      </c>
      <c r="B291" s="4" t="s">
        <v>243</v>
      </c>
      <c r="C291" s="4" t="s">
        <v>244</v>
      </c>
      <c r="D291" s="4" t="s">
        <v>251</v>
      </c>
      <c r="E291" s="4" t="s">
        <v>552</v>
      </c>
      <c r="F291" s="42">
        <v>1200.8757000000001</v>
      </c>
      <c r="G291" s="42">
        <v>3245.61</v>
      </c>
    </row>
    <row r="292" spans="1:7">
      <c r="A292" s="3">
        <v>38781</v>
      </c>
      <c r="B292" s="4" t="s">
        <v>267</v>
      </c>
      <c r="C292" s="4" t="s">
        <v>253</v>
      </c>
      <c r="D292" s="4" t="s">
        <v>279</v>
      </c>
      <c r="E292" s="4" t="s">
        <v>553</v>
      </c>
      <c r="F292" s="42">
        <v>1032.2926</v>
      </c>
      <c r="G292" s="42">
        <v>2789.98</v>
      </c>
    </row>
    <row r="293" spans="1:7">
      <c r="A293" s="3">
        <v>38781</v>
      </c>
      <c r="B293" s="4" t="s">
        <v>267</v>
      </c>
      <c r="C293" s="4" t="s">
        <v>255</v>
      </c>
      <c r="D293" s="4" t="s">
        <v>245</v>
      </c>
      <c r="E293" s="4" t="s">
        <v>554</v>
      </c>
      <c r="F293" s="42">
        <v>755.2985000000001</v>
      </c>
      <c r="G293" s="42">
        <v>1373.27</v>
      </c>
    </row>
    <row r="294" spans="1:7">
      <c r="A294" s="3">
        <v>38780</v>
      </c>
      <c r="B294" s="4" t="s">
        <v>247</v>
      </c>
      <c r="C294" s="4" t="s">
        <v>253</v>
      </c>
      <c r="D294" s="4" t="s">
        <v>268</v>
      </c>
      <c r="E294" s="4" t="s">
        <v>555</v>
      </c>
      <c r="F294" s="42">
        <v>5659.9349999999995</v>
      </c>
      <c r="G294" s="42">
        <v>7546.58</v>
      </c>
    </row>
    <row r="295" spans="1:7">
      <c r="A295" s="3">
        <v>38780</v>
      </c>
      <c r="B295" s="4" t="s">
        <v>247</v>
      </c>
      <c r="C295" s="4" t="s">
        <v>286</v>
      </c>
      <c r="D295" s="4" t="s">
        <v>303</v>
      </c>
      <c r="E295" s="4" t="s">
        <v>556</v>
      </c>
      <c r="F295" s="42">
        <v>361.3383</v>
      </c>
      <c r="G295" s="42">
        <v>976.59</v>
      </c>
    </row>
    <row r="296" spans="1:7">
      <c r="A296" s="3">
        <v>38779</v>
      </c>
      <c r="B296" s="4" t="s">
        <v>264</v>
      </c>
      <c r="C296" s="4" t="s">
        <v>286</v>
      </c>
      <c r="D296" s="4" t="s">
        <v>251</v>
      </c>
      <c r="E296" s="4" t="s">
        <v>557</v>
      </c>
      <c r="F296" s="42">
        <v>5971.7849999999999</v>
      </c>
      <c r="G296" s="42">
        <v>7962.38</v>
      </c>
    </row>
    <row r="297" spans="1:7">
      <c r="A297" s="3">
        <v>38779</v>
      </c>
      <c r="B297" s="4" t="s">
        <v>264</v>
      </c>
      <c r="C297" s="4" t="s">
        <v>255</v>
      </c>
      <c r="D297" s="4" t="s">
        <v>268</v>
      </c>
      <c r="E297" s="4" t="s">
        <v>558</v>
      </c>
      <c r="F297" s="42">
        <v>426.47829999999999</v>
      </c>
      <c r="G297" s="42">
        <v>991.81</v>
      </c>
    </row>
    <row r="298" spans="1:7">
      <c r="A298" s="3">
        <v>38779</v>
      </c>
      <c r="B298" s="4" t="s">
        <v>247</v>
      </c>
      <c r="C298" s="4" t="s">
        <v>261</v>
      </c>
      <c r="D298" s="4" t="s">
        <v>303</v>
      </c>
      <c r="E298" s="4" t="s">
        <v>559</v>
      </c>
      <c r="F298" s="42">
        <v>428.12119999999999</v>
      </c>
      <c r="G298" s="42">
        <v>738.14</v>
      </c>
    </row>
    <row r="299" spans="1:7">
      <c r="A299" s="3">
        <v>38778</v>
      </c>
      <c r="B299" s="4" t="s">
        <v>267</v>
      </c>
      <c r="C299" s="4" t="s">
        <v>261</v>
      </c>
      <c r="D299" s="4" t="s">
        <v>251</v>
      </c>
      <c r="E299" s="4" t="s">
        <v>560</v>
      </c>
      <c r="F299" s="42">
        <v>3827.0385000000006</v>
      </c>
      <c r="G299" s="42">
        <v>8504.5300000000007</v>
      </c>
    </row>
    <row r="300" spans="1:7">
      <c r="A300" s="3">
        <v>38778</v>
      </c>
      <c r="B300" s="4" t="s">
        <v>247</v>
      </c>
      <c r="C300" s="4" t="s">
        <v>258</v>
      </c>
      <c r="D300" s="4" t="s">
        <v>317</v>
      </c>
      <c r="E300" s="4" t="s">
        <v>561</v>
      </c>
      <c r="F300" s="42">
        <v>3802.8859999999995</v>
      </c>
      <c r="G300" s="42">
        <v>6556.7</v>
      </c>
    </row>
    <row r="301" spans="1:7">
      <c r="A301" s="3">
        <v>38778</v>
      </c>
      <c r="B301" s="4" t="s">
        <v>275</v>
      </c>
      <c r="C301" s="4" t="s">
        <v>258</v>
      </c>
      <c r="D301" s="4" t="s">
        <v>268</v>
      </c>
      <c r="E301" s="4" t="s">
        <v>562</v>
      </c>
      <c r="F301" s="42">
        <v>1850.7735</v>
      </c>
      <c r="G301" s="42">
        <v>4112.83</v>
      </c>
    </row>
    <row r="302" spans="1:7">
      <c r="A302" s="3">
        <v>38778</v>
      </c>
      <c r="B302" s="4" t="s">
        <v>267</v>
      </c>
      <c r="C302" s="4" t="s">
        <v>248</v>
      </c>
      <c r="D302" s="4" t="s">
        <v>303</v>
      </c>
      <c r="E302" s="4" t="s">
        <v>563</v>
      </c>
      <c r="F302" s="42">
        <v>2450.7608</v>
      </c>
      <c r="G302" s="42">
        <v>3604.06</v>
      </c>
    </row>
    <row r="303" spans="1:7">
      <c r="A303" s="3">
        <v>38778</v>
      </c>
      <c r="B303" s="4" t="s">
        <v>267</v>
      </c>
      <c r="C303" s="4" t="s">
        <v>255</v>
      </c>
      <c r="D303" s="4" t="s">
        <v>276</v>
      </c>
      <c r="E303" s="4" t="s">
        <v>564</v>
      </c>
      <c r="F303" s="42">
        <v>2916.7138</v>
      </c>
      <c r="G303" s="42">
        <v>3119.48</v>
      </c>
    </row>
    <row r="304" spans="1:7">
      <c r="A304" s="3">
        <v>38778</v>
      </c>
      <c r="B304" s="4" t="s">
        <v>247</v>
      </c>
      <c r="C304" s="4" t="s">
        <v>261</v>
      </c>
      <c r="D304" s="4" t="s">
        <v>265</v>
      </c>
      <c r="E304" s="4" t="s">
        <v>565</v>
      </c>
      <c r="F304" s="42">
        <v>2779.3623000000002</v>
      </c>
      <c r="G304" s="42">
        <v>2972.58</v>
      </c>
    </row>
    <row r="305" spans="1:7">
      <c r="A305" s="3">
        <v>38777</v>
      </c>
      <c r="B305" s="4" t="s">
        <v>275</v>
      </c>
      <c r="C305" s="4" t="s">
        <v>272</v>
      </c>
      <c r="D305" s="4" t="s">
        <v>279</v>
      </c>
      <c r="E305" s="4" t="s">
        <v>566</v>
      </c>
      <c r="F305" s="42">
        <v>3185.7074000000002</v>
      </c>
      <c r="G305" s="42">
        <v>8610.02</v>
      </c>
    </row>
    <row r="306" spans="1:7">
      <c r="A306" s="3">
        <v>38777</v>
      </c>
      <c r="B306" s="4" t="s">
        <v>275</v>
      </c>
      <c r="C306" s="4" t="s">
        <v>244</v>
      </c>
      <c r="D306" s="4" t="s">
        <v>279</v>
      </c>
      <c r="E306" s="4" t="s">
        <v>567</v>
      </c>
      <c r="F306" s="42">
        <v>4421.1944999999996</v>
      </c>
      <c r="G306" s="42">
        <v>7493.55</v>
      </c>
    </row>
    <row r="307" spans="1:7">
      <c r="A307" s="3">
        <v>38777</v>
      </c>
      <c r="B307" s="4" t="s">
        <v>267</v>
      </c>
      <c r="C307" s="4" t="s">
        <v>286</v>
      </c>
      <c r="D307" s="4" t="s">
        <v>256</v>
      </c>
      <c r="E307" s="4" t="s">
        <v>568</v>
      </c>
      <c r="F307" s="42">
        <v>4976.1312000000007</v>
      </c>
      <c r="G307" s="42">
        <v>7317.84</v>
      </c>
    </row>
    <row r="308" spans="1:7">
      <c r="A308" s="3">
        <v>38777</v>
      </c>
      <c r="B308" s="4" t="s">
        <v>247</v>
      </c>
      <c r="C308" s="4" t="s">
        <v>286</v>
      </c>
      <c r="D308" s="4" t="s">
        <v>256</v>
      </c>
      <c r="E308" s="4" t="s">
        <v>569</v>
      </c>
      <c r="F308" s="42">
        <v>1885.7070000000001</v>
      </c>
      <c r="G308" s="42">
        <v>4190.46</v>
      </c>
    </row>
    <row r="309" spans="1:7">
      <c r="A309" s="3">
        <v>38777</v>
      </c>
      <c r="B309" s="4" t="s">
        <v>267</v>
      </c>
      <c r="C309" s="4" t="s">
        <v>255</v>
      </c>
      <c r="D309" s="4" t="s">
        <v>303</v>
      </c>
      <c r="E309" s="4" t="s">
        <v>570</v>
      </c>
      <c r="F309" s="42">
        <v>1843.8420000000001</v>
      </c>
      <c r="G309" s="42">
        <v>3352.44</v>
      </c>
    </row>
    <row r="310" spans="1:7">
      <c r="A310" s="3">
        <v>38700</v>
      </c>
      <c r="B310" s="4" t="s">
        <v>247</v>
      </c>
      <c r="C310" s="4" t="s">
        <v>244</v>
      </c>
      <c r="D310" s="4" t="s">
        <v>245</v>
      </c>
      <c r="E310" s="4" t="s">
        <v>712</v>
      </c>
      <c r="F310" s="42">
        <v>947.63829999999996</v>
      </c>
      <c r="G310" s="42">
        <v>2203.81</v>
      </c>
    </row>
    <row r="311" spans="1:7">
      <c r="A311" s="3">
        <v>38777</v>
      </c>
      <c r="B311" s="4" t="s">
        <v>275</v>
      </c>
      <c r="C311" s="4" t="s">
        <v>258</v>
      </c>
      <c r="D311" s="4" t="s">
        <v>245</v>
      </c>
      <c r="E311" s="4" t="s">
        <v>572</v>
      </c>
      <c r="F311" s="42">
        <v>1049.8713</v>
      </c>
      <c r="G311" s="42">
        <v>2837.49</v>
      </c>
    </row>
    <row r="312" spans="1:7">
      <c r="A312" s="3">
        <v>38776</v>
      </c>
      <c r="B312" s="4" t="s">
        <v>275</v>
      </c>
      <c r="C312" s="4" t="s">
        <v>286</v>
      </c>
      <c r="D312" s="4" t="s">
        <v>317</v>
      </c>
      <c r="E312" s="4" t="s">
        <v>573</v>
      </c>
      <c r="F312" s="42">
        <v>8702.3376000000007</v>
      </c>
      <c r="G312" s="42">
        <v>9889.02</v>
      </c>
    </row>
    <row r="313" spans="1:7">
      <c r="A313" s="3">
        <v>38776</v>
      </c>
      <c r="B313" s="4" t="s">
        <v>267</v>
      </c>
      <c r="C313" s="4" t="s">
        <v>272</v>
      </c>
      <c r="D313" s="4" t="s">
        <v>262</v>
      </c>
      <c r="E313" s="4" t="s">
        <v>574</v>
      </c>
      <c r="F313" s="42">
        <v>213.42189999999999</v>
      </c>
      <c r="G313" s="42">
        <v>496.33</v>
      </c>
    </row>
    <row r="314" spans="1:7">
      <c r="A314" s="3">
        <v>38776</v>
      </c>
      <c r="B314" s="4" t="s">
        <v>267</v>
      </c>
      <c r="C314" s="4" t="s">
        <v>255</v>
      </c>
      <c r="D314" s="4" t="s">
        <v>281</v>
      </c>
      <c r="E314" s="4" t="s">
        <v>575</v>
      </c>
      <c r="F314" s="42">
        <v>125.89989999999999</v>
      </c>
      <c r="G314" s="42">
        <v>340.27</v>
      </c>
    </row>
    <row r="315" spans="1:7">
      <c r="A315" s="3">
        <v>38776</v>
      </c>
      <c r="B315" s="4" t="s">
        <v>247</v>
      </c>
      <c r="C315" s="4" t="s">
        <v>248</v>
      </c>
      <c r="D315" s="4" t="s">
        <v>303</v>
      </c>
      <c r="E315" s="4" t="s">
        <v>576</v>
      </c>
      <c r="F315" s="42">
        <v>206.6925</v>
      </c>
      <c r="G315" s="42">
        <v>275.58999999999997</v>
      </c>
    </row>
    <row r="316" spans="1:7">
      <c r="A316" s="3">
        <v>38774</v>
      </c>
      <c r="B316" s="4" t="s">
        <v>267</v>
      </c>
      <c r="C316" s="4" t="s">
        <v>253</v>
      </c>
      <c r="D316" s="4" t="s">
        <v>268</v>
      </c>
      <c r="E316" s="4" t="s">
        <v>577</v>
      </c>
      <c r="F316" s="42">
        <v>2746.3432000000003</v>
      </c>
      <c r="G316" s="42">
        <v>4038.74</v>
      </c>
    </row>
    <row r="317" spans="1:7">
      <c r="A317" s="3">
        <v>38774</v>
      </c>
      <c r="B317" s="4" t="s">
        <v>243</v>
      </c>
      <c r="C317" s="4" t="s">
        <v>253</v>
      </c>
      <c r="D317" s="4" t="s">
        <v>276</v>
      </c>
      <c r="E317" s="4" t="s">
        <v>578</v>
      </c>
      <c r="F317" s="42">
        <v>15.061999999999999</v>
      </c>
      <c r="G317" s="42">
        <v>22.15</v>
      </c>
    </row>
    <row r="318" spans="1:7">
      <c r="A318" s="3">
        <v>38773</v>
      </c>
      <c r="B318" s="4" t="s">
        <v>247</v>
      </c>
      <c r="C318" s="4" t="s">
        <v>255</v>
      </c>
      <c r="D318" s="4" t="s">
        <v>262</v>
      </c>
      <c r="E318" s="4" t="s">
        <v>579</v>
      </c>
      <c r="F318" s="42">
        <v>4071.8318999999997</v>
      </c>
      <c r="G318" s="42">
        <v>6901.41</v>
      </c>
    </row>
    <row r="319" spans="1:7">
      <c r="A319" s="3">
        <v>38773</v>
      </c>
      <c r="B319" s="4" t="s">
        <v>264</v>
      </c>
      <c r="C319" s="4" t="s">
        <v>244</v>
      </c>
      <c r="D319" s="4" t="s">
        <v>281</v>
      </c>
      <c r="E319" s="4" t="s">
        <v>580</v>
      </c>
      <c r="F319" s="42">
        <v>2306.7687000000001</v>
      </c>
      <c r="G319" s="42">
        <v>6234.51</v>
      </c>
    </row>
    <row r="320" spans="1:7">
      <c r="A320" s="3">
        <v>38773</v>
      </c>
      <c r="B320" s="4" t="s">
        <v>247</v>
      </c>
      <c r="C320" s="4" t="s">
        <v>255</v>
      </c>
      <c r="D320" s="4" t="s">
        <v>268</v>
      </c>
      <c r="E320" s="4" t="s">
        <v>581</v>
      </c>
      <c r="F320" s="42">
        <v>1315.10555</v>
      </c>
      <c r="G320" s="42">
        <v>1406.53</v>
      </c>
    </row>
    <row r="321" spans="1:7">
      <c r="A321" s="3">
        <v>38772</v>
      </c>
      <c r="B321" s="4" t="s">
        <v>243</v>
      </c>
      <c r="C321" s="4" t="s">
        <v>244</v>
      </c>
      <c r="D321" s="4" t="s">
        <v>256</v>
      </c>
      <c r="E321" s="4" t="s">
        <v>582</v>
      </c>
      <c r="F321" s="42">
        <v>5772.3440500000006</v>
      </c>
      <c r="G321" s="42">
        <v>6173.63</v>
      </c>
    </row>
    <row r="322" spans="1:7">
      <c r="A322" s="3">
        <v>38771</v>
      </c>
      <c r="B322" s="4" t="s">
        <v>243</v>
      </c>
      <c r="C322" s="4" t="s">
        <v>258</v>
      </c>
      <c r="D322" s="4" t="s">
        <v>259</v>
      </c>
      <c r="E322" s="4" t="s">
        <v>583</v>
      </c>
      <c r="F322" s="42">
        <v>3682.6287999999995</v>
      </c>
      <c r="G322" s="42">
        <v>6349.36</v>
      </c>
    </row>
    <row r="323" spans="1:7">
      <c r="A323" s="3">
        <v>38771</v>
      </c>
      <c r="B323" s="4" t="s">
        <v>247</v>
      </c>
      <c r="C323" s="4" t="s">
        <v>261</v>
      </c>
      <c r="D323" s="4" t="s">
        <v>245</v>
      </c>
      <c r="E323" s="4" t="s">
        <v>584</v>
      </c>
      <c r="F323" s="42">
        <v>2010.0104999999999</v>
      </c>
      <c r="G323" s="42">
        <v>4466.6899999999996</v>
      </c>
    </row>
    <row r="324" spans="1:7">
      <c r="A324" s="3">
        <v>38771</v>
      </c>
      <c r="B324" s="4" t="s">
        <v>264</v>
      </c>
      <c r="C324" s="4" t="s">
        <v>248</v>
      </c>
      <c r="D324" s="4" t="s">
        <v>281</v>
      </c>
      <c r="E324" s="4" t="s">
        <v>585</v>
      </c>
      <c r="F324" s="42">
        <v>1776.6</v>
      </c>
      <c r="G324" s="42">
        <v>2368.8000000000002</v>
      </c>
    </row>
    <row r="325" spans="1:7">
      <c r="A325" s="3">
        <v>38770</v>
      </c>
      <c r="B325" s="4" t="s">
        <v>247</v>
      </c>
      <c r="C325" s="4" t="s">
        <v>253</v>
      </c>
      <c r="D325" s="4" t="s">
        <v>245</v>
      </c>
      <c r="E325" s="4" t="s">
        <v>586</v>
      </c>
      <c r="F325" s="42">
        <v>793.90680000000009</v>
      </c>
      <c r="G325" s="42">
        <v>1167.51</v>
      </c>
    </row>
    <row r="326" spans="1:7">
      <c r="A326" s="3">
        <v>38770</v>
      </c>
      <c r="B326" s="4" t="s">
        <v>264</v>
      </c>
      <c r="C326" s="4" t="s">
        <v>261</v>
      </c>
      <c r="D326" s="4" t="s">
        <v>245</v>
      </c>
      <c r="E326" s="4" t="s">
        <v>587</v>
      </c>
      <c r="F326" s="42">
        <v>283.11800000000005</v>
      </c>
      <c r="G326" s="42">
        <v>302.8</v>
      </c>
    </row>
    <row r="327" spans="1:7">
      <c r="A327" s="3">
        <v>38769</v>
      </c>
      <c r="B327" s="4" t="s">
        <v>264</v>
      </c>
      <c r="C327" s="4" t="s">
        <v>253</v>
      </c>
      <c r="D327" s="4" t="s">
        <v>262</v>
      </c>
      <c r="E327" s="4" t="s">
        <v>588</v>
      </c>
      <c r="F327" s="42">
        <v>1860.2527</v>
      </c>
      <c r="G327" s="42">
        <v>5027.71</v>
      </c>
    </row>
    <row r="328" spans="1:7">
      <c r="A328" s="3">
        <v>38768</v>
      </c>
      <c r="B328" s="4" t="s">
        <v>264</v>
      </c>
      <c r="C328" s="4" t="s">
        <v>248</v>
      </c>
      <c r="D328" s="4" t="s">
        <v>279</v>
      </c>
      <c r="E328" s="4" t="s">
        <v>589</v>
      </c>
      <c r="F328" s="42">
        <v>5014.6275000000005</v>
      </c>
      <c r="G328" s="42">
        <v>6686.17</v>
      </c>
    </row>
    <row r="329" spans="1:7">
      <c r="A329" s="3">
        <v>38768</v>
      </c>
      <c r="B329" s="4" t="s">
        <v>267</v>
      </c>
      <c r="C329" s="4" t="s">
        <v>258</v>
      </c>
      <c r="D329" s="4" t="s">
        <v>251</v>
      </c>
      <c r="E329" s="4" t="s">
        <v>590</v>
      </c>
      <c r="F329" s="42">
        <v>2423.79</v>
      </c>
      <c r="G329" s="42">
        <v>5386.2</v>
      </c>
    </row>
    <row r="330" spans="1:7">
      <c r="A330" s="3">
        <v>38768</v>
      </c>
      <c r="B330" s="4" t="s">
        <v>243</v>
      </c>
      <c r="C330" s="4" t="s">
        <v>248</v>
      </c>
      <c r="D330" s="4" t="s">
        <v>256</v>
      </c>
      <c r="E330" s="4" t="s">
        <v>591</v>
      </c>
      <c r="F330" s="42">
        <v>2350.1340000000005</v>
      </c>
      <c r="G330" s="42">
        <v>5222.5200000000004</v>
      </c>
    </row>
    <row r="331" spans="1:7">
      <c r="A331" s="3">
        <v>38768</v>
      </c>
      <c r="B331" s="4" t="s">
        <v>264</v>
      </c>
      <c r="C331" s="4" t="s">
        <v>244</v>
      </c>
      <c r="D331" s="4" t="s">
        <v>303</v>
      </c>
      <c r="E331" s="4" t="s">
        <v>592</v>
      </c>
      <c r="F331" s="42">
        <v>3507.3016000000002</v>
      </c>
      <c r="G331" s="42">
        <v>3985.57</v>
      </c>
    </row>
    <row r="332" spans="1:7">
      <c r="A332" s="3">
        <v>38768</v>
      </c>
      <c r="B332" s="4" t="s">
        <v>264</v>
      </c>
      <c r="C332" s="4" t="s">
        <v>253</v>
      </c>
      <c r="D332" s="4" t="s">
        <v>279</v>
      </c>
      <c r="E332" s="4" t="s">
        <v>593</v>
      </c>
      <c r="F332" s="42">
        <v>1279.0194999999999</v>
      </c>
      <c r="G332" s="42">
        <v>2325.4899999999998</v>
      </c>
    </row>
    <row r="333" spans="1:7">
      <c r="A333" s="3">
        <v>38768</v>
      </c>
      <c r="B333" s="4" t="s">
        <v>247</v>
      </c>
      <c r="C333" s="4" t="s">
        <v>258</v>
      </c>
      <c r="D333" s="4" t="s">
        <v>288</v>
      </c>
      <c r="E333" s="4" t="s">
        <v>594</v>
      </c>
      <c r="F333" s="42">
        <v>1003.5073999999998</v>
      </c>
      <c r="G333" s="42">
        <v>1700.86</v>
      </c>
    </row>
    <row r="334" spans="1:7">
      <c r="A334" s="3">
        <v>38768</v>
      </c>
      <c r="B334" s="4" t="s">
        <v>275</v>
      </c>
      <c r="C334" s="4" t="s">
        <v>244</v>
      </c>
      <c r="D334" s="4" t="s">
        <v>268</v>
      </c>
      <c r="E334" s="4" t="s">
        <v>595</v>
      </c>
      <c r="F334" s="42">
        <v>1201.3275000000001</v>
      </c>
      <c r="G334" s="42">
        <v>1601.77</v>
      </c>
    </row>
    <row r="335" spans="1:7">
      <c r="A335" s="3">
        <v>38767</v>
      </c>
      <c r="B335" s="4" t="s">
        <v>267</v>
      </c>
      <c r="C335" s="4" t="s">
        <v>255</v>
      </c>
      <c r="D335" s="4" t="s">
        <v>268</v>
      </c>
      <c r="E335" s="4" t="s">
        <v>596</v>
      </c>
      <c r="F335" s="42">
        <v>7657.5664000000006</v>
      </c>
      <c r="G335" s="42">
        <v>8701.7800000000007</v>
      </c>
    </row>
    <row r="336" spans="1:7">
      <c r="A336" s="3">
        <v>38767</v>
      </c>
      <c r="B336" s="4" t="s">
        <v>264</v>
      </c>
      <c r="C336" s="4" t="s">
        <v>248</v>
      </c>
      <c r="D336" s="4" t="s">
        <v>279</v>
      </c>
      <c r="E336" s="4" t="s">
        <v>597</v>
      </c>
      <c r="F336" s="42">
        <v>1530.2003999999999</v>
      </c>
      <c r="G336" s="42">
        <v>2593.56</v>
      </c>
    </row>
    <row r="337" spans="1:7">
      <c r="A337" s="3">
        <v>38767</v>
      </c>
      <c r="B337" s="4" t="s">
        <v>275</v>
      </c>
      <c r="C337" s="4" t="s">
        <v>255</v>
      </c>
      <c r="D337" s="4" t="s">
        <v>281</v>
      </c>
      <c r="E337" s="4" t="s">
        <v>598</v>
      </c>
      <c r="F337" s="42">
        <v>949.51800000000003</v>
      </c>
      <c r="G337" s="42">
        <v>2110.04</v>
      </c>
    </row>
    <row r="338" spans="1:7">
      <c r="A338" s="3">
        <v>38766</v>
      </c>
      <c r="B338" s="4" t="s">
        <v>247</v>
      </c>
      <c r="C338" s="4" t="s">
        <v>261</v>
      </c>
      <c r="D338" s="4" t="s">
        <v>256</v>
      </c>
      <c r="E338" s="4" t="s">
        <v>599</v>
      </c>
      <c r="F338" s="42">
        <v>6112.9084499999999</v>
      </c>
      <c r="G338" s="42">
        <v>6537.87</v>
      </c>
    </row>
    <row r="339" spans="1:7">
      <c r="A339" s="3">
        <v>38695</v>
      </c>
      <c r="B339" s="4" t="s">
        <v>243</v>
      </c>
      <c r="C339" s="4" t="s">
        <v>244</v>
      </c>
      <c r="D339" s="4" t="s">
        <v>245</v>
      </c>
      <c r="E339" s="4" t="s">
        <v>718</v>
      </c>
      <c r="F339" s="42">
        <v>3923.2192</v>
      </c>
      <c r="G339" s="42">
        <v>5769.44</v>
      </c>
    </row>
    <row r="340" spans="1:7">
      <c r="A340" s="3">
        <v>38765</v>
      </c>
      <c r="B340" s="4" t="s">
        <v>264</v>
      </c>
      <c r="C340" s="4" t="s">
        <v>258</v>
      </c>
      <c r="D340" s="4" t="s">
        <v>259</v>
      </c>
      <c r="E340" s="4" t="s">
        <v>601</v>
      </c>
      <c r="F340" s="42">
        <v>2865.1244000000002</v>
      </c>
      <c r="G340" s="42">
        <v>6663.08</v>
      </c>
    </row>
    <row r="341" spans="1:7">
      <c r="A341" s="3">
        <v>38653</v>
      </c>
      <c r="B341" s="4" t="s">
        <v>275</v>
      </c>
      <c r="C341" s="4" t="s">
        <v>244</v>
      </c>
      <c r="D341" s="4" t="s">
        <v>245</v>
      </c>
      <c r="E341" s="4" t="s">
        <v>722</v>
      </c>
      <c r="F341" s="42">
        <v>2714.0059000000001</v>
      </c>
      <c r="G341" s="42">
        <v>4600.01</v>
      </c>
    </row>
    <row r="342" spans="1:7">
      <c r="A342" s="3">
        <v>38764</v>
      </c>
      <c r="B342" s="4" t="s">
        <v>275</v>
      </c>
      <c r="C342" s="4" t="s">
        <v>253</v>
      </c>
      <c r="D342" s="4" t="s">
        <v>281</v>
      </c>
      <c r="E342" s="4" t="s">
        <v>603</v>
      </c>
      <c r="F342" s="42">
        <v>83.82</v>
      </c>
      <c r="G342" s="42">
        <v>95.25</v>
      </c>
    </row>
    <row r="343" spans="1:7">
      <c r="A343" s="3">
        <v>38763</v>
      </c>
      <c r="B343" s="4" t="s">
        <v>247</v>
      </c>
      <c r="C343" s="4" t="s">
        <v>244</v>
      </c>
      <c r="D343" s="4" t="s">
        <v>254</v>
      </c>
      <c r="E343" s="4" t="s">
        <v>604</v>
      </c>
      <c r="F343" s="42">
        <v>58.759700000000002</v>
      </c>
      <c r="G343" s="42">
        <v>158.81</v>
      </c>
    </row>
    <row r="344" spans="1:7">
      <c r="A344" s="3">
        <v>38762</v>
      </c>
      <c r="B344" s="4" t="s">
        <v>247</v>
      </c>
      <c r="C344" s="4" t="s">
        <v>248</v>
      </c>
      <c r="D344" s="4" t="s">
        <v>303</v>
      </c>
      <c r="E344" s="4" t="s">
        <v>605</v>
      </c>
      <c r="F344" s="42">
        <v>7539.5969000000005</v>
      </c>
      <c r="G344" s="42">
        <v>8063.74</v>
      </c>
    </row>
    <row r="345" spans="1:7">
      <c r="A345" s="3">
        <v>38762</v>
      </c>
      <c r="B345" s="4" t="s">
        <v>247</v>
      </c>
      <c r="C345" s="4" t="s">
        <v>248</v>
      </c>
      <c r="D345" s="4" t="s">
        <v>259</v>
      </c>
      <c r="E345" s="4" t="s">
        <v>606</v>
      </c>
      <c r="F345" s="42">
        <v>4800.8884000000007</v>
      </c>
      <c r="G345" s="42">
        <v>7060.13</v>
      </c>
    </row>
    <row r="346" spans="1:7">
      <c r="A346" s="3">
        <v>38761</v>
      </c>
      <c r="B346" s="4" t="s">
        <v>247</v>
      </c>
      <c r="C346" s="4" t="s">
        <v>272</v>
      </c>
      <c r="D346" s="4" t="s">
        <v>288</v>
      </c>
      <c r="E346" s="4" t="s">
        <v>607</v>
      </c>
      <c r="F346" s="42">
        <v>4096.3993</v>
      </c>
      <c r="G346" s="42">
        <v>9526.51</v>
      </c>
    </row>
    <row r="347" spans="1:7">
      <c r="A347" s="3">
        <v>38761</v>
      </c>
      <c r="B347" s="4" t="s">
        <v>243</v>
      </c>
      <c r="C347" s="4" t="s">
        <v>253</v>
      </c>
      <c r="D347" s="4" t="s">
        <v>256</v>
      </c>
      <c r="E347" s="4" t="s">
        <v>608</v>
      </c>
      <c r="F347" s="42">
        <v>6647.9774999999991</v>
      </c>
      <c r="G347" s="42">
        <v>8863.9699999999993</v>
      </c>
    </row>
    <row r="348" spans="1:7">
      <c r="A348" s="3">
        <v>38761</v>
      </c>
      <c r="B348" s="4" t="s">
        <v>247</v>
      </c>
      <c r="C348" s="4" t="s">
        <v>244</v>
      </c>
      <c r="D348" s="4" t="s">
        <v>279</v>
      </c>
      <c r="E348" s="4" t="s">
        <v>609</v>
      </c>
      <c r="F348" s="42">
        <v>5856.6904000000013</v>
      </c>
      <c r="G348" s="42">
        <v>8612.7800000000007</v>
      </c>
    </row>
    <row r="349" spans="1:7">
      <c r="A349" s="3">
        <v>38760</v>
      </c>
      <c r="B349" s="4" t="s">
        <v>247</v>
      </c>
      <c r="C349" s="4" t="s">
        <v>258</v>
      </c>
      <c r="D349" s="4" t="s">
        <v>317</v>
      </c>
      <c r="E349" s="4" t="s">
        <v>610</v>
      </c>
      <c r="F349" s="42">
        <v>5925.915</v>
      </c>
      <c r="G349" s="42">
        <v>7901.22</v>
      </c>
    </row>
    <row r="350" spans="1:7">
      <c r="A350" s="3">
        <v>38760</v>
      </c>
      <c r="B350" s="4" t="s">
        <v>247</v>
      </c>
      <c r="C350" s="4" t="s">
        <v>272</v>
      </c>
      <c r="D350" s="4" t="s">
        <v>288</v>
      </c>
      <c r="E350" s="4" t="s">
        <v>611</v>
      </c>
      <c r="F350" s="42">
        <v>236.19035000000002</v>
      </c>
      <c r="G350" s="42">
        <v>252.61</v>
      </c>
    </row>
    <row r="351" spans="1:7">
      <c r="A351" s="3">
        <v>38759</v>
      </c>
      <c r="B351" s="4" t="s">
        <v>267</v>
      </c>
      <c r="C351" s="4" t="s">
        <v>261</v>
      </c>
      <c r="D351" s="4" t="s">
        <v>259</v>
      </c>
      <c r="E351" s="4" t="s">
        <v>612</v>
      </c>
      <c r="F351" s="42">
        <v>4972.22</v>
      </c>
      <c r="G351" s="42">
        <v>9040.4</v>
      </c>
    </row>
    <row r="352" spans="1:7">
      <c r="A352" s="3">
        <v>38759</v>
      </c>
      <c r="B352" s="4" t="s">
        <v>267</v>
      </c>
      <c r="C352" s="4" t="s">
        <v>272</v>
      </c>
      <c r="D352" s="4" t="s">
        <v>281</v>
      </c>
      <c r="E352" s="4" t="s">
        <v>613</v>
      </c>
      <c r="F352" s="42">
        <v>2623.2334000000001</v>
      </c>
      <c r="G352" s="42">
        <v>7089.82</v>
      </c>
    </row>
    <row r="353" spans="1:7">
      <c r="A353" s="3">
        <v>38759</v>
      </c>
      <c r="B353" s="4" t="s">
        <v>243</v>
      </c>
      <c r="C353" s="4" t="s">
        <v>286</v>
      </c>
      <c r="D353" s="4" t="s">
        <v>245</v>
      </c>
      <c r="E353" s="4" t="s">
        <v>614</v>
      </c>
      <c r="F353" s="42">
        <v>2570.7332000000001</v>
      </c>
      <c r="G353" s="42">
        <v>3780.49</v>
      </c>
    </row>
    <row r="354" spans="1:7">
      <c r="A354" s="3">
        <v>38758</v>
      </c>
      <c r="B354" s="4" t="s">
        <v>275</v>
      </c>
      <c r="C354" s="4" t="s">
        <v>244</v>
      </c>
      <c r="D354" s="4" t="s">
        <v>317</v>
      </c>
      <c r="E354" s="4" t="s">
        <v>615</v>
      </c>
      <c r="F354" s="42">
        <v>3235.2345</v>
      </c>
      <c r="G354" s="42">
        <v>7189.41</v>
      </c>
    </row>
    <row r="355" spans="1:7">
      <c r="A355" s="3">
        <v>38758</v>
      </c>
      <c r="B355" s="4" t="s">
        <v>267</v>
      </c>
      <c r="C355" s="4" t="s">
        <v>258</v>
      </c>
      <c r="D355" s="4" t="s">
        <v>279</v>
      </c>
      <c r="E355" s="4" t="s">
        <v>616</v>
      </c>
      <c r="F355" s="42">
        <v>2542.4395</v>
      </c>
      <c r="G355" s="42">
        <v>5912.65</v>
      </c>
    </row>
    <row r="356" spans="1:7">
      <c r="A356" s="3">
        <v>38758</v>
      </c>
      <c r="B356" s="4" t="s">
        <v>275</v>
      </c>
      <c r="C356" s="4" t="s">
        <v>286</v>
      </c>
      <c r="D356" s="4" t="s">
        <v>276</v>
      </c>
      <c r="E356" s="4" t="s">
        <v>617</v>
      </c>
      <c r="F356" s="42">
        <v>1088.6912</v>
      </c>
      <c r="G356" s="42">
        <v>2531.84</v>
      </c>
    </row>
    <row r="357" spans="1:7">
      <c r="A357" s="3">
        <v>38758</v>
      </c>
      <c r="B357" s="4" t="s">
        <v>243</v>
      </c>
      <c r="C357" s="4" t="s">
        <v>261</v>
      </c>
      <c r="D357" s="4" t="s">
        <v>251</v>
      </c>
      <c r="E357" s="4" t="s">
        <v>618</v>
      </c>
      <c r="F357" s="42">
        <v>1022.85</v>
      </c>
      <c r="G357" s="42">
        <v>2273</v>
      </c>
    </row>
    <row r="358" spans="1:7">
      <c r="A358" s="3">
        <v>38758</v>
      </c>
      <c r="B358" s="4" t="s">
        <v>247</v>
      </c>
      <c r="C358" s="4" t="s">
        <v>255</v>
      </c>
      <c r="D358" s="4" t="s">
        <v>251</v>
      </c>
      <c r="E358" s="4" t="s">
        <v>619</v>
      </c>
      <c r="F358" s="42">
        <v>521.67279999999994</v>
      </c>
      <c r="G358" s="42">
        <v>592.80999999999995</v>
      </c>
    </row>
    <row r="359" spans="1:7">
      <c r="A359" s="3">
        <v>38758</v>
      </c>
      <c r="B359" s="4" t="s">
        <v>264</v>
      </c>
      <c r="C359" s="4" t="s">
        <v>253</v>
      </c>
      <c r="D359" s="4" t="s">
        <v>262</v>
      </c>
      <c r="E359" s="4" t="s">
        <v>341</v>
      </c>
      <c r="F359" s="42">
        <v>178.7475</v>
      </c>
      <c r="G359" s="42">
        <v>238.33</v>
      </c>
    </row>
    <row r="360" spans="1:7">
      <c r="A360" s="3">
        <v>38757</v>
      </c>
      <c r="B360" s="4" t="s">
        <v>243</v>
      </c>
      <c r="C360" s="4" t="s">
        <v>261</v>
      </c>
      <c r="D360" s="4" t="s">
        <v>256</v>
      </c>
      <c r="E360" s="4" t="s">
        <v>620</v>
      </c>
      <c r="F360" s="42">
        <v>2711.1329999999998</v>
      </c>
      <c r="G360" s="42">
        <v>6024.74</v>
      </c>
    </row>
    <row r="361" spans="1:7">
      <c r="A361" s="3">
        <v>38757</v>
      </c>
      <c r="B361" s="4" t="s">
        <v>264</v>
      </c>
      <c r="C361" s="4" t="s">
        <v>272</v>
      </c>
      <c r="D361" s="4" t="s">
        <v>317</v>
      </c>
      <c r="E361" s="4" t="s">
        <v>621</v>
      </c>
      <c r="F361" s="42">
        <v>1140.2730000000001</v>
      </c>
      <c r="G361" s="42">
        <v>2533.94</v>
      </c>
    </row>
    <row r="362" spans="1:7">
      <c r="A362" s="3">
        <v>38756</v>
      </c>
      <c r="B362" s="4" t="s">
        <v>247</v>
      </c>
      <c r="C362" s="4" t="s">
        <v>253</v>
      </c>
      <c r="D362" s="4" t="s">
        <v>265</v>
      </c>
      <c r="E362" s="4" t="s">
        <v>622</v>
      </c>
      <c r="F362" s="42">
        <v>2764.6918000000001</v>
      </c>
      <c r="G362" s="42">
        <v>7472.14</v>
      </c>
    </row>
    <row r="363" spans="1:7">
      <c r="A363" s="3">
        <v>38755</v>
      </c>
      <c r="B363" s="4" t="s">
        <v>247</v>
      </c>
      <c r="C363" s="4" t="s">
        <v>261</v>
      </c>
      <c r="D363" s="4" t="s">
        <v>288</v>
      </c>
      <c r="E363" s="4" t="s">
        <v>623</v>
      </c>
      <c r="F363" s="42">
        <v>4087.6949999999997</v>
      </c>
      <c r="G363" s="42">
        <v>7047.75</v>
      </c>
    </row>
    <row r="364" spans="1:7">
      <c r="A364" s="3">
        <v>38636</v>
      </c>
      <c r="B364" s="4" t="s">
        <v>264</v>
      </c>
      <c r="C364" s="4" t="s">
        <v>244</v>
      </c>
      <c r="D364" s="4" t="s">
        <v>245</v>
      </c>
      <c r="E364" s="4" t="s">
        <v>725</v>
      </c>
      <c r="F364" s="42">
        <v>396.12650000000002</v>
      </c>
      <c r="G364" s="42">
        <v>720.23</v>
      </c>
    </row>
    <row r="365" spans="1:7">
      <c r="A365" s="3">
        <v>38755</v>
      </c>
      <c r="B365" s="4" t="s">
        <v>275</v>
      </c>
      <c r="C365" s="4" t="s">
        <v>248</v>
      </c>
      <c r="D365" s="4" t="s">
        <v>276</v>
      </c>
      <c r="E365" s="4" t="s">
        <v>625</v>
      </c>
      <c r="F365" s="42">
        <v>2895.18075</v>
      </c>
      <c r="G365" s="42">
        <v>3096.45</v>
      </c>
    </row>
    <row r="366" spans="1:7">
      <c r="A366" s="3">
        <v>38755</v>
      </c>
      <c r="B366" s="4" t="s">
        <v>275</v>
      </c>
      <c r="C366" s="4" t="s">
        <v>272</v>
      </c>
      <c r="D366" s="4" t="s">
        <v>281</v>
      </c>
      <c r="E366" s="4" t="s">
        <v>626</v>
      </c>
      <c r="F366" s="42">
        <v>297.93509999999998</v>
      </c>
      <c r="G366" s="42">
        <v>805.23</v>
      </c>
    </row>
    <row r="367" spans="1:7">
      <c r="A367" s="3">
        <v>38754</v>
      </c>
      <c r="B367" s="4" t="s">
        <v>275</v>
      </c>
      <c r="C367" s="4" t="s">
        <v>261</v>
      </c>
      <c r="D367" s="4" t="s">
        <v>256</v>
      </c>
      <c r="E367" s="4" t="s">
        <v>627</v>
      </c>
      <c r="F367" s="42">
        <v>4349.0474999999997</v>
      </c>
      <c r="G367" s="42">
        <v>9664.5499999999993</v>
      </c>
    </row>
    <row r="368" spans="1:7">
      <c r="A368" s="3">
        <v>38754</v>
      </c>
      <c r="B368" s="4" t="s">
        <v>247</v>
      </c>
      <c r="C368" s="4" t="s">
        <v>261</v>
      </c>
      <c r="D368" s="4" t="s">
        <v>259</v>
      </c>
      <c r="E368" s="4" t="s">
        <v>628</v>
      </c>
      <c r="F368" s="42">
        <v>3446.4241999999999</v>
      </c>
      <c r="G368" s="42">
        <v>8014.94</v>
      </c>
    </row>
    <row r="369" spans="1:7">
      <c r="A369" s="3">
        <v>38754</v>
      </c>
      <c r="B369" s="4" t="s">
        <v>275</v>
      </c>
      <c r="C369" s="4" t="s">
        <v>286</v>
      </c>
      <c r="D369" s="4" t="s">
        <v>317</v>
      </c>
      <c r="E369" s="4" t="s">
        <v>629</v>
      </c>
      <c r="F369" s="42">
        <v>7334.8599500000009</v>
      </c>
      <c r="G369" s="42">
        <v>7844.77</v>
      </c>
    </row>
    <row r="370" spans="1:7">
      <c r="A370" s="3">
        <v>38754</v>
      </c>
      <c r="B370" s="4" t="s">
        <v>264</v>
      </c>
      <c r="C370" s="4" t="s">
        <v>286</v>
      </c>
      <c r="D370" s="4" t="s">
        <v>288</v>
      </c>
      <c r="E370" s="4" t="s">
        <v>630</v>
      </c>
      <c r="F370" s="42">
        <v>3138.5097999999998</v>
      </c>
      <c r="G370" s="42">
        <v>7298.86</v>
      </c>
    </row>
    <row r="371" spans="1:7">
      <c r="A371" s="3">
        <v>38754</v>
      </c>
      <c r="B371" s="4" t="s">
        <v>247</v>
      </c>
      <c r="C371" s="4" t="s">
        <v>253</v>
      </c>
      <c r="D371" s="4" t="s">
        <v>262</v>
      </c>
      <c r="E371" s="4" t="s">
        <v>631</v>
      </c>
      <c r="F371" s="42">
        <v>1549.9743999999998</v>
      </c>
      <c r="G371" s="42">
        <v>4189.12</v>
      </c>
    </row>
    <row r="372" spans="1:7">
      <c r="A372" s="3">
        <v>38754</v>
      </c>
      <c r="B372" s="4" t="s">
        <v>267</v>
      </c>
      <c r="C372" s="4" t="s">
        <v>286</v>
      </c>
      <c r="D372" s="4" t="s">
        <v>276</v>
      </c>
      <c r="E372" s="4" t="s">
        <v>632</v>
      </c>
      <c r="F372" s="42">
        <v>1297.0133999999998</v>
      </c>
      <c r="G372" s="42">
        <v>2236.23</v>
      </c>
    </row>
    <row r="373" spans="1:7">
      <c r="A373" s="3">
        <v>38753</v>
      </c>
      <c r="B373" s="4" t="s">
        <v>275</v>
      </c>
      <c r="C373" s="4" t="s">
        <v>244</v>
      </c>
      <c r="D373" s="4" t="s">
        <v>268</v>
      </c>
      <c r="E373" s="4" t="s">
        <v>633</v>
      </c>
      <c r="F373" s="42">
        <v>486.17090000000002</v>
      </c>
      <c r="G373" s="42">
        <v>1130.6300000000001</v>
      </c>
    </row>
    <row r="374" spans="1:7">
      <c r="A374" s="3">
        <v>38753</v>
      </c>
      <c r="B374" s="4" t="s">
        <v>243</v>
      </c>
      <c r="C374" s="4" t="s">
        <v>244</v>
      </c>
      <c r="D374" s="4" t="s">
        <v>281</v>
      </c>
      <c r="E374" s="4" t="s">
        <v>634</v>
      </c>
      <c r="F374" s="42">
        <v>375.84969999999998</v>
      </c>
      <c r="G374" s="42">
        <v>1015.81</v>
      </c>
    </row>
    <row r="375" spans="1:7">
      <c r="A375" s="3">
        <v>38752</v>
      </c>
      <c r="B375" s="4" t="s">
        <v>275</v>
      </c>
      <c r="C375" s="4" t="s">
        <v>248</v>
      </c>
      <c r="D375" s="4" t="s">
        <v>265</v>
      </c>
      <c r="E375" s="4" t="s">
        <v>635</v>
      </c>
      <c r="F375" s="42">
        <v>4114.4076999999997</v>
      </c>
      <c r="G375" s="42">
        <v>9568.39</v>
      </c>
    </row>
    <row r="376" spans="1:7">
      <c r="A376" s="3">
        <v>38752</v>
      </c>
      <c r="B376" s="4" t="s">
        <v>247</v>
      </c>
      <c r="C376" s="4" t="s">
        <v>253</v>
      </c>
      <c r="D376" s="4" t="s">
        <v>303</v>
      </c>
      <c r="E376" s="4" t="s">
        <v>636</v>
      </c>
      <c r="F376" s="42">
        <v>3381.4929000000002</v>
      </c>
      <c r="G376" s="42">
        <v>9139.17</v>
      </c>
    </row>
    <row r="377" spans="1:7">
      <c r="A377" s="3">
        <v>38752</v>
      </c>
      <c r="B377" s="4" t="s">
        <v>267</v>
      </c>
      <c r="C377" s="4" t="s">
        <v>244</v>
      </c>
      <c r="D377" s="4" t="s">
        <v>288</v>
      </c>
      <c r="E377" s="4" t="s">
        <v>637</v>
      </c>
      <c r="F377" s="42">
        <v>1142.9829999999999</v>
      </c>
      <c r="G377" s="42">
        <v>2658.1</v>
      </c>
    </row>
    <row r="378" spans="1:7">
      <c r="A378" s="3">
        <v>38752</v>
      </c>
      <c r="B378" s="4" t="s">
        <v>275</v>
      </c>
      <c r="C378" s="4" t="s">
        <v>244</v>
      </c>
      <c r="D378" s="4" t="s">
        <v>254</v>
      </c>
      <c r="E378" s="4" t="s">
        <v>638</v>
      </c>
      <c r="F378" s="42">
        <v>1465.0916</v>
      </c>
      <c r="G378" s="42">
        <v>2526.02</v>
      </c>
    </row>
    <row r="379" spans="1:7">
      <c r="A379" s="3">
        <v>38752</v>
      </c>
      <c r="B379" s="4" t="s">
        <v>264</v>
      </c>
      <c r="C379" s="4" t="s">
        <v>253</v>
      </c>
      <c r="D379" s="4" t="s">
        <v>262</v>
      </c>
      <c r="E379" s="4" t="s">
        <v>639</v>
      </c>
      <c r="F379" s="42">
        <v>217.49035000000003</v>
      </c>
      <c r="G379" s="42">
        <v>232.61</v>
      </c>
    </row>
    <row r="380" spans="1:7">
      <c r="A380" s="3">
        <v>38750</v>
      </c>
      <c r="B380" s="4" t="s">
        <v>247</v>
      </c>
      <c r="C380" s="4" t="s">
        <v>244</v>
      </c>
      <c r="D380" s="4" t="s">
        <v>303</v>
      </c>
      <c r="E380" s="4" t="s">
        <v>640</v>
      </c>
      <c r="F380" s="42">
        <v>3025.7628500000001</v>
      </c>
      <c r="G380" s="42">
        <v>3236.11</v>
      </c>
    </row>
    <row r="381" spans="1:7">
      <c r="A381" s="3">
        <v>38750</v>
      </c>
      <c r="B381" s="4" t="s">
        <v>247</v>
      </c>
      <c r="C381" s="4" t="s">
        <v>255</v>
      </c>
      <c r="D381" s="4" t="s">
        <v>268</v>
      </c>
      <c r="E381" s="4" t="s">
        <v>641</v>
      </c>
      <c r="F381" s="42">
        <v>7.4104000000000001</v>
      </c>
      <c r="G381" s="42">
        <v>12.56</v>
      </c>
    </row>
    <row r="382" spans="1:7">
      <c r="A382" s="3">
        <v>38749</v>
      </c>
      <c r="B382" s="4" t="s">
        <v>243</v>
      </c>
      <c r="C382" s="4" t="s">
        <v>244</v>
      </c>
      <c r="D382" s="4" t="s">
        <v>268</v>
      </c>
      <c r="E382" s="4" t="s">
        <v>642</v>
      </c>
      <c r="F382" s="42">
        <v>3031.5374999999999</v>
      </c>
      <c r="G382" s="42">
        <v>6736.75</v>
      </c>
    </row>
    <row r="383" spans="1:7">
      <c r="A383" s="3">
        <v>38749</v>
      </c>
      <c r="B383" s="4" t="s">
        <v>275</v>
      </c>
      <c r="C383" s="4" t="s">
        <v>253</v>
      </c>
      <c r="D383" s="4" t="s">
        <v>259</v>
      </c>
      <c r="E383" s="4" t="s">
        <v>643</v>
      </c>
      <c r="F383" s="42">
        <v>4422.4548000000004</v>
      </c>
      <c r="G383" s="42">
        <v>6503.61</v>
      </c>
    </row>
    <row r="384" spans="1:7">
      <c r="A384" s="3">
        <v>38749</v>
      </c>
      <c r="B384" s="4" t="s">
        <v>247</v>
      </c>
      <c r="C384" s="4" t="s">
        <v>253</v>
      </c>
      <c r="D384" s="4" t="s">
        <v>281</v>
      </c>
      <c r="E384" s="4" t="s">
        <v>644</v>
      </c>
      <c r="F384" s="42">
        <v>2812.1368000000002</v>
      </c>
      <c r="G384" s="42">
        <v>3195.61</v>
      </c>
    </row>
    <row r="385" spans="1:7">
      <c r="A385" s="3">
        <v>38749</v>
      </c>
      <c r="B385" s="4" t="s">
        <v>247</v>
      </c>
      <c r="C385" s="4" t="s">
        <v>261</v>
      </c>
      <c r="D385" s="4" t="s">
        <v>262</v>
      </c>
      <c r="E385" s="4" t="s">
        <v>645</v>
      </c>
      <c r="F385" s="42">
        <v>141.7664</v>
      </c>
      <c r="G385" s="42">
        <v>208.48</v>
      </c>
    </row>
    <row r="386" spans="1:7">
      <c r="A386" s="3">
        <v>38748</v>
      </c>
      <c r="B386" s="4" t="s">
        <v>247</v>
      </c>
      <c r="C386" s="4" t="s">
        <v>272</v>
      </c>
      <c r="D386" s="4" t="s">
        <v>288</v>
      </c>
      <c r="E386" s="4" t="s">
        <v>646</v>
      </c>
      <c r="F386" s="42">
        <v>3047.44</v>
      </c>
      <c r="G386" s="42">
        <v>5540.8</v>
      </c>
    </row>
    <row r="387" spans="1:7">
      <c r="A387" s="3">
        <v>38748</v>
      </c>
      <c r="B387" s="4" t="s">
        <v>264</v>
      </c>
      <c r="C387" s="4" t="s">
        <v>253</v>
      </c>
      <c r="D387" s="4" t="s">
        <v>262</v>
      </c>
      <c r="E387" s="4" t="s">
        <v>647</v>
      </c>
      <c r="F387" s="42">
        <v>568.52760000000012</v>
      </c>
      <c r="G387" s="42">
        <v>836.07</v>
      </c>
    </row>
    <row r="388" spans="1:7">
      <c r="A388" s="3">
        <v>38747</v>
      </c>
      <c r="B388" s="4" t="s">
        <v>243</v>
      </c>
      <c r="C388" s="4" t="s">
        <v>258</v>
      </c>
      <c r="D388" s="4" t="s">
        <v>256</v>
      </c>
      <c r="E388" s="4" t="s">
        <v>648</v>
      </c>
      <c r="F388" s="42">
        <v>1418.9641999999997</v>
      </c>
      <c r="G388" s="42">
        <v>2446.4899999999998</v>
      </c>
    </row>
    <row r="389" spans="1:7">
      <c r="A389" s="3">
        <v>38746</v>
      </c>
      <c r="B389" s="4" t="s">
        <v>247</v>
      </c>
      <c r="C389" s="4" t="s">
        <v>255</v>
      </c>
      <c r="D389" s="4" t="s">
        <v>268</v>
      </c>
      <c r="E389" s="4" t="s">
        <v>649</v>
      </c>
      <c r="F389" s="42">
        <v>2809.7498000000001</v>
      </c>
      <c r="G389" s="42">
        <v>3005.08</v>
      </c>
    </row>
    <row r="390" spans="1:7">
      <c r="A390" s="3">
        <v>38746</v>
      </c>
      <c r="B390" s="4" t="s">
        <v>267</v>
      </c>
      <c r="C390" s="4" t="s">
        <v>286</v>
      </c>
      <c r="D390" s="4" t="s">
        <v>288</v>
      </c>
      <c r="E390" s="4" t="s">
        <v>650</v>
      </c>
      <c r="F390" s="42">
        <v>429.60445000000004</v>
      </c>
      <c r="G390" s="42">
        <v>459.47</v>
      </c>
    </row>
    <row r="391" spans="1:7">
      <c r="A391" s="3">
        <v>38745</v>
      </c>
      <c r="B391" s="4" t="s">
        <v>264</v>
      </c>
      <c r="C391" s="4" t="s">
        <v>253</v>
      </c>
      <c r="D391" s="4" t="s">
        <v>265</v>
      </c>
      <c r="E391" s="4" t="s">
        <v>651</v>
      </c>
      <c r="F391" s="42">
        <v>6513.69</v>
      </c>
      <c r="G391" s="42">
        <v>8684.92</v>
      </c>
    </row>
    <row r="392" spans="1:7">
      <c r="A392" s="3">
        <v>38745</v>
      </c>
      <c r="B392" s="4" t="s">
        <v>243</v>
      </c>
      <c r="C392" s="4" t="s">
        <v>258</v>
      </c>
      <c r="D392" s="4" t="s">
        <v>317</v>
      </c>
      <c r="E392" s="4" t="s">
        <v>652</v>
      </c>
      <c r="F392" s="42">
        <v>3479.96</v>
      </c>
      <c r="G392" s="42">
        <v>3954.5</v>
      </c>
    </row>
    <row r="393" spans="1:7">
      <c r="A393" s="3">
        <v>38745</v>
      </c>
      <c r="B393" s="4" t="s">
        <v>243</v>
      </c>
      <c r="C393" s="4" t="s">
        <v>253</v>
      </c>
      <c r="D393" s="4" t="s">
        <v>268</v>
      </c>
      <c r="E393" s="4" t="s">
        <v>653</v>
      </c>
      <c r="F393" s="42">
        <v>3277.4461500000002</v>
      </c>
      <c r="G393" s="42">
        <v>3505.29</v>
      </c>
    </row>
    <row r="394" spans="1:7">
      <c r="A394" s="3">
        <v>38744</v>
      </c>
      <c r="B394" s="4" t="s">
        <v>275</v>
      </c>
      <c r="C394" s="4" t="s">
        <v>244</v>
      </c>
      <c r="D394" s="4" t="s">
        <v>256</v>
      </c>
      <c r="E394" s="4" t="s">
        <v>654</v>
      </c>
      <c r="F394" s="42">
        <v>6011.984550000001</v>
      </c>
      <c r="G394" s="42">
        <v>6429.93</v>
      </c>
    </row>
    <row r="395" spans="1:7">
      <c r="A395" s="3">
        <v>38744</v>
      </c>
      <c r="B395" s="4" t="s">
        <v>275</v>
      </c>
      <c r="C395" s="4" t="s">
        <v>286</v>
      </c>
      <c r="D395" s="4" t="s">
        <v>303</v>
      </c>
      <c r="E395" s="4" t="s">
        <v>655</v>
      </c>
      <c r="F395" s="42">
        <v>4128.8250000000007</v>
      </c>
      <c r="G395" s="42">
        <v>5505.1</v>
      </c>
    </row>
    <row r="396" spans="1:7">
      <c r="A396" s="3">
        <v>38743</v>
      </c>
      <c r="B396" s="4" t="s">
        <v>247</v>
      </c>
      <c r="C396" s="4" t="s">
        <v>244</v>
      </c>
      <c r="D396" s="4" t="s">
        <v>276</v>
      </c>
      <c r="E396" s="4" t="s">
        <v>656</v>
      </c>
      <c r="F396" s="42">
        <v>6225.6312000000007</v>
      </c>
      <c r="G396" s="42">
        <v>9155.34</v>
      </c>
    </row>
    <row r="397" spans="1:7">
      <c r="A397" s="3">
        <v>38743</v>
      </c>
      <c r="B397" s="4" t="s">
        <v>267</v>
      </c>
      <c r="C397" s="4" t="s">
        <v>255</v>
      </c>
      <c r="D397" s="4" t="s">
        <v>317</v>
      </c>
      <c r="E397" s="4" t="s">
        <v>657</v>
      </c>
      <c r="F397" s="42">
        <v>6053.5950000000003</v>
      </c>
      <c r="G397" s="42">
        <v>8071.46</v>
      </c>
    </row>
    <row r="398" spans="1:7">
      <c r="A398" s="3">
        <v>38743</v>
      </c>
      <c r="B398" s="4" t="s">
        <v>243</v>
      </c>
      <c r="C398" s="4" t="s">
        <v>248</v>
      </c>
      <c r="D398" s="4" t="s">
        <v>303</v>
      </c>
      <c r="E398" s="4" t="s">
        <v>658</v>
      </c>
      <c r="F398" s="42">
        <v>3501.0956000000001</v>
      </c>
      <c r="G398" s="42">
        <v>5148.67</v>
      </c>
    </row>
    <row r="399" spans="1:7">
      <c r="A399" s="3">
        <v>38743</v>
      </c>
      <c r="B399" s="4" t="s">
        <v>267</v>
      </c>
      <c r="C399" s="4" t="s">
        <v>255</v>
      </c>
      <c r="D399" s="4" t="s">
        <v>279</v>
      </c>
      <c r="E399" s="4" t="s">
        <v>659</v>
      </c>
      <c r="F399" s="42">
        <v>1404.8010000000002</v>
      </c>
      <c r="G399" s="42">
        <v>3121.78</v>
      </c>
    </row>
    <row r="400" spans="1:7">
      <c r="A400" s="3">
        <v>38742</v>
      </c>
      <c r="B400" s="4" t="s">
        <v>243</v>
      </c>
      <c r="C400" s="4" t="s">
        <v>253</v>
      </c>
      <c r="D400" s="4" t="s">
        <v>251</v>
      </c>
      <c r="E400" s="4" t="s">
        <v>660</v>
      </c>
      <c r="F400" s="42">
        <v>1457.8520000000001</v>
      </c>
      <c r="G400" s="42">
        <v>2143.9</v>
      </c>
    </row>
    <row r="401" spans="1:7">
      <c r="A401" s="3">
        <v>38742</v>
      </c>
      <c r="B401" s="4" t="s">
        <v>243</v>
      </c>
      <c r="C401" s="4" t="s">
        <v>261</v>
      </c>
      <c r="D401" s="4" t="s">
        <v>276</v>
      </c>
      <c r="E401" s="4" t="s">
        <v>661</v>
      </c>
      <c r="F401" s="42">
        <v>517.7645</v>
      </c>
      <c r="G401" s="42">
        <v>941.39</v>
      </c>
    </row>
    <row r="402" spans="1:7">
      <c r="A402" s="3">
        <v>38741</v>
      </c>
      <c r="B402" s="4" t="s">
        <v>264</v>
      </c>
      <c r="C402" s="4" t="s">
        <v>248</v>
      </c>
      <c r="D402" s="4" t="s">
        <v>268</v>
      </c>
      <c r="E402" s="4" t="s">
        <v>380</v>
      </c>
      <c r="F402" s="42">
        <v>4083.1811000000002</v>
      </c>
      <c r="G402" s="42">
        <v>9495.77</v>
      </c>
    </row>
    <row r="403" spans="1:7">
      <c r="A403" s="3">
        <v>38741</v>
      </c>
      <c r="B403" s="4" t="s">
        <v>247</v>
      </c>
      <c r="C403" s="4" t="s">
        <v>261</v>
      </c>
      <c r="D403" s="4" t="s">
        <v>262</v>
      </c>
      <c r="E403" s="4" t="s">
        <v>662</v>
      </c>
      <c r="F403" s="42">
        <v>8339.5488000000005</v>
      </c>
      <c r="G403" s="42">
        <v>9476.76</v>
      </c>
    </row>
    <row r="404" spans="1:7">
      <c r="A404" s="3">
        <v>38741</v>
      </c>
      <c r="B404" s="4" t="s">
        <v>247</v>
      </c>
      <c r="C404" s="4" t="s">
        <v>258</v>
      </c>
      <c r="D404" s="4" t="s">
        <v>262</v>
      </c>
      <c r="E404" s="4" t="s">
        <v>663</v>
      </c>
      <c r="F404" s="42">
        <v>7774.0481500000005</v>
      </c>
      <c r="G404" s="42">
        <v>8314.49</v>
      </c>
    </row>
    <row r="405" spans="1:7">
      <c r="A405" s="3">
        <v>38741</v>
      </c>
      <c r="B405" s="4" t="s">
        <v>275</v>
      </c>
      <c r="C405" s="4" t="s">
        <v>255</v>
      </c>
      <c r="D405" s="4" t="s">
        <v>251</v>
      </c>
      <c r="E405" s="4" t="s">
        <v>664</v>
      </c>
      <c r="F405" s="42">
        <v>1149.0890000000002</v>
      </c>
      <c r="G405" s="42">
        <v>2672.3</v>
      </c>
    </row>
    <row r="406" spans="1:7">
      <c r="A406" s="3">
        <v>38740</v>
      </c>
      <c r="B406" s="4" t="s">
        <v>267</v>
      </c>
      <c r="C406" s="4" t="s">
        <v>248</v>
      </c>
      <c r="D406" s="4" t="s">
        <v>281</v>
      </c>
      <c r="E406" s="4" t="s">
        <v>665</v>
      </c>
      <c r="F406" s="42">
        <v>6394.5092000000004</v>
      </c>
      <c r="G406" s="42">
        <v>9403.69</v>
      </c>
    </row>
    <row r="407" spans="1:7">
      <c r="A407" s="3">
        <v>38739</v>
      </c>
      <c r="B407" s="4" t="s">
        <v>243</v>
      </c>
      <c r="C407" s="4" t="s">
        <v>255</v>
      </c>
      <c r="D407" s="4" t="s">
        <v>245</v>
      </c>
      <c r="E407" s="4" t="s">
        <v>666</v>
      </c>
      <c r="F407" s="42">
        <v>4517.7975999999999</v>
      </c>
      <c r="G407" s="42">
        <v>6643.82</v>
      </c>
    </row>
    <row r="408" spans="1:7">
      <c r="A408" s="3">
        <v>38739</v>
      </c>
      <c r="B408" s="4" t="s">
        <v>247</v>
      </c>
      <c r="C408" s="4" t="s">
        <v>253</v>
      </c>
      <c r="D408" s="4" t="s">
        <v>251</v>
      </c>
      <c r="E408" s="4" t="s">
        <v>667</v>
      </c>
      <c r="F408" s="42">
        <v>1334.4362000000001</v>
      </c>
      <c r="G408" s="42">
        <v>3103.34</v>
      </c>
    </row>
    <row r="409" spans="1:7">
      <c r="A409" s="3">
        <v>38739</v>
      </c>
      <c r="B409" s="4" t="s">
        <v>247</v>
      </c>
      <c r="C409" s="4" t="s">
        <v>253</v>
      </c>
      <c r="D409" s="4" t="s">
        <v>317</v>
      </c>
      <c r="E409" s="4" t="s">
        <v>668</v>
      </c>
      <c r="F409" s="42">
        <v>1385.8965000000001</v>
      </c>
      <c r="G409" s="42">
        <v>3079.77</v>
      </c>
    </row>
    <row r="410" spans="1:7">
      <c r="A410" s="3">
        <v>38738</v>
      </c>
      <c r="B410" s="4" t="s">
        <v>267</v>
      </c>
      <c r="C410" s="4" t="s">
        <v>258</v>
      </c>
      <c r="D410" s="4" t="s">
        <v>303</v>
      </c>
      <c r="E410" s="4" t="s">
        <v>669</v>
      </c>
      <c r="F410" s="42">
        <v>7438.0680000000002</v>
      </c>
      <c r="G410" s="42">
        <v>8452.35</v>
      </c>
    </row>
    <row r="411" spans="1:7">
      <c r="A411" s="3">
        <v>38738</v>
      </c>
      <c r="B411" s="4" t="s">
        <v>247</v>
      </c>
      <c r="C411" s="4" t="s">
        <v>261</v>
      </c>
      <c r="D411" s="4" t="s">
        <v>276</v>
      </c>
      <c r="E411" s="4" t="s">
        <v>670</v>
      </c>
      <c r="F411" s="42">
        <v>1438.4040000000002</v>
      </c>
      <c r="G411" s="42">
        <v>2615.2800000000002</v>
      </c>
    </row>
    <row r="412" spans="1:7">
      <c r="A412" s="3">
        <v>38634</v>
      </c>
      <c r="B412" s="4" t="s">
        <v>275</v>
      </c>
      <c r="C412" s="4" t="s">
        <v>244</v>
      </c>
      <c r="D412" s="4" t="s">
        <v>245</v>
      </c>
      <c r="E412" s="4" t="s">
        <v>750</v>
      </c>
      <c r="F412" s="42">
        <v>373.66500000000002</v>
      </c>
      <c r="G412" s="42">
        <v>498.22</v>
      </c>
    </row>
    <row r="413" spans="1:7">
      <c r="A413" s="3">
        <v>38737</v>
      </c>
      <c r="B413" s="4" t="s">
        <v>267</v>
      </c>
      <c r="C413" s="4" t="s">
        <v>248</v>
      </c>
      <c r="D413" s="4" t="s">
        <v>256</v>
      </c>
      <c r="E413" s="4" t="s">
        <v>672</v>
      </c>
      <c r="F413" s="42">
        <v>5095.41</v>
      </c>
      <c r="G413" s="42">
        <v>6793.88</v>
      </c>
    </row>
    <row r="414" spans="1:7">
      <c r="A414" s="3">
        <v>38737</v>
      </c>
      <c r="B414" s="4" t="s">
        <v>247</v>
      </c>
      <c r="C414" s="4" t="s">
        <v>253</v>
      </c>
      <c r="D414" s="4" t="s">
        <v>265</v>
      </c>
      <c r="E414" s="4" t="s">
        <v>673</v>
      </c>
      <c r="F414" s="42">
        <v>2790.6525999999999</v>
      </c>
      <c r="G414" s="42">
        <v>4811.47</v>
      </c>
    </row>
    <row r="415" spans="1:7">
      <c r="A415" s="3">
        <v>38737</v>
      </c>
      <c r="B415" s="4" t="s">
        <v>247</v>
      </c>
      <c r="C415" s="4" t="s">
        <v>255</v>
      </c>
      <c r="D415" s="4" t="s">
        <v>303</v>
      </c>
      <c r="E415" s="4" t="s">
        <v>674</v>
      </c>
      <c r="F415" s="42">
        <v>2705.4448000000002</v>
      </c>
      <c r="G415" s="42">
        <v>4664.5600000000004</v>
      </c>
    </row>
    <row r="416" spans="1:7">
      <c r="A416" s="3">
        <v>38737</v>
      </c>
      <c r="B416" s="4" t="s">
        <v>247</v>
      </c>
      <c r="C416" s="4" t="s">
        <v>244</v>
      </c>
      <c r="D416" s="4" t="s">
        <v>259</v>
      </c>
      <c r="E416" s="4" t="s">
        <v>675</v>
      </c>
      <c r="F416" s="42">
        <v>871.21759999999995</v>
      </c>
      <c r="G416" s="42">
        <v>990.02</v>
      </c>
    </row>
    <row r="417" spans="1:7">
      <c r="A417" s="3">
        <v>38737</v>
      </c>
      <c r="B417" s="4" t="s">
        <v>247</v>
      </c>
      <c r="C417" s="4" t="s">
        <v>248</v>
      </c>
      <c r="D417" s="4" t="s">
        <v>268</v>
      </c>
      <c r="E417" s="4" t="s">
        <v>676</v>
      </c>
      <c r="F417" s="42">
        <v>669.45</v>
      </c>
      <c r="G417" s="42">
        <v>892.6</v>
      </c>
    </row>
    <row r="418" spans="1:7">
      <c r="A418" s="3">
        <v>38611</v>
      </c>
      <c r="B418" s="4" t="s">
        <v>264</v>
      </c>
      <c r="C418" s="4" t="s">
        <v>244</v>
      </c>
      <c r="D418" s="4" t="s">
        <v>245</v>
      </c>
      <c r="E418" s="4" t="s">
        <v>606</v>
      </c>
      <c r="F418" s="42">
        <v>266.30239999999998</v>
      </c>
      <c r="G418" s="42">
        <v>451.36</v>
      </c>
    </row>
    <row r="419" spans="1:7">
      <c r="A419" s="3">
        <v>38736</v>
      </c>
      <c r="B419" s="4" t="s">
        <v>243</v>
      </c>
      <c r="C419" s="4" t="s">
        <v>286</v>
      </c>
      <c r="D419" s="4" t="s">
        <v>251</v>
      </c>
      <c r="E419" s="4" t="s">
        <v>678</v>
      </c>
      <c r="F419" s="42">
        <v>3345.5524000000005</v>
      </c>
      <c r="G419" s="42">
        <v>4919.93</v>
      </c>
    </row>
    <row r="420" spans="1:7">
      <c r="A420" s="3">
        <v>38736</v>
      </c>
      <c r="B420" s="4" t="s">
        <v>275</v>
      </c>
      <c r="C420" s="4" t="s">
        <v>258</v>
      </c>
      <c r="D420" s="4" t="s">
        <v>259</v>
      </c>
      <c r="E420" s="4" t="s">
        <v>679</v>
      </c>
      <c r="F420" s="42">
        <v>1247.7436</v>
      </c>
      <c r="G420" s="42">
        <v>3372.28</v>
      </c>
    </row>
    <row r="421" spans="1:7">
      <c r="A421" s="3">
        <v>38736</v>
      </c>
      <c r="B421" s="4" t="s">
        <v>267</v>
      </c>
      <c r="C421" s="4" t="s">
        <v>244</v>
      </c>
      <c r="D421" s="4" t="s">
        <v>303</v>
      </c>
      <c r="E421" s="4" t="s">
        <v>680</v>
      </c>
      <c r="F421" s="42">
        <v>913.61879999999996</v>
      </c>
      <c r="G421" s="42">
        <v>2469.2399999999998</v>
      </c>
    </row>
    <row r="422" spans="1:7">
      <c r="A422" s="3">
        <v>38735</v>
      </c>
      <c r="B422" s="4" t="s">
        <v>275</v>
      </c>
      <c r="C422" s="4" t="s">
        <v>244</v>
      </c>
      <c r="D422" s="4" t="s">
        <v>265</v>
      </c>
      <c r="E422" s="4" t="s">
        <v>681</v>
      </c>
      <c r="F422" s="42">
        <v>3651.7105000000001</v>
      </c>
      <c r="G422" s="42">
        <v>8492.35</v>
      </c>
    </row>
    <row r="423" spans="1:7">
      <c r="A423" s="3">
        <v>38734</v>
      </c>
      <c r="B423" s="4" t="s">
        <v>275</v>
      </c>
      <c r="C423" s="4" t="s">
        <v>261</v>
      </c>
      <c r="D423" s="4" t="s">
        <v>288</v>
      </c>
      <c r="E423" s="4" t="s">
        <v>682</v>
      </c>
      <c r="F423" s="42">
        <v>746.97149999999999</v>
      </c>
      <c r="G423" s="42">
        <v>798.9</v>
      </c>
    </row>
    <row r="424" spans="1:7">
      <c r="A424" s="3">
        <v>38734</v>
      </c>
      <c r="B424" s="4" t="s">
        <v>247</v>
      </c>
      <c r="C424" s="4" t="s">
        <v>255</v>
      </c>
      <c r="D424" s="4" t="s">
        <v>303</v>
      </c>
      <c r="E424" s="4" t="s">
        <v>683</v>
      </c>
      <c r="F424" s="42">
        <v>345.51579999999996</v>
      </c>
      <c r="G424" s="42">
        <v>585.62</v>
      </c>
    </row>
    <row r="425" spans="1:7">
      <c r="A425" s="3">
        <v>38734</v>
      </c>
      <c r="B425" s="4" t="s">
        <v>267</v>
      </c>
      <c r="C425" s="4" t="s">
        <v>272</v>
      </c>
      <c r="D425" s="4" t="s">
        <v>281</v>
      </c>
      <c r="E425" s="4" t="s">
        <v>684</v>
      </c>
      <c r="F425" s="42">
        <v>259.29750000000001</v>
      </c>
      <c r="G425" s="42">
        <v>471.45</v>
      </c>
    </row>
    <row r="426" spans="1:7">
      <c r="A426" s="3">
        <v>38733</v>
      </c>
      <c r="B426" s="4" t="s">
        <v>275</v>
      </c>
      <c r="C426" s="4" t="s">
        <v>253</v>
      </c>
      <c r="D426" s="4" t="s">
        <v>268</v>
      </c>
      <c r="E426" s="4" t="s">
        <v>685</v>
      </c>
      <c r="F426" s="42">
        <v>3206.4777999999997</v>
      </c>
      <c r="G426" s="42">
        <v>5528.41</v>
      </c>
    </row>
    <row r="427" spans="1:7">
      <c r="A427" s="3">
        <v>38732</v>
      </c>
      <c r="B427" s="4" t="s">
        <v>264</v>
      </c>
      <c r="C427" s="4" t="s">
        <v>261</v>
      </c>
      <c r="D427" s="4" t="s">
        <v>268</v>
      </c>
      <c r="E427" s="4" t="s">
        <v>686</v>
      </c>
      <c r="F427" s="42">
        <v>5056.9152000000004</v>
      </c>
      <c r="G427" s="42">
        <v>7436.64</v>
      </c>
    </row>
    <row r="428" spans="1:7">
      <c r="A428" s="3">
        <v>38732</v>
      </c>
      <c r="B428" s="4" t="s">
        <v>243</v>
      </c>
      <c r="C428" s="4" t="s">
        <v>258</v>
      </c>
      <c r="D428" s="4" t="s">
        <v>279</v>
      </c>
      <c r="E428" s="4" t="s">
        <v>687</v>
      </c>
      <c r="F428" s="42">
        <v>78.909300000000002</v>
      </c>
      <c r="G428" s="42">
        <v>183.51</v>
      </c>
    </row>
    <row r="429" spans="1:7">
      <c r="A429" s="3">
        <v>38730</v>
      </c>
      <c r="B429" s="4" t="s">
        <v>247</v>
      </c>
      <c r="C429" s="4" t="s">
        <v>261</v>
      </c>
      <c r="D429" s="4" t="s">
        <v>256</v>
      </c>
      <c r="E429" s="4" t="s">
        <v>688</v>
      </c>
      <c r="F429" s="42">
        <v>5389.2784000000001</v>
      </c>
      <c r="G429" s="42">
        <v>6124.18</v>
      </c>
    </row>
    <row r="430" spans="1:7">
      <c r="A430" s="3">
        <v>38729</v>
      </c>
      <c r="B430" s="4" t="s">
        <v>264</v>
      </c>
      <c r="C430" s="4" t="s">
        <v>248</v>
      </c>
      <c r="D430" s="4" t="s">
        <v>279</v>
      </c>
      <c r="E430" s="4" t="s">
        <v>689</v>
      </c>
      <c r="F430" s="42">
        <v>2809.5705000000003</v>
      </c>
      <c r="G430" s="42">
        <v>5108.3100000000004</v>
      </c>
    </row>
    <row r="431" spans="1:7">
      <c r="A431" s="3">
        <v>38728</v>
      </c>
      <c r="B431" s="4" t="s">
        <v>267</v>
      </c>
      <c r="C431" s="4" t="s">
        <v>248</v>
      </c>
      <c r="D431" s="4" t="s">
        <v>254</v>
      </c>
      <c r="E431" s="4" t="s">
        <v>690</v>
      </c>
      <c r="F431" s="42">
        <v>3163.7775000000001</v>
      </c>
      <c r="G431" s="42">
        <v>4218.37</v>
      </c>
    </row>
    <row r="432" spans="1:7">
      <c r="A432" s="3">
        <v>38728</v>
      </c>
      <c r="B432" s="4" t="s">
        <v>267</v>
      </c>
      <c r="C432" s="4" t="s">
        <v>253</v>
      </c>
      <c r="D432" s="4" t="s">
        <v>245</v>
      </c>
      <c r="E432" s="4" t="s">
        <v>691</v>
      </c>
      <c r="F432" s="42">
        <v>3249.5644499999999</v>
      </c>
      <c r="G432" s="42">
        <v>3475.47</v>
      </c>
    </row>
    <row r="433" spans="1:7">
      <c r="A433" s="3">
        <v>38727</v>
      </c>
      <c r="B433" s="4" t="s">
        <v>264</v>
      </c>
      <c r="C433" s="4" t="s">
        <v>272</v>
      </c>
      <c r="D433" s="4" t="s">
        <v>276</v>
      </c>
      <c r="E433" s="4" t="s">
        <v>692</v>
      </c>
      <c r="F433" s="42">
        <v>5931.3544000000002</v>
      </c>
      <c r="G433" s="42">
        <v>8722.58</v>
      </c>
    </row>
    <row r="434" spans="1:7">
      <c r="A434" s="3">
        <v>38727</v>
      </c>
      <c r="B434" s="4" t="s">
        <v>264</v>
      </c>
      <c r="C434" s="4" t="s">
        <v>272</v>
      </c>
      <c r="D434" s="4" t="s">
        <v>276</v>
      </c>
      <c r="E434" s="4" t="s">
        <v>693</v>
      </c>
      <c r="F434" s="42">
        <v>4785.2089999999998</v>
      </c>
      <c r="G434" s="42">
        <v>8700.3799999999992</v>
      </c>
    </row>
    <row r="435" spans="1:7">
      <c r="A435" s="3">
        <v>38727</v>
      </c>
      <c r="B435" s="4" t="s">
        <v>267</v>
      </c>
      <c r="C435" s="4" t="s">
        <v>248</v>
      </c>
      <c r="D435" s="4" t="s">
        <v>317</v>
      </c>
      <c r="E435" s="4" t="s">
        <v>694</v>
      </c>
      <c r="F435" s="42">
        <v>7176.7327500000001</v>
      </c>
      <c r="G435" s="42">
        <v>7675.65</v>
      </c>
    </row>
    <row r="436" spans="1:7">
      <c r="A436" s="3">
        <v>38726</v>
      </c>
      <c r="B436" s="4" t="s">
        <v>264</v>
      </c>
      <c r="C436" s="4" t="s">
        <v>261</v>
      </c>
      <c r="D436" s="4" t="s">
        <v>256</v>
      </c>
      <c r="E436" s="4" t="s">
        <v>695</v>
      </c>
      <c r="F436" s="42">
        <v>8206.4202000000005</v>
      </c>
      <c r="G436" s="42">
        <v>8776.92</v>
      </c>
    </row>
    <row r="437" spans="1:7">
      <c r="A437" s="3">
        <v>38726</v>
      </c>
      <c r="B437" s="4" t="s">
        <v>275</v>
      </c>
      <c r="C437" s="4" t="s">
        <v>255</v>
      </c>
      <c r="D437" s="4" t="s">
        <v>265</v>
      </c>
      <c r="E437" s="4" t="s">
        <v>696</v>
      </c>
      <c r="F437" s="42">
        <v>7340.2923000000001</v>
      </c>
      <c r="G437" s="42">
        <v>7850.58</v>
      </c>
    </row>
    <row r="438" spans="1:7">
      <c r="A438" s="3">
        <v>38726</v>
      </c>
      <c r="B438" s="4" t="s">
        <v>275</v>
      </c>
      <c r="C438" s="4" t="s">
        <v>253</v>
      </c>
      <c r="D438" s="4" t="s">
        <v>262</v>
      </c>
      <c r="E438" s="4" t="s">
        <v>697</v>
      </c>
      <c r="F438" s="42">
        <v>2070.5570000000002</v>
      </c>
      <c r="G438" s="42">
        <v>5596.1</v>
      </c>
    </row>
    <row r="439" spans="1:7">
      <c r="A439" s="3">
        <v>38726</v>
      </c>
      <c r="B439" s="4" t="s">
        <v>243</v>
      </c>
      <c r="C439" s="4" t="s">
        <v>255</v>
      </c>
      <c r="D439" s="4" t="s">
        <v>281</v>
      </c>
      <c r="E439" s="4" t="s">
        <v>698</v>
      </c>
      <c r="F439" s="42">
        <v>1222.6199999999999</v>
      </c>
      <c r="G439" s="42">
        <v>1630.16</v>
      </c>
    </row>
    <row r="440" spans="1:7">
      <c r="A440" s="3">
        <v>38726</v>
      </c>
      <c r="B440" s="4" t="s">
        <v>247</v>
      </c>
      <c r="C440" s="4" t="s">
        <v>286</v>
      </c>
      <c r="D440" s="4" t="s">
        <v>251</v>
      </c>
      <c r="E440" s="4" t="s">
        <v>699</v>
      </c>
      <c r="F440" s="42">
        <v>725.55250000000001</v>
      </c>
      <c r="G440" s="42">
        <v>1229.75</v>
      </c>
    </row>
    <row r="441" spans="1:7">
      <c r="A441" s="3">
        <v>38725</v>
      </c>
      <c r="B441" s="4" t="s">
        <v>267</v>
      </c>
      <c r="C441" s="4" t="s">
        <v>272</v>
      </c>
      <c r="D441" s="4" t="s">
        <v>279</v>
      </c>
      <c r="E441" s="4" t="s">
        <v>700</v>
      </c>
      <c r="F441" s="42">
        <v>4349.1008000000002</v>
      </c>
      <c r="G441" s="42">
        <v>4942.16</v>
      </c>
    </row>
    <row r="442" spans="1:7">
      <c r="A442" s="3">
        <v>38725</v>
      </c>
      <c r="B442" s="4" t="s">
        <v>267</v>
      </c>
      <c r="C442" s="4" t="s">
        <v>286</v>
      </c>
      <c r="D442" s="4" t="s">
        <v>251</v>
      </c>
      <c r="E442" s="4" t="s">
        <v>701</v>
      </c>
      <c r="F442" s="42">
        <v>2173.2177999999999</v>
      </c>
      <c r="G442" s="42">
        <v>3683.42</v>
      </c>
    </row>
    <row r="443" spans="1:7">
      <c r="A443" s="3">
        <v>38725</v>
      </c>
      <c r="B443" s="4" t="s">
        <v>275</v>
      </c>
      <c r="C443" s="4" t="s">
        <v>253</v>
      </c>
      <c r="D443" s="4" t="s">
        <v>317</v>
      </c>
      <c r="E443" s="4" t="s">
        <v>702</v>
      </c>
      <c r="F443" s="42">
        <v>1201.9445999999998</v>
      </c>
      <c r="G443" s="42">
        <v>2795.22</v>
      </c>
    </row>
    <row r="444" spans="1:7">
      <c r="A444" s="3">
        <v>38725</v>
      </c>
      <c r="B444" s="4" t="s">
        <v>267</v>
      </c>
      <c r="C444" s="4" t="s">
        <v>258</v>
      </c>
      <c r="D444" s="4" t="s">
        <v>276</v>
      </c>
      <c r="E444" s="4" t="s">
        <v>703</v>
      </c>
      <c r="F444" s="42">
        <v>1194.3855000000001</v>
      </c>
      <c r="G444" s="42">
        <v>2654.19</v>
      </c>
    </row>
    <row r="445" spans="1:7">
      <c r="A445" s="3">
        <v>38723</v>
      </c>
      <c r="B445" s="4" t="s">
        <v>275</v>
      </c>
      <c r="C445" s="4" t="s">
        <v>286</v>
      </c>
      <c r="D445" s="4" t="s">
        <v>245</v>
      </c>
      <c r="E445" s="4" t="s">
        <v>704</v>
      </c>
      <c r="F445" s="42">
        <v>8498.8227499999994</v>
      </c>
      <c r="G445" s="42">
        <v>9089.65</v>
      </c>
    </row>
    <row r="446" spans="1:7">
      <c r="A446" s="3">
        <v>38723</v>
      </c>
      <c r="B446" s="4" t="s">
        <v>247</v>
      </c>
      <c r="C446" s="4" t="s">
        <v>286</v>
      </c>
      <c r="D446" s="4" t="s">
        <v>256</v>
      </c>
      <c r="E446" s="4" t="s">
        <v>705</v>
      </c>
      <c r="F446" s="42">
        <v>6567.72</v>
      </c>
      <c r="G446" s="42">
        <v>8756.9599999999991</v>
      </c>
    </row>
    <row r="447" spans="1:7">
      <c r="A447" s="3">
        <v>38723</v>
      </c>
      <c r="B447" s="4" t="s">
        <v>264</v>
      </c>
      <c r="C447" s="4" t="s">
        <v>253</v>
      </c>
      <c r="D447" s="4" t="s">
        <v>262</v>
      </c>
      <c r="E447" s="4" t="s">
        <v>706</v>
      </c>
      <c r="F447" s="42">
        <v>8136.2671499999997</v>
      </c>
      <c r="G447" s="42">
        <v>8701.89</v>
      </c>
    </row>
    <row r="448" spans="1:7">
      <c r="A448" s="3">
        <v>38723</v>
      </c>
      <c r="B448" s="4" t="s">
        <v>247</v>
      </c>
      <c r="C448" s="4" t="s">
        <v>272</v>
      </c>
      <c r="D448" s="4" t="s">
        <v>281</v>
      </c>
      <c r="E448" s="4" t="s">
        <v>707</v>
      </c>
      <c r="F448" s="42">
        <v>124.45950000000001</v>
      </c>
      <c r="G448" s="42">
        <v>226.29</v>
      </c>
    </row>
    <row r="449" spans="1:7">
      <c r="A449" s="3">
        <v>38722</v>
      </c>
      <c r="B449" s="4" t="s">
        <v>264</v>
      </c>
      <c r="C449" s="4" t="s">
        <v>261</v>
      </c>
      <c r="D449" s="4" t="s">
        <v>317</v>
      </c>
      <c r="E449" s="4" t="s">
        <v>708</v>
      </c>
      <c r="F449" s="42">
        <v>9284.3816999999999</v>
      </c>
      <c r="G449" s="42">
        <v>9929.82</v>
      </c>
    </row>
    <row r="450" spans="1:7">
      <c r="A450" s="3">
        <v>38722</v>
      </c>
      <c r="B450" s="4" t="s">
        <v>275</v>
      </c>
      <c r="C450" s="4" t="s">
        <v>253</v>
      </c>
      <c r="D450" s="4" t="s">
        <v>256</v>
      </c>
      <c r="E450" s="4" t="s">
        <v>709</v>
      </c>
      <c r="F450" s="42">
        <v>5672.0121999999992</v>
      </c>
      <c r="G450" s="42">
        <v>9613.58</v>
      </c>
    </row>
    <row r="451" spans="1:7">
      <c r="A451" s="3">
        <v>38722</v>
      </c>
      <c r="B451" s="4" t="s">
        <v>267</v>
      </c>
      <c r="C451" s="4" t="s">
        <v>248</v>
      </c>
      <c r="D451" s="4" t="s">
        <v>254</v>
      </c>
      <c r="E451" s="4" t="s">
        <v>710</v>
      </c>
      <c r="F451" s="42">
        <v>3253.4849999999997</v>
      </c>
      <c r="G451" s="42">
        <v>4337.9799999999996</v>
      </c>
    </row>
    <row r="452" spans="1:7">
      <c r="A452" s="3">
        <v>38722</v>
      </c>
      <c r="B452" s="4" t="s">
        <v>243</v>
      </c>
      <c r="C452" s="4" t="s">
        <v>253</v>
      </c>
      <c r="D452" s="4" t="s">
        <v>288</v>
      </c>
      <c r="E452" s="4" t="s">
        <v>527</v>
      </c>
      <c r="F452" s="42">
        <v>1349.8265999999999</v>
      </c>
      <c r="G452" s="42">
        <v>3648.18</v>
      </c>
    </row>
    <row r="453" spans="1:7">
      <c r="A453" s="3">
        <v>38722</v>
      </c>
      <c r="B453" s="4" t="s">
        <v>275</v>
      </c>
      <c r="C453" s="4" t="s">
        <v>286</v>
      </c>
      <c r="D453" s="4" t="s">
        <v>259</v>
      </c>
      <c r="E453" s="4" t="s">
        <v>711</v>
      </c>
      <c r="F453" s="42">
        <v>3128.8279000000002</v>
      </c>
      <c r="G453" s="42">
        <v>3346.34</v>
      </c>
    </row>
    <row r="454" spans="1:7">
      <c r="A454" s="3">
        <v>38598</v>
      </c>
      <c r="B454" s="4" t="s">
        <v>264</v>
      </c>
      <c r="C454" s="4" t="s">
        <v>244</v>
      </c>
      <c r="D454" s="4" t="s">
        <v>245</v>
      </c>
      <c r="E454" s="4" t="s">
        <v>796</v>
      </c>
      <c r="F454" s="42">
        <v>2499.6289999999999</v>
      </c>
      <c r="G454" s="42">
        <v>4544.78</v>
      </c>
    </row>
    <row r="455" spans="1:7">
      <c r="A455" s="3">
        <v>38722</v>
      </c>
      <c r="B455" s="4" t="s">
        <v>247</v>
      </c>
      <c r="C455" s="4" t="s">
        <v>272</v>
      </c>
      <c r="D455" s="4" t="s">
        <v>288</v>
      </c>
      <c r="E455" s="4" t="s">
        <v>713</v>
      </c>
      <c r="F455" s="42">
        <v>241.6575</v>
      </c>
      <c r="G455" s="42">
        <v>322.20999999999998</v>
      </c>
    </row>
    <row r="456" spans="1:7">
      <c r="A456" s="3">
        <v>38722</v>
      </c>
      <c r="B456" s="4" t="s">
        <v>247</v>
      </c>
      <c r="C456" s="4" t="s">
        <v>272</v>
      </c>
      <c r="D456" s="4" t="s">
        <v>254</v>
      </c>
      <c r="E456" s="4" t="s">
        <v>714</v>
      </c>
      <c r="F456" s="42">
        <v>122.82160000000002</v>
      </c>
      <c r="G456" s="42">
        <v>131.36000000000001</v>
      </c>
    </row>
    <row r="457" spans="1:7">
      <c r="A457" s="3">
        <v>38721</v>
      </c>
      <c r="B457" s="4" t="s">
        <v>267</v>
      </c>
      <c r="C457" s="4" t="s">
        <v>253</v>
      </c>
      <c r="D457" s="4" t="s">
        <v>256</v>
      </c>
      <c r="E457" s="4" t="s">
        <v>454</v>
      </c>
      <c r="F457" s="42">
        <v>3082.1712000000002</v>
      </c>
      <c r="G457" s="42">
        <v>7167.84</v>
      </c>
    </row>
    <row r="458" spans="1:7">
      <c r="A458" s="3">
        <v>38721</v>
      </c>
      <c r="B458" s="4" t="s">
        <v>247</v>
      </c>
      <c r="C458" s="4" t="s">
        <v>255</v>
      </c>
      <c r="D458" s="4" t="s">
        <v>265</v>
      </c>
      <c r="E458" s="4" t="s">
        <v>715</v>
      </c>
      <c r="F458" s="42">
        <v>3864.6443999999997</v>
      </c>
      <c r="G458" s="42">
        <v>6663.18</v>
      </c>
    </row>
    <row r="459" spans="1:7">
      <c r="A459" s="3">
        <v>38721</v>
      </c>
      <c r="B459" s="4" t="s">
        <v>264</v>
      </c>
      <c r="C459" s="4" t="s">
        <v>253</v>
      </c>
      <c r="D459" s="4" t="s">
        <v>254</v>
      </c>
      <c r="E459" s="4" t="s">
        <v>716</v>
      </c>
      <c r="F459" s="42">
        <v>2693.556</v>
      </c>
      <c r="G459" s="42">
        <v>5985.68</v>
      </c>
    </row>
    <row r="460" spans="1:7">
      <c r="A460" s="3">
        <v>38721</v>
      </c>
      <c r="B460" s="4" t="s">
        <v>243</v>
      </c>
      <c r="C460" s="4" t="s">
        <v>272</v>
      </c>
      <c r="D460" s="4" t="s">
        <v>251</v>
      </c>
      <c r="E460" s="4" t="s">
        <v>717</v>
      </c>
      <c r="F460" s="42">
        <v>4158.1724999999997</v>
      </c>
      <c r="G460" s="42">
        <v>5544.23</v>
      </c>
    </row>
    <row r="461" spans="1:7">
      <c r="A461" s="3">
        <v>38426</v>
      </c>
      <c r="B461" s="4" t="s">
        <v>247</v>
      </c>
      <c r="C461" s="4" t="s">
        <v>244</v>
      </c>
      <c r="D461" s="4" t="s">
        <v>245</v>
      </c>
      <c r="E461" s="4" t="s">
        <v>839</v>
      </c>
      <c r="F461" s="42">
        <v>3491.8708999999999</v>
      </c>
      <c r="G461" s="42">
        <v>8120.63</v>
      </c>
    </row>
    <row r="462" spans="1:7">
      <c r="A462" s="3">
        <v>38720</v>
      </c>
      <c r="B462" s="4" t="s">
        <v>247</v>
      </c>
      <c r="C462" s="4" t="s">
        <v>244</v>
      </c>
      <c r="D462" s="4" t="s">
        <v>251</v>
      </c>
      <c r="E462" s="4" t="s">
        <v>719</v>
      </c>
      <c r="F462" s="42">
        <v>3072.9336000000003</v>
      </c>
      <c r="G462" s="42">
        <v>3286.56</v>
      </c>
    </row>
    <row r="463" spans="1:7">
      <c r="A463" s="3">
        <v>38719</v>
      </c>
      <c r="B463" s="4" t="s">
        <v>264</v>
      </c>
      <c r="C463" s="4" t="s">
        <v>253</v>
      </c>
      <c r="D463" s="4" t="s">
        <v>259</v>
      </c>
      <c r="E463" s="4" t="s">
        <v>720</v>
      </c>
      <c r="F463" s="42">
        <v>3217.3424999999997</v>
      </c>
      <c r="G463" s="42">
        <v>7149.65</v>
      </c>
    </row>
    <row r="464" spans="1:7">
      <c r="A464" s="3">
        <v>38718</v>
      </c>
      <c r="B464" s="4" t="s">
        <v>264</v>
      </c>
      <c r="C464" s="4" t="s">
        <v>272</v>
      </c>
      <c r="D464" s="4" t="s">
        <v>262</v>
      </c>
      <c r="E464" s="4" t="s">
        <v>721</v>
      </c>
      <c r="F464" s="42">
        <v>4341.1787000000004</v>
      </c>
      <c r="G464" s="42">
        <v>7357.93</v>
      </c>
    </row>
    <row r="465" spans="1:7">
      <c r="A465" s="3">
        <v>38661</v>
      </c>
      <c r="B465" s="4" t="s">
        <v>275</v>
      </c>
      <c r="C465" s="4" t="s">
        <v>244</v>
      </c>
      <c r="D465" s="4" t="s">
        <v>262</v>
      </c>
      <c r="E465" s="4" t="s">
        <v>876</v>
      </c>
      <c r="F465" s="42">
        <v>7261.4696000000004</v>
      </c>
      <c r="G465" s="42">
        <v>8251.67</v>
      </c>
    </row>
    <row r="466" spans="1:7">
      <c r="A466" s="3">
        <v>38718</v>
      </c>
      <c r="B466" s="4" t="s">
        <v>247</v>
      </c>
      <c r="C466" s="4" t="s">
        <v>255</v>
      </c>
      <c r="D466" s="4" t="s">
        <v>279</v>
      </c>
      <c r="E466" s="4" t="s">
        <v>723</v>
      </c>
      <c r="F466" s="42">
        <v>1251.6849999999999</v>
      </c>
      <c r="G466" s="42">
        <v>2121.5</v>
      </c>
    </row>
    <row r="467" spans="1:7">
      <c r="A467" s="3">
        <v>38718</v>
      </c>
      <c r="B467" s="4" t="s">
        <v>247</v>
      </c>
      <c r="C467" s="4" t="s">
        <v>286</v>
      </c>
      <c r="D467" s="4" t="s">
        <v>265</v>
      </c>
      <c r="E467" s="4" t="s">
        <v>724</v>
      </c>
      <c r="F467" s="42">
        <v>727.48259999999993</v>
      </c>
      <c r="G467" s="42">
        <v>1691.82</v>
      </c>
    </row>
    <row r="468" spans="1:7">
      <c r="A468" s="3">
        <v>38381</v>
      </c>
      <c r="B468" s="4" t="s">
        <v>267</v>
      </c>
      <c r="C468" s="4" t="s">
        <v>244</v>
      </c>
      <c r="D468" s="4" t="s">
        <v>245</v>
      </c>
      <c r="E468" s="4" t="s">
        <v>898</v>
      </c>
      <c r="F468" s="42">
        <v>185.38160000000002</v>
      </c>
      <c r="G468" s="42">
        <v>272.62</v>
      </c>
    </row>
    <row r="469" spans="1:7">
      <c r="A469" s="3">
        <v>38717</v>
      </c>
      <c r="B469" s="4" t="s">
        <v>247</v>
      </c>
      <c r="C469" s="4" t="s">
        <v>258</v>
      </c>
      <c r="D469" s="4" t="s">
        <v>317</v>
      </c>
      <c r="E469" s="4" t="s">
        <v>726</v>
      </c>
      <c r="F469" s="42">
        <v>8192.4656000000014</v>
      </c>
      <c r="G469" s="42">
        <v>9309.6200000000008</v>
      </c>
    </row>
    <row r="470" spans="1:7">
      <c r="A470" s="3">
        <v>38717</v>
      </c>
      <c r="B470" s="4" t="s">
        <v>267</v>
      </c>
      <c r="C470" s="4" t="s">
        <v>261</v>
      </c>
      <c r="D470" s="4" t="s">
        <v>254</v>
      </c>
      <c r="E470" s="4" t="s">
        <v>727</v>
      </c>
      <c r="F470" s="42">
        <v>4764.7050000000008</v>
      </c>
      <c r="G470" s="42">
        <v>8663.1</v>
      </c>
    </row>
    <row r="471" spans="1:7">
      <c r="A471" s="3">
        <v>38717</v>
      </c>
      <c r="B471" s="4" t="s">
        <v>247</v>
      </c>
      <c r="C471" s="4" t="s">
        <v>255</v>
      </c>
      <c r="D471" s="4" t="s">
        <v>262</v>
      </c>
      <c r="E471" s="4" t="s">
        <v>728</v>
      </c>
      <c r="F471" s="42">
        <v>6969.4713000000002</v>
      </c>
      <c r="G471" s="42">
        <v>7453.98</v>
      </c>
    </row>
    <row r="472" spans="1:7">
      <c r="A472" s="3">
        <v>38717</v>
      </c>
      <c r="B472" s="4" t="s">
        <v>267</v>
      </c>
      <c r="C472" s="4" t="s">
        <v>255</v>
      </c>
      <c r="D472" s="4" t="s">
        <v>254</v>
      </c>
      <c r="E472" s="4" t="s">
        <v>729</v>
      </c>
      <c r="F472" s="42">
        <v>2963.6761999999999</v>
      </c>
      <c r="G472" s="42">
        <v>5023.18</v>
      </c>
    </row>
    <row r="473" spans="1:7">
      <c r="A473" s="3">
        <v>38716</v>
      </c>
      <c r="B473" s="4" t="s">
        <v>243</v>
      </c>
      <c r="C473" s="4" t="s">
        <v>255</v>
      </c>
      <c r="D473" s="4" t="s">
        <v>265</v>
      </c>
      <c r="E473" s="4" t="s">
        <v>730</v>
      </c>
      <c r="F473" s="42">
        <v>5338.44</v>
      </c>
      <c r="G473" s="42">
        <v>7117.92</v>
      </c>
    </row>
    <row r="474" spans="1:7">
      <c r="A474" s="3">
        <v>38715</v>
      </c>
      <c r="B474" s="4" t="s">
        <v>247</v>
      </c>
      <c r="C474" s="4" t="s">
        <v>261</v>
      </c>
      <c r="D474" s="4" t="s">
        <v>265</v>
      </c>
      <c r="E474" s="4" t="s">
        <v>731</v>
      </c>
      <c r="F474" s="42">
        <v>5622.9713999999994</v>
      </c>
      <c r="G474" s="42">
        <v>9530.4599999999991</v>
      </c>
    </row>
    <row r="475" spans="1:7">
      <c r="A475" s="3">
        <v>38715</v>
      </c>
      <c r="B475" s="4" t="s">
        <v>247</v>
      </c>
      <c r="C475" s="4" t="s">
        <v>244</v>
      </c>
      <c r="D475" s="4" t="s">
        <v>256</v>
      </c>
      <c r="E475" s="4" t="s">
        <v>732</v>
      </c>
      <c r="F475" s="42">
        <v>3132.6833000000001</v>
      </c>
      <c r="G475" s="42">
        <v>7285.31</v>
      </c>
    </row>
    <row r="476" spans="1:7">
      <c r="A476" s="3">
        <v>38715</v>
      </c>
      <c r="B476" s="4" t="s">
        <v>247</v>
      </c>
      <c r="C476" s="4" t="s">
        <v>244</v>
      </c>
      <c r="D476" s="4" t="s">
        <v>276</v>
      </c>
      <c r="E476" s="4" t="s">
        <v>733</v>
      </c>
      <c r="F476" s="42">
        <v>3964.5145999999995</v>
      </c>
      <c r="G476" s="42">
        <v>6835.37</v>
      </c>
    </row>
    <row r="477" spans="1:7">
      <c r="A477" s="3">
        <v>38715</v>
      </c>
      <c r="B477" s="4" t="s">
        <v>264</v>
      </c>
      <c r="C477" s="4" t="s">
        <v>261</v>
      </c>
      <c r="D477" s="4" t="s">
        <v>251</v>
      </c>
      <c r="E477" s="4" t="s">
        <v>734</v>
      </c>
      <c r="F477" s="42">
        <v>3249.6449999999995</v>
      </c>
      <c r="G477" s="42">
        <v>4332.8599999999997</v>
      </c>
    </row>
    <row r="478" spans="1:7">
      <c r="A478" s="3">
        <v>38715</v>
      </c>
      <c r="B478" s="4" t="s">
        <v>275</v>
      </c>
      <c r="C478" s="4" t="s">
        <v>272</v>
      </c>
      <c r="D478" s="4" t="s">
        <v>259</v>
      </c>
      <c r="E478" s="4" t="s">
        <v>735</v>
      </c>
      <c r="F478" s="42">
        <v>822.26530000000002</v>
      </c>
      <c r="G478" s="42">
        <v>1393.67</v>
      </c>
    </row>
    <row r="479" spans="1:7">
      <c r="A479" s="3">
        <v>38715</v>
      </c>
      <c r="B479" s="4" t="s">
        <v>243</v>
      </c>
      <c r="C479" s="4" t="s">
        <v>272</v>
      </c>
      <c r="D479" s="4" t="s">
        <v>259</v>
      </c>
      <c r="E479" s="4" t="s">
        <v>736</v>
      </c>
      <c r="F479" s="42">
        <v>788.8771999999999</v>
      </c>
      <c r="G479" s="42">
        <v>1337.08</v>
      </c>
    </row>
    <row r="480" spans="1:7">
      <c r="A480" s="3">
        <v>38715</v>
      </c>
      <c r="B480" s="4" t="s">
        <v>247</v>
      </c>
      <c r="C480" s="4" t="s">
        <v>255</v>
      </c>
      <c r="D480" s="4" t="s">
        <v>317</v>
      </c>
      <c r="E480" s="4" t="s">
        <v>737</v>
      </c>
      <c r="F480" s="42">
        <v>687.20850000000007</v>
      </c>
      <c r="G480" s="42">
        <v>1249.47</v>
      </c>
    </row>
    <row r="481" spans="1:7">
      <c r="A481" s="3">
        <v>38715</v>
      </c>
      <c r="B481" s="4" t="s">
        <v>247</v>
      </c>
      <c r="C481" s="4" t="s">
        <v>258</v>
      </c>
      <c r="D481" s="4" t="s">
        <v>279</v>
      </c>
      <c r="E481" s="4" t="s">
        <v>370</v>
      </c>
      <c r="F481" s="42">
        <v>359.26359999999994</v>
      </c>
      <c r="G481" s="42">
        <v>619.41999999999996</v>
      </c>
    </row>
    <row r="482" spans="1:7">
      <c r="A482" s="3">
        <v>38715</v>
      </c>
      <c r="B482" s="4" t="s">
        <v>247</v>
      </c>
      <c r="C482" s="4" t="s">
        <v>258</v>
      </c>
      <c r="D482" s="4" t="s">
        <v>268</v>
      </c>
      <c r="E482" s="4" t="s">
        <v>738</v>
      </c>
      <c r="F482" s="42">
        <v>13.895999999999999</v>
      </c>
      <c r="G482" s="42">
        <v>30.88</v>
      </c>
    </row>
    <row r="483" spans="1:7">
      <c r="A483" s="3">
        <v>38714</v>
      </c>
      <c r="B483" s="4" t="s">
        <v>247</v>
      </c>
      <c r="C483" s="4" t="s">
        <v>255</v>
      </c>
      <c r="D483" s="4" t="s">
        <v>268</v>
      </c>
      <c r="E483" s="4" t="s">
        <v>739</v>
      </c>
      <c r="F483" s="42">
        <v>6404.2725000000009</v>
      </c>
      <c r="G483" s="42">
        <v>8539.0300000000007</v>
      </c>
    </row>
    <row r="484" spans="1:7">
      <c r="A484" s="3">
        <v>38714</v>
      </c>
      <c r="B484" s="4" t="s">
        <v>264</v>
      </c>
      <c r="C484" s="4" t="s">
        <v>286</v>
      </c>
      <c r="D484" s="4" t="s">
        <v>262</v>
      </c>
      <c r="E484" s="4" t="s">
        <v>740</v>
      </c>
      <c r="F484" s="42">
        <v>5129.13</v>
      </c>
      <c r="G484" s="42">
        <v>6838.84</v>
      </c>
    </row>
    <row r="485" spans="1:7">
      <c r="A485" s="3">
        <v>38714</v>
      </c>
      <c r="B485" s="4" t="s">
        <v>247</v>
      </c>
      <c r="C485" s="4" t="s">
        <v>248</v>
      </c>
      <c r="D485" s="4" t="s">
        <v>303</v>
      </c>
      <c r="E485" s="4" t="s">
        <v>741</v>
      </c>
      <c r="F485" s="42">
        <v>3728.6642999999999</v>
      </c>
      <c r="G485" s="42">
        <v>6319.77</v>
      </c>
    </row>
    <row r="486" spans="1:7">
      <c r="A486" s="3">
        <v>38714</v>
      </c>
      <c r="B486" s="4" t="s">
        <v>243</v>
      </c>
      <c r="C486" s="4" t="s">
        <v>258</v>
      </c>
      <c r="D486" s="4" t="s">
        <v>256</v>
      </c>
      <c r="E486" s="4" t="s">
        <v>742</v>
      </c>
      <c r="F486" s="42">
        <v>2215.5341000000003</v>
      </c>
      <c r="G486" s="42">
        <v>5987.93</v>
      </c>
    </row>
    <row r="487" spans="1:7">
      <c r="A487" s="3">
        <v>38714</v>
      </c>
      <c r="B487" s="4" t="s">
        <v>275</v>
      </c>
      <c r="C487" s="4" t="s">
        <v>244</v>
      </c>
      <c r="D487" s="4" t="s">
        <v>303</v>
      </c>
      <c r="E487" s="4" t="s">
        <v>743</v>
      </c>
      <c r="F487" s="42">
        <v>1774.5371</v>
      </c>
      <c r="G487" s="42">
        <v>3007.69</v>
      </c>
    </row>
    <row r="488" spans="1:7">
      <c r="A488" s="3">
        <v>38713</v>
      </c>
      <c r="B488" s="4" t="s">
        <v>267</v>
      </c>
      <c r="C488" s="4" t="s">
        <v>258</v>
      </c>
      <c r="D488" s="4" t="s">
        <v>254</v>
      </c>
      <c r="E488" s="4" t="s">
        <v>744</v>
      </c>
      <c r="F488" s="42">
        <v>6101.0960000000014</v>
      </c>
      <c r="G488" s="42">
        <v>8972.2000000000007</v>
      </c>
    </row>
    <row r="489" spans="1:7">
      <c r="A489" s="3">
        <v>38713</v>
      </c>
      <c r="B489" s="4" t="s">
        <v>275</v>
      </c>
      <c r="C489" s="4" t="s">
        <v>244</v>
      </c>
      <c r="D489" s="4" t="s">
        <v>256</v>
      </c>
      <c r="E489" s="4" t="s">
        <v>745</v>
      </c>
      <c r="F489" s="42">
        <v>2325.6495</v>
      </c>
      <c r="G489" s="42">
        <v>5168.1099999999997</v>
      </c>
    </row>
    <row r="490" spans="1:7">
      <c r="A490" s="3">
        <v>38713</v>
      </c>
      <c r="B490" s="4" t="s">
        <v>243</v>
      </c>
      <c r="C490" s="4" t="s">
        <v>286</v>
      </c>
      <c r="D490" s="4" t="s">
        <v>251</v>
      </c>
      <c r="E490" s="4" t="s">
        <v>746</v>
      </c>
      <c r="F490" s="42">
        <v>1270.9277999999999</v>
      </c>
      <c r="G490" s="42">
        <v>3434.94</v>
      </c>
    </row>
    <row r="491" spans="1:7">
      <c r="A491" s="3">
        <v>38713</v>
      </c>
      <c r="B491" s="4" t="s">
        <v>264</v>
      </c>
      <c r="C491" s="4" t="s">
        <v>261</v>
      </c>
      <c r="D491" s="4" t="s">
        <v>265</v>
      </c>
      <c r="E491" s="4" t="s">
        <v>747</v>
      </c>
      <c r="F491" s="42">
        <v>1390.5881000000002</v>
      </c>
      <c r="G491" s="42">
        <v>1487.26</v>
      </c>
    </row>
    <row r="492" spans="1:7">
      <c r="A492" s="3">
        <v>38712</v>
      </c>
      <c r="B492" s="4" t="s">
        <v>267</v>
      </c>
      <c r="C492" s="4" t="s">
        <v>261</v>
      </c>
      <c r="D492" s="4" t="s">
        <v>262</v>
      </c>
      <c r="E492" s="4" t="s">
        <v>748</v>
      </c>
      <c r="F492" s="42">
        <v>8598.605950000001</v>
      </c>
      <c r="G492" s="42">
        <v>9196.3700000000008</v>
      </c>
    </row>
    <row r="493" spans="1:7">
      <c r="A493" s="3">
        <v>38712</v>
      </c>
      <c r="B493" s="4" t="s">
        <v>247</v>
      </c>
      <c r="C493" s="4" t="s">
        <v>244</v>
      </c>
      <c r="D493" s="4" t="s">
        <v>265</v>
      </c>
      <c r="E493" s="4" t="s">
        <v>749</v>
      </c>
      <c r="F493" s="42">
        <v>5533.4048000000003</v>
      </c>
      <c r="G493" s="42">
        <v>5918.08</v>
      </c>
    </row>
    <row r="494" spans="1:7">
      <c r="A494" s="3">
        <v>38645</v>
      </c>
      <c r="B494" s="4" t="s">
        <v>267</v>
      </c>
      <c r="C494" s="4" t="s">
        <v>244</v>
      </c>
      <c r="D494" s="4" t="s">
        <v>262</v>
      </c>
      <c r="E494" s="4" t="s">
        <v>915</v>
      </c>
      <c r="F494" s="42">
        <v>5027.1035999999995</v>
      </c>
      <c r="G494" s="42">
        <v>8667.42</v>
      </c>
    </row>
    <row r="495" spans="1:7">
      <c r="A495" s="3">
        <v>38712</v>
      </c>
      <c r="B495" s="4" t="s">
        <v>267</v>
      </c>
      <c r="C495" s="4" t="s">
        <v>255</v>
      </c>
      <c r="D495" s="4" t="s">
        <v>254</v>
      </c>
      <c r="E495" s="4" t="s">
        <v>751</v>
      </c>
      <c r="F495" s="42">
        <v>1063.7899</v>
      </c>
      <c r="G495" s="42">
        <v>2473.9299999999998</v>
      </c>
    </row>
    <row r="496" spans="1:7">
      <c r="A496" s="3">
        <v>38711</v>
      </c>
      <c r="B496" s="4" t="s">
        <v>243</v>
      </c>
      <c r="C496" s="4" t="s">
        <v>253</v>
      </c>
      <c r="D496" s="4" t="s">
        <v>262</v>
      </c>
      <c r="E496" s="4" t="s">
        <v>752</v>
      </c>
      <c r="F496" s="42">
        <v>5914.3986000000004</v>
      </c>
      <c r="G496" s="42">
        <v>6325.56</v>
      </c>
    </row>
    <row r="497" spans="1:7">
      <c r="A497" s="3">
        <v>38711</v>
      </c>
      <c r="B497" s="4" t="s">
        <v>275</v>
      </c>
      <c r="C497" s="4" t="s">
        <v>258</v>
      </c>
      <c r="D497" s="4" t="s">
        <v>317</v>
      </c>
      <c r="E497" s="4" t="s">
        <v>753</v>
      </c>
      <c r="F497" s="42">
        <v>3106.86</v>
      </c>
      <c r="G497" s="42">
        <v>4142.4799999999996</v>
      </c>
    </row>
    <row r="498" spans="1:7">
      <c r="A498" s="3">
        <v>38711</v>
      </c>
      <c r="B498" s="4" t="s">
        <v>247</v>
      </c>
      <c r="C498" s="4" t="s">
        <v>286</v>
      </c>
      <c r="D498" s="4" t="s">
        <v>281</v>
      </c>
      <c r="E498" s="4" t="s">
        <v>754</v>
      </c>
      <c r="F498" s="42">
        <v>1812.1424999999999</v>
      </c>
      <c r="G498" s="42">
        <v>2416.19</v>
      </c>
    </row>
    <row r="499" spans="1:7">
      <c r="A499" s="3">
        <v>38709</v>
      </c>
      <c r="B499" s="4" t="s">
        <v>243</v>
      </c>
      <c r="C499" s="4" t="s">
        <v>258</v>
      </c>
      <c r="D499" s="4" t="s">
        <v>256</v>
      </c>
      <c r="E499" s="4" t="s">
        <v>755</v>
      </c>
      <c r="F499" s="42">
        <v>7134.1248000000005</v>
      </c>
      <c r="G499" s="42">
        <v>8106.96</v>
      </c>
    </row>
    <row r="500" spans="1:7">
      <c r="A500" s="3">
        <v>38709</v>
      </c>
      <c r="B500" s="4" t="s">
        <v>275</v>
      </c>
      <c r="C500" s="4" t="s">
        <v>244</v>
      </c>
      <c r="D500" s="4" t="s">
        <v>251</v>
      </c>
      <c r="E500" s="4" t="s">
        <v>756</v>
      </c>
      <c r="F500" s="42">
        <v>4489.32</v>
      </c>
      <c r="G500" s="42">
        <v>5985.76</v>
      </c>
    </row>
    <row r="501" spans="1:7">
      <c r="A501" s="3">
        <v>38709</v>
      </c>
      <c r="B501" s="4" t="s">
        <v>243</v>
      </c>
      <c r="C501" s="4" t="s">
        <v>248</v>
      </c>
      <c r="D501" s="4" t="s">
        <v>259</v>
      </c>
      <c r="E501" s="4" t="s">
        <v>757</v>
      </c>
      <c r="F501" s="42">
        <v>1609.9559999999999</v>
      </c>
      <c r="G501" s="42">
        <v>3577.68</v>
      </c>
    </row>
    <row r="502" spans="1:7">
      <c r="A502" s="3">
        <v>38708</v>
      </c>
      <c r="B502" s="4" t="s">
        <v>275</v>
      </c>
      <c r="C502" s="4" t="s">
        <v>272</v>
      </c>
      <c r="D502" s="4" t="s">
        <v>317</v>
      </c>
      <c r="E502" s="4" t="s">
        <v>758</v>
      </c>
      <c r="F502" s="42">
        <v>4847.2629999999999</v>
      </c>
      <c r="G502" s="42">
        <v>8215.7000000000007</v>
      </c>
    </row>
    <row r="503" spans="1:7">
      <c r="A503" s="3">
        <v>38708</v>
      </c>
      <c r="B503" s="4" t="s">
        <v>267</v>
      </c>
      <c r="C503" s="4" t="s">
        <v>248</v>
      </c>
      <c r="D503" s="4" t="s">
        <v>254</v>
      </c>
      <c r="E503" s="4" t="s">
        <v>759</v>
      </c>
      <c r="F503" s="42">
        <v>4382.9456</v>
      </c>
      <c r="G503" s="42">
        <v>4980.62</v>
      </c>
    </row>
    <row r="504" spans="1:7">
      <c r="A504" s="3">
        <v>38708</v>
      </c>
      <c r="B504" s="4" t="s">
        <v>247</v>
      </c>
      <c r="C504" s="4" t="s">
        <v>253</v>
      </c>
      <c r="D504" s="4" t="s">
        <v>265</v>
      </c>
      <c r="E504" s="4" t="s">
        <v>760</v>
      </c>
      <c r="F504" s="42">
        <v>2974.3004500000002</v>
      </c>
      <c r="G504" s="42">
        <v>3181.07</v>
      </c>
    </row>
    <row r="505" spans="1:7">
      <c r="A505" s="3">
        <v>38707</v>
      </c>
      <c r="B505" s="4" t="s">
        <v>243</v>
      </c>
      <c r="C505" s="4" t="s">
        <v>258</v>
      </c>
      <c r="D505" s="4" t="s">
        <v>276</v>
      </c>
      <c r="E505" s="4" t="s">
        <v>761</v>
      </c>
      <c r="F505" s="42">
        <v>2032.7170999999998</v>
      </c>
      <c r="G505" s="42">
        <v>5493.83</v>
      </c>
    </row>
    <row r="506" spans="1:7">
      <c r="A506" s="3">
        <v>38707</v>
      </c>
      <c r="B506" s="4" t="s">
        <v>275</v>
      </c>
      <c r="C506" s="4" t="s">
        <v>253</v>
      </c>
      <c r="D506" s="4" t="s">
        <v>276</v>
      </c>
      <c r="E506" s="4" t="s">
        <v>762</v>
      </c>
      <c r="F506" s="42">
        <v>189.27350000000001</v>
      </c>
      <c r="G506" s="42">
        <v>511.55</v>
      </c>
    </row>
    <row r="507" spans="1:7">
      <c r="A507" s="3">
        <v>38706</v>
      </c>
      <c r="B507" s="4" t="s">
        <v>264</v>
      </c>
      <c r="C507" s="4" t="s">
        <v>253</v>
      </c>
      <c r="D507" s="4" t="s">
        <v>259</v>
      </c>
      <c r="E507" s="4" t="s">
        <v>763</v>
      </c>
      <c r="F507" s="42">
        <v>5489.8360000000002</v>
      </c>
      <c r="G507" s="42">
        <v>6238.45</v>
      </c>
    </row>
    <row r="508" spans="1:7">
      <c r="A508" s="3">
        <v>38706</v>
      </c>
      <c r="B508" s="4" t="s">
        <v>264</v>
      </c>
      <c r="C508" s="4" t="s">
        <v>261</v>
      </c>
      <c r="D508" s="4" t="s">
        <v>251</v>
      </c>
      <c r="E508" s="4" t="s">
        <v>764</v>
      </c>
      <c r="F508" s="42">
        <v>2696.922</v>
      </c>
      <c r="G508" s="42">
        <v>5993.16</v>
      </c>
    </row>
    <row r="509" spans="1:7">
      <c r="A509" s="3">
        <v>38706</v>
      </c>
      <c r="B509" s="4" t="s">
        <v>247</v>
      </c>
      <c r="C509" s="4" t="s">
        <v>248</v>
      </c>
      <c r="D509" s="4" t="s">
        <v>281</v>
      </c>
      <c r="E509" s="4" t="s">
        <v>765</v>
      </c>
      <c r="F509" s="42">
        <v>2212.8230000000003</v>
      </c>
      <c r="G509" s="42">
        <v>5146.1000000000004</v>
      </c>
    </row>
    <row r="510" spans="1:7">
      <c r="A510" s="3">
        <v>38706</v>
      </c>
      <c r="B510" s="4" t="s">
        <v>247</v>
      </c>
      <c r="C510" s="4" t="s">
        <v>244</v>
      </c>
      <c r="D510" s="4" t="s">
        <v>288</v>
      </c>
      <c r="E510" s="4" t="s">
        <v>766</v>
      </c>
      <c r="F510" s="42">
        <v>653.47150000000011</v>
      </c>
      <c r="G510" s="42">
        <v>1188.1300000000001</v>
      </c>
    </row>
    <row r="511" spans="1:7">
      <c r="A511" s="3">
        <v>38706</v>
      </c>
      <c r="B511" s="4" t="s">
        <v>267</v>
      </c>
      <c r="C511" s="4" t="s">
        <v>244</v>
      </c>
      <c r="D511" s="4" t="s">
        <v>256</v>
      </c>
      <c r="E511" s="4" t="s">
        <v>767</v>
      </c>
      <c r="F511" s="42">
        <v>608.66359999999997</v>
      </c>
      <c r="G511" s="42">
        <v>1049.42</v>
      </c>
    </row>
    <row r="512" spans="1:7">
      <c r="A512" s="3">
        <v>38705</v>
      </c>
      <c r="B512" s="4" t="s">
        <v>264</v>
      </c>
      <c r="C512" s="4" t="s">
        <v>248</v>
      </c>
      <c r="D512" s="4" t="s">
        <v>281</v>
      </c>
      <c r="E512" s="4" t="s">
        <v>768</v>
      </c>
      <c r="F512" s="42">
        <v>5848.9125000000004</v>
      </c>
      <c r="G512" s="42">
        <v>7798.55</v>
      </c>
    </row>
    <row r="513" spans="1:7">
      <c r="A513" s="3">
        <v>38705</v>
      </c>
      <c r="B513" s="4" t="s">
        <v>275</v>
      </c>
      <c r="C513" s="4" t="s">
        <v>258</v>
      </c>
      <c r="D513" s="4" t="s">
        <v>276</v>
      </c>
      <c r="E513" s="4" t="s">
        <v>769</v>
      </c>
      <c r="F513" s="42">
        <v>2986.3084000000003</v>
      </c>
      <c r="G513" s="42">
        <v>4391.63</v>
      </c>
    </row>
    <row r="514" spans="1:7">
      <c r="A514" s="3">
        <v>38705</v>
      </c>
      <c r="B514" s="4" t="s">
        <v>264</v>
      </c>
      <c r="C514" s="4" t="s">
        <v>258</v>
      </c>
      <c r="D514" s="4" t="s">
        <v>288</v>
      </c>
      <c r="E514" s="4" t="s">
        <v>770</v>
      </c>
      <c r="F514" s="42">
        <v>1619.3485000000001</v>
      </c>
      <c r="G514" s="42">
        <v>2944.27</v>
      </c>
    </row>
    <row r="515" spans="1:7">
      <c r="A515" s="3">
        <v>38705</v>
      </c>
      <c r="B515" s="4" t="s">
        <v>275</v>
      </c>
      <c r="C515" s="4" t="s">
        <v>272</v>
      </c>
      <c r="D515" s="4" t="s">
        <v>251</v>
      </c>
      <c r="E515" s="4" t="s">
        <v>771</v>
      </c>
      <c r="F515" s="42">
        <v>1081.3165000000001</v>
      </c>
      <c r="G515" s="42">
        <v>1966.03</v>
      </c>
    </row>
    <row r="516" spans="1:7">
      <c r="A516" s="3">
        <v>38704</v>
      </c>
      <c r="B516" s="4" t="s">
        <v>267</v>
      </c>
      <c r="C516" s="4" t="s">
        <v>258</v>
      </c>
      <c r="D516" s="4" t="s">
        <v>254</v>
      </c>
      <c r="E516" s="4" t="s">
        <v>772</v>
      </c>
      <c r="F516" s="42">
        <v>3553.8092999999999</v>
      </c>
      <c r="G516" s="42">
        <v>9604.89</v>
      </c>
    </row>
    <row r="517" spans="1:7">
      <c r="A517" s="3">
        <v>38704</v>
      </c>
      <c r="B517" s="4" t="s">
        <v>275</v>
      </c>
      <c r="C517" s="4" t="s">
        <v>244</v>
      </c>
      <c r="D517" s="4" t="s">
        <v>281</v>
      </c>
      <c r="E517" s="4" t="s">
        <v>773</v>
      </c>
      <c r="F517" s="42">
        <v>4920.1225999999997</v>
      </c>
      <c r="G517" s="42">
        <v>8482.9699999999993</v>
      </c>
    </row>
    <row r="518" spans="1:7">
      <c r="A518" s="3">
        <v>38704</v>
      </c>
      <c r="B518" s="4" t="s">
        <v>264</v>
      </c>
      <c r="C518" s="4" t="s">
        <v>286</v>
      </c>
      <c r="D518" s="4" t="s">
        <v>303</v>
      </c>
      <c r="E518" s="4" t="s">
        <v>774</v>
      </c>
      <c r="F518" s="42">
        <v>829.79959999999994</v>
      </c>
      <c r="G518" s="42">
        <v>1406.44</v>
      </c>
    </row>
    <row r="519" spans="1:7">
      <c r="A519" s="3">
        <v>38703</v>
      </c>
      <c r="B519" s="4" t="s">
        <v>267</v>
      </c>
      <c r="C519" s="4" t="s">
        <v>258</v>
      </c>
      <c r="D519" s="4" t="s">
        <v>279</v>
      </c>
      <c r="E519" s="4" t="s">
        <v>775</v>
      </c>
      <c r="F519" s="42">
        <v>8077.5304500000002</v>
      </c>
      <c r="G519" s="42">
        <v>8639.07</v>
      </c>
    </row>
    <row r="520" spans="1:7">
      <c r="A520" s="3">
        <v>38703</v>
      </c>
      <c r="B520" s="4" t="s">
        <v>247</v>
      </c>
      <c r="C520" s="4" t="s">
        <v>261</v>
      </c>
      <c r="D520" s="4" t="s">
        <v>288</v>
      </c>
      <c r="E520" s="4" t="s">
        <v>776</v>
      </c>
      <c r="F520" s="42">
        <v>3549.915</v>
      </c>
      <c r="G520" s="42">
        <v>7888.7</v>
      </c>
    </row>
    <row r="521" spans="1:7">
      <c r="A521" s="3">
        <v>38703</v>
      </c>
      <c r="B521" s="4" t="s">
        <v>264</v>
      </c>
      <c r="C521" s="4" t="s">
        <v>255</v>
      </c>
      <c r="D521" s="4" t="s">
        <v>259</v>
      </c>
      <c r="E521" s="4" t="s">
        <v>777</v>
      </c>
      <c r="F521" s="42">
        <v>3823.4241999999999</v>
      </c>
      <c r="G521" s="42">
        <v>6480.38</v>
      </c>
    </row>
    <row r="522" spans="1:7">
      <c r="A522" s="3">
        <v>38703</v>
      </c>
      <c r="B522" s="4" t="s">
        <v>247</v>
      </c>
      <c r="C522" s="4" t="s">
        <v>286</v>
      </c>
      <c r="D522" s="4" t="s">
        <v>288</v>
      </c>
      <c r="E522" s="4" t="s">
        <v>778</v>
      </c>
      <c r="F522" s="42">
        <v>1693.7860000000001</v>
      </c>
      <c r="G522" s="42">
        <v>4577.8</v>
      </c>
    </row>
    <row r="523" spans="1:7">
      <c r="A523" s="3">
        <v>38703</v>
      </c>
      <c r="B523" s="4" t="s">
        <v>247</v>
      </c>
      <c r="C523" s="4" t="s">
        <v>286</v>
      </c>
      <c r="D523" s="4" t="s">
        <v>288</v>
      </c>
      <c r="E523" s="4" t="s">
        <v>779</v>
      </c>
      <c r="F523" s="42">
        <v>1382.0285999999999</v>
      </c>
      <c r="G523" s="42">
        <v>3214.02</v>
      </c>
    </row>
    <row r="524" spans="1:7">
      <c r="A524" s="3">
        <v>38703</v>
      </c>
      <c r="B524" s="4" t="s">
        <v>247</v>
      </c>
      <c r="C524" s="4" t="s">
        <v>261</v>
      </c>
      <c r="D524" s="4" t="s">
        <v>254</v>
      </c>
      <c r="E524" s="4" t="s">
        <v>780</v>
      </c>
      <c r="F524" s="42">
        <v>1528.835</v>
      </c>
      <c r="G524" s="42">
        <v>2779.7</v>
      </c>
    </row>
    <row r="525" spans="1:7">
      <c r="A525" s="3">
        <v>38703</v>
      </c>
      <c r="B525" s="4" t="s">
        <v>247</v>
      </c>
      <c r="C525" s="4" t="s">
        <v>255</v>
      </c>
      <c r="D525" s="4" t="s">
        <v>265</v>
      </c>
      <c r="E525" s="4" t="s">
        <v>781</v>
      </c>
      <c r="F525" s="42">
        <v>1496.0616</v>
      </c>
      <c r="G525" s="42">
        <v>1700.07</v>
      </c>
    </row>
    <row r="526" spans="1:7">
      <c r="A526" s="3">
        <v>38702</v>
      </c>
      <c r="B526" s="4" t="s">
        <v>275</v>
      </c>
      <c r="C526" s="4" t="s">
        <v>272</v>
      </c>
      <c r="D526" s="4" t="s">
        <v>254</v>
      </c>
      <c r="E526" s="4" t="s">
        <v>782</v>
      </c>
      <c r="F526" s="42">
        <v>3978.1851999999994</v>
      </c>
      <c r="G526" s="42">
        <v>6858.94</v>
      </c>
    </row>
    <row r="527" spans="1:7">
      <c r="A527" s="3">
        <v>38701</v>
      </c>
      <c r="B527" s="4" t="s">
        <v>243</v>
      </c>
      <c r="C527" s="4" t="s">
        <v>261</v>
      </c>
      <c r="D527" s="4" t="s">
        <v>317</v>
      </c>
      <c r="E527" s="4" t="s">
        <v>783</v>
      </c>
      <c r="F527" s="42">
        <v>5964</v>
      </c>
      <c r="G527" s="42">
        <v>7952</v>
      </c>
    </row>
    <row r="528" spans="1:7">
      <c r="A528" s="3">
        <v>38364</v>
      </c>
      <c r="B528" s="4" t="s">
        <v>267</v>
      </c>
      <c r="C528" s="4" t="s">
        <v>244</v>
      </c>
      <c r="D528" s="4" t="s">
        <v>245</v>
      </c>
      <c r="E528" s="4" t="s">
        <v>939</v>
      </c>
      <c r="F528" s="42">
        <v>3305.9025000000001</v>
      </c>
      <c r="G528" s="42">
        <v>7346.45</v>
      </c>
    </row>
    <row r="529" spans="1:7">
      <c r="A529" s="3">
        <v>38700</v>
      </c>
      <c r="B529" s="4" t="s">
        <v>247</v>
      </c>
      <c r="C529" s="4" t="s">
        <v>258</v>
      </c>
      <c r="D529" s="4" t="s">
        <v>245</v>
      </c>
      <c r="E529" s="4" t="s">
        <v>785</v>
      </c>
      <c r="F529" s="42">
        <v>2964.7575000000002</v>
      </c>
      <c r="G529" s="42">
        <v>6588.35</v>
      </c>
    </row>
    <row r="530" spans="1:7">
      <c r="A530" s="3">
        <v>38700</v>
      </c>
      <c r="B530" s="4" t="s">
        <v>264</v>
      </c>
      <c r="C530" s="4" t="s">
        <v>248</v>
      </c>
      <c r="D530" s="4" t="s">
        <v>303</v>
      </c>
      <c r="E530" s="4" t="s">
        <v>786</v>
      </c>
      <c r="F530" s="42">
        <v>2416.6485000000002</v>
      </c>
      <c r="G530" s="42">
        <v>5370.33</v>
      </c>
    </row>
    <row r="531" spans="1:7">
      <c r="A531" s="3">
        <v>38347</v>
      </c>
      <c r="B531" s="4" t="s">
        <v>264</v>
      </c>
      <c r="C531" s="4" t="s">
        <v>244</v>
      </c>
      <c r="D531" s="4" t="s">
        <v>245</v>
      </c>
      <c r="E531" s="4" t="s">
        <v>944</v>
      </c>
      <c r="F531" s="42">
        <v>4914.2984000000006</v>
      </c>
      <c r="G531" s="42">
        <v>5584.43</v>
      </c>
    </row>
    <row r="532" spans="1:7">
      <c r="A532" s="3">
        <v>38700</v>
      </c>
      <c r="B532" s="4" t="s">
        <v>247</v>
      </c>
      <c r="C532" s="4" t="s">
        <v>255</v>
      </c>
      <c r="D532" s="4" t="s">
        <v>254</v>
      </c>
      <c r="E532" s="4" t="s">
        <v>787</v>
      </c>
      <c r="F532" s="42">
        <v>1066.2850000000001</v>
      </c>
      <c r="G532" s="42">
        <v>1938.7</v>
      </c>
    </row>
    <row r="533" spans="1:7">
      <c r="A533" s="3">
        <v>38699</v>
      </c>
      <c r="B533" s="4" t="s">
        <v>264</v>
      </c>
      <c r="C533" s="4" t="s">
        <v>272</v>
      </c>
      <c r="D533" s="4" t="s">
        <v>265</v>
      </c>
      <c r="E533" s="4" t="s">
        <v>788</v>
      </c>
      <c r="F533" s="42">
        <v>3799.8368999999998</v>
      </c>
      <c r="G533" s="42">
        <v>8836.83</v>
      </c>
    </row>
    <row r="534" spans="1:7">
      <c r="A534" s="3">
        <v>38699</v>
      </c>
      <c r="B534" s="4" t="s">
        <v>243</v>
      </c>
      <c r="C534" s="4" t="s">
        <v>248</v>
      </c>
      <c r="D534" s="4" t="s">
        <v>265</v>
      </c>
      <c r="E534" s="4" t="s">
        <v>789</v>
      </c>
      <c r="F534" s="42">
        <v>1191.2445999999998</v>
      </c>
      <c r="G534" s="42">
        <v>2053.87</v>
      </c>
    </row>
    <row r="535" spans="1:7">
      <c r="A535" s="3">
        <v>38698</v>
      </c>
      <c r="B535" s="4" t="s">
        <v>243</v>
      </c>
      <c r="C535" s="4" t="s">
        <v>248</v>
      </c>
      <c r="D535" s="4" t="s">
        <v>256</v>
      </c>
      <c r="E535" s="4" t="s">
        <v>790</v>
      </c>
      <c r="F535" s="42">
        <v>2004.9227000000001</v>
      </c>
      <c r="G535" s="42">
        <v>5418.71</v>
      </c>
    </row>
    <row r="536" spans="1:7">
      <c r="A536" s="3">
        <v>38698</v>
      </c>
      <c r="B536" s="4" t="s">
        <v>243</v>
      </c>
      <c r="C536" s="4" t="s">
        <v>253</v>
      </c>
      <c r="D536" s="4" t="s">
        <v>279</v>
      </c>
      <c r="E536" s="4" t="s">
        <v>791</v>
      </c>
      <c r="F536" s="42">
        <v>1853.2217999999998</v>
      </c>
      <c r="G536" s="42">
        <v>3195.21</v>
      </c>
    </row>
    <row r="537" spans="1:7">
      <c r="A537" s="3">
        <v>38698</v>
      </c>
      <c r="B537" s="4" t="s">
        <v>247</v>
      </c>
      <c r="C537" s="4" t="s">
        <v>272</v>
      </c>
      <c r="D537" s="4" t="s">
        <v>251</v>
      </c>
      <c r="E537" s="4" t="s">
        <v>792</v>
      </c>
      <c r="F537" s="42">
        <v>92.275999999999996</v>
      </c>
      <c r="G537" s="42">
        <v>135.69999999999999</v>
      </c>
    </row>
    <row r="538" spans="1:7">
      <c r="A538" s="3">
        <v>38697</v>
      </c>
      <c r="B538" s="4" t="s">
        <v>247</v>
      </c>
      <c r="C538" s="4" t="s">
        <v>253</v>
      </c>
      <c r="D538" s="4" t="s">
        <v>276</v>
      </c>
      <c r="E538" s="4" t="s">
        <v>793</v>
      </c>
      <c r="F538" s="42">
        <v>3140.5781999999999</v>
      </c>
      <c r="G538" s="42">
        <v>5414.79</v>
      </c>
    </row>
    <row r="539" spans="1:7">
      <c r="A539" s="3">
        <v>38695</v>
      </c>
      <c r="B539" s="4" t="s">
        <v>275</v>
      </c>
      <c r="C539" s="4" t="s">
        <v>286</v>
      </c>
      <c r="D539" s="4" t="s">
        <v>254</v>
      </c>
      <c r="E539" s="4" t="s">
        <v>794</v>
      </c>
      <c r="F539" s="42">
        <v>6619.0860000000011</v>
      </c>
      <c r="G539" s="42">
        <v>9733.9500000000007</v>
      </c>
    </row>
    <row r="540" spans="1:7">
      <c r="A540" s="3">
        <v>38695</v>
      </c>
      <c r="B540" s="4" t="s">
        <v>264</v>
      </c>
      <c r="C540" s="4" t="s">
        <v>261</v>
      </c>
      <c r="D540" s="4" t="s">
        <v>259</v>
      </c>
      <c r="E540" s="4" t="s">
        <v>795</v>
      </c>
      <c r="F540" s="42">
        <v>6544.0144</v>
      </c>
      <c r="G540" s="42">
        <v>7436.38</v>
      </c>
    </row>
    <row r="541" spans="1:7">
      <c r="A541" s="3">
        <v>38615</v>
      </c>
      <c r="B541" s="4" t="s">
        <v>247</v>
      </c>
      <c r="C541" s="4" t="s">
        <v>244</v>
      </c>
      <c r="D541" s="4" t="s">
        <v>262</v>
      </c>
      <c r="E541" s="4" t="s">
        <v>991</v>
      </c>
      <c r="F541" s="42">
        <v>4646.1769999999997</v>
      </c>
      <c r="G541" s="42">
        <v>8010.65</v>
      </c>
    </row>
    <row r="542" spans="1:7">
      <c r="A542" s="3">
        <v>38336</v>
      </c>
      <c r="B542" s="4" t="s">
        <v>243</v>
      </c>
      <c r="C542" s="4" t="s">
        <v>244</v>
      </c>
      <c r="D542" s="4" t="s">
        <v>245</v>
      </c>
      <c r="E542" s="4" t="s">
        <v>1006</v>
      </c>
      <c r="F542" s="42">
        <v>1378.5929000000001</v>
      </c>
      <c r="G542" s="42">
        <v>3206.03</v>
      </c>
    </row>
    <row r="543" spans="1:7">
      <c r="A543" s="3">
        <v>38693</v>
      </c>
      <c r="B543" s="4" t="s">
        <v>267</v>
      </c>
      <c r="C543" s="4" t="s">
        <v>244</v>
      </c>
      <c r="D543" s="4" t="s">
        <v>288</v>
      </c>
      <c r="E543" s="4" t="s">
        <v>798</v>
      </c>
      <c r="F543" s="42">
        <v>5858.1040999999996</v>
      </c>
      <c r="G543" s="42">
        <v>9928.99</v>
      </c>
    </row>
    <row r="544" spans="1:7">
      <c r="A544" s="3">
        <v>38693</v>
      </c>
      <c r="B544" s="4" t="s">
        <v>243</v>
      </c>
      <c r="C544" s="4" t="s">
        <v>253</v>
      </c>
      <c r="D544" s="4" t="s">
        <v>251</v>
      </c>
      <c r="E544" s="4" t="s">
        <v>799</v>
      </c>
      <c r="F544" s="42">
        <v>4050.9999000000003</v>
      </c>
      <c r="G544" s="42">
        <v>9420.93</v>
      </c>
    </row>
    <row r="545" spans="1:7">
      <c r="A545" s="3">
        <v>38693</v>
      </c>
      <c r="B545" s="4" t="s">
        <v>247</v>
      </c>
      <c r="C545" s="4" t="s">
        <v>261</v>
      </c>
      <c r="D545" s="4" t="s">
        <v>268</v>
      </c>
      <c r="E545" s="4" t="s">
        <v>800</v>
      </c>
      <c r="F545" s="42">
        <v>4257.4391999999998</v>
      </c>
      <c r="G545" s="42">
        <v>6260.94</v>
      </c>
    </row>
    <row r="546" spans="1:7">
      <c r="A546" s="3">
        <v>38693</v>
      </c>
      <c r="B546" s="4" t="s">
        <v>243</v>
      </c>
      <c r="C546" s="4" t="s">
        <v>253</v>
      </c>
      <c r="D546" s="4" t="s">
        <v>281</v>
      </c>
      <c r="E546" s="4" t="s">
        <v>801</v>
      </c>
      <c r="F546" s="42">
        <v>1857.4970000000001</v>
      </c>
      <c r="G546" s="42">
        <v>3148.3</v>
      </c>
    </row>
    <row r="547" spans="1:7">
      <c r="A547" s="3">
        <v>38692</v>
      </c>
      <c r="B547" s="4" t="s">
        <v>267</v>
      </c>
      <c r="C547" s="4" t="s">
        <v>258</v>
      </c>
      <c r="D547" s="4" t="s">
        <v>262</v>
      </c>
      <c r="E547" s="4" t="s">
        <v>802</v>
      </c>
      <c r="F547" s="42">
        <v>1518.2024999999999</v>
      </c>
      <c r="G547" s="42">
        <v>2024.27</v>
      </c>
    </row>
    <row r="548" spans="1:7">
      <c r="A548" s="3">
        <v>38691</v>
      </c>
      <c r="B548" s="4" t="s">
        <v>247</v>
      </c>
      <c r="C548" s="4" t="s">
        <v>248</v>
      </c>
      <c r="D548" s="4" t="s">
        <v>256</v>
      </c>
      <c r="E548" s="4" t="s">
        <v>803</v>
      </c>
      <c r="F548" s="42">
        <v>851.62159999999994</v>
      </c>
      <c r="G548" s="42">
        <v>2301.6799999999998</v>
      </c>
    </row>
    <row r="549" spans="1:7">
      <c r="A549" s="3">
        <v>38691</v>
      </c>
      <c r="B549" s="4" t="s">
        <v>247</v>
      </c>
      <c r="C549" s="4" t="s">
        <v>253</v>
      </c>
      <c r="D549" s="4" t="s">
        <v>256</v>
      </c>
      <c r="E549" s="4" t="s">
        <v>804</v>
      </c>
      <c r="F549" s="42">
        <v>1323.1163000000001</v>
      </c>
      <c r="G549" s="42">
        <v>2242.5700000000002</v>
      </c>
    </row>
    <row r="550" spans="1:7">
      <c r="A550" s="3">
        <v>38690</v>
      </c>
      <c r="B550" s="4" t="s">
        <v>275</v>
      </c>
      <c r="C550" s="4" t="s">
        <v>258</v>
      </c>
      <c r="D550" s="4" t="s">
        <v>276</v>
      </c>
      <c r="E550" s="4" t="s">
        <v>330</v>
      </c>
      <c r="F550" s="42">
        <v>2741.0130000000004</v>
      </c>
      <c r="G550" s="42">
        <v>6091.14</v>
      </c>
    </row>
    <row r="551" spans="1:7">
      <c r="A551" s="3">
        <v>38690</v>
      </c>
      <c r="B551" s="4" t="s">
        <v>247</v>
      </c>
      <c r="C551" s="4" t="s">
        <v>255</v>
      </c>
      <c r="D551" s="4" t="s">
        <v>262</v>
      </c>
      <c r="E551" s="4" t="s">
        <v>805</v>
      </c>
      <c r="F551" s="42">
        <v>5219.7310000000007</v>
      </c>
      <c r="G551" s="42">
        <v>5582.6</v>
      </c>
    </row>
    <row r="552" spans="1:7">
      <c r="A552" s="3">
        <v>38690</v>
      </c>
      <c r="B552" s="4" t="s">
        <v>247</v>
      </c>
      <c r="C552" s="4" t="s">
        <v>258</v>
      </c>
      <c r="D552" s="4" t="s">
        <v>259</v>
      </c>
      <c r="E552" s="4" t="s">
        <v>806</v>
      </c>
      <c r="F552" s="42">
        <v>5053.6095500000001</v>
      </c>
      <c r="G552" s="42">
        <v>5404.93</v>
      </c>
    </row>
    <row r="553" spans="1:7">
      <c r="A553" s="3">
        <v>38690</v>
      </c>
      <c r="B553" s="4" t="s">
        <v>247</v>
      </c>
      <c r="C553" s="4" t="s">
        <v>286</v>
      </c>
      <c r="D553" s="4" t="s">
        <v>281</v>
      </c>
      <c r="E553" s="4" t="s">
        <v>807</v>
      </c>
      <c r="F553" s="42">
        <v>3171.5980999999997</v>
      </c>
      <c r="G553" s="42">
        <v>5375.59</v>
      </c>
    </row>
    <row r="554" spans="1:7">
      <c r="A554" s="3">
        <v>38690</v>
      </c>
      <c r="B554" s="4" t="s">
        <v>247</v>
      </c>
      <c r="C554" s="4" t="s">
        <v>261</v>
      </c>
      <c r="D554" s="4" t="s">
        <v>251</v>
      </c>
      <c r="E554" s="4" t="s">
        <v>808</v>
      </c>
      <c r="F554" s="42">
        <v>2348.5953</v>
      </c>
      <c r="G554" s="42">
        <v>3980.67</v>
      </c>
    </row>
    <row r="555" spans="1:7">
      <c r="A555" s="3">
        <v>38689</v>
      </c>
      <c r="B555" s="4" t="s">
        <v>267</v>
      </c>
      <c r="C555" s="4" t="s">
        <v>258</v>
      </c>
      <c r="D555" s="4" t="s">
        <v>265</v>
      </c>
      <c r="E555" s="4" t="s">
        <v>809</v>
      </c>
      <c r="F555" s="42">
        <v>2650.3393999999998</v>
      </c>
      <c r="G555" s="42">
        <v>6163.58</v>
      </c>
    </row>
    <row r="556" spans="1:7">
      <c r="A556" s="3">
        <v>38689</v>
      </c>
      <c r="B556" s="4" t="s">
        <v>267</v>
      </c>
      <c r="C556" s="4" t="s">
        <v>255</v>
      </c>
      <c r="D556" s="4" t="s">
        <v>262</v>
      </c>
      <c r="E556" s="4" t="s">
        <v>810</v>
      </c>
      <c r="F556" s="42">
        <v>2314.6083000000003</v>
      </c>
      <c r="G556" s="42">
        <v>5382.81</v>
      </c>
    </row>
    <row r="557" spans="1:7">
      <c r="A557" s="3">
        <v>38689</v>
      </c>
      <c r="B557" s="4" t="s">
        <v>264</v>
      </c>
      <c r="C557" s="4" t="s">
        <v>248</v>
      </c>
      <c r="D557" s="4" t="s">
        <v>317</v>
      </c>
      <c r="E557" s="4" t="s">
        <v>811</v>
      </c>
      <c r="F557" s="42">
        <v>2044.5682999999999</v>
      </c>
      <c r="G557" s="42">
        <v>3465.37</v>
      </c>
    </row>
    <row r="558" spans="1:7">
      <c r="A558" s="3">
        <v>38689</v>
      </c>
      <c r="B558" s="4" t="s">
        <v>247</v>
      </c>
      <c r="C558" s="4" t="s">
        <v>258</v>
      </c>
      <c r="D558" s="4" t="s">
        <v>254</v>
      </c>
      <c r="E558" s="4" t="s">
        <v>812</v>
      </c>
      <c r="F558" s="42">
        <v>1011.2484000000002</v>
      </c>
      <c r="G558" s="42">
        <v>1487.13</v>
      </c>
    </row>
    <row r="559" spans="1:7">
      <c r="A559" s="3">
        <v>38688</v>
      </c>
      <c r="B559" s="4" t="s">
        <v>243</v>
      </c>
      <c r="C559" s="4" t="s">
        <v>248</v>
      </c>
      <c r="D559" s="4" t="s">
        <v>288</v>
      </c>
      <c r="E559" s="4" t="s">
        <v>813</v>
      </c>
      <c r="F559" s="42">
        <v>3290.2645999999995</v>
      </c>
      <c r="G559" s="42">
        <v>5672.87</v>
      </c>
    </row>
    <row r="560" spans="1:7">
      <c r="A560" s="3">
        <v>38688</v>
      </c>
      <c r="B560" s="4" t="s">
        <v>247</v>
      </c>
      <c r="C560" s="4" t="s">
        <v>272</v>
      </c>
      <c r="D560" s="4" t="s">
        <v>288</v>
      </c>
      <c r="E560" s="4" t="s">
        <v>814</v>
      </c>
      <c r="F560" s="42">
        <v>2579.6320000000001</v>
      </c>
      <c r="G560" s="42">
        <v>4690.24</v>
      </c>
    </row>
    <row r="561" spans="1:7">
      <c r="A561" s="3">
        <v>38687</v>
      </c>
      <c r="B561" s="4" t="s">
        <v>243</v>
      </c>
      <c r="C561" s="4" t="s">
        <v>258</v>
      </c>
      <c r="D561" s="4" t="s">
        <v>288</v>
      </c>
      <c r="E561" s="4" t="s">
        <v>815</v>
      </c>
      <c r="F561" s="42">
        <v>5728.7471999999998</v>
      </c>
      <c r="G561" s="42">
        <v>6509.94</v>
      </c>
    </row>
    <row r="562" spans="1:7">
      <c r="A562" s="3">
        <v>38687</v>
      </c>
      <c r="B562" s="4" t="s">
        <v>247</v>
      </c>
      <c r="C562" s="4" t="s">
        <v>255</v>
      </c>
      <c r="D562" s="4" t="s">
        <v>317</v>
      </c>
      <c r="E562" s="4" t="s">
        <v>816</v>
      </c>
      <c r="F562" s="42">
        <v>3436.89</v>
      </c>
      <c r="G562" s="42">
        <v>4582.5200000000004</v>
      </c>
    </row>
    <row r="563" spans="1:7">
      <c r="A563" s="3">
        <v>38687</v>
      </c>
      <c r="B563" s="4" t="s">
        <v>267</v>
      </c>
      <c r="C563" s="4" t="s">
        <v>244</v>
      </c>
      <c r="D563" s="4" t="s">
        <v>268</v>
      </c>
      <c r="E563" s="4" t="s">
        <v>817</v>
      </c>
      <c r="F563" s="42">
        <v>1459.52565</v>
      </c>
      <c r="G563" s="42">
        <v>1560.99</v>
      </c>
    </row>
    <row r="564" spans="1:7">
      <c r="A564" s="3">
        <v>38686</v>
      </c>
      <c r="B564" s="4" t="s">
        <v>243</v>
      </c>
      <c r="C564" s="4" t="s">
        <v>272</v>
      </c>
      <c r="D564" s="4" t="s">
        <v>256</v>
      </c>
      <c r="E564" s="4" t="s">
        <v>818</v>
      </c>
      <c r="F564" s="42">
        <v>1279.4209000000001</v>
      </c>
      <c r="G564" s="42">
        <v>2168.5100000000002</v>
      </c>
    </row>
    <row r="565" spans="1:7">
      <c r="A565" s="3">
        <v>38686</v>
      </c>
      <c r="B565" s="4" t="s">
        <v>247</v>
      </c>
      <c r="C565" s="4" t="s">
        <v>255</v>
      </c>
      <c r="D565" s="4" t="s">
        <v>256</v>
      </c>
      <c r="E565" s="4" t="s">
        <v>819</v>
      </c>
      <c r="F565" s="42">
        <v>218.4443</v>
      </c>
      <c r="G565" s="42">
        <v>508.01</v>
      </c>
    </row>
    <row r="566" spans="1:7">
      <c r="A566" s="3">
        <v>38685</v>
      </c>
      <c r="B566" s="4" t="s">
        <v>267</v>
      </c>
      <c r="C566" s="4" t="s">
        <v>255</v>
      </c>
      <c r="D566" s="4" t="s">
        <v>279</v>
      </c>
      <c r="E566" s="4" t="s">
        <v>820</v>
      </c>
      <c r="F566" s="42">
        <v>840.7795000000001</v>
      </c>
      <c r="G566" s="42">
        <v>1528.69</v>
      </c>
    </row>
    <row r="567" spans="1:7">
      <c r="A567" s="3">
        <v>38684</v>
      </c>
      <c r="B567" s="4" t="s">
        <v>247</v>
      </c>
      <c r="C567" s="4" t="s">
        <v>272</v>
      </c>
      <c r="D567" s="4" t="s">
        <v>251</v>
      </c>
      <c r="E567" s="4" t="s">
        <v>821</v>
      </c>
      <c r="F567" s="42">
        <v>150.73850000000002</v>
      </c>
      <c r="G567" s="42">
        <v>274.07</v>
      </c>
    </row>
    <row r="568" spans="1:7">
      <c r="A568" s="3">
        <v>38683</v>
      </c>
      <c r="B568" s="4" t="s">
        <v>243</v>
      </c>
      <c r="C568" s="4" t="s">
        <v>286</v>
      </c>
      <c r="D568" s="4" t="s">
        <v>303</v>
      </c>
      <c r="E568" s="4" t="s">
        <v>822</v>
      </c>
      <c r="F568" s="42">
        <v>1483.9257</v>
      </c>
      <c r="G568" s="42">
        <v>4010.61</v>
      </c>
    </row>
    <row r="569" spans="1:7">
      <c r="A569" s="3">
        <v>38683</v>
      </c>
      <c r="B569" s="4" t="s">
        <v>243</v>
      </c>
      <c r="C569" s="4" t="s">
        <v>272</v>
      </c>
      <c r="D569" s="4" t="s">
        <v>303</v>
      </c>
      <c r="E569" s="4" t="s">
        <v>823</v>
      </c>
      <c r="F569" s="42">
        <v>1173.8271999999999</v>
      </c>
      <c r="G569" s="42">
        <v>2023.84</v>
      </c>
    </row>
    <row r="570" spans="1:7">
      <c r="A570" s="3">
        <v>38682</v>
      </c>
      <c r="B570" s="4" t="s">
        <v>267</v>
      </c>
      <c r="C570" s="4" t="s">
        <v>248</v>
      </c>
      <c r="D570" s="4" t="s">
        <v>317</v>
      </c>
      <c r="E570" s="4" t="s">
        <v>824</v>
      </c>
      <c r="F570" s="42">
        <v>3184.4638999999997</v>
      </c>
      <c r="G570" s="42">
        <v>7405.73</v>
      </c>
    </row>
    <row r="571" spans="1:7">
      <c r="A571" s="3">
        <v>38681</v>
      </c>
      <c r="B571" s="4" t="s">
        <v>275</v>
      </c>
      <c r="C571" s="4" t="s">
        <v>253</v>
      </c>
      <c r="D571" s="4" t="s">
        <v>317</v>
      </c>
      <c r="E571" s="4" t="s">
        <v>825</v>
      </c>
      <c r="F571" s="42">
        <v>4280.7875999999997</v>
      </c>
      <c r="G571" s="42">
        <v>9955.32</v>
      </c>
    </row>
    <row r="572" spans="1:7">
      <c r="A572" s="3">
        <v>38681</v>
      </c>
      <c r="B572" s="4" t="s">
        <v>267</v>
      </c>
      <c r="C572" s="4" t="s">
        <v>258</v>
      </c>
      <c r="D572" s="4" t="s">
        <v>265</v>
      </c>
      <c r="E572" s="4" t="s">
        <v>826</v>
      </c>
      <c r="F572" s="42">
        <v>3202.8527999999997</v>
      </c>
      <c r="G572" s="42">
        <v>5522.16</v>
      </c>
    </row>
    <row r="573" spans="1:7">
      <c r="A573" s="3">
        <v>38680</v>
      </c>
      <c r="B573" s="4" t="s">
        <v>275</v>
      </c>
      <c r="C573" s="4" t="s">
        <v>248</v>
      </c>
      <c r="D573" s="4" t="s">
        <v>276</v>
      </c>
      <c r="E573" s="4" t="s">
        <v>827</v>
      </c>
      <c r="F573" s="42">
        <v>8476.7232000000004</v>
      </c>
      <c r="G573" s="42">
        <v>9632.64</v>
      </c>
    </row>
    <row r="574" spans="1:7">
      <c r="A574" s="3">
        <v>38680</v>
      </c>
      <c r="B574" s="4" t="s">
        <v>267</v>
      </c>
      <c r="C574" s="4" t="s">
        <v>258</v>
      </c>
      <c r="D574" s="4" t="s">
        <v>288</v>
      </c>
      <c r="E574" s="4" t="s">
        <v>828</v>
      </c>
      <c r="F574" s="42">
        <v>3269.8447000000001</v>
      </c>
      <c r="G574" s="42">
        <v>7604.29</v>
      </c>
    </row>
    <row r="575" spans="1:7">
      <c r="A575" s="3">
        <v>38680</v>
      </c>
      <c r="B575" s="4" t="s">
        <v>247</v>
      </c>
      <c r="C575" s="4" t="s">
        <v>255</v>
      </c>
      <c r="D575" s="4" t="s">
        <v>281</v>
      </c>
      <c r="E575" s="4" t="s">
        <v>829</v>
      </c>
      <c r="F575" s="42">
        <v>2959.0962</v>
      </c>
      <c r="G575" s="42">
        <v>5101.8900000000003</v>
      </c>
    </row>
    <row r="576" spans="1:7">
      <c r="A576" s="3">
        <v>38680</v>
      </c>
      <c r="B576" s="4" t="s">
        <v>275</v>
      </c>
      <c r="C576" s="4" t="s">
        <v>244</v>
      </c>
      <c r="D576" s="4" t="s">
        <v>281</v>
      </c>
      <c r="E576" s="4" t="s">
        <v>830</v>
      </c>
      <c r="F576" s="42">
        <v>3276.3989500000002</v>
      </c>
      <c r="G576" s="42">
        <v>3504.17</v>
      </c>
    </row>
    <row r="577" spans="1:7">
      <c r="A577" s="3">
        <v>38680</v>
      </c>
      <c r="B577" s="4" t="s">
        <v>243</v>
      </c>
      <c r="C577" s="4" t="s">
        <v>286</v>
      </c>
      <c r="D577" s="4" t="s">
        <v>317</v>
      </c>
      <c r="E577" s="4" t="s">
        <v>831</v>
      </c>
      <c r="F577" s="42">
        <v>744.48440000000005</v>
      </c>
      <c r="G577" s="42">
        <v>1094.83</v>
      </c>
    </row>
    <row r="578" spans="1:7">
      <c r="A578" s="3">
        <v>38679</v>
      </c>
      <c r="B578" s="4" t="s">
        <v>247</v>
      </c>
      <c r="C578" s="4" t="s">
        <v>261</v>
      </c>
      <c r="D578" s="4" t="s">
        <v>268</v>
      </c>
      <c r="E578" s="4" t="s">
        <v>832</v>
      </c>
      <c r="F578" s="42">
        <v>3256.9667999999997</v>
      </c>
      <c r="G578" s="42">
        <v>5615.46</v>
      </c>
    </row>
    <row r="579" spans="1:7">
      <c r="A579" s="3">
        <v>38679</v>
      </c>
      <c r="B579" s="4" t="s">
        <v>247</v>
      </c>
      <c r="C579" s="4" t="s">
        <v>272</v>
      </c>
      <c r="D579" s="4" t="s">
        <v>245</v>
      </c>
      <c r="E579" s="4" t="s">
        <v>833</v>
      </c>
      <c r="F579" s="42">
        <v>3666.6375000000003</v>
      </c>
      <c r="G579" s="42">
        <v>4888.8500000000004</v>
      </c>
    </row>
    <row r="580" spans="1:7">
      <c r="A580" s="3">
        <v>38679</v>
      </c>
      <c r="B580" s="4" t="s">
        <v>267</v>
      </c>
      <c r="C580" s="4" t="s">
        <v>286</v>
      </c>
      <c r="D580" s="4" t="s">
        <v>268</v>
      </c>
      <c r="E580" s="4" t="s">
        <v>834</v>
      </c>
      <c r="F580" s="42">
        <v>1103.6693</v>
      </c>
      <c r="G580" s="42">
        <v>2982.89</v>
      </c>
    </row>
    <row r="581" spans="1:7">
      <c r="A581" s="3">
        <v>38678</v>
      </c>
      <c r="B581" s="4" t="s">
        <v>247</v>
      </c>
      <c r="C581" s="4" t="s">
        <v>253</v>
      </c>
      <c r="D581" s="4" t="s">
        <v>254</v>
      </c>
      <c r="E581" s="4" t="s">
        <v>835</v>
      </c>
      <c r="F581" s="42">
        <v>5646.1288999999988</v>
      </c>
      <c r="G581" s="42">
        <v>9569.7099999999991</v>
      </c>
    </row>
    <row r="582" spans="1:7">
      <c r="A582" s="3">
        <v>38678</v>
      </c>
      <c r="B582" s="4" t="s">
        <v>264</v>
      </c>
      <c r="C582" s="4" t="s">
        <v>253</v>
      </c>
      <c r="D582" s="4" t="s">
        <v>245</v>
      </c>
      <c r="E582" s="4" t="s">
        <v>836</v>
      </c>
      <c r="F582" s="42">
        <v>5273.7960000000003</v>
      </c>
      <c r="G582" s="42">
        <v>5992.95</v>
      </c>
    </row>
    <row r="583" spans="1:7">
      <c r="A583" s="3">
        <v>38678</v>
      </c>
      <c r="B583" s="4" t="s">
        <v>275</v>
      </c>
      <c r="C583" s="4" t="s">
        <v>261</v>
      </c>
      <c r="D583" s="4" t="s">
        <v>281</v>
      </c>
      <c r="E583" s="4" t="s">
        <v>837</v>
      </c>
      <c r="F583" s="42">
        <v>1014.3213999999999</v>
      </c>
      <c r="G583" s="42">
        <v>1748.83</v>
      </c>
    </row>
    <row r="584" spans="1:7">
      <c r="A584" s="3">
        <v>38677</v>
      </c>
      <c r="B584" s="4" t="s">
        <v>247</v>
      </c>
      <c r="C584" s="4" t="s">
        <v>286</v>
      </c>
      <c r="D584" s="4" t="s">
        <v>254</v>
      </c>
      <c r="E584" s="4" t="s">
        <v>838</v>
      </c>
      <c r="F584" s="42">
        <v>3180.8159999999998</v>
      </c>
      <c r="G584" s="42">
        <v>8596.7999999999993</v>
      </c>
    </row>
    <row r="585" spans="1:7">
      <c r="A585" s="3">
        <v>38606</v>
      </c>
      <c r="B585" s="4" t="s">
        <v>267</v>
      </c>
      <c r="C585" s="4" t="s">
        <v>244</v>
      </c>
      <c r="D585" s="4" t="s">
        <v>262</v>
      </c>
      <c r="E585" s="4" t="s">
        <v>1019</v>
      </c>
      <c r="F585" s="42">
        <v>2990.2622999999999</v>
      </c>
      <c r="G585" s="42">
        <v>8081.79</v>
      </c>
    </row>
    <row r="586" spans="1:7">
      <c r="A586" s="3">
        <v>38677</v>
      </c>
      <c r="B586" s="4" t="s">
        <v>264</v>
      </c>
      <c r="C586" s="4" t="s">
        <v>255</v>
      </c>
      <c r="D586" s="4" t="s">
        <v>281</v>
      </c>
      <c r="E586" s="4" t="s">
        <v>840</v>
      </c>
      <c r="F586" s="42">
        <v>396.89530000000002</v>
      </c>
      <c r="G586" s="42">
        <v>1072.69</v>
      </c>
    </row>
    <row r="587" spans="1:7">
      <c r="A587" s="3">
        <v>38676</v>
      </c>
      <c r="B587" s="4" t="s">
        <v>267</v>
      </c>
      <c r="C587" s="4" t="s">
        <v>255</v>
      </c>
      <c r="D587" s="4" t="s">
        <v>245</v>
      </c>
      <c r="E587" s="4" t="s">
        <v>841</v>
      </c>
      <c r="F587" s="42">
        <v>6202.6778000000004</v>
      </c>
      <c r="G587" s="42">
        <v>6633.88</v>
      </c>
    </row>
    <row r="588" spans="1:7">
      <c r="A588" s="3">
        <v>38676</v>
      </c>
      <c r="B588" s="4" t="s">
        <v>264</v>
      </c>
      <c r="C588" s="4" t="s">
        <v>253</v>
      </c>
      <c r="D588" s="4" t="s">
        <v>279</v>
      </c>
      <c r="E588" s="4" t="s">
        <v>842</v>
      </c>
      <c r="F588" s="42">
        <v>4490.4888000000001</v>
      </c>
      <c r="G588" s="42">
        <v>6603.66</v>
      </c>
    </row>
    <row r="589" spans="1:7">
      <c r="A589" s="3">
        <v>38676</v>
      </c>
      <c r="B589" s="4" t="s">
        <v>247</v>
      </c>
      <c r="C589" s="4" t="s">
        <v>272</v>
      </c>
      <c r="D589" s="4" t="s">
        <v>303</v>
      </c>
      <c r="E589" s="4" t="s">
        <v>843</v>
      </c>
      <c r="F589" s="42">
        <v>1950.3045000000002</v>
      </c>
      <c r="G589" s="42">
        <v>4334.01</v>
      </c>
    </row>
    <row r="590" spans="1:7">
      <c r="A590" s="3">
        <v>38676</v>
      </c>
      <c r="B590" s="4" t="s">
        <v>267</v>
      </c>
      <c r="C590" s="4" t="s">
        <v>244</v>
      </c>
      <c r="D590" s="4" t="s">
        <v>276</v>
      </c>
      <c r="E590" s="4" t="s">
        <v>844</v>
      </c>
      <c r="F590" s="42">
        <v>1531.2128</v>
      </c>
      <c r="G590" s="42">
        <v>3560.96</v>
      </c>
    </row>
    <row r="591" spans="1:7">
      <c r="A591" s="3">
        <v>38675</v>
      </c>
      <c r="B591" s="4" t="s">
        <v>267</v>
      </c>
      <c r="C591" s="4" t="s">
        <v>255</v>
      </c>
      <c r="D591" s="4" t="s">
        <v>276</v>
      </c>
      <c r="E591" s="4" t="s">
        <v>845</v>
      </c>
      <c r="F591" s="42">
        <v>5560.9779500000004</v>
      </c>
      <c r="G591" s="42">
        <v>5947.57</v>
      </c>
    </row>
    <row r="592" spans="1:7">
      <c r="A592" s="3">
        <v>38675</v>
      </c>
      <c r="B592" s="4" t="s">
        <v>247</v>
      </c>
      <c r="C592" s="4" t="s">
        <v>253</v>
      </c>
      <c r="D592" s="4" t="s">
        <v>254</v>
      </c>
      <c r="E592" s="4" t="s">
        <v>846</v>
      </c>
      <c r="F592" s="42">
        <v>1193.4675</v>
      </c>
      <c r="G592" s="42">
        <v>1591.29</v>
      </c>
    </row>
    <row r="593" spans="1:7">
      <c r="A593" s="3">
        <v>38675</v>
      </c>
      <c r="B593" s="4" t="s">
        <v>267</v>
      </c>
      <c r="C593" s="4" t="s">
        <v>248</v>
      </c>
      <c r="D593" s="4" t="s">
        <v>281</v>
      </c>
      <c r="E593" s="4" t="s">
        <v>847</v>
      </c>
      <c r="F593" s="42">
        <v>399.95249999999999</v>
      </c>
      <c r="G593" s="42">
        <v>533.27</v>
      </c>
    </row>
    <row r="594" spans="1:7">
      <c r="A594" s="3">
        <v>38674</v>
      </c>
      <c r="B594" s="4" t="s">
        <v>247</v>
      </c>
      <c r="C594" s="4" t="s">
        <v>261</v>
      </c>
      <c r="D594" s="4" t="s">
        <v>279</v>
      </c>
      <c r="E594" s="4" t="s">
        <v>848</v>
      </c>
      <c r="F594" s="42">
        <v>1059.2836</v>
      </c>
      <c r="G594" s="42">
        <v>1557.77</v>
      </c>
    </row>
    <row r="595" spans="1:7">
      <c r="A595" s="3">
        <v>38673</v>
      </c>
      <c r="B595" s="4" t="s">
        <v>247</v>
      </c>
      <c r="C595" s="4" t="s">
        <v>258</v>
      </c>
      <c r="D595" s="4" t="s">
        <v>254</v>
      </c>
      <c r="E595" s="4" t="s">
        <v>849</v>
      </c>
      <c r="F595" s="42">
        <v>4276.9175999999998</v>
      </c>
      <c r="G595" s="42">
        <v>9946.32</v>
      </c>
    </row>
    <row r="596" spans="1:7">
      <c r="A596" s="3">
        <v>38673</v>
      </c>
      <c r="B596" s="4" t="s">
        <v>247</v>
      </c>
      <c r="C596" s="4" t="s">
        <v>244</v>
      </c>
      <c r="D596" s="4" t="s">
        <v>251</v>
      </c>
      <c r="E596" s="4" t="s">
        <v>850</v>
      </c>
      <c r="F596" s="42">
        <v>4996.3206</v>
      </c>
      <c r="G596" s="42">
        <v>8468.34</v>
      </c>
    </row>
    <row r="597" spans="1:7">
      <c r="A597" s="3">
        <v>38672</v>
      </c>
      <c r="B597" s="4" t="s">
        <v>247</v>
      </c>
      <c r="C597" s="4" t="s">
        <v>261</v>
      </c>
      <c r="D597" s="4" t="s">
        <v>245</v>
      </c>
      <c r="E597" s="4" t="s">
        <v>851</v>
      </c>
      <c r="F597" s="42">
        <v>3606.3604</v>
      </c>
      <c r="G597" s="42">
        <v>9746.92</v>
      </c>
    </row>
    <row r="598" spans="1:7">
      <c r="A598" s="3">
        <v>38672</v>
      </c>
      <c r="B598" s="4" t="s">
        <v>267</v>
      </c>
      <c r="C598" s="4" t="s">
        <v>258</v>
      </c>
      <c r="D598" s="4" t="s">
        <v>281</v>
      </c>
      <c r="E598" s="4" t="s">
        <v>852</v>
      </c>
      <c r="F598" s="42">
        <v>4919.2220000000007</v>
      </c>
      <c r="G598" s="42">
        <v>8944.0400000000009</v>
      </c>
    </row>
    <row r="599" spans="1:7">
      <c r="A599" s="3">
        <v>38672</v>
      </c>
      <c r="B599" s="4" t="s">
        <v>275</v>
      </c>
      <c r="C599" s="4" t="s">
        <v>286</v>
      </c>
      <c r="D599" s="4" t="s">
        <v>262</v>
      </c>
      <c r="E599" s="4" t="s">
        <v>853</v>
      </c>
      <c r="F599" s="42">
        <v>5142.9207500000002</v>
      </c>
      <c r="G599" s="42">
        <v>5500.45</v>
      </c>
    </row>
    <row r="600" spans="1:7">
      <c r="A600" s="3">
        <v>38672</v>
      </c>
      <c r="B600" s="4" t="s">
        <v>247</v>
      </c>
      <c r="C600" s="4" t="s">
        <v>258</v>
      </c>
      <c r="D600" s="4" t="s">
        <v>317</v>
      </c>
      <c r="E600" s="4" t="s">
        <v>854</v>
      </c>
      <c r="F600" s="42">
        <v>816.17020000000002</v>
      </c>
      <c r="G600" s="42">
        <v>1407.19</v>
      </c>
    </row>
    <row r="601" spans="1:7">
      <c r="A601" s="3">
        <v>38671</v>
      </c>
      <c r="B601" s="4" t="s">
        <v>267</v>
      </c>
      <c r="C601" s="4" t="s">
        <v>253</v>
      </c>
      <c r="D601" s="4" t="s">
        <v>265</v>
      </c>
      <c r="E601" s="4" t="s">
        <v>855</v>
      </c>
      <c r="F601" s="42">
        <v>4854.3364000000001</v>
      </c>
      <c r="G601" s="42">
        <v>7138.73</v>
      </c>
    </row>
    <row r="602" spans="1:7">
      <c r="A602" s="3">
        <v>38671</v>
      </c>
      <c r="B602" s="4" t="s">
        <v>267</v>
      </c>
      <c r="C602" s="4" t="s">
        <v>258</v>
      </c>
      <c r="D602" s="4" t="s">
        <v>317</v>
      </c>
      <c r="E602" s="4" t="s">
        <v>856</v>
      </c>
      <c r="F602" s="42">
        <v>2345.6158</v>
      </c>
      <c r="G602" s="42">
        <v>2508.6799999999998</v>
      </c>
    </row>
    <row r="603" spans="1:7">
      <c r="A603" s="3">
        <v>38670</v>
      </c>
      <c r="B603" s="4" t="s">
        <v>264</v>
      </c>
      <c r="C603" s="4" t="s">
        <v>258</v>
      </c>
      <c r="D603" s="4" t="s">
        <v>259</v>
      </c>
      <c r="E603" s="4" t="s">
        <v>857</v>
      </c>
      <c r="F603" s="42">
        <v>4520.3884000000007</v>
      </c>
      <c r="G603" s="42">
        <v>6647.63</v>
      </c>
    </row>
    <row r="604" spans="1:7">
      <c r="A604" s="3">
        <v>38670</v>
      </c>
      <c r="B604" s="4" t="s">
        <v>243</v>
      </c>
      <c r="C604" s="4" t="s">
        <v>244</v>
      </c>
      <c r="D604" s="4" t="s">
        <v>268</v>
      </c>
      <c r="E604" s="4" t="s">
        <v>858</v>
      </c>
      <c r="F604" s="42">
        <v>4295.3100000000004</v>
      </c>
      <c r="G604" s="42">
        <v>5727.08</v>
      </c>
    </row>
    <row r="605" spans="1:7">
      <c r="A605" s="3">
        <v>38669</v>
      </c>
      <c r="B605" s="4" t="s">
        <v>267</v>
      </c>
      <c r="C605" s="4" t="s">
        <v>258</v>
      </c>
      <c r="D605" s="4" t="s">
        <v>265</v>
      </c>
      <c r="E605" s="4" t="s">
        <v>796</v>
      </c>
      <c r="F605" s="42">
        <v>3653.6353000000004</v>
      </c>
      <c r="G605" s="42">
        <v>9874.69</v>
      </c>
    </row>
    <row r="606" spans="1:7">
      <c r="A606" s="3">
        <v>38669</v>
      </c>
      <c r="B606" s="4" t="s">
        <v>247</v>
      </c>
      <c r="C606" s="4" t="s">
        <v>261</v>
      </c>
      <c r="D606" s="4" t="s">
        <v>279</v>
      </c>
      <c r="E606" s="4" t="s">
        <v>859</v>
      </c>
      <c r="F606" s="42">
        <v>4231.4634999999998</v>
      </c>
      <c r="G606" s="42">
        <v>7693.57</v>
      </c>
    </row>
    <row r="607" spans="1:7">
      <c r="A607" s="3">
        <v>38669</v>
      </c>
      <c r="B607" s="4" t="s">
        <v>247</v>
      </c>
      <c r="C607" s="4" t="s">
        <v>244</v>
      </c>
      <c r="D607" s="4" t="s">
        <v>254</v>
      </c>
      <c r="E607" s="4" t="s">
        <v>860</v>
      </c>
      <c r="F607" s="42">
        <v>833.04759999999999</v>
      </c>
      <c r="G607" s="42">
        <v>1937.32</v>
      </c>
    </row>
    <row r="608" spans="1:7">
      <c r="A608" s="3">
        <v>38669</v>
      </c>
      <c r="B608" s="4" t="s">
        <v>275</v>
      </c>
      <c r="C608" s="4" t="s">
        <v>261</v>
      </c>
      <c r="D608" s="4" t="s">
        <v>251</v>
      </c>
      <c r="E608" s="4" t="s">
        <v>861</v>
      </c>
      <c r="F608" s="42">
        <v>176.18659999999997</v>
      </c>
      <c r="G608" s="42">
        <v>303.77</v>
      </c>
    </row>
    <row r="609" spans="1:7">
      <c r="A609" s="3">
        <v>38667</v>
      </c>
      <c r="B609" s="4" t="s">
        <v>247</v>
      </c>
      <c r="C609" s="4" t="s">
        <v>261</v>
      </c>
      <c r="D609" s="4" t="s">
        <v>317</v>
      </c>
      <c r="E609" s="4" t="s">
        <v>862</v>
      </c>
      <c r="F609" s="42">
        <v>1803.8388</v>
      </c>
      <c r="G609" s="42">
        <v>4875.24</v>
      </c>
    </row>
    <row r="610" spans="1:7">
      <c r="A610" s="3">
        <v>38666</v>
      </c>
      <c r="B610" s="4" t="s">
        <v>247</v>
      </c>
      <c r="C610" s="4" t="s">
        <v>248</v>
      </c>
      <c r="D610" s="4" t="s">
        <v>279</v>
      </c>
      <c r="E610" s="4" t="s">
        <v>863</v>
      </c>
      <c r="F610" s="42">
        <v>8311.6</v>
      </c>
      <c r="G610" s="42">
        <v>9445</v>
      </c>
    </row>
    <row r="611" spans="1:7">
      <c r="A611" s="3">
        <v>38666</v>
      </c>
      <c r="B611" s="4" t="s">
        <v>243</v>
      </c>
      <c r="C611" s="4" t="s">
        <v>258</v>
      </c>
      <c r="D611" s="4" t="s">
        <v>265</v>
      </c>
      <c r="E611" s="4" t="s">
        <v>864</v>
      </c>
      <c r="F611" s="42">
        <v>4551.2830000000004</v>
      </c>
      <c r="G611" s="42">
        <v>8275.06</v>
      </c>
    </row>
    <row r="612" spans="1:7">
      <c r="A612" s="3">
        <v>38665</v>
      </c>
      <c r="B612" s="4" t="s">
        <v>243</v>
      </c>
      <c r="C612" s="4" t="s">
        <v>244</v>
      </c>
      <c r="D612" s="4" t="s">
        <v>259</v>
      </c>
      <c r="E612" s="4" t="s">
        <v>865</v>
      </c>
      <c r="F612" s="42">
        <v>3090.3966</v>
      </c>
      <c r="G612" s="42">
        <v>5328.27</v>
      </c>
    </row>
    <row r="613" spans="1:7">
      <c r="A613" s="3">
        <v>38665</v>
      </c>
      <c r="B613" s="4" t="s">
        <v>247</v>
      </c>
      <c r="C613" s="4" t="s">
        <v>253</v>
      </c>
      <c r="D613" s="4" t="s">
        <v>265</v>
      </c>
      <c r="E613" s="4" t="s">
        <v>866</v>
      </c>
      <c r="F613" s="42">
        <v>2245.1492000000003</v>
      </c>
      <c r="G613" s="42">
        <v>3301.69</v>
      </c>
    </row>
    <row r="614" spans="1:7">
      <c r="A614" s="3">
        <v>38665</v>
      </c>
      <c r="B614" s="4" t="s">
        <v>247</v>
      </c>
      <c r="C614" s="4" t="s">
        <v>272</v>
      </c>
      <c r="D614" s="4" t="s">
        <v>262</v>
      </c>
      <c r="E614" s="4" t="s">
        <v>867</v>
      </c>
      <c r="F614" s="42">
        <v>203.685</v>
      </c>
      <c r="G614" s="42">
        <v>271.58</v>
      </c>
    </row>
    <row r="615" spans="1:7">
      <c r="A615" s="3">
        <v>38665</v>
      </c>
      <c r="B615" s="4" t="s">
        <v>275</v>
      </c>
      <c r="C615" s="4" t="s">
        <v>261</v>
      </c>
      <c r="D615" s="4" t="s">
        <v>268</v>
      </c>
      <c r="E615" s="4" t="s">
        <v>868</v>
      </c>
      <c r="F615" s="42">
        <v>126.852</v>
      </c>
      <c r="G615" s="42">
        <v>144.15</v>
      </c>
    </row>
    <row r="616" spans="1:7">
      <c r="A616" s="3">
        <v>38664</v>
      </c>
      <c r="B616" s="4" t="s">
        <v>247</v>
      </c>
      <c r="C616" s="4" t="s">
        <v>286</v>
      </c>
      <c r="D616" s="4" t="s">
        <v>268</v>
      </c>
      <c r="E616" s="4" t="s">
        <v>869</v>
      </c>
      <c r="F616" s="42">
        <v>7205.11</v>
      </c>
      <c r="G616" s="42">
        <v>7706</v>
      </c>
    </row>
    <row r="617" spans="1:7">
      <c r="A617" s="3">
        <v>38664</v>
      </c>
      <c r="B617" s="4" t="s">
        <v>267</v>
      </c>
      <c r="C617" s="4" t="s">
        <v>258</v>
      </c>
      <c r="D617" s="4" t="s">
        <v>303</v>
      </c>
      <c r="E617" s="4" t="s">
        <v>870</v>
      </c>
      <c r="F617" s="42">
        <v>3336.1549999999997</v>
      </c>
      <c r="G617" s="42">
        <v>5654.5</v>
      </c>
    </row>
    <row r="618" spans="1:7">
      <c r="A618" s="3">
        <v>38663</v>
      </c>
      <c r="B618" s="4" t="s">
        <v>267</v>
      </c>
      <c r="C618" s="4" t="s">
        <v>248</v>
      </c>
      <c r="D618" s="4" t="s">
        <v>276</v>
      </c>
      <c r="E618" s="4" t="s">
        <v>871</v>
      </c>
      <c r="F618" s="42">
        <v>5885.6925000000001</v>
      </c>
      <c r="G618" s="42">
        <v>9975.75</v>
      </c>
    </row>
    <row r="619" spans="1:7">
      <c r="A619" s="3">
        <v>38663</v>
      </c>
      <c r="B619" s="4" t="s">
        <v>264</v>
      </c>
      <c r="C619" s="4" t="s">
        <v>244</v>
      </c>
      <c r="D619" s="4" t="s">
        <v>256</v>
      </c>
      <c r="E619" s="4" t="s">
        <v>872</v>
      </c>
      <c r="F619" s="42">
        <v>5664.7255500000001</v>
      </c>
      <c r="G619" s="42">
        <v>6058.53</v>
      </c>
    </row>
    <row r="620" spans="1:7">
      <c r="A620" s="3">
        <v>38662</v>
      </c>
      <c r="B620" s="4" t="s">
        <v>267</v>
      </c>
      <c r="C620" s="4" t="s">
        <v>248</v>
      </c>
      <c r="D620" s="4" t="s">
        <v>265</v>
      </c>
      <c r="E620" s="4" t="s">
        <v>873</v>
      </c>
      <c r="F620" s="42">
        <v>2922.2858999999999</v>
      </c>
      <c r="G620" s="42">
        <v>7898.07</v>
      </c>
    </row>
    <row r="621" spans="1:7">
      <c r="A621" s="3">
        <v>38662</v>
      </c>
      <c r="B621" s="4" t="s">
        <v>243</v>
      </c>
      <c r="C621" s="4" t="s">
        <v>286</v>
      </c>
      <c r="D621" s="4" t="s">
        <v>251</v>
      </c>
      <c r="E621" s="4" t="s">
        <v>874</v>
      </c>
      <c r="F621" s="42">
        <v>3919.1460000000002</v>
      </c>
      <c r="G621" s="42">
        <v>5763.45</v>
      </c>
    </row>
    <row r="622" spans="1:7">
      <c r="A622" s="3">
        <v>38662</v>
      </c>
      <c r="B622" s="4" t="s">
        <v>275</v>
      </c>
      <c r="C622" s="4" t="s">
        <v>272</v>
      </c>
      <c r="D622" s="4" t="s">
        <v>245</v>
      </c>
      <c r="E622" s="4" t="s">
        <v>875</v>
      </c>
      <c r="F622" s="42">
        <v>3078.6660000000002</v>
      </c>
      <c r="G622" s="42">
        <v>4527.45</v>
      </c>
    </row>
    <row r="623" spans="1:7">
      <c r="A623" s="3">
        <v>38275</v>
      </c>
      <c r="B623" s="4" t="s">
        <v>247</v>
      </c>
      <c r="C623" s="4" t="s">
        <v>244</v>
      </c>
      <c r="D623" s="4" t="s">
        <v>245</v>
      </c>
      <c r="E623" s="4" t="s">
        <v>1043</v>
      </c>
      <c r="F623" s="42">
        <v>2648.9624999999996</v>
      </c>
      <c r="G623" s="42">
        <v>3531.95</v>
      </c>
    </row>
    <row r="624" spans="1:7">
      <c r="A624" s="3">
        <v>38661</v>
      </c>
      <c r="B624" s="4" t="s">
        <v>267</v>
      </c>
      <c r="C624" s="4" t="s">
        <v>258</v>
      </c>
      <c r="D624" s="4" t="s">
        <v>303</v>
      </c>
      <c r="E624" s="4" t="s">
        <v>877</v>
      </c>
      <c r="F624" s="42">
        <v>2510.1938</v>
      </c>
      <c r="G624" s="42">
        <v>5837.66</v>
      </c>
    </row>
    <row r="625" spans="1:7">
      <c r="A625" s="3">
        <v>38660</v>
      </c>
      <c r="B625" s="4" t="s">
        <v>264</v>
      </c>
      <c r="C625" s="4" t="s">
        <v>286</v>
      </c>
      <c r="D625" s="4" t="s">
        <v>317</v>
      </c>
      <c r="E625" s="4" t="s">
        <v>878</v>
      </c>
      <c r="F625" s="42">
        <v>6525.3</v>
      </c>
      <c r="G625" s="42">
        <v>8700.4</v>
      </c>
    </row>
    <row r="626" spans="1:7">
      <c r="A626" s="3">
        <v>38660</v>
      </c>
      <c r="B626" s="4" t="s">
        <v>264</v>
      </c>
      <c r="C626" s="4" t="s">
        <v>255</v>
      </c>
      <c r="D626" s="4" t="s">
        <v>262</v>
      </c>
      <c r="E626" s="4" t="s">
        <v>387</v>
      </c>
      <c r="F626" s="42">
        <v>2878.6815000000001</v>
      </c>
      <c r="G626" s="42">
        <v>6397.07</v>
      </c>
    </row>
    <row r="627" spans="1:7">
      <c r="A627" s="3">
        <v>38659</v>
      </c>
      <c r="B627" s="4" t="s">
        <v>267</v>
      </c>
      <c r="C627" s="4" t="s">
        <v>253</v>
      </c>
      <c r="D627" s="4" t="s">
        <v>303</v>
      </c>
      <c r="E627" s="4" t="s">
        <v>879</v>
      </c>
      <c r="F627" s="42">
        <v>3516.6010000000001</v>
      </c>
      <c r="G627" s="42">
        <v>6393.82</v>
      </c>
    </row>
    <row r="628" spans="1:7">
      <c r="A628" s="3">
        <v>38659</v>
      </c>
      <c r="B628" s="4" t="s">
        <v>243</v>
      </c>
      <c r="C628" s="4" t="s">
        <v>272</v>
      </c>
      <c r="D628" s="4" t="s">
        <v>256</v>
      </c>
      <c r="E628" s="4" t="s">
        <v>880</v>
      </c>
      <c r="F628" s="42">
        <v>3695.0520000000001</v>
      </c>
      <c r="G628" s="42">
        <v>5433.9</v>
      </c>
    </row>
    <row r="629" spans="1:7">
      <c r="A629" s="3">
        <v>38659</v>
      </c>
      <c r="B629" s="4" t="s">
        <v>247</v>
      </c>
      <c r="C629" s="4" t="s">
        <v>253</v>
      </c>
      <c r="D629" s="4" t="s">
        <v>265</v>
      </c>
      <c r="E629" s="4" t="s">
        <v>881</v>
      </c>
      <c r="F629" s="42">
        <v>1380.9066</v>
      </c>
      <c r="G629" s="42">
        <v>3732.18</v>
      </c>
    </row>
    <row r="630" spans="1:7">
      <c r="A630" s="3">
        <v>38659</v>
      </c>
      <c r="B630" s="4" t="s">
        <v>267</v>
      </c>
      <c r="C630" s="4" t="s">
        <v>261</v>
      </c>
      <c r="D630" s="4" t="s">
        <v>256</v>
      </c>
      <c r="E630" s="4" t="s">
        <v>882</v>
      </c>
      <c r="F630" s="42">
        <v>785.95</v>
      </c>
      <c r="G630" s="42">
        <v>1429</v>
      </c>
    </row>
    <row r="631" spans="1:7">
      <c r="A631" s="3">
        <v>38658</v>
      </c>
      <c r="B631" s="4" t="s">
        <v>247</v>
      </c>
      <c r="C631" s="4" t="s">
        <v>258</v>
      </c>
      <c r="D631" s="4" t="s">
        <v>256</v>
      </c>
      <c r="E631" s="4" t="s">
        <v>883</v>
      </c>
      <c r="F631" s="42">
        <v>8071.5090499999997</v>
      </c>
      <c r="G631" s="42">
        <v>8632.6299999999992</v>
      </c>
    </row>
    <row r="632" spans="1:7">
      <c r="A632" s="3">
        <v>38658</v>
      </c>
      <c r="B632" s="4" t="s">
        <v>275</v>
      </c>
      <c r="C632" s="4" t="s">
        <v>261</v>
      </c>
      <c r="D632" s="4" t="s">
        <v>317</v>
      </c>
      <c r="E632" s="4" t="s">
        <v>884</v>
      </c>
      <c r="F632" s="42">
        <v>5180.1380000000008</v>
      </c>
      <c r="G632" s="42">
        <v>7617.85</v>
      </c>
    </row>
    <row r="633" spans="1:7">
      <c r="A633" s="3">
        <v>38658</v>
      </c>
      <c r="B633" s="4" t="s">
        <v>243</v>
      </c>
      <c r="C633" s="4" t="s">
        <v>253</v>
      </c>
      <c r="D633" s="4" t="s">
        <v>279</v>
      </c>
      <c r="E633" s="4" t="s">
        <v>885</v>
      </c>
      <c r="F633" s="42">
        <v>1336.6155000000001</v>
      </c>
      <c r="G633" s="42">
        <v>2430.21</v>
      </c>
    </row>
    <row r="634" spans="1:7">
      <c r="A634" s="3">
        <v>38657</v>
      </c>
      <c r="B634" s="4" t="s">
        <v>275</v>
      </c>
      <c r="C634" s="4" t="s">
        <v>255</v>
      </c>
      <c r="D634" s="4" t="s">
        <v>281</v>
      </c>
      <c r="E634" s="4" t="s">
        <v>886</v>
      </c>
      <c r="F634" s="42">
        <v>4805.8864000000003</v>
      </c>
      <c r="G634" s="42">
        <v>7067.48</v>
      </c>
    </row>
    <row r="635" spans="1:7">
      <c r="A635" s="3">
        <v>38657</v>
      </c>
      <c r="B635" s="4" t="s">
        <v>267</v>
      </c>
      <c r="C635" s="4" t="s">
        <v>248</v>
      </c>
      <c r="D635" s="4" t="s">
        <v>317</v>
      </c>
      <c r="E635" s="4" t="s">
        <v>887</v>
      </c>
      <c r="F635" s="42">
        <v>42.479600000000005</v>
      </c>
      <c r="G635" s="42">
        <v>62.47</v>
      </c>
    </row>
    <row r="636" spans="1:7">
      <c r="A636" s="3">
        <v>38656</v>
      </c>
      <c r="B636" s="4" t="s">
        <v>264</v>
      </c>
      <c r="C636" s="4" t="s">
        <v>244</v>
      </c>
      <c r="D636" s="4" t="s">
        <v>281</v>
      </c>
      <c r="E636" s="4" t="s">
        <v>888</v>
      </c>
      <c r="F636" s="42">
        <v>5670.6552000000001</v>
      </c>
      <c r="G636" s="42">
        <v>9611.2800000000007</v>
      </c>
    </row>
    <row r="637" spans="1:7">
      <c r="A637" s="3">
        <v>38656</v>
      </c>
      <c r="B637" s="4" t="s">
        <v>264</v>
      </c>
      <c r="C637" s="4" t="s">
        <v>261</v>
      </c>
      <c r="D637" s="4" t="s">
        <v>268</v>
      </c>
      <c r="E637" s="4" t="s">
        <v>889</v>
      </c>
      <c r="F637" s="42">
        <v>3160.4580000000001</v>
      </c>
      <c r="G637" s="42">
        <v>7023.24</v>
      </c>
    </row>
    <row r="638" spans="1:7">
      <c r="A638" s="3">
        <v>38655</v>
      </c>
      <c r="B638" s="4" t="s">
        <v>243</v>
      </c>
      <c r="C638" s="4" t="s">
        <v>261</v>
      </c>
      <c r="D638" s="4" t="s">
        <v>259</v>
      </c>
      <c r="E638" s="4" t="s">
        <v>890</v>
      </c>
      <c r="F638" s="42">
        <v>4456.6039999999994</v>
      </c>
      <c r="G638" s="42">
        <v>7683.8</v>
      </c>
    </row>
    <row r="639" spans="1:7">
      <c r="A639" s="3">
        <v>38654</v>
      </c>
      <c r="B639" s="4" t="s">
        <v>264</v>
      </c>
      <c r="C639" s="4" t="s">
        <v>258</v>
      </c>
      <c r="D639" s="4" t="s">
        <v>281</v>
      </c>
      <c r="E639" s="4" t="s">
        <v>891</v>
      </c>
      <c r="F639" s="42">
        <v>6204.5716000000011</v>
      </c>
      <c r="G639" s="42">
        <v>9124.3700000000008</v>
      </c>
    </row>
    <row r="640" spans="1:7">
      <c r="A640" s="3">
        <v>38272</v>
      </c>
      <c r="B640" s="4" t="s">
        <v>247</v>
      </c>
      <c r="C640" s="4" t="s">
        <v>244</v>
      </c>
      <c r="D640" s="4" t="s">
        <v>245</v>
      </c>
      <c r="E640" s="4" t="s">
        <v>1108</v>
      </c>
      <c r="F640" s="42">
        <v>7133.7449999999999</v>
      </c>
      <c r="G640" s="42">
        <v>9511.66</v>
      </c>
    </row>
    <row r="641" spans="1:7">
      <c r="A641" s="3">
        <v>38654</v>
      </c>
      <c r="B641" s="4" t="s">
        <v>243</v>
      </c>
      <c r="C641" s="4" t="s">
        <v>286</v>
      </c>
      <c r="D641" s="4" t="s">
        <v>262</v>
      </c>
      <c r="E641" s="4" t="s">
        <v>893</v>
      </c>
      <c r="F641" s="42">
        <v>2657.6100999999999</v>
      </c>
      <c r="G641" s="42">
        <v>7182.73</v>
      </c>
    </row>
    <row r="642" spans="1:7">
      <c r="A642" s="3">
        <v>38654</v>
      </c>
      <c r="B642" s="4" t="s">
        <v>247</v>
      </c>
      <c r="C642" s="4" t="s">
        <v>258</v>
      </c>
      <c r="D642" s="4" t="s">
        <v>265</v>
      </c>
      <c r="E642" s="4" t="s">
        <v>894</v>
      </c>
      <c r="F642" s="42">
        <v>1712.9651999999999</v>
      </c>
      <c r="G642" s="42">
        <v>3983.64</v>
      </c>
    </row>
    <row r="643" spans="1:7">
      <c r="A643" s="3">
        <v>38654</v>
      </c>
      <c r="B643" s="4" t="s">
        <v>247</v>
      </c>
      <c r="C643" s="4" t="s">
        <v>286</v>
      </c>
      <c r="D643" s="4" t="s">
        <v>281</v>
      </c>
      <c r="E643" s="4" t="s">
        <v>895</v>
      </c>
      <c r="F643" s="42">
        <v>1879.0781999999999</v>
      </c>
      <c r="G643" s="42">
        <v>3239.79</v>
      </c>
    </row>
    <row r="644" spans="1:7">
      <c r="A644" s="3">
        <v>38654</v>
      </c>
      <c r="B644" s="4" t="s">
        <v>243</v>
      </c>
      <c r="C644" s="4" t="s">
        <v>261</v>
      </c>
      <c r="D644" s="4" t="s">
        <v>281</v>
      </c>
      <c r="E644" s="4" t="s">
        <v>896</v>
      </c>
      <c r="F644" s="42">
        <v>2365.7919999999999</v>
      </c>
      <c r="G644" s="42">
        <v>2688.4</v>
      </c>
    </row>
    <row r="645" spans="1:7">
      <c r="A645" s="3">
        <v>38653</v>
      </c>
      <c r="B645" s="4" t="s">
        <v>275</v>
      </c>
      <c r="C645" s="4" t="s">
        <v>248</v>
      </c>
      <c r="D645" s="4" t="s">
        <v>251</v>
      </c>
      <c r="E645" s="4" t="s">
        <v>897</v>
      </c>
      <c r="F645" s="42">
        <v>4705.0725000000002</v>
      </c>
      <c r="G645" s="42">
        <v>6273.43</v>
      </c>
    </row>
    <row r="646" spans="1:7">
      <c r="A646" s="3">
        <v>38560</v>
      </c>
      <c r="B646" s="4" t="s">
        <v>267</v>
      </c>
      <c r="C646" s="4" t="s">
        <v>244</v>
      </c>
      <c r="D646" s="4" t="s">
        <v>262</v>
      </c>
      <c r="E646" s="4" t="s">
        <v>1143</v>
      </c>
      <c r="F646" s="42">
        <v>5568.6855000000005</v>
      </c>
      <c r="G646" s="42">
        <v>9438.4500000000007</v>
      </c>
    </row>
    <row r="647" spans="1:7">
      <c r="A647" s="3">
        <v>38653</v>
      </c>
      <c r="B647" s="4" t="s">
        <v>275</v>
      </c>
      <c r="C647" s="4" t="s">
        <v>258</v>
      </c>
      <c r="D647" s="4" t="s">
        <v>262</v>
      </c>
      <c r="E647" s="4" t="s">
        <v>899</v>
      </c>
      <c r="F647" s="42">
        <v>2044.3494499999999</v>
      </c>
      <c r="G647" s="42">
        <v>2186.4699999999998</v>
      </c>
    </row>
    <row r="648" spans="1:7">
      <c r="A648" s="3">
        <v>38652</v>
      </c>
      <c r="B648" s="4" t="s">
        <v>275</v>
      </c>
      <c r="C648" s="4" t="s">
        <v>286</v>
      </c>
      <c r="D648" s="4" t="s">
        <v>303</v>
      </c>
      <c r="E648" s="4" t="s">
        <v>900</v>
      </c>
      <c r="F648" s="42">
        <v>6349.5871999999999</v>
      </c>
      <c r="G648" s="42">
        <v>7215.44</v>
      </c>
    </row>
    <row r="649" spans="1:7">
      <c r="A649" s="3">
        <v>38651</v>
      </c>
      <c r="B649" s="4" t="s">
        <v>275</v>
      </c>
      <c r="C649" s="4" t="s">
        <v>258</v>
      </c>
      <c r="D649" s="4" t="s">
        <v>256</v>
      </c>
      <c r="E649" s="4" t="s">
        <v>901</v>
      </c>
      <c r="F649" s="42">
        <v>1691.9724999999999</v>
      </c>
      <c r="G649" s="42">
        <v>2867.75</v>
      </c>
    </row>
    <row r="650" spans="1:7">
      <c r="A650" s="3">
        <v>38650</v>
      </c>
      <c r="B650" s="4" t="s">
        <v>247</v>
      </c>
      <c r="C650" s="4" t="s">
        <v>272</v>
      </c>
      <c r="D650" s="4" t="s">
        <v>259</v>
      </c>
      <c r="E650" s="4" t="s">
        <v>902</v>
      </c>
      <c r="F650" s="42">
        <v>2033.5437999999999</v>
      </c>
      <c r="G650" s="42">
        <v>3506.11</v>
      </c>
    </row>
    <row r="651" spans="1:7">
      <c r="A651" s="3">
        <v>38649</v>
      </c>
      <c r="B651" s="4" t="s">
        <v>247</v>
      </c>
      <c r="C651" s="4" t="s">
        <v>272</v>
      </c>
      <c r="D651" s="4" t="s">
        <v>276</v>
      </c>
      <c r="E651" s="4" t="s">
        <v>903</v>
      </c>
      <c r="F651" s="42">
        <v>5543.0019999999995</v>
      </c>
      <c r="G651" s="42">
        <v>9556.9</v>
      </c>
    </row>
    <row r="652" spans="1:7">
      <c r="A652" s="3">
        <v>38649</v>
      </c>
      <c r="B652" s="4" t="s">
        <v>264</v>
      </c>
      <c r="C652" s="4" t="s">
        <v>261</v>
      </c>
      <c r="D652" s="4" t="s">
        <v>251</v>
      </c>
      <c r="E652" s="4" t="s">
        <v>904</v>
      </c>
      <c r="F652" s="42">
        <v>7137.5550000000003</v>
      </c>
      <c r="G652" s="42">
        <v>9516.74</v>
      </c>
    </row>
    <row r="653" spans="1:7">
      <c r="A653" s="3">
        <v>38649</v>
      </c>
      <c r="B653" s="4" t="s">
        <v>247</v>
      </c>
      <c r="C653" s="4" t="s">
        <v>253</v>
      </c>
      <c r="D653" s="4" t="s">
        <v>251</v>
      </c>
      <c r="E653" s="4" t="s">
        <v>905</v>
      </c>
      <c r="F653" s="42">
        <v>8350.1297000000013</v>
      </c>
      <c r="G653" s="42">
        <v>8930.6200000000008</v>
      </c>
    </row>
    <row r="654" spans="1:7">
      <c r="A654" s="3">
        <v>38649</v>
      </c>
      <c r="B654" s="4" t="s">
        <v>264</v>
      </c>
      <c r="C654" s="4" t="s">
        <v>286</v>
      </c>
      <c r="D654" s="4" t="s">
        <v>262</v>
      </c>
      <c r="E654" s="4" t="s">
        <v>906</v>
      </c>
      <c r="F654" s="42">
        <v>3074.7962000000002</v>
      </c>
      <c r="G654" s="42">
        <v>8310.26</v>
      </c>
    </row>
    <row r="655" spans="1:7">
      <c r="A655" s="3">
        <v>38649</v>
      </c>
      <c r="B655" s="4" t="s">
        <v>243</v>
      </c>
      <c r="C655" s="4" t="s">
        <v>258</v>
      </c>
      <c r="D655" s="4" t="s">
        <v>254</v>
      </c>
      <c r="E655" s="4" t="s">
        <v>907</v>
      </c>
      <c r="F655" s="42">
        <v>1798.3416</v>
      </c>
      <c r="G655" s="42">
        <v>2043.57</v>
      </c>
    </row>
    <row r="656" spans="1:7">
      <c r="A656" s="3">
        <v>38648</v>
      </c>
      <c r="B656" s="4" t="s">
        <v>247</v>
      </c>
      <c r="C656" s="4" t="s">
        <v>248</v>
      </c>
      <c r="D656" s="4" t="s">
        <v>303</v>
      </c>
      <c r="E656" s="4" t="s">
        <v>908</v>
      </c>
      <c r="F656" s="42">
        <v>6467.956000000001</v>
      </c>
      <c r="G656" s="42">
        <v>6917.6</v>
      </c>
    </row>
    <row r="657" spans="1:7">
      <c r="A657" s="3">
        <v>38648</v>
      </c>
      <c r="B657" s="4" t="s">
        <v>247</v>
      </c>
      <c r="C657" s="4" t="s">
        <v>272</v>
      </c>
      <c r="D657" s="4" t="s">
        <v>256</v>
      </c>
      <c r="E657" s="4" t="s">
        <v>909</v>
      </c>
      <c r="F657" s="42">
        <v>1978.9616000000001</v>
      </c>
      <c r="G657" s="42">
        <v>2248.8200000000002</v>
      </c>
    </row>
    <row r="658" spans="1:7">
      <c r="A658" s="3">
        <v>38647</v>
      </c>
      <c r="B658" s="4" t="s">
        <v>247</v>
      </c>
      <c r="C658" s="4" t="s">
        <v>244</v>
      </c>
      <c r="D658" s="4" t="s">
        <v>265</v>
      </c>
      <c r="E658" s="4" t="s">
        <v>910</v>
      </c>
      <c r="F658" s="42">
        <v>819.23680000000002</v>
      </c>
      <c r="G658" s="42">
        <v>1204.76</v>
      </c>
    </row>
    <row r="659" spans="1:7">
      <c r="A659" s="3">
        <v>38647</v>
      </c>
      <c r="B659" s="4" t="s">
        <v>243</v>
      </c>
      <c r="C659" s="4" t="s">
        <v>253</v>
      </c>
      <c r="D659" s="4" t="s">
        <v>245</v>
      </c>
      <c r="E659" s="4" t="s">
        <v>911</v>
      </c>
      <c r="F659" s="42">
        <v>113.6773</v>
      </c>
      <c r="G659" s="42">
        <v>121.58</v>
      </c>
    </row>
    <row r="660" spans="1:7">
      <c r="A660" s="3">
        <v>38646</v>
      </c>
      <c r="B660" s="4" t="s">
        <v>267</v>
      </c>
      <c r="C660" s="4" t="s">
        <v>244</v>
      </c>
      <c r="D660" s="4" t="s">
        <v>288</v>
      </c>
      <c r="E660" s="4" t="s">
        <v>912</v>
      </c>
      <c r="F660" s="42">
        <v>8597.4559000000008</v>
      </c>
      <c r="G660" s="42">
        <v>9195.14</v>
      </c>
    </row>
    <row r="661" spans="1:7">
      <c r="A661" s="3">
        <v>38646</v>
      </c>
      <c r="B661" s="4" t="s">
        <v>264</v>
      </c>
      <c r="C661" s="4" t="s">
        <v>286</v>
      </c>
      <c r="D661" s="4" t="s">
        <v>317</v>
      </c>
      <c r="E661" s="4" t="s">
        <v>913</v>
      </c>
      <c r="F661" s="42">
        <v>8114.0702499999998</v>
      </c>
      <c r="G661" s="42">
        <v>8678.15</v>
      </c>
    </row>
    <row r="662" spans="1:7">
      <c r="A662" s="3">
        <v>38646</v>
      </c>
      <c r="B662" s="4" t="s">
        <v>243</v>
      </c>
      <c r="C662" s="4" t="s">
        <v>244</v>
      </c>
      <c r="D662" s="4" t="s">
        <v>251</v>
      </c>
      <c r="E662" s="4" t="s">
        <v>301</v>
      </c>
      <c r="F662" s="42">
        <v>779.92750000000001</v>
      </c>
      <c r="G662" s="42">
        <v>1418.05</v>
      </c>
    </row>
    <row r="663" spans="1:7">
      <c r="A663" s="3">
        <v>38646</v>
      </c>
      <c r="B663" s="4" t="s">
        <v>264</v>
      </c>
      <c r="C663" s="4" t="s">
        <v>286</v>
      </c>
      <c r="D663" s="4" t="s">
        <v>265</v>
      </c>
      <c r="E663" s="4" t="s">
        <v>914</v>
      </c>
      <c r="F663" s="42">
        <v>1139.5648000000001</v>
      </c>
      <c r="G663" s="42">
        <v>1294.96</v>
      </c>
    </row>
    <row r="664" spans="1:7">
      <c r="A664" s="3">
        <v>38559</v>
      </c>
      <c r="B664" s="4" t="s">
        <v>247</v>
      </c>
      <c r="C664" s="4" t="s">
        <v>244</v>
      </c>
      <c r="D664" s="4" t="s">
        <v>262</v>
      </c>
      <c r="E664" s="4" t="s">
        <v>1151</v>
      </c>
      <c r="F664" s="42">
        <v>3562.1960000000004</v>
      </c>
      <c r="G664" s="42">
        <v>6476.72</v>
      </c>
    </row>
    <row r="665" spans="1:7">
      <c r="A665" s="3">
        <v>38645</v>
      </c>
      <c r="B665" s="4" t="s">
        <v>247</v>
      </c>
      <c r="C665" s="4" t="s">
        <v>272</v>
      </c>
      <c r="D665" s="4" t="s">
        <v>268</v>
      </c>
      <c r="E665" s="4" t="s">
        <v>916</v>
      </c>
      <c r="F665" s="42">
        <v>1644.7018</v>
      </c>
      <c r="G665" s="42">
        <v>4445.1400000000003</v>
      </c>
    </row>
    <row r="666" spans="1:7">
      <c r="A666" s="3">
        <v>38645</v>
      </c>
      <c r="B666" s="4" t="s">
        <v>243</v>
      </c>
      <c r="C666" s="4" t="s">
        <v>272</v>
      </c>
      <c r="D666" s="4" t="s">
        <v>254</v>
      </c>
      <c r="E666" s="4" t="s">
        <v>917</v>
      </c>
      <c r="F666" s="42">
        <v>612.12599999999998</v>
      </c>
      <c r="G666" s="42">
        <v>1360.28</v>
      </c>
    </row>
    <row r="667" spans="1:7">
      <c r="A667" s="3">
        <v>38644</v>
      </c>
      <c r="B667" s="4" t="s">
        <v>247</v>
      </c>
      <c r="C667" s="4" t="s">
        <v>253</v>
      </c>
      <c r="D667" s="4" t="s">
        <v>268</v>
      </c>
      <c r="E667" s="4" t="s">
        <v>918</v>
      </c>
      <c r="F667" s="42">
        <v>1097.8329999999999</v>
      </c>
      <c r="G667" s="42">
        <v>2553.1</v>
      </c>
    </row>
    <row r="668" spans="1:7">
      <c r="A668" s="3">
        <v>38488</v>
      </c>
      <c r="B668" s="4" t="s">
        <v>247</v>
      </c>
      <c r="C668" s="4" t="s">
        <v>244</v>
      </c>
      <c r="D668" s="4" t="s">
        <v>262</v>
      </c>
      <c r="E668" s="4" t="s">
        <v>1326</v>
      </c>
      <c r="F668" s="42">
        <v>2887.7213999999999</v>
      </c>
      <c r="G668" s="42">
        <v>4978.83</v>
      </c>
    </row>
    <row r="669" spans="1:7">
      <c r="A669" s="3">
        <v>38642</v>
      </c>
      <c r="B669" s="4" t="s">
        <v>267</v>
      </c>
      <c r="C669" s="4" t="s">
        <v>258</v>
      </c>
      <c r="D669" s="4" t="s">
        <v>279</v>
      </c>
      <c r="E669" s="4" t="s">
        <v>920</v>
      </c>
      <c r="F669" s="42">
        <v>5729.6324999999997</v>
      </c>
      <c r="G669" s="42">
        <v>7639.51</v>
      </c>
    </row>
    <row r="670" spans="1:7">
      <c r="A670" s="3">
        <v>38642</v>
      </c>
      <c r="B670" s="4" t="s">
        <v>264</v>
      </c>
      <c r="C670" s="4" t="s">
        <v>244</v>
      </c>
      <c r="D670" s="4" t="s">
        <v>288</v>
      </c>
      <c r="E670" s="4" t="s">
        <v>921</v>
      </c>
      <c r="F670" s="42">
        <v>4464.9375</v>
      </c>
      <c r="G670" s="42">
        <v>5953.25</v>
      </c>
    </row>
    <row r="671" spans="1:7">
      <c r="A671" s="3">
        <v>38642</v>
      </c>
      <c r="B671" s="4" t="s">
        <v>247</v>
      </c>
      <c r="C671" s="4" t="s">
        <v>258</v>
      </c>
      <c r="D671" s="4" t="s">
        <v>268</v>
      </c>
      <c r="E671" s="4" t="s">
        <v>922</v>
      </c>
      <c r="F671" s="42">
        <v>1850.8362</v>
      </c>
      <c r="G671" s="42">
        <v>5002.26</v>
      </c>
    </row>
    <row r="672" spans="1:7">
      <c r="A672" s="3">
        <v>38642</v>
      </c>
      <c r="B672" s="4" t="s">
        <v>247</v>
      </c>
      <c r="C672" s="4" t="s">
        <v>248</v>
      </c>
      <c r="D672" s="4" t="s">
        <v>265</v>
      </c>
      <c r="E672" s="4" t="s">
        <v>923</v>
      </c>
      <c r="F672" s="42">
        <v>2487.8293000000003</v>
      </c>
      <c r="G672" s="42">
        <v>2660.78</v>
      </c>
    </row>
    <row r="673" spans="1:7">
      <c r="A673" s="3">
        <v>38641</v>
      </c>
      <c r="B673" s="4" t="s">
        <v>267</v>
      </c>
      <c r="C673" s="4" t="s">
        <v>255</v>
      </c>
      <c r="D673" s="4" t="s">
        <v>245</v>
      </c>
      <c r="E673" s="4" t="s">
        <v>924</v>
      </c>
      <c r="F673" s="42">
        <v>3111.4742999999999</v>
      </c>
      <c r="G673" s="42">
        <v>8409.39</v>
      </c>
    </row>
    <row r="674" spans="1:7">
      <c r="A674" s="3">
        <v>38641</v>
      </c>
      <c r="B674" s="4" t="s">
        <v>247</v>
      </c>
      <c r="C674" s="4" t="s">
        <v>286</v>
      </c>
      <c r="D674" s="4" t="s">
        <v>256</v>
      </c>
      <c r="E674" s="4" t="s">
        <v>596</v>
      </c>
      <c r="F674" s="42">
        <v>5137.5224000000007</v>
      </c>
      <c r="G674" s="42">
        <v>7555.18</v>
      </c>
    </row>
    <row r="675" spans="1:7">
      <c r="A675" s="3">
        <v>38640</v>
      </c>
      <c r="B675" s="4" t="s">
        <v>243</v>
      </c>
      <c r="C675" s="4" t="s">
        <v>255</v>
      </c>
      <c r="D675" s="4" t="s">
        <v>281</v>
      </c>
      <c r="E675" s="4" t="s">
        <v>925</v>
      </c>
      <c r="F675" s="42">
        <v>3219.6067999999996</v>
      </c>
      <c r="G675" s="42">
        <v>8701.64</v>
      </c>
    </row>
    <row r="676" spans="1:7">
      <c r="A676" s="3">
        <v>38640</v>
      </c>
      <c r="B676" s="4" t="s">
        <v>264</v>
      </c>
      <c r="C676" s="4" t="s">
        <v>253</v>
      </c>
      <c r="D676" s="4" t="s">
        <v>254</v>
      </c>
      <c r="E676" s="4" t="s">
        <v>926</v>
      </c>
      <c r="F676" s="42">
        <v>2632.6793000000002</v>
      </c>
      <c r="G676" s="42">
        <v>6122.51</v>
      </c>
    </row>
    <row r="677" spans="1:7">
      <c r="A677" s="3">
        <v>38640</v>
      </c>
      <c r="B677" s="4" t="s">
        <v>247</v>
      </c>
      <c r="C677" s="4" t="s">
        <v>258</v>
      </c>
      <c r="D677" s="4" t="s">
        <v>276</v>
      </c>
      <c r="E677" s="4" t="s">
        <v>927</v>
      </c>
      <c r="F677" s="42">
        <v>1509.8930000000003</v>
      </c>
      <c r="G677" s="42">
        <v>2745.26</v>
      </c>
    </row>
    <row r="678" spans="1:7">
      <c r="A678" s="3">
        <v>38640</v>
      </c>
      <c r="B678" s="4" t="s">
        <v>267</v>
      </c>
      <c r="C678" s="4" t="s">
        <v>255</v>
      </c>
      <c r="D678" s="4" t="s">
        <v>245</v>
      </c>
      <c r="E678" s="4" t="s">
        <v>928</v>
      </c>
      <c r="F678" s="42">
        <v>926.09100000000001</v>
      </c>
      <c r="G678" s="42">
        <v>2057.98</v>
      </c>
    </row>
    <row r="679" spans="1:7">
      <c r="A679" s="3">
        <v>38640</v>
      </c>
      <c r="B679" s="4" t="s">
        <v>264</v>
      </c>
      <c r="C679" s="4" t="s">
        <v>244</v>
      </c>
      <c r="D679" s="4" t="s">
        <v>256</v>
      </c>
      <c r="E679" s="4" t="s">
        <v>929</v>
      </c>
      <c r="F679" s="42">
        <v>1227.1600000000001</v>
      </c>
      <c r="G679" s="42">
        <v>1394.5</v>
      </c>
    </row>
    <row r="680" spans="1:7">
      <c r="A680" s="3">
        <v>38640</v>
      </c>
      <c r="B680" s="4" t="s">
        <v>275</v>
      </c>
      <c r="C680" s="4" t="s">
        <v>255</v>
      </c>
      <c r="D680" s="4" t="s">
        <v>254</v>
      </c>
      <c r="E680" s="4" t="s">
        <v>930</v>
      </c>
      <c r="F680" s="42">
        <v>815.20889999999997</v>
      </c>
      <c r="G680" s="42">
        <v>1381.71</v>
      </c>
    </row>
    <row r="681" spans="1:7">
      <c r="A681" s="3">
        <v>38640</v>
      </c>
      <c r="B681" s="4" t="s">
        <v>264</v>
      </c>
      <c r="C681" s="4" t="s">
        <v>255</v>
      </c>
      <c r="D681" s="4" t="s">
        <v>279</v>
      </c>
      <c r="E681" s="4" t="s">
        <v>931</v>
      </c>
      <c r="F681" s="42">
        <v>321.40900000000005</v>
      </c>
      <c r="G681" s="42">
        <v>584.38</v>
      </c>
    </row>
    <row r="682" spans="1:7">
      <c r="A682" s="3">
        <v>38638</v>
      </c>
      <c r="B682" s="4" t="s">
        <v>247</v>
      </c>
      <c r="C682" s="4" t="s">
        <v>253</v>
      </c>
      <c r="D682" s="4" t="s">
        <v>303</v>
      </c>
      <c r="E682" s="4" t="s">
        <v>932</v>
      </c>
      <c r="F682" s="42">
        <v>2735.8984</v>
      </c>
      <c r="G682" s="42">
        <v>7394.32</v>
      </c>
    </row>
    <row r="683" spans="1:7">
      <c r="A683" s="3">
        <v>38638</v>
      </c>
      <c r="B683" s="4" t="s">
        <v>243</v>
      </c>
      <c r="C683" s="4" t="s">
        <v>286</v>
      </c>
      <c r="D683" s="4" t="s">
        <v>281</v>
      </c>
      <c r="E683" s="4" t="s">
        <v>933</v>
      </c>
      <c r="F683" s="42">
        <v>2395.2467999999999</v>
      </c>
      <c r="G683" s="42">
        <v>6473.64</v>
      </c>
    </row>
    <row r="684" spans="1:7">
      <c r="A684" s="3">
        <v>38638</v>
      </c>
      <c r="B684" s="4" t="s">
        <v>243</v>
      </c>
      <c r="C684" s="4" t="s">
        <v>253</v>
      </c>
      <c r="D684" s="4" t="s">
        <v>256</v>
      </c>
      <c r="E684" s="4" t="s">
        <v>934</v>
      </c>
      <c r="F684" s="42">
        <v>2704.5920000000001</v>
      </c>
      <c r="G684" s="42">
        <v>3073.4</v>
      </c>
    </row>
    <row r="685" spans="1:7">
      <c r="A685" s="3">
        <v>38638</v>
      </c>
      <c r="B685" s="4" t="s">
        <v>264</v>
      </c>
      <c r="C685" s="4" t="s">
        <v>248</v>
      </c>
      <c r="D685" s="4" t="s">
        <v>281</v>
      </c>
      <c r="E685" s="4" t="s">
        <v>935</v>
      </c>
      <c r="F685" s="42">
        <v>18.072799999999997</v>
      </c>
      <c r="G685" s="42">
        <v>31.16</v>
      </c>
    </row>
    <row r="686" spans="1:7">
      <c r="A686" s="3">
        <v>38472</v>
      </c>
      <c r="B686" s="4" t="s">
        <v>267</v>
      </c>
      <c r="C686" s="4" t="s">
        <v>244</v>
      </c>
      <c r="D686" s="4" t="s">
        <v>262</v>
      </c>
      <c r="E686" s="4" t="s">
        <v>1364</v>
      </c>
      <c r="F686" s="42">
        <v>2401.7329</v>
      </c>
      <c r="G686" s="42">
        <v>6491.17</v>
      </c>
    </row>
    <row r="687" spans="1:7">
      <c r="A687" s="3">
        <v>38637</v>
      </c>
      <c r="B687" s="4" t="s">
        <v>267</v>
      </c>
      <c r="C687" s="4" t="s">
        <v>244</v>
      </c>
      <c r="D687" s="4" t="s">
        <v>251</v>
      </c>
      <c r="E687" s="4" t="s">
        <v>937</v>
      </c>
      <c r="F687" s="42">
        <v>1077.8040000000001</v>
      </c>
      <c r="G687" s="42">
        <v>2395.12</v>
      </c>
    </row>
    <row r="688" spans="1:7">
      <c r="A688" s="3">
        <v>38637</v>
      </c>
      <c r="B688" s="4" t="s">
        <v>243</v>
      </c>
      <c r="C688" s="4" t="s">
        <v>248</v>
      </c>
      <c r="D688" s="4" t="s">
        <v>268</v>
      </c>
      <c r="E688" s="4" t="s">
        <v>938</v>
      </c>
      <c r="F688" s="42">
        <v>303.97390000000001</v>
      </c>
      <c r="G688" s="42">
        <v>515.21</v>
      </c>
    </row>
    <row r="689" spans="1:7">
      <c r="A689" s="3">
        <v>38355</v>
      </c>
      <c r="B689" s="4" t="s">
        <v>267</v>
      </c>
      <c r="C689" s="4" t="s">
        <v>244</v>
      </c>
      <c r="D689" s="4" t="s">
        <v>262</v>
      </c>
      <c r="E689" s="4" t="s">
        <v>1663</v>
      </c>
      <c r="F689" s="42">
        <v>1690.7605000000003</v>
      </c>
      <c r="G689" s="42">
        <v>3074.11</v>
      </c>
    </row>
    <row r="690" spans="1:7">
      <c r="A690" s="3">
        <v>38635</v>
      </c>
      <c r="B690" s="4" t="s">
        <v>243</v>
      </c>
      <c r="C690" s="4" t="s">
        <v>261</v>
      </c>
      <c r="D690" s="4" t="s">
        <v>256</v>
      </c>
      <c r="E690" s="4" t="s">
        <v>940</v>
      </c>
      <c r="F690" s="42">
        <v>4141.4074000000001</v>
      </c>
      <c r="G690" s="42">
        <v>9631.18</v>
      </c>
    </row>
    <row r="691" spans="1:7">
      <c r="A691" s="3">
        <v>38635</v>
      </c>
      <c r="B691" s="4" t="s">
        <v>264</v>
      </c>
      <c r="C691" s="4" t="s">
        <v>272</v>
      </c>
      <c r="D691" s="4" t="s">
        <v>256</v>
      </c>
      <c r="E691" s="4" t="s">
        <v>941</v>
      </c>
      <c r="F691" s="42">
        <v>3688.4848000000002</v>
      </c>
      <c r="G691" s="42">
        <v>4191.46</v>
      </c>
    </row>
    <row r="692" spans="1:7">
      <c r="A692" s="3">
        <v>38634</v>
      </c>
      <c r="B692" s="4" t="s">
        <v>267</v>
      </c>
      <c r="C692" s="4" t="s">
        <v>248</v>
      </c>
      <c r="D692" s="4" t="s">
        <v>268</v>
      </c>
      <c r="E692" s="4" t="s">
        <v>942</v>
      </c>
      <c r="F692" s="42">
        <v>2718.9459000000002</v>
      </c>
      <c r="G692" s="42">
        <v>6323.13</v>
      </c>
    </row>
    <row r="693" spans="1:7">
      <c r="A693" s="3">
        <v>38634</v>
      </c>
      <c r="B693" s="4" t="s">
        <v>267</v>
      </c>
      <c r="C693" s="4" t="s">
        <v>272</v>
      </c>
      <c r="D693" s="4" t="s">
        <v>254</v>
      </c>
      <c r="E693" s="4" t="s">
        <v>943</v>
      </c>
      <c r="F693" s="42">
        <v>2970.6633000000002</v>
      </c>
      <c r="G693" s="42">
        <v>3177.18</v>
      </c>
    </row>
    <row r="694" spans="1:7">
      <c r="A694" s="3">
        <v>38284</v>
      </c>
      <c r="B694" s="4" t="s">
        <v>247</v>
      </c>
      <c r="C694" s="4" t="s">
        <v>244</v>
      </c>
      <c r="D694" s="4" t="s">
        <v>262</v>
      </c>
      <c r="E694" s="4" t="s">
        <v>1821</v>
      </c>
      <c r="F694" s="42">
        <v>1515.5573999999999</v>
      </c>
      <c r="G694" s="42">
        <v>2613.0300000000002</v>
      </c>
    </row>
    <row r="695" spans="1:7">
      <c r="A695" s="3">
        <v>38633</v>
      </c>
      <c r="B695" s="4" t="s">
        <v>247</v>
      </c>
      <c r="C695" s="4" t="s">
        <v>255</v>
      </c>
      <c r="D695" s="4" t="s">
        <v>279</v>
      </c>
      <c r="E695" s="4" t="s">
        <v>945</v>
      </c>
      <c r="F695" s="42">
        <v>6220.4428000000007</v>
      </c>
      <c r="G695" s="42">
        <v>6652.88</v>
      </c>
    </row>
    <row r="696" spans="1:7">
      <c r="A696" s="3">
        <v>38633</v>
      </c>
      <c r="B696" s="4" t="s">
        <v>247</v>
      </c>
      <c r="C696" s="4" t="s">
        <v>244</v>
      </c>
      <c r="D696" s="4" t="s">
        <v>256</v>
      </c>
      <c r="E696" s="4" t="s">
        <v>946</v>
      </c>
      <c r="F696" s="42">
        <v>2840.8854000000001</v>
      </c>
      <c r="G696" s="42">
        <v>4815.0600000000004</v>
      </c>
    </row>
    <row r="697" spans="1:7">
      <c r="A697" s="3">
        <v>38633</v>
      </c>
      <c r="B697" s="4" t="s">
        <v>243</v>
      </c>
      <c r="C697" s="4" t="s">
        <v>286</v>
      </c>
      <c r="D697" s="4" t="s">
        <v>256</v>
      </c>
      <c r="E697" s="4" t="s">
        <v>947</v>
      </c>
      <c r="F697" s="42">
        <v>1035.8505</v>
      </c>
      <c r="G697" s="42">
        <v>2301.89</v>
      </c>
    </row>
    <row r="698" spans="1:7">
      <c r="A698" s="3">
        <v>38632</v>
      </c>
      <c r="B698" s="4" t="s">
        <v>264</v>
      </c>
      <c r="C698" s="4" t="s">
        <v>272</v>
      </c>
      <c r="D698" s="4" t="s">
        <v>276</v>
      </c>
      <c r="E698" s="4" t="s">
        <v>948</v>
      </c>
      <c r="F698" s="42">
        <v>5117.5139999999992</v>
      </c>
      <c r="G698" s="42">
        <v>8823.2999999999993</v>
      </c>
    </row>
    <row r="699" spans="1:7">
      <c r="A699" s="3">
        <v>38632</v>
      </c>
      <c r="B699" s="4" t="s">
        <v>264</v>
      </c>
      <c r="C699" s="4" t="s">
        <v>272</v>
      </c>
      <c r="D699" s="4" t="s">
        <v>259</v>
      </c>
      <c r="E699" s="4" t="s">
        <v>949</v>
      </c>
      <c r="F699" s="42">
        <v>3328.6858999999999</v>
      </c>
      <c r="G699" s="42">
        <v>7741.13</v>
      </c>
    </row>
    <row r="700" spans="1:7">
      <c r="A700" s="3">
        <v>38632</v>
      </c>
      <c r="B700" s="4" t="s">
        <v>267</v>
      </c>
      <c r="C700" s="4" t="s">
        <v>244</v>
      </c>
      <c r="D700" s="4" t="s">
        <v>256</v>
      </c>
      <c r="E700" s="4" t="s">
        <v>950</v>
      </c>
      <c r="F700" s="42">
        <v>3464.6370000000002</v>
      </c>
      <c r="G700" s="42">
        <v>6299.34</v>
      </c>
    </row>
    <row r="701" spans="1:7">
      <c r="A701" s="3">
        <v>38632</v>
      </c>
      <c r="B701" s="4" t="s">
        <v>243</v>
      </c>
      <c r="C701" s="4" t="s">
        <v>272</v>
      </c>
      <c r="D701" s="4" t="s">
        <v>245</v>
      </c>
      <c r="E701" s="4" t="s">
        <v>951</v>
      </c>
      <c r="F701" s="42">
        <v>3641.6343999999999</v>
      </c>
      <c r="G701" s="42">
        <v>6278.68</v>
      </c>
    </row>
    <row r="702" spans="1:7">
      <c r="A702" s="3">
        <v>38631</v>
      </c>
      <c r="B702" s="4" t="s">
        <v>243</v>
      </c>
      <c r="C702" s="4" t="s">
        <v>261</v>
      </c>
      <c r="D702" s="4" t="s">
        <v>259</v>
      </c>
      <c r="E702" s="4" t="s">
        <v>952</v>
      </c>
      <c r="F702" s="42">
        <v>5754.3920500000004</v>
      </c>
      <c r="G702" s="42">
        <v>6154.43</v>
      </c>
    </row>
    <row r="703" spans="1:7">
      <c r="A703" s="3">
        <v>38631</v>
      </c>
      <c r="B703" s="4" t="s">
        <v>247</v>
      </c>
      <c r="C703" s="4" t="s">
        <v>253</v>
      </c>
      <c r="D703" s="4" t="s">
        <v>288</v>
      </c>
      <c r="E703" s="4" t="s">
        <v>953</v>
      </c>
      <c r="F703" s="42">
        <v>981.53969999999993</v>
      </c>
      <c r="G703" s="42">
        <v>2652.81</v>
      </c>
    </row>
    <row r="704" spans="1:7">
      <c r="A704" s="3">
        <v>38630</v>
      </c>
      <c r="B704" s="4" t="s">
        <v>247</v>
      </c>
      <c r="C704" s="4" t="s">
        <v>261</v>
      </c>
      <c r="D704" s="4" t="s">
        <v>254</v>
      </c>
      <c r="E704" s="4" t="s">
        <v>954</v>
      </c>
      <c r="F704" s="42">
        <v>1365.32</v>
      </c>
      <c r="G704" s="42">
        <v>1551.5</v>
      </c>
    </row>
    <row r="705" spans="1:7">
      <c r="A705" s="3">
        <v>38629</v>
      </c>
      <c r="B705" s="4" t="s">
        <v>267</v>
      </c>
      <c r="C705" s="4" t="s">
        <v>255</v>
      </c>
      <c r="D705" s="4" t="s">
        <v>279</v>
      </c>
      <c r="E705" s="4" t="s">
        <v>955</v>
      </c>
      <c r="F705" s="42">
        <v>8748.7752</v>
      </c>
      <c r="G705" s="42">
        <v>9941.7900000000009</v>
      </c>
    </row>
    <row r="706" spans="1:7">
      <c r="A706" s="3">
        <v>38260</v>
      </c>
      <c r="B706" s="4" t="s">
        <v>267</v>
      </c>
      <c r="C706" s="4" t="s">
        <v>244</v>
      </c>
      <c r="D706" s="4" t="s">
        <v>262</v>
      </c>
      <c r="E706" s="4" t="s">
        <v>1889</v>
      </c>
      <c r="F706" s="42">
        <v>2896.0212000000001</v>
      </c>
      <c r="G706" s="42">
        <v>4993.1400000000003</v>
      </c>
    </row>
    <row r="707" spans="1:7">
      <c r="A707" s="3">
        <v>38629</v>
      </c>
      <c r="B707" s="4" t="s">
        <v>247</v>
      </c>
      <c r="C707" s="4" t="s">
        <v>244</v>
      </c>
      <c r="D707" s="4" t="s">
        <v>268</v>
      </c>
      <c r="E707" s="4" t="s">
        <v>957</v>
      </c>
      <c r="F707" s="42">
        <v>5254.0208000000002</v>
      </c>
      <c r="G707" s="42">
        <v>8905.1200000000008</v>
      </c>
    </row>
    <row r="708" spans="1:7">
      <c r="A708" s="3">
        <v>38629</v>
      </c>
      <c r="B708" s="4" t="s">
        <v>264</v>
      </c>
      <c r="C708" s="4" t="s">
        <v>272</v>
      </c>
      <c r="D708" s="4" t="s">
        <v>303</v>
      </c>
      <c r="E708" s="4" t="s">
        <v>958</v>
      </c>
      <c r="F708" s="42">
        <v>620.58029999999997</v>
      </c>
      <c r="G708" s="42">
        <v>1443.21</v>
      </c>
    </row>
    <row r="709" spans="1:7">
      <c r="A709" s="3">
        <v>38628</v>
      </c>
      <c r="B709" s="4" t="s">
        <v>275</v>
      </c>
      <c r="C709" s="4" t="s">
        <v>255</v>
      </c>
      <c r="D709" s="4" t="s">
        <v>317</v>
      </c>
      <c r="E709" s="4" t="s">
        <v>959</v>
      </c>
      <c r="F709" s="42">
        <v>9189.7783999999992</v>
      </c>
      <c r="G709" s="42">
        <v>9828.64</v>
      </c>
    </row>
    <row r="710" spans="1:7">
      <c r="A710" s="3">
        <v>38628</v>
      </c>
      <c r="B710" s="4" t="s">
        <v>243</v>
      </c>
      <c r="C710" s="4" t="s">
        <v>286</v>
      </c>
      <c r="D710" s="4" t="s">
        <v>262</v>
      </c>
      <c r="E710" s="4" t="s">
        <v>960</v>
      </c>
      <c r="F710" s="42">
        <v>4853.282400000001</v>
      </c>
      <c r="G710" s="42">
        <v>7137.18</v>
      </c>
    </row>
    <row r="711" spans="1:7">
      <c r="A711" s="3">
        <v>38628</v>
      </c>
      <c r="B711" s="4" t="s">
        <v>247</v>
      </c>
      <c r="C711" s="4" t="s">
        <v>255</v>
      </c>
      <c r="D711" s="4" t="s">
        <v>256</v>
      </c>
      <c r="E711" s="4" t="s">
        <v>961</v>
      </c>
      <c r="F711" s="42">
        <v>3840.1176000000005</v>
      </c>
      <c r="G711" s="42">
        <v>4363.7700000000004</v>
      </c>
    </row>
    <row r="712" spans="1:7">
      <c r="A712" s="3">
        <v>38628</v>
      </c>
      <c r="B712" s="4" t="s">
        <v>275</v>
      </c>
      <c r="C712" s="4" t="s">
        <v>258</v>
      </c>
      <c r="D712" s="4" t="s">
        <v>256</v>
      </c>
      <c r="E712" s="4" t="s">
        <v>962</v>
      </c>
      <c r="F712" s="42">
        <v>1461.2336</v>
      </c>
      <c r="G712" s="42">
        <v>3949.28</v>
      </c>
    </row>
    <row r="713" spans="1:7">
      <c r="A713" s="3">
        <v>38627</v>
      </c>
      <c r="B713" s="4" t="s">
        <v>247</v>
      </c>
      <c r="C713" s="4" t="s">
        <v>253</v>
      </c>
      <c r="D713" s="4" t="s">
        <v>251</v>
      </c>
      <c r="E713" s="4" t="s">
        <v>963</v>
      </c>
      <c r="F713" s="42">
        <v>7832.0792000000001</v>
      </c>
      <c r="G713" s="42">
        <v>8900.09</v>
      </c>
    </row>
    <row r="714" spans="1:7">
      <c r="A714" s="3">
        <v>38627</v>
      </c>
      <c r="B714" s="4" t="s">
        <v>275</v>
      </c>
      <c r="C714" s="4" t="s">
        <v>244</v>
      </c>
      <c r="D714" s="4" t="s">
        <v>276</v>
      </c>
      <c r="E714" s="4" t="s">
        <v>964</v>
      </c>
      <c r="F714" s="42">
        <v>4428.5120000000006</v>
      </c>
      <c r="G714" s="42">
        <v>8051.84</v>
      </c>
    </row>
    <row r="715" spans="1:7">
      <c r="A715" s="3">
        <v>38627</v>
      </c>
      <c r="B715" s="4" t="s">
        <v>247</v>
      </c>
      <c r="C715" s="4" t="s">
        <v>258</v>
      </c>
      <c r="D715" s="4" t="s">
        <v>281</v>
      </c>
      <c r="E715" s="4" t="s">
        <v>965</v>
      </c>
      <c r="F715" s="42">
        <v>1844.1947000000002</v>
      </c>
      <c r="G715" s="42">
        <v>4984.3100000000004</v>
      </c>
    </row>
    <row r="716" spans="1:7">
      <c r="A716" s="3">
        <v>38627</v>
      </c>
      <c r="B716" s="4" t="s">
        <v>275</v>
      </c>
      <c r="C716" s="4" t="s">
        <v>248</v>
      </c>
      <c r="D716" s="4" t="s">
        <v>268</v>
      </c>
      <c r="E716" s="4" t="s">
        <v>966</v>
      </c>
      <c r="F716" s="42">
        <v>167.9623</v>
      </c>
      <c r="G716" s="42">
        <v>390.61</v>
      </c>
    </row>
    <row r="717" spans="1:7">
      <c r="A717" s="3">
        <v>38627</v>
      </c>
      <c r="B717" s="4" t="s">
        <v>267</v>
      </c>
      <c r="C717" s="4" t="s">
        <v>255</v>
      </c>
      <c r="D717" s="4" t="s">
        <v>288</v>
      </c>
      <c r="E717" s="4" t="s">
        <v>967</v>
      </c>
      <c r="F717" s="42">
        <v>96.988399999999999</v>
      </c>
      <c r="G717" s="42">
        <v>142.63</v>
      </c>
    </row>
    <row r="718" spans="1:7">
      <c r="A718" s="3">
        <v>38625</v>
      </c>
      <c r="B718" s="4" t="s">
        <v>275</v>
      </c>
      <c r="C718" s="4" t="s">
        <v>272</v>
      </c>
      <c r="D718" s="4" t="s">
        <v>268</v>
      </c>
      <c r="E718" s="4" t="s">
        <v>968</v>
      </c>
      <c r="F718" s="42">
        <v>472.37850000000003</v>
      </c>
      <c r="G718" s="42">
        <v>1049.73</v>
      </c>
    </row>
    <row r="719" spans="1:7">
      <c r="A719" s="3">
        <v>38625</v>
      </c>
      <c r="B719" s="4" t="s">
        <v>267</v>
      </c>
      <c r="C719" s="4" t="s">
        <v>244</v>
      </c>
      <c r="D719" s="4" t="s">
        <v>317</v>
      </c>
      <c r="E719" s="4" t="s">
        <v>969</v>
      </c>
      <c r="F719" s="42">
        <v>947.32330000000002</v>
      </c>
      <c r="G719" s="42">
        <v>1013.18</v>
      </c>
    </row>
    <row r="720" spans="1:7">
      <c r="A720" s="3">
        <v>38625</v>
      </c>
      <c r="B720" s="4" t="s">
        <v>247</v>
      </c>
      <c r="C720" s="4" t="s">
        <v>253</v>
      </c>
      <c r="D720" s="4" t="s">
        <v>245</v>
      </c>
      <c r="E720" s="4" t="s">
        <v>970</v>
      </c>
      <c r="F720" s="42">
        <v>627.93920000000003</v>
      </c>
      <c r="G720" s="42">
        <v>923.44</v>
      </c>
    </row>
    <row r="721" spans="1:7">
      <c r="A721" s="3">
        <v>38625</v>
      </c>
      <c r="B721" s="4" t="s">
        <v>267</v>
      </c>
      <c r="C721" s="4" t="s">
        <v>258</v>
      </c>
      <c r="D721" s="4" t="s">
        <v>262</v>
      </c>
      <c r="E721" s="4" t="s">
        <v>971</v>
      </c>
      <c r="F721" s="42">
        <v>610.89840000000004</v>
      </c>
      <c r="G721" s="42">
        <v>898.38</v>
      </c>
    </row>
    <row r="722" spans="1:7">
      <c r="A722" s="3">
        <v>38624</v>
      </c>
      <c r="B722" s="4" t="s">
        <v>247</v>
      </c>
      <c r="C722" s="4" t="s">
        <v>261</v>
      </c>
      <c r="D722" s="4" t="s">
        <v>245</v>
      </c>
      <c r="E722" s="4" t="s">
        <v>972</v>
      </c>
      <c r="F722" s="42">
        <v>6424.8304000000007</v>
      </c>
      <c r="G722" s="42">
        <v>9448.2800000000007</v>
      </c>
    </row>
    <row r="723" spans="1:7">
      <c r="A723" s="3">
        <v>38624</v>
      </c>
      <c r="B723" s="4" t="s">
        <v>243</v>
      </c>
      <c r="C723" s="4" t="s">
        <v>244</v>
      </c>
      <c r="D723" s="4" t="s">
        <v>276</v>
      </c>
      <c r="E723" s="4" t="s">
        <v>973</v>
      </c>
      <c r="F723" s="42">
        <v>3030.5173999999997</v>
      </c>
      <c r="G723" s="42">
        <v>5225.03</v>
      </c>
    </row>
    <row r="724" spans="1:7">
      <c r="A724" s="3">
        <v>38623</v>
      </c>
      <c r="B724" s="4" t="s">
        <v>247</v>
      </c>
      <c r="C724" s="4" t="s">
        <v>255</v>
      </c>
      <c r="D724" s="4" t="s">
        <v>256</v>
      </c>
      <c r="E724" s="4" t="s">
        <v>974</v>
      </c>
      <c r="F724" s="42">
        <v>5666.4433999999992</v>
      </c>
      <c r="G724" s="42">
        <v>9769.73</v>
      </c>
    </row>
    <row r="725" spans="1:7">
      <c r="A725" s="3">
        <v>38623</v>
      </c>
      <c r="B725" s="4" t="s">
        <v>275</v>
      </c>
      <c r="C725" s="4" t="s">
        <v>253</v>
      </c>
      <c r="D725" s="4" t="s">
        <v>288</v>
      </c>
      <c r="E725" s="4" t="s">
        <v>975</v>
      </c>
      <c r="F725" s="42">
        <v>1000.4775</v>
      </c>
      <c r="G725" s="42">
        <v>1333.97</v>
      </c>
    </row>
    <row r="726" spans="1:7">
      <c r="A726" s="3">
        <v>38623</v>
      </c>
      <c r="B726" s="4" t="s">
        <v>275</v>
      </c>
      <c r="C726" s="4" t="s">
        <v>286</v>
      </c>
      <c r="D726" s="4" t="s">
        <v>256</v>
      </c>
      <c r="E726" s="4" t="s">
        <v>976</v>
      </c>
      <c r="F726" s="42">
        <v>1013.1176</v>
      </c>
      <c r="G726" s="42">
        <v>1151.27</v>
      </c>
    </row>
    <row r="727" spans="1:7">
      <c r="A727" s="3">
        <v>38622</v>
      </c>
      <c r="B727" s="4" t="s">
        <v>275</v>
      </c>
      <c r="C727" s="4" t="s">
        <v>253</v>
      </c>
      <c r="D727" s="4" t="s">
        <v>259</v>
      </c>
      <c r="E727" s="4" t="s">
        <v>722</v>
      </c>
      <c r="F727" s="42">
        <v>2648.4232000000002</v>
      </c>
      <c r="G727" s="42">
        <v>3894.74</v>
      </c>
    </row>
    <row r="728" spans="1:7">
      <c r="A728" s="3">
        <v>38621</v>
      </c>
      <c r="B728" s="4" t="s">
        <v>267</v>
      </c>
      <c r="C728" s="4" t="s">
        <v>255</v>
      </c>
      <c r="D728" s="4" t="s">
        <v>251</v>
      </c>
      <c r="E728" s="4" t="s">
        <v>977</v>
      </c>
      <c r="F728" s="42">
        <v>5590.2749999999996</v>
      </c>
      <c r="G728" s="42">
        <v>7453.7</v>
      </c>
    </row>
    <row r="729" spans="1:7">
      <c r="A729" s="3">
        <v>38621</v>
      </c>
      <c r="B729" s="4" t="s">
        <v>247</v>
      </c>
      <c r="C729" s="4" t="s">
        <v>272</v>
      </c>
      <c r="D729" s="4" t="s">
        <v>303</v>
      </c>
      <c r="E729" s="4" t="s">
        <v>978</v>
      </c>
      <c r="F729" s="42">
        <v>1731.3522</v>
      </c>
      <c r="G729" s="42">
        <v>2985.09</v>
      </c>
    </row>
    <row r="730" spans="1:7">
      <c r="A730" s="3">
        <v>38621</v>
      </c>
      <c r="B730" s="4" t="s">
        <v>275</v>
      </c>
      <c r="C730" s="4" t="s">
        <v>253</v>
      </c>
      <c r="D730" s="4" t="s">
        <v>268</v>
      </c>
      <c r="E730" s="4" t="s">
        <v>979</v>
      </c>
      <c r="F730" s="42">
        <v>403.83879999999999</v>
      </c>
      <c r="G730" s="42">
        <v>939.16</v>
      </c>
    </row>
    <row r="731" spans="1:7">
      <c r="A731" s="3">
        <v>38620</v>
      </c>
      <c r="B731" s="4" t="s">
        <v>267</v>
      </c>
      <c r="C731" s="4" t="s">
        <v>253</v>
      </c>
      <c r="D731" s="4" t="s">
        <v>288</v>
      </c>
      <c r="E731" s="4" t="s">
        <v>980</v>
      </c>
      <c r="F731" s="42">
        <v>4152.5415000000003</v>
      </c>
      <c r="G731" s="42">
        <v>9227.8700000000008</v>
      </c>
    </row>
    <row r="732" spans="1:7">
      <c r="A732" s="3">
        <v>38620</v>
      </c>
      <c r="B732" s="4" t="s">
        <v>275</v>
      </c>
      <c r="C732" s="4" t="s">
        <v>244</v>
      </c>
      <c r="D732" s="4" t="s">
        <v>279</v>
      </c>
      <c r="E732" s="4" t="s">
        <v>981</v>
      </c>
      <c r="F732" s="42">
        <v>5781.8175000000001</v>
      </c>
      <c r="G732" s="42">
        <v>7709.09</v>
      </c>
    </row>
    <row r="733" spans="1:7">
      <c r="A733" s="3">
        <v>38620</v>
      </c>
      <c r="B733" s="4" t="s">
        <v>267</v>
      </c>
      <c r="C733" s="4" t="s">
        <v>286</v>
      </c>
      <c r="D733" s="4" t="s">
        <v>256</v>
      </c>
      <c r="E733" s="4" t="s">
        <v>982</v>
      </c>
      <c r="F733" s="42">
        <v>3753.7632000000003</v>
      </c>
      <c r="G733" s="42">
        <v>4265.6400000000003</v>
      </c>
    </row>
    <row r="734" spans="1:7">
      <c r="A734" s="3">
        <v>38620</v>
      </c>
      <c r="B734" s="4" t="s">
        <v>243</v>
      </c>
      <c r="C734" s="4" t="s">
        <v>248</v>
      </c>
      <c r="D734" s="4" t="s">
        <v>254</v>
      </c>
      <c r="E734" s="4" t="s">
        <v>983</v>
      </c>
      <c r="F734" s="42">
        <v>1503.7125000000001</v>
      </c>
      <c r="G734" s="42">
        <v>2004.95</v>
      </c>
    </row>
    <row r="735" spans="1:7">
      <c r="A735" s="3">
        <v>38619</v>
      </c>
      <c r="B735" s="4" t="s">
        <v>247</v>
      </c>
      <c r="C735" s="4" t="s">
        <v>253</v>
      </c>
      <c r="D735" s="4" t="s">
        <v>245</v>
      </c>
      <c r="E735" s="4" t="s">
        <v>984</v>
      </c>
      <c r="F735" s="42">
        <v>2393.3880000000004</v>
      </c>
      <c r="G735" s="42">
        <v>5318.64</v>
      </c>
    </row>
    <row r="736" spans="1:7">
      <c r="A736" s="3">
        <v>38619</v>
      </c>
      <c r="B736" s="4" t="s">
        <v>243</v>
      </c>
      <c r="C736" s="4" t="s">
        <v>261</v>
      </c>
      <c r="D736" s="4" t="s">
        <v>317</v>
      </c>
      <c r="E736" s="4" t="s">
        <v>985</v>
      </c>
      <c r="F736" s="42">
        <v>3337.1625000000004</v>
      </c>
      <c r="G736" s="42">
        <v>4449.55</v>
      </c>
    </row>
    <row r="737" spans="1:7">
      <c r="A737" s="3">
        <v>38619</v>
      </c>
      <c r="B737" s="4" t="s">
        <v>267</v>
      </c>
      <c r="C737" s="4" t="s">
        <v>248</v>
      </c>
      <c r="D737" s="4" t="s">
        <v>303</v>
      </c>
      <c r="E737" s="4" t="s">
        <v>549</v>
      </c>
      <c r="F737" s="42">
        <v>2727.3</v>
      </c>
      <c r="G737" s="42">
        <v>3636.4</v>
      </c>
    </row>
    <row r="738" spans="1:7">
      <c r="A738" s="3">
        <v>38618</v>
      </c>
      <c r="B738" s="4" t="s">
        <v>275</v>
      </c>
      <c r="C738" s="4" t="s">
        <v>261</v>
      </c>
      <c r="D738" s="4" t="s">
        <v>262</v>
      </c>
      <c r="E738" s="4" t="s">
        <v>986</v>
      </c>
      <c r="F738" s="42">
        <v>4440.5185000000001</v>
      </c>
      <c r="G738" s="42">
        <v>8073.67</v>
      </c>
    </row>
    <row r="739" spans="1:7">
      <c r="A739" s="3">
        <v>38618</v>
      </c>
      <c r="B739" s="4" t="s">
        <v>247</v>
      </c>
      <c r="C739" s="4" t="s">
        <v>253</v>
      </c>
      <c r="D739" s="4" t="s">
        <v>265</v>
      </c>
      <c r="E739" s="4" t="s">
        <v>987</v>
      </c>
      <c r="F739" s="42">
        <v>2421.2420000000002</v>
      </c>
      <c r="G739" s="42">
        <v>3560.65</v>
      </c>
    </row>
    <row r="740" spans="1:7">
      <c r="A740" s="3">
        <v>38618</v>
      </c>
      <c r="B740" s="4" t="s">
        <v>247</v>
      </c>
      <c r="C740" s="4" t="s">
        <v>258</v>
      </c>
      <c r="D740" s="4" t="s">
        <v>245</v>
      </c>
      <c r="E740" s="4" t="s">
        <v>988</v>
      </c>
      <c r="F740" s="42">
        <v>2280.1692000000003</v>
      </c>
      <c r="G740" s="42">
        <v>3353.19</v>
      </c>
    </row>
    <row r="741" spans="1:7">
      <c r="A741" s="3">
        <v>38617</v>
      </c>
      <c r="B741" s="4" t="s">
        <v>275</v>
      </c>
      <c r="C741" s="4" t="s">
        <v>272</v>
      </c>
      <c r="D741" s="4" t="s">
        <v>251</v>
      </c>
      <c r="E741" s="4" t="s">
        <v>989</v>
      </c>
      <c r="F741" s="42">
        <v>7160.4984000000004</v>
      </c>
      <c r="G741" s="42">
        <v>8136.93</v>
      </c>
    </row>
    <row r="742" spans="1:7">
      <c r="A742" s="3">
        <v>38616</v>
      </c>
      <c r="B742" s="4" t="s">
        <v>267</v>
      </c>
      <c r="C742" s="4" t="s">
        <v>244</v>
      </c>
      <c r="D742" s="4" t="s">
        <v>317</v>
      </c>
      <c r="E742" s="4" t="s">
        <v>990</v>
      </c>
      <c r="F742" s="42">
        <v>4252.0940000000001</v>
      </c>
      <c r="G742" s="42">
        <v>7731.08</v>
      </c>
    </row>
    <row r="743" spans="1:7">
      <c r="A743" s="3">
        <v>38236</v>
      </c>
      <c r="B743" s="4" t="s">
        <v>247</v>
      </c>
      <c r="C743" s="4" t="s">
        <v>244</v>
      </c>
      <c r="D743" s="4" t="s">
        <v>262</v>
      </c>
      <c r="E743" s="4" t="s">
        <v>1950</v>
      </c>
      <c r="F743" s="42">
        <v>4774.7205000000004</v>
      </c>
      <c r="G743" s="42">
        <v>8681.31</v>
      </c>
    </row>
    <row r="744" spans="1:7">
      <c r="A744" s="3">
        <v>38615</v>
      </c>
      <c r="B744" s="4" t="s">
        <v>247</v>
      </c>
      <c r="C744" s="4" t="s">
        <v>261</v>
      </c>
      <c r="D744" s="4" t="s">
        <v>268</v>
      </c>
      <c r="E744" s="4" t="s">
        <v>992</v>
      </c>
      <c r="F744" s="42">
        <v>2832.6725999999999</v>
      </c>
      <c r="G744" s="42">
        <v>4801.1400000000003</v>
      </c>
    </row>
    <row r="745" spans="1:7">
      <c r="A745" s="3">
        <v>38615</v>
      </c>
      <c r="B745" s="4" t="s">
        <v>267</v>
      </c>
      <c r="C745" s="4" t="s">
        <v>261</v>
      </c>
      <c r="D745" s="4" t="s">
        <v>259</v>
      </c>
      <c r="E745" s="4" t="s">
        <v>993</v>
      </c>
      <c r="F745" s="42">
        <v>1458.1886</v>
      </c>
      <c r="G745" s="42">
        <v>1559.56</v>
      </c>
    </row>
    <row r="746" spans="1:7">
      <c r="A746" s="3">
        <v>38614</v>
      </c>
      <c r="B746" s="4" t="s">
        <v>264</v>
      </c>
      <c r="C746" s="4" t="s">
        <v>272</v>
      </c>
      <c r="D746" s="4" t="s">
        <v>281</v>
      </c>
      <c r="E746" s="4" t="s">
        <v>994</v>
      </c>
      <c r="F746" s="42">
        <v>6886.3432000000003</v>
      </c>
      <c r="G746" s="42">
        <v>7825.39</v>
      </c>
    </row>
    <row r="747" spans="1:7">
      <c r="A747" s="3">
        <v>38614</v>
      </c>
      <c r="B747" s="4" t="s">
        <v>264</v>
      </c>
      <c r="C747" s="4" t="s">
        <v>261</v>
      </c>
      <c r="D747" s="4" t="s">
        <v>303</v>
      </c>
      <c r="E747" s="4" t="s">
        <v>995</v>
      </c>
      <c r="F747" s="42">
        <v>1622.2909</v>
      </c>
      <c r="G747" s="42">
        <v>4384.57</v>
      </c>
    </row>
    <row r="748" spans="1:7">
      <c r="A748" s="3">
        <v>38613</v>
      </c>
      <c r="B748" s="4" t="s">
        <v>267</v>
      </c>
      <c r="C748" s="4" t="s">
        <v>272</v>
      </c>
      <c r="D748" s="4" t="s">
        <v>265</v>
      </c>
      <c r="E748" s="4" t="s">
        <v>996</v>
      </c>
      <c r="F748" s="42">
        <v>5347.43</v>
      </c>
      <c r="G748" s="42">
        <v>9722.6</v>
      </c>
    </row>
    <row r="749" spans="1:7">
      <c r="A749" s="3">
        <v>38613</v>
      </c>
      <c r="B749" s="4" t="s">
        <v>247</v>
      </c>
      <c r="C749" s="4" t="s">
        <v>272</v>
      </c>
      <c r="D749" s="4" t="s">
        <v>262</v>
      </c>
      <c r="E749" s="4" t="s">
        <v>997</v>
      </c>
      <c r="F749" s="42">
        <v>3338.9505000000004</v>
      </c>
      <c r="G749" s="42">
        <v>7419.89</v>
      </c>
    </row>
    <row r="750" spans="1:7">
      <c r="A750" s="3">
        <v>38613</v>
      </c>
      <c r="B750" s="4" t="s">
        <v>243</v>
      </c>
      <c r="C750" s="4" t="s">
        <v>255</v>
      </c>
      <c r="D750" s="4" t="s">
        <v>288</v>
      </c>
      <c r="E750" s="4" t="s">
        <v>998</v>
      </c>
      <c r="F750" s="42">
        <v>3598.8477999999996</v>
      </c>
      <c r="G750" s="42">
        <v>6204.91</v>
      </c>
    </row>
    <row r="751" spans="1:7">
      <c r="A751" s="3">
        <v>38613</v>
      </c>
      <c r="B751" s="4" t="s">
        <v>243</v>
      </c>
      <c r="C751" s="4" t="s">
        <v>253</v>
      </c>
      <c r="D751" s="4" t="s">
        <v>303</v>
      </c>
      <c r="E751" s="4" t="s">
        <v>999</v>
      </c>
      <c r="F751" s="42">
        <v>447.8888</v>
      </c>
      <c r="G751" s="42">
        <v>658.66</v>
      </c>
    </row>
    <row r="752" spans="1:7">
      <c r="A752" s="3">
        <v>38612</v>
      </c>
      <c r="B752" s="4" t="s">
        <v>267</v>
      </c>
      <c r="C752" s="4" t="s">
        <v>272</v>
      </c>
      <c r="D752" s="4" t="s">
        <v>303</v>
      </c>
      <c r="E752" s="4" t="s">
        <v>1000</v>
      </c>
      <c r="F752" s="42">
        <v>4906.8450000000003</v>
      </c>
      <c r="G752" s="42">
        <v>6542.46</v>
      </c>
    </row>
    <row r="753" spans="1:7">
      <c r="A753" s="3">
        <v>38612</v>
      </c>
      <c r="B753" s="4" t="s">
        <v>247</v>
      </c>
      <c r="C753" s="4" t="s">
        <v>255</v>
      </c>
      <c r="D753" s="4" t="s">
        <v>281</v>
      </c>
      <c r="E753" s="4" t="s">
        <v>1001</v>
      </c>
      <c r="F753" s="42">
        <v>2918.6280000000002</v>
      </c>
      <c r="G753" s="42">
        <v>6485.84</v>
      </c>
    </row>
    <row r="754" spans="1:7">
      <c r="A754" s="3">
        <v>38612</v>
      </c>
      <c r="B754" s="4" t="s">
        <v>247</v>
      </c>
      <c r="C754" s="4" t="s">
        <v>244</v>
      </c>
      <c r="D754" s="4" t="s">
        <v>317</v>
      </c>
      <c r="E754" s="4" t="s">
        <v>1002</v>
      </c>
      <c r="F754" s="42">
        <v>1660.4822999999999</v>
      </c>
      <c r="G754" s="42">
        <v>4487.79</v>
      </c>
    </row>
    <row r="755" spans="1:7">
      <c r="A755" s="3">
        <v>38612</v>
      </c>
      <c r="B755" s="4" t="s">
        <v>267</v>
      </c>
      <c r="C755" s="4" t="s">
        <v>253</v>
      </c>
      <c r="D755" s="4" t="s">
        <v>259</v>
      </c>
      <c r="E755" s="4" t="s">
        <v>1003</v>
      </c>
      <c r="F755" s="42">
        <v>1575.6730000000002</v>
      </c>
      <c r="G755" s="42">
        <v>2864.86</v>
      </c>
    </row>
    <row r="756" spans="1:7">
      <c r="A756" s="3">
        <v>38611</v>
      </c>
      <c r="B756" s="4" t="s">
        <v>243</v>
      </c>
      <c r="C756" s="4" t="s">
        <v>255</v>
      </c>
      <c r="D756" s="4" t="s">
        <v>317</v>
      </c>
      <c r="E756" s="4" t="s">
        <v>1004</v>
      </c>
      <c r="F756" s="42">
        <v>4240.0967000000001</v>
      </c>
      <c r="G756" s="42">
        <v>9860.69</v>
      </c>
    </row>
    <row r="757" spans="1:7">
      <c r="A757" s="3">
        <v>38611</v>
      </c>
      <c r="B757" s="4" t="s">
        <v>264</v>
      </c>
      <c r="C757" s="4" t="s">
        <v>248</v>
      </c>
      <c r="D757" s="4" t="s">
        <v>265</v>
      </c>
      <c r="E757" s="4" t="s">
        <v>1005</v>
      </c>
      <c r="F757" s="42">
        <v>1805.7295000000001</v>
      </c>
      <c r="G757" s="42">
        <v>4880.3500000000004</v>
      </c>
    </row>
    <row r="758" spans="1:7">
      <c r="A758" s="3">
        <v>38883</v>
      </c>
      <c r="B758" s="4" t="s">
        <v>247</v>
      </c>
      <c r="C758" s="4" t="s">
        <v>248</v>
      </c>
      <c r="D758" s="4" t="s">
        <v>245</v>
      </c>
      <c r="E758" s="4" t="s">
        <v>249</v>
      </c>
      <c r="F758" s="42">
        <v>6971.4974999999995</v>
      </c>
      <c r="G758" s="42">
        <v>9295.33</v>
      </c>
    </row>
    <row r="759" spans="1:7">
      <c r="A759" s="3">
        <v>38610</v>
      </c>
      <c r="B759" s="4" t="s">
        <v>247</v>
      </c>
      <c r="C759" s="4" t="s">
        <v>286</v>
      </c>
      <c r="D759" s="4" t="s">
        <v>262</v>
      </c>
      <c r="E759" s="4" t="s">
        <v>1007</v>
      </c>
      <c r="F759" s="42">
        <v>4150.4493999999995</v>
      </c>
      <c r="G759" s="42">
        <v>7034.66</v>
      </c>
    </row>
    <row r="760" spans="1:7">
      <c r="A760" s="3">
        <v>38610</v>
      </c>
      <c r="B760" s="4" t="s">
        <v>243</v>
      </c>
      <c r="C760" s="4" t="s">
        <v>272</v>
      </c>
      <c r="D760" s="4" t="s">
        <v>262</v>
      </c>
      <c r="E760" s="4" t="s">
        <v>1008</v>
      </c>
      <c r="F760" s="42">
        <v>5016.6863999999996</v>
      </c>
      <c r="G760" s="42">
        <v>5700.78</v>
      </c>
    </row>
    <row r="761" spans="1:7">
      <c r="A761" s="3">
        <v>38610</v>
      </c>
      <c r="B761" s="4" t="s">
        <v>247</v>
      </c>
      <c r="C761" s="4" t="s">
        <v>272</v>
      </c>
      <c r="D761" s="4" t="s">
        <v>265</v>
      </c>
      <c r="E761" s="4" t="s">
        <v>1009</v>
      </c>
      <c r="F761" s="42">
        <v>3251.3624999999997</v>
      </c>
      <c r="G761" s="42">
        <v>4335.1499999999996</v>
      </c>
    </row>
    <row r="762" spans="1:7">
      <c r="A762" s="3">
        <v>38609</v>
      </c>
      <c r="B762" s="4" t="s">
        <v>243</v>
      </c>
      <c r="C762" s="4" t="s">
        <v>244</v>
      </c>
      <c r="D762" s="4" t="s">
        <v>281</v>
      </c>
      <c r="E762" s="4" t="s">
        <v>1010</v>
      </c>
      <c r="F762" s="42">
        <v>8115.0520000000015</v>
      </c>
      <c r="G762" s="42">
        <v>8679.2000000000007</v>
      </c>
    </row>
    <row r="763" spans="1:7">
      <c r="A763" s="3">
        <v>38609</v>
      </c>
      <c r="B763" s="4" t="s">
        <v>267</v>
      </c>
      <c r="C763" s="4" t="s">
        <v>253</v>
      </c>
      <c r="D763" s="4" t="s">
        <v>265</v>
      </c>
      <c r="E763" s="4" t="s">
        <v>726</v>
      </c>
      <c r="F763" s="42">
        <v>4949.8724999999995</v>
      </c>
      <c r="G763" s="42">
        <v>6599.83</v>
      </c>
    </row>
    <row r="764" spans="1:7">
      <c r="A764" s="3">
        <v>38609</v>
      </c>
      <c r="B764" s="4" t="s">
        <v>267</v>
      </c>
      <c r="C764" s="4" t="s">
        <v>261</v>
      </c>
      <c r="D764" s="4" t="s">
        <v>317</v>
      </c>
      <c r="E764" s="4" t="s">
        <v>1011</v>
      </c>
      <c r="F764" s="42">
        <v>3607.2410000000004</v>
      </c>
      <c r="G764" s="42">
        <v>6558.62</v>
      </c>
    </row>
    <row r="765" spans="1:7">
      <c r="A765" s="3">
        <v>38608</v>
      </c>
      <c r="B765" s="4" t="s">
        <v>247</v>
      </c>
      <c r="C765" s="4" t="s">
        <v>258</v>
      </c>
      <c r="D765" s="4" t="s">
        <v>303</v>
      </c>
      <c r="E765" s="4" t="s">
        <v>1012</v>
      </c>
      <c r="F765" s="42">
        <v>4882.3182000000006</v>
      </c>
      <c r="G765" s="42">
        <v>8417.7900000000009</v>
      </c>
    </row>
    <row r="766" spans="1:7">
      <c r="A766" s="3">
        <v>38608</v>
      </c>
      <c r="B766" s="4" t="s">
        <v>247</v>
      </c>
      <c r="C766" s="4" t="s">
        <v>261</v>
      </c>
      <c r="D766" s="4" t="s">
        <v>317</v>
      </c>
      <c r="E766" s="4" t="s">
        <v>1013</v>
      </c>
      <c r="F766" s="42">
        <v>2306.5689000000002</v>
      </c>
      <c r="G766" s="42">
        <v>6233.97</v>
      </c>
    </row>
    <row r="767" spans="1:7">
      <c r="A767" s="3">
        <v>38608</v>
      </c>
      <c r="B767" s="4" t="s">
        <v>243</v>
      </c>
      <c r="C767" s="4" t="s">
        <v>261</v>
      </c>
      <c r="D767" s="4" t="s">
        <v>254</v>
      </c>
      <c r="E767" s="4" t="s">
        <v>1014</v>
      </c>
      <c r="F767" s="42">
        <v>2402.1142</v>
      </c>
      <c r="G767" s="42">
        <v>4071.38</v>
      </c>
    </row>
    <row r="768" spans="1:7">
      <c r="A768" s="3">
        <v>38608</v>
      </c>
      <c r="B768" s="4" t="s">
        <v>243</v>
      </c>
      <c r="C768" s="4" t="s">
        <v>272</v>
      </c>
      <c r="D768" s="4" t="s">
        <v>279</v>
      </c>
      <c r="E768" s="4" t="s">
        <v>1015</v>
      </c>
      <c r="F768" s="42">
        <v>2244.3459499999999</v>
      </c>
      <c r="G768" s="42">
        <v>2400.37</v>
      </c>
    </row>
    <row r="769" spans="1:7">
      <c r="A769" s="3">
        <v>38607</v>
      </c>
      <c r="B769" s="4" t="s">
        <v>243</v>
      </c>
      <c r="C769" s="4" t="s">
        <v>244</v>
      </c>
      <c r="D769" s="4" t="s">
        <v>303</v>
      </c>
      <c r="E769" s="4" t="s">
        <v>1016</v>
      </c>
      <c r="F769" s="42">
        <v>2381.2470000000003</v>
      </c>
      <c r="G769" s="42">
        <v>4329.54</v>
      </c>
    </row>
    <row r="770" spans="1:7">
      <c r="A770" s="3">
        <v>38607</v>
      </c>
      <c r="B770" s="4" t="s">
        <v>247</v>
      </c>
      <c r="C770" s="4" t="s">
        <v>258</v>
      </c>
      <c r="D770" s="4" t="s">
        <v>317</v>
      </c>
      <c r="E770" s="4" t="s">
        <v>1017</v>
      </c>
      <c r="F770" s="42">
        <v>974.26350000000014</v>
      </c>
      <c r="G770" s="42">
        <v>2165.0300000000002</v>
      </c>
    </row>
    <row r="771" spans="1:7">
      <c r="A771" s="3">
        <v>38606</v>
      </c>
      <c r="B771" s="4" t="s">
        <v>267</v>
      </c>
      <c r="C771" s="4" t="s">
        <v>286</v>
      </c>
      <c r="D771" s="4" t="s">
        <v>256</v>
      </c>
      <c r="E771" s="4" t="s">
        <v>1018</v>
      </c>
      <c r="F771" s="42">
        <v>5649.9024000000009</v>
      </c>
      <c r="G771" s="42">
        <v>8308.68</v>
      </c>
    </row>
    <row r="772" spans="1:7">
      <c r="A772" s="3">
        <v>38875</v>
      </c>
      <c r="B772" s="4" t="s">
        <v>247</v>
      </c>
      <c r="C772" s="4" t="s">
        <v>248</v>
      </c>
      <c r="D772" s="4" t="s">
        <v>245</v>
      </c>
      <c r="E772" s="4" t="s">
        <v>299</v>
      </c>
      <c r="F772" s="42">
        <v>391.89600000000002</v>
      </c>
      <c r="G772" s="42">
        <v>870.88</v>
      </c>
    </row>
    <row r="773" spans="1:7">
      <c r="A773" s="3">
        <v>38606</v>
      </c>
      <c r="B773" s="4" t="s">
        <v>243</v>
      </c>
      <c r="C773" s="4" t="s">
        <v>248</v>
      </c>
      <c r="D773" s="4" t="s">
        <v>256</v>
      </c>
      <c r="E773" s="4" t="s">
        <v>1020</v>
      </c>
      <c r="F773" s="42">
        <v>2715.5425999999998</v>
      </c>
      <c r="G773" s="42">
        <v>4681.97</v>
      </c>
    </row>
    <row r="774" spans="1:7">
      <c r="A774" s="3">
        <v>38606</v>
      </c>
      <c r="B774" s="4" t="s">
        <v>247</v>
      </c>
      <c r="C774" s="4" t="s">
        <v>286</v>
      </c>
      <c r="D774" s="4" t="s">
        <v>262</v>
      </c>
      <c r="E774" s="4" t="s">
        <v>1021</v>
      </c>
      <c r="F774" s="42">
        <v>45.624699999999997</v>
      </c>
      <c r="G774" s="42">
        <v>77.33</v>
      </c>
    </row>
    <row r="775" spans="1:7">
      <c r="A775" s="3">
        <v>38605</v>
      </c>
      <c r="B775" s="4" t="s">
        <v>247</v>
      </c>
      <c r="C775" s="4" t="s">
        <v>248</v>
      </c>
      <c r="D775" s="4" t="s">
        <v>303</v>
      </c>
      <c r="E775" s="4" t="s">
        <v>1022</v>
      </c>
      <c r="F775" s="42">
        <v>4252.9369999999999</v>
      </c>
      <c r="G775" s="42">
        <v>7332.65</v>
      </c>
    </row>
    <row r="776" spans="1:7">
      <c r="A776" s="3">
        <v>38605</v>
      </c>
      <c r="B776" s="4" t="s">
        <v>243</v>
      </c>
      <c r="C776" s="4" t="s">
        <v>253</v>
      </c>
      <c r="D776" s="4" t="s">
        <v>245</v>
      </c>
      <c r="E776" s="4" t="s">
        <v>1023</v>
      </c>
      <c r="F776" s="42">
        <v>5758.3751499999998</v>
      </c>
      <c r="G776" s="42">
        <v>6158.69</v>
      </c>
    </row>
    <row r="777" spans="1:7">
      <c r="A777" s="3">
        <v>38605</v>
      </c>
      <c r="B777" s="4" t="s">
        <v>267</v>
      </c>
      <c r="C777" s="4" t="s">
        <v>272</v>
      </c>
      <c r="D777" s="4" t="s">
        <v>254</v>
      </c>
      <c r="E777" s="4" t="s">
        <v>1024</v>
      </c>
      <c r="F777" s="42">
        <v>3060.2715000000003</v>
      </c>
      <c r="G777" s="42">
        <v>5564.13</v>
      </c>
    </row>
    <row r="778" spans="1:7">
      <c r="A778" s="3">
        <v>38605</v>
      </c>
      <c r="B778" s="4" t="s">
        <v>264</v>
      </c>
      <c r="C778" s="4" t="s">
        <v>258</v>
      </c>
      <c r="D778" s="4" t="s">
        <v>256</v>
      </c>
      <c r="E778" s="4" t="s">
        <v>1025</v>
      </c>
      <c r="F778" s="42">
        <v>1625.3027</v>
      </c>
      <c r="G778" s="42">
        <v>4392.71</v>
      </c>
    </row>
    <row r="779" spans="1:7">
      <c r="A779" s="3">
        <v>38604</v>
      </c>
      <c r="B779" s="4" t="s">
        <v>267</v>
      </c>
      <c r="C779" s="4" t="s">
        <v>258</v>
      </c>
      <c r="D779" s="4" t="s">
        <v>251</v>
      </c>
      <c r="E779" s="4" t="s">
        <v>1026</v>
      </c>
      <c r="F779" s="42">
        <v>6992.6384000000007</v>
      </c>
      <c r="G779" s="42">
        <v>7946.18</v>
      </c>
    </row>
    <row r="780" spans="1:7">
      <c r="A780" s="3">
        <v>38604</v>
      </c>
      <c r="B780" s="4" t="s">
        <v>243</v>
      </c>
      <c r="C780" s="4" t="s">
        <v>272</v>
      </c>
      <c r="D780" s="4" t="s">
        <v>288</v>
      </c>
      <c r="E780" s="4" t="s">
        <v>1027</v>
      </c>
      <c r="F780" s="42">
        <v>4390.8628499999995</v>
      </c>
      <c r="G780" s="42">
        <v>4696.1099999999997</v>
      </c>
    </row>
    <row r="781" spans="1:7">
      <c r="A781" s="3">
        <v>38603</v>
      </c>
      <c r="B781" s="4" t="s">
        <v>247</v>
      </c>
      <c r="C781" s="4" t="s">
        <v>244</v>
      </c>
      <c r="D781" s="4" t="s">
        <v>251</v>
      </c>
      <c r="E781" s="4" t="s">
        <v>1028</v>
      </c>
      <c r="F781" s="42">
        <v>4463.1965999999993</v>
      </c>
      <c r="G781" s="42">
        <v>7564.74</v>
      </c>
    </row>
    <row r="782" spans="1:7">
      <c r="A782" s="3">
        <v>38603</v>
      </c>
      <c r="B782" s="4" t="s">
        <v>243</v>
      </c>
      <c r="C782" s="4" t="s">
        <v>261</v>
      </c>
      <c r="D782" s="4" t="s">
        <v>317</v>
      </c>
      <c r="E782" s="4" t="s">
        <v>1029</v>
      </c>
      <c r="F782" s="42">
        <v>3285.9920499999998</v>
      </c>
      <c r="G782" s="42">
        <v>3514.43</v>
      </c>
    </row>
    <row r="783" spans="1:7">
      <c r="A783" s="3">
        <v>38603</v>
      </c>
      <c r="B783" s="4" t="s">
        <v>264</v>
      </c>
      <c r="C783" s="4" t="s">
        <v>248</v>
      </c>
      <c r="D783" s="4" t="s">
        <v>303</v>
      </c>
      <c r="E783" s="4" t="s">
        <v>1030</v>
      </c>
      <c r="F783" s="42">
        <v>1850.45</v>
      </c>
      <c r="G783" s="42">
        <v>2721.25</v>
      </c>
    </row>
    <row r="784" spans="1:7">
      <c r="A784" s="3">
        <v>38603</v>
      </c>
      <c r="B784" s="4" t="s">
        <v>264</v>
      </c>
      <c r="C784" s="4" t="s">
        <v>244</v>
      </c>
      <c r="D784" s="4" t="s">
        <v>268</v>
      </c>
      <c r="E784" s="4" t="s">
        <v>1031</v>
      </c>
      <c r="F784" s="42">
        <v>890.87400000000002</v>
      </c>
      <c r="G784" s="42">
        <v>2071.8000000000002</v>
      </c>
    </row>
    <row r="785" spans="1:7">
      <c r="A785" s="3">
        <v>38602</v>
      </c>
      <c r="B785" s="4" t="s">
        <v>267</v>
      </c>
      <c r="C785" s="4" t="s">
        <v>248</v>
      </c>
      <c r="D785" s="4" t="s">
        <v>254</v>
      </c>
      <c r="E785" s="4" t="s">
        <v>1032</v>
      </c>
      <c r="F785" s="42">
        <v>1880.0402999999999</v>
      </c>
      <c r="G785" s="42">
        <v>5081.1899999999996</v>
      </c>
    </row>
    <row r="786" spans="1:7">
      <c r="A786" s="3">
        <v>38601</v>
      </c>
      <c r="B786" s="4" t="s">
        <v>267</v>
      </c>
      <c r="C786" s="4" t="s">
        <v>244</v>
      </c>
      <c r="D786" s="4" t="s">
        <v>281</v>
      </c>
      <c r="E786" s="4" t="s">
        <v>1033</v>
      </c>
      <c r="F786" s="42">
        <v>3619.6655999999998</v>
      </c>
      <c r="G786" s="42">
        <v>9782.8799999999992</v>
      </c>
    </row>
    <row r="787" spans="1:7">
      <c r="A787" s="3">
        <v>38601</v>
      </c>
      <c r="B787" s="4" t="s">
        <v>275</v>
      </c>
      <c r="C787" s="4" t="s">
        <v>272</v>
      </c>
      <c r="D787" s="4" t="s">
        <v>259</v>
      </c>
      <c r="E787" s="4" t="s">
        <v>1034</v>
      </c>
      <c r="F787" s="42">
        <v>4294.03</v>
      </c>
      <c r="G787" s="42">
        <v>6314.75</v>
      </c>
    </row>
    <row r="788" spans="1:7">
      <c r="A788" s="3">
        <v>38601</v>
      </c>
      <c r="B788" s="4" t="s">
        <v>264</v>
      </c>
      <c r="C788" s="4" t="s">
        <v>253</v>
      </c>
      <c r="D788" s="4" t="s">
        <v>303</v>
      </c>
      <c r="E788" s="4" t="s">
        <v>1035</v>
      </c>
      <c r="F788" s="42">
        <v>4592.5725000000002</v>
      </c>
      <c r="G788" s="42">
        <v>6123.43</v>
      </c>
    </row>
    <row r="789" spans="1:7">
      <c r="A789" s="3">
        <v>38601</v>
      </c>
      <c r="B789" s="4" t="s">
        <v>275</v>
      </c>
      <c r="C789" s="4" t="s">
        <v>261</v>
      </c>
      <c r="D789" s="4" t="s">
        <v>265</v>
      </c>
      <c r="E789" s="4" t="s">
        <v>1036</v>
      </c>
      <c r="F789" s="42">
        <v>3853.0602000000003</v>
      </c>
      <c r="G789" s="42">
        <v>4120.92</v>
      </c>
    </row>
    <row r="790" spans="1:7">
      <c r="A790" s="3">
        <v>38601</v>
      </c>
      <c r="B790" s="4" t="s">
        <v>247</v>
      </c>
      <c r="C790" s="4" t="s">
        <v>248</v>
      </c>
      <c r="D790" s="4" t="s">
        <v>259</v>
      </c>
      <c r="E790" s="4" t="s">
        <v>1037</v>
      </c>
      <c r="F790" s="42">
        <v>1421.2145</v>
      </c>
      <c r="G790" s="42">
        <v>3305.15</v>
      </c>
    </row>
    <row r="791" spans="1:7">
      <c r="A791" s="3">
        <v>38600</v>
      </c>
      <c r="B791" s="4" t="s">
        <v>264</v>
      </c>
      <c r="C791" s="4" t="s">
        <v>255</v>
      </c>
      <c r="D791" s="4" t="s">
        <v>254</v>
      </c>
      <c r="E791" s="4" t="s">
        <v>1038</v>
      </c>
      <c r="F791" s="42">
        <v>6648.6824999999999</v>
      </c>
      <c r="G791" s="42">
        <v>8864.91</v>
      </c>
    </row>
    <row r="792" spans="1:7">
      <c r="A792" s="3">
        <v>38600</v>
      </c>
      <c r="B792" s="4" t="s">
        <v>247</v>
      </c>
      <c r="C792" s="4" t="s">
        <v>255</v>
      </c>
      <c r="D792" s="4" t="s">
        <v>276</v>
      </c>
      <c r="E792" s="4" t="s">
        <v>1039</v>
      </c>
      <c r="F792" s="42">
        <v>3209.3816999999999</v>
      </c>
      <c r="G792" s="42">
        <v>5439.63</v>
      </c>
    </row>
    <row r="793" spans="1:7">
      <c r="A793" s="3">
        <v>38599</v>
      </c>
      <c r="B793" s="4" t="s">
        <v>267</v>
      </c>
      <c r="C793" s="4" t="s">
        <v>244</v>
      </c>
      <c r="D793" s="4" t="s">
        <v>276</v>
      </c>
      <c r="E793" s="4" t="s">
        <v>1040</v>
      </c>
      <c r="F793" s="42">
        <v>2886.3235999999997</v>
      </c>
      <c r="G793" s="42">
        <v>4976.42</v>
      </c>
    </row>
    <row r="794" spans="1:7">
      <c r="A794" s="3">
        <v>38598</v>
      </c>
      <c r="B794" s="4" t="s">
        <v>264</v>
      </c>
      <c r="C794" s="4" t="s">
        <v>248</v>
      </c>
      <c r="D794" s="4" t="s">
        <v>276</v>
      </c>
      <c r="E794" s="4" t="s">
        <v>1041</v>
      </c>
      <c r="F794" s="42">
        <v>5831.8903999999993</v>
      </c>
      <c r="G794" s="42">
        <v>9884.56</v>
      </c>
    </row>
    <row r="795" spans="1:7">
      <c r="A795" s="3">
        <v>38598</v>
      </c>
      <c r="B795" s="4" t="s">
        <v>275</v>
      </c>
      <c r="C795" s="4" t="s">
        <v>258</v>
      </c>
      <c r="D795" s="4" t="s">
        <v>276</v>
      </c>
      <c r="E795" s="4" t="s">
        <v>1042</v>
      </c>
      <c r="F795" s="42">
        <v>3514.2808000000005</v>
      </c>
      <c r="G795" s="42">
        <v>5168.0600000000004</v>
      </c>
    </row>
    <row r="796" spans="1:7">
      <c r="A796" s="3">
        <v>38839</v>
      </c>
      <c r="B796" s="4" t="s">
        <v>247</v>
      </c>
      <c r="C796" s="4" t="s">
        <v>248</v>
      </c>
      <c r="D796" s="4" t="s">
        <v>245</v>
      </c>
      <c r="E796" s="4" t="s">
        <v>395</v>
      </c>
      <c r="F796" s="42">
        <v>5363.0444000000007</v>
      </c>
      <c r="G796" s="42">
        <v>7886.83</v>
      </c>
    </row>
    <row r="797" spans="1:7">
      <c r="A797" s="3">
        <v>38598</v>
      </c>
      <c r="B797" s="4" t="s">
        <v>247</v>
      </c>
      <c r="C797" s="4" t="s">
        <v>244</v>
      </c>
      <c r="D797" s="4" t="s">
        <v>281</v>
      </c>
      <c r="E797" s="4" t="s">
        <v>1044</v>
      </c>
      <c r="F797" s="42">
        <v>986.93099999999993</v>
      </c>
      <c r="G797" s="42">
        <v>2193.1799999999998</v>
      </c>
    </row>
    <row r="798" spans="1:7">
      <c r="A798" s="3">
        <v>38598</v>
      </c>
      <c r="B798" s="4" t="s">
        <v>247</v>
      </c>
      <c r="C798" s="4" t="s">
        <v>258</v>
      </c>
      <c r="D798" s="4" t="s">
        <v>303</v>
      </c>
      <c r="E798" s="4" t="s">
        <v>1045</v>
      </c>
      <c r="F798" s="42">
        <v>610.13699999999994</v>
      </c>
      <c r="G798" s="42">
        <v>1355.86</v>
      </c>
    </row>
    <row r="799" spans="1:7">
      <c r="A799" s="3">
        <v>38597</v>
      </c>
      <c r="B799" s="4" t="s">
        <v>267</v>
      </c>
      <c r="C799" s="4" t="s">
        <v>253</v>
      </c>
      <c r="D799" s="4" t="s">
        <v>268</v>
      </c>
      <c r="E799" s="4" t="s">
        <v>1046</v>
      </c>
      <c r="F799" s="42">
        <v>4413.1559999999999</v>
      </c>
      <c r="G799" s="42">
        <v>8023.92</v>
      </c>
    </row>
    <row r="800" spans="1:7">
      <c r="A800" s="3">
        <v>38597</v>
      </c>
      <c r="B800" s="4" t="s">
        <v>247</v>
      </c>
      <c r="C800" s="4" t="s">
        <v>272</v>
      </c>
      <c r="D800" s="4" t="s">
        <v>288</v>
      </c>
      <c r="E800" s="4" t="s">
        <v>1047</v>
      </c>
      <c r="F800" s="42">
        <v>4357.2449999999999</v>
      </c>
      <c r="G800" s="42">
        <v>5809.66</v>
      </c>
    </row>
    <row r="801" spans="1:7">
      <c r="A801" s="3">
        <v>38597</v>
      </c>
      <c r="B801" s="4" t="s">
        <v>247</v>
      </c>
      <c r="C801" s="4" t="s">
        <v>286</v>
      </c>
      <c r="D801" s="4" t="s">
        <v>259</v>
      </c>
      <c r="E801" s="4" t="s">
        <v>1048</v>
      </c>
      <c r="F801" s="42">
        <v>2929.3275000000003</v>
      </c>
      <c r="G801" s="42">
        <v>5326.05</v>
      </c>
    </row>
    <row r="802" spans="1:7">
      <c r="A802" s="3">
        <v>38596</v>
      </c>
      <c r="B802" s="4" t="s">
        <v>267</v>
      </c>
      <c r="C802" s="4" t="s">
        <v>255</v>
      </c>
      <c r="D802" s="4" t="s">
        <v>262</v>
      </c>
      <c r="E802" s="4" t="s">
        <v>1049</v>
      </c>
      <c r="F802" s="42">
        <v>7327.08</v>
      </c>
      <c r="G802" s="42">
        <v>9769.44</v>
      </c>
    </row>
    <row r="803" spans="1:7">
      <c r="A803" s="3">
        <v>38596</v>
      </c>
      <c r="B803" s="4" t="s">
        <v>247</v>
      </c>
      <c r="C803" s="4" t="s">
        <v>286</v>
      </c>
      <c r="D803" s="4" t="s">
        <v>251</v>
      </c>
      <c r="E803" s="4" t="s">
        <v>704</v>
      </c>
      <c r="F803" s="42">
        <v>2968.8807999999999</v>
      </c>
      <c r="G803" s="42">
        <v>5118.76</v>
      </c>
    </row>
    <row r="804" spans="1:7">
      <c r="A804" s="3">
        <v>38596</v>
      </c>
      <c r="B804" s="4" t="s">
        <v>247</v>
      </c>
      <c r="C804" s="4" t="s">
        <v>272</v>
      </c>
      <c r="D804" s="4" t="s">
        <v>303</v>
      </c>
      <c r="E804" s="4" t="s">
        <v>1050</v>
      </c>
      <c r="F804" s="42">
        <v>1617.1848</v>
      </c>
      <c r="G804" s="42">
        <v>1837.71</v>
      </c>
    </row>
    <row r="805" spans="1:7">
      <c r="A805" s="3">
        <v>38596</v>
      </c>
      <c r="B805" s="4" t="s">
        <v>264</v>
      </c>
      <c r="C805" s="4" t="s">
        <v>286</v>
      </c>
      <c r="D805" s="4" t="s">
        <v>251</v>
      </c>
      <c r="E805" s="4" t="s">
        <v>1051</v>
      </c>
      <c r="F805" s="42">
        <v>747.46510000000001</v>
      </c>
      <c r="G805" s="42">
        <v>1266.8900000000001</v>
      </c>
    </row>
    <row r="806" spans="1:7">
      <c r="A806" s="3">
        <v>38595</v>
      </c>
      <c r="B806" s="4" t="s">
        <v>264</v>
      </c>
      <c r="C806" s="4" t="s">
        <v>253</v>
      </c>
      <c r="D806" s="4" t="s">
        <v>279</v>
      </c>
      <c r="E806" s="4" t="s">
        <v>1052</v>
      </c>
      <c r="F806" s="42">
        <v>677.31239999999991</v>
      </c>
      <c r="G806" s="42">
        <v>1167.78</v>
      </c>
    </row>
    <row r="807" spans="1:7">
      <c r="A807" s="3">
        <v>38594</v>
      </c>
      <c r="B807" s="4" t="s">
        <v>247</v>
      </c>
      <c r="C807" s="4" t="s">
        <v>253</v>
      </c>
      <c r="D807" s="4" t="s">
        <v>254</v>
      </c>
      <c r="E807" s="4" t="s">
        <v>1053</v>
      </c>
      <c r="F807" s="42">
        <v>8815.9186500000014</v>
      </c>
      <c r="G807" s="42">
        <v>9428.7900000000009</v>
      </c>
    </row>
    <row r="808" spans="1:7">
      <c r="A808" s="3">
        <v>38594</v>
      </c>
      <c r="B808" s="4" t="s">
        <v>267</v>
      </c>
      <c r="C808" s="4" t="s">
        <v>255</v>
      </c>
      <c r="D808" s="4" t="s">
        <v>288</v>
      </c>
      <c r="E808" s="4" t="s">
        <v>1054</v>
      </c>
      <c r="F808" s="42">
        <v>1506.7028</v>
      </c>
      <c r="G808" s="42">
        <v>3503.96</v>
      </c>
    </row>
    <row r="809" spans="1:7">
      <c r="A809" s="3">
        <v>38593</v>
      </c>
      <c r="B809" s="4" t="s">
        <v>264</v>
      </c>
      <c r="C809" s="4" t="s">
        <v>248</v>
      </c>
      <c r="D809" s="4" t="s">
        <v>254</v>
      </c>
      <c r="E809" s="4" t="s">
        <v>1055</v>
      </c>
      <c r="F809" s="42">
        <v>8149.0766500000009</v>
      </c>
      <c r="G809" s="42">
        <v>8715.59</v>
      </c>
    </row>
    <row r="810" spans="1:7">
      <c r="A810" s="3">
        <v>38593</v>
      </c>
      <c r="B810" s="4" t="s">
        <v>247</v>
      </c>
      <c r="C810" s="4" t="s">
        <v>261</v>
      </c>
      <c r="D810" s="4" t="s">
        <v>279</v>
      </c>
      <c r="E810" s="4" t="s">
        <v>1056</v>
      </c>
      <c r="F810" s="42">
        <v>3739.0736000000002</v>
      </c>
      <c r="G810" s="42">
        <v>8695.52</v>
      </c>
    </row>
    <row r="811" spans="1:7">
      <c r="A811" s="3">
        <v>38593</v>
      </c>
      <c r="B811" s="4" t="s">
        <v>247</v>
      </c>
      <c r="C811" s="4" t="s">
        <v>248</v>
      </c>
      <c r="D811" s="4" t="s">
        <v>279</v>
      </c>
      <c r="E811" s="4" t="s">
        <v>1057</v>
      </c>
      <c r="F811" s="42">
        <v>1420.6288</v>
      </c>
      <c r="G811" s="42">
        <v>2089.16</v>
      </c>
    </row>
    <row r="812" spans="1:7">
      <c r="A812" s="3">
        <v>38592</v>
      </c>
      <c r="B812" s="4" t="s">
        <v>247</v>
      </c>
      <c r="C812" s="4" t="s">
        <v>261</v>
      </c>
      <c r="D812" s="4" t="s">
        <v>245</v>
      </c>
      <c r="E812" s="4" t="s">
        <v>1058</v>
      </c>
      <c r="F812" s="42">
        <v>5503.7975999999999</v>
      </c>
      <c r="G812" s="42">
        <v>8093.82</v>
      </c>
    </row>
    <row r="813" spans="1:7">
      <c r="A813" s="3">
        <v>38592</v>
      </c>
      <c r="B813" s="4" t="s">
        <v>275</v>
      </c>
      <c r="C813" s="4" t="s">
        <v>261</v>
      </c>
      <c r="D813" s="4" t="s">
        <v>303</v>
      </c>
      <c r="E813" s="4" t="s">
        <v>1059</v>
      </c>
      <c r="F813" s="42">
        <v>5349.4444000000003</v>
      </c>
      <c r="G813" s="42">
        <v>7866.83</v>
      </c>
    </row>
    <row r="814" spans="1:7">
      <c r="A814" s="3">
        <v>38592</v>
      </c>
      <c r="B814" s="4" t="s">
        <v>243</v>
      </c>
      <c r="C814" s="4" t="s">
        <v>253</v>
      </c>
      <c r="D814" s="4" t="s">
        <v>288</v>
      </c>
      <c r="E814" s="4" t="s">
        <v>1060</v>
      </c>
      <c r="F814" s="42">
        <v>2067.9087</v>
      </c>
      <c r="G814" s="42">
        <v>4809.09</v>
      </c>
    </row>
    <row r="815" spans="1:7">
      <c r="A815" s="3">
        <v>38592</v>
      </c>
      <c r="B815" s="4" t="s">
        <v>275</v>
      </c>
      <c r="C815" s="4" t="s">
        <v>258</v>
      </c>
      <c r="D815" s="4" t="s">
        <v>288</v>
      </c>
      <c r="E815" s="4" t="s">
        <v>436</v>
      </c>
      <c r="F815" s="42">
        <v>489.07799999999997</v>
      </c>
      <c r="G815" s="42">
        <v>1086.8399999999999</v>
      </c>
    </row>
    <row r="816" spans="1:7">
      <c r="A816" s="3">
        <v>38591</v>
      </c>
      <c r="B816" s="4" t="s">
        <v>247</v>
      </c>
      <c r="C816" s="4" t="s">
        <v>258</v>
      </c>
      <c r="D816" s="4" t="s">
        <v>303</v>
      </c>
      <c r="E816" s="4" t="s">
        <v>1061</v>
      </c>
      <c r="F816" s="42">
        <v>5843.4508000000005</v>
      </c>
      <c r="G816" s="42">
        <v>6249.68</v>
      </c>
    </row>
    <row r="817" spans="1:7">
      <c r="A817" s="3">
        <v>38591</v>
      </c>
      <c r="B817" s="4" t="s">
        <v>247</v>
      </c>
      <c r="C817" s="4" t="s">
        <v>261</v>
      </c>
      <c r="D817" s="4" t="s">
        <v>281</v>
      </c>
      <c r="E817" s="4" t="s">
        <v>1062</v>
      </c>
      <c r="F817" s="42">
        <v>3424.9160000000002</v>
      </c>
      <c r="G817" s="42">
        <v>6227.12</v>
      </c>
    </row>
    <row r="818" spans="1:7">
      <c r="A818" s="3">
        <v>38590</v>
      </c>
      <c r="B818" s="4" t="s">
        <v>264</v>
      </c>
      <c r="C818" s="4" t="s">
        <v>255</v>
      </c>
      <c r="D818" s="4" t="s">
        <v>254</v>
      </c>
      <c r="E818" s="4" t="s">
        <v>1063</v>
      </c>
      <c r="F818" s="42">
        <v>1041.6942999999999</v>
      </c>
      <c r="G818" s="42">
        <v>2815.39</v>
      </c>
    </row>
    <row r="819" spans="1:7">
      <c r="A819" s="3">
        <v>38590</v>
      </c>
      <c r="B819" s="4" t="s">
        <v>243</v>
      </c>
      <c r="C819" s="4" t="s">
        <v>272</v>
      </c>
      <c r="D819" s="4" t="s">
        <v>303</v>
      </c>
      <c r="E819" s="4" t="s">
        <v>1064</v>
      </c>
      <c r="F819" s="42">
        <v>248.68800000000005</v>
      </c>
      <c r="G819" s="42">
        <v>452.16</v>
      </c>
    </row>
    <row r="820" spans="1:7">
      <c r="A820" s="3">
        <v>38589</v>
      </c>
      <c r="B820" s="4" t="s">
        <v>243</v>
      </c>
      <c r="C820" s="4" t="s">
        <v>286</v>
      </c>
      <c r="D820" s="4" t="s">
        <v>251</v>
      </c>
      <c r="E820" s="4" t="s">
        <v>1065</v>
      </c>
      <c r="F820" s="42">
        <v>8240.2759999999998</v>
      </c>
      <c r="G820" s="42">
        <v>9363.9500000000007</v>
      </c>
    </row>
    <row r="821" spans="1:7">
      <c r="A821" s="3">
        <v>38589</v>
      </c>
      <c r="B821" s="4" t="s">
        <v>264</v>
      </c>
      <c r="C821" s="4" t="s">
        <v>286</v>
      </c>
      <c r="D821" s="4" t="s">
        <v>281</v>
      </c>
      <c r="E821" s="4" t="s">
        <v>1066</v>
      </c>
      <c r="F821" s="42">
        <v>4355.7929999999997</v>
      </c>
      <c r="G821" s="42">
        <v>7382.7</v>
      </c>
    </row>
    <row r="822" spans="1:7">
      <c r="A822" s="3">
        <v>38589</v>
      </c>
      <c r="B822" s="4" t="s">
        <v>264</v>
      </c>
      <c r="C822" s="4" t="s">
        <v>258</v>
      </c>
      <c r="D822" s="4" t="s">
        <v>245</v>
      </c>
      <c r="E822" s="4" t="s">
        <v>1067</v>
      </c>
      <c r="F822" s="42">
        <v>6362.0567999999994</v>
      </c>
      <c r="G822" s="42">
        <v>7229.61</v>
      </c>
    </row>
    <row r="823" spans="1:7">
      <c r="A823" s="3">
        <v>38589</v>
      </c>
      <c r="B823" s="4" t="s">
        <v>267</v>
      </c>
      <c r="C823" s="4" t="s">
        <v>255</v>
      </c>
      <c r="D823" s="4" t="s">
        <v>268</v>
      </c>
      <c r="E823" s="4" t="s">
        <v>1068</v>
      </c>
      <c r="F823" s="42">
        <v>2596.2075000000004</v>
      </c>
      <c r="G823" s="42">
        <v>5769.35</v>
      </c>
    </row>
    <row r="824" spans="1:7">
      <c r="A824" s="3">
        <v>38589</v>
      </c>
      <c r="B824" s="4" t="s">
        <v>264</v>
      </c>
      <c r="C824" s="4" t="s">
        <v>255</v>
      </c>
      <c r="D824" s="4" t="s">
        <v>251</v>
      </c>
      <c r="E824" s="4" t="s">
        <v>1069</v>
      </c>
      <c r="F824" s="42">
        <v>2050.4450000000002</v>
      </c>
      <c r="G824" s="42">
        <v>3535.25</v>
      </c>
    </row>
    <row r="825" spans="1:7">
      <c r="A825" s="3">
        <v>38589</v>
      </c>
      <c r="B825" s="4" t="s">
        <v>243</v>
      </c>
      <c r="C825" s="4" t="s">
        <v>255</v>
      </c>
      <c r="D825" s="4" t="s">
        <v>251</v>
      </c>
      <c r="E825" s="4" t="s">
        <v>1070</v>
      </c>
      <c r="F825" s="42">
        <v>274.96800000000002</v>
      </c>
      <c r="G825" s="42">
        <v>611.04</v>
      </c>
    </row>
    <row r="826" spans="1:7">
      <c r="A826" s="3">
        <v>38588</v>
      </c>
      <c r="B826" s="4" t="s">
        <v>247</v>
      </c>
      <c r="C826" s="4" t="s">
        <v>286</v>
      </c>
      <c r="D826" s="4" t="s">
        <v>288</v>
      </c>
      <c r="E826" s="4" t="s">
        <v>1071</v>
      </c>
      <c r="F826" s="42">
        <v>4788.7173000000003</v>
      </c>
      <c r="G826" s="42">
        <v>8116.47</v>
      </c>
    </row>
    <row r="827" spans="1:7">
      <c r="A827" s="3">
        <v>38588</v>
      </c>
      <c r="B827" s="4" t="s">
        <v>243</v>
      </c>
      <c r="C827" s="4" t="s">
        <v>244</v>
      </c>
      <c r="D827" s="4" t="s">
        <v>259</v>
      </c>
      <c r="E827" s="4" t="s">
        <v>1072</v>
      </c>
      <c r="F827" s="42">
        <v>4633.1444000000001</v>
      </c>
      <c r="G827" s="42">
        <v>7988.18</v>
      </c>
    </row>
    <row r="828" spans="1:7">
      <c r="A828" s="3">
        <v>38588</v>
      </c>
      <c r="B828" s="4" t="s">
        <v>267</v>
      </c>
      <c r="C828" s="4" t="s">
        <v>272</v>
      </c>
      <c r="D828" s="4" t="s">
        <v>254</v>
      </c>
      <c r="E828" s="4" t="s">
        <v>1073</v>
      </c>
      <c r="F828" s="42">
        <v>923.91200000000003</v>
      </c>
      <c r="G828" s="42">
        <v>1049.9000000000001</v>
      </c>
    </row>
    <row r="829" spans="1:7">
      <c r="A829" s="3">
        <v>38588</v>
      </c>
      <c r="B829" s="4" t="s">
        <v>267</v>
      </c>
      <c r="C829" s="4" t="s">
        <v>286</v>
      </c>
      <c r="D829" s="4" t="s">
        <v>279</v>
      </c>
      <c r="E829" s="4" t="s">
        <v>1074</v>
      </c>
      <c r="F829" s="42">
        <v>531.6511999999999</v>
      </c>
      <c r="G829" s="42">
        <v>916.64</v>
      </c>
    </row>
    <row r="830" spans="1:7">
      <c r="A830" s="3">
        <v>38587</v>
      </c>
      <c r="B830" s="4" t="s">
        <v>267</v>
      </c>
      <c r="C830" s="4" t="s">
        <v>258</v>
      </c>
      <c r="D830" s="4" t="s">
        <v>303</v>
      </c>
      <c r="E830" s="4" t="s">
        <v>1075</v>
      </c>
      <c r="F830" s="42">
        <v>5301.9169999999995</v>
      </c>
      <c r="G830" s="42">
        <v>8986.2999999999993</v>
      </c>
    </row>
    <row r="831" spans="1:7">
      <c r="A831" s="3">
        <v>38587</v>
      </c>
      <c r="B831" s="4" t="s">
        <v>247</v>
      </c>
      <c r="C831" s="4" t="s">
        <v>255</v>
      </c>
      <c r="D831" s="4" t="s">
        <v>268</v>
      </c>
      <c r="E831" s="4" t="s">
        <v>1076</v>
      </c>
      <c r="F831" s="42">
        <v>4906.6270000000004</v>
      </c>
      <c r="G831" s="42">
        <v>8921.14</v>
      </c>
    </row>
    <row r="832" spans="1:7">
      <c r="A832" s="3">
        <v>38587</v>
      </c>
      <c r="B832" s="4" t="s">
        <v>247</v>
      </c>
      <c r="C832" s="4" t="s">
        <v>255</v>
      </c>
      <c r="D832" s="4" t="s">
        <v>317</v>
      </c>
      <c r="E832" s="4" t="s">
        <v>1077</v>
      </c>
      <c r="F832" s="42">
        <v>3975.27</v>
      </c>
      <c r="G832" s="42">
        <v>5300.36</v>
      </c>
    </row>
    <row r="833" spans="1:7">
      <c r="A833" s="3">
        <v>38587</v>
      </c>
      <c r="B833" s="4" t="s">
        <v>247</v>
      </c>
      <c r="C833" s="4" t="s">
        <v>258</v>
      </c>
      <c r="D833" s="4" t="s">
        <v>265</v>
      </c>
      <c r="E833" s="4" t="s">
        <v>1078</v>
      </c>
      <c r="F833" s="42">
        <v>2798.0359999999996</v>
      </c>
      <c r="G833" s="42">
        <v>4824.2</v>
      </c>
    </row>
    <row r="834" spans="1:7">
      <c r="A834" s="3">
        <v>38587</v>
      </c>
      <c r="B834" s="4" t="s">
        <v>264</v>
      </c>
      <c r="C834" s="4" t="s">
        <v>258</v>
      </c>
      <c r="D834" s="4" t="s">
        <v>303</v>
      </c>
      <c r="E834" s="4" t="s">
        <v>1079</v>
      </c>
      <c r="F834" s="42">
        <v>3775.9227000000001</v>
      </c>
      <c r="G834" s="42">
        <v>4038.42</v>
      </c>
    </row>
    <row r="835" spans="1:7">
      <c r="A835" s="3">
        <v>38587</v>
      </c>
      <c r="B835" s="4" t="s">
        <v>264</v>
      </c>
      <c r="C835" s="4" t="s">
        <v>261</v>
      </c>
      <c r="D835" s="4" t="s">
        <v>268</v>
      </c>
      <c r="E835" s="4" t="s">
        <v>1080</v>
      </c>
      <c r="F835" s="42">
        <v>1107.1949999999999</v>
      </c>
      <c r="G835" s="42">
        <v>1476.26</v>
      </c>
    </row>
    <row r="836" spans="1:7">
      <c r="A836" s="3">
        <v>38586</v>
      </c>
      <c r="B836" s="4" t="s">
        <v>275</v>
      </c>
      <c r="C836" s="4" t="s">
        <v>253</v>
      </c>
      <c r="D836" s="4" t="s">
        <v>276</v>
      </c>
      <c r="E836" s="4" t="s">
        <v>1081</v>
      </c>
      <c r="F836" s="42">
        <v>4442.3175000000001</v>
      </c>
      <c r="G836" s="42">
        <v>5923.09</v>
      </c>
    </row>
    <row r="837" spans="1:7">
      <c r="A837" s="3">
        <v>38586</v>
      </c>
      <c r="B837" s="4" t="s">
        <v>243</v>
      </c>
      <c r="C837" s="4" t="s">
        <v>253</v>
      </c>
      <c r="D837" s="4" t="s">
        <v>254</v>
      </c>
      <c r="E837" s="4" t="s">
        <v>1082</v>
      </c>
      <c r="F837" s="42">
        <v>1670.3685</v>
      </c>
      <c r="G837" s="42">
        <v>3711.93</v>
      </c>
    </row>
    <row r="838" spans="1:7">
      <c r="A838" s="3">
        <v>38584</v>
      </c>
      <c r="B838" s="4" t="s">
        <v>247</v>
      </c>
      <c r="C838" s="4" t="s">
        <v>253</v>
      </c>
      <c r="D838" s="4" t="s">
        <v>251</v>
      </c>
      <c r="E838" s="4" t="s">
        <v>1083</v>
      </c>
      <c r="F838" s="42">
        <v>4020.2931999999996</v>
      </c>
      <c r="G838" s="42">
        <v>6931.54</v>
      </c>
    </row>
    <row r="839" spans="1:7">
      <c r="A839" s="3">
        <v>38584</v>
      </c>
      <c r="B839" s="4" t="s">
        <v>275</v>
      </c>
      <c r="C839" s="4" t="s">
        <v>258</v>
      </c>
      <c r="D839" s="4" t="s">
        <v>303</v>
      </c>
      <c r="E839" s="4" t="s">
        <v>1084</v>
      </c>
      <c r="F839" s="42">
        <v>2368.0572999999999</v>
      </c>
      <c r="G839" s="42">
        <v>5507.11</v>
      </c>
    </row>
    <row r="840" spans="1:7">
      <c r="A840" s="3">
        <v>38584</v>
      </c>
      <c r="B840" s="4" t="s">
        <v>264</v>
      </c>
      <c r="C840" s="4" t="s">
        <v>244</v>
      </c>
      <c r="D840" s="4" t="s">
        <v>268</v>
      </c>
      <c r="E840" s="4" t="s">
        <v>1085</v>
      </c>
      <c r="F840" s="42">
        <v>871.995</v>
      </c>
      <c r="G840" s="42">
        <v>1162.6600000000001</v>
      </c>
    </row>
    <row r="841" spans="1:7">
      <c r="A841" s="3">
        <v>38584</v>
      </c>
      <c r="B841" s="4" t="s">
        <v>264</v>
      </c>
      <c r="C841" s="4" t="s">
        <v>258</v>
      </c>
      <c r="D841" s="4" t="s">
        <v>268</v>
      </c>
      <c r="E841" s="4" t="s">
        <v>1086</v>
      </c>
      <c r="F841" s="42">
        <v>406.50050000000005</v>
      </c>
      <c r="G841" s="42">
        <v>1098.6500000000001</v>
      </c>
    </row>
    <row r="842" spans="1:7">
      <c r="A842" s="3">
        <v>38584</v>
      </c>
      <c r="B842" s="4" t="s">
        <v>264</v>
      </c>
      <c r="C842" s="4" t="s">
        <v>255</v>
      </c>
      <c r="D842" s="4" t="s">
        <v>317</v>
      </c>
      <c r="E842" s="4" t="s">
        <v>1087</v>
      </c>
      <c r="F842" s="42">
        <v>196.45839999999998</v>
      </c>
      <c r="G842" s="42">
        <v>456.88</v>
      </c>
    </row>
    <row r="843" spans="1:7">
      <c r="A843" s="3">
        <v>38583</v>
      </c>
      <c r="B843" s="4" t="s">
        <v>247</v>
      </c>
      <c r="C843" s="4" t="s">
        <v>286</v>
      </c>
      <c r="D843" s="4" t="s">
        <v>281</v>
      </c>
      <c r="E843" s="4" t="s">
        <v>1088</v>
      </c>
      <c r="F843" s="42">
        <v>4217.7151999999996</v>
      </c>
      <c r="G843" s="42">
        <v>9808.64</v>
      </c>
    </row>
    <row r="844" spans="1:7">
      <c r="A844" s="3">
        <v>38583</v>
      </c>
      <c r="B844" s="4" t="s">
        <v>247</v>
      </c>
      <c r="C844" s="4" t="s">
        <v>255</v>
      </c>
      <c r="D844" s="4" t="s">
        <v>265</v>
      </c>
      <c r="E844" s="4" t="s">
        <v>1089</v>
      </c>
      <c r="F844" s="42">
        <v>7772.2342499999995</v>
      </c>
      <c r="G844" s="42">
        <v>8312.5499999999993</v>
      </c>
    </row>
    <row r="845" spans="1:7">
      <c r="A845" s="3">
        <v>38582</v>
      </c>
      <c r="B845" s="4" t="s">
        <v>247</v>
      </c>
      <c r="C845" s="4" t="s">
        <v>261</v>
      </c>
      <c r="D845" s="4" t="s">
        <v>281</v>
      </c>
      <c r="E845" s="4" t="s">
        <v>1090</v>
      </c>
      <c r="F845" s="42">
        <v>5147.4361999999992</v>
      </c>
      <c r="G845" s="42">
        <v>8874.89</v>
      </c>
    </row>
    <row r="846" spans="1:7">
      <c r="A846" s="3">
        <v>38582</v>
      </c>
      <c r="B846" s="4" t="s">
        <v>247</v>
      </c>
      <c r="C846" s="4" t="s">
        <v>253</v>
      </c>
      <c r="D846" s="4" t="s">
        <v>317</v>
      </c>
      <c r="E846" s="4" t="s">
        <v>1091</v>
      </c>
      <c r="F846" s="42">
        <v>4025.1111999999998</v>
      </c>
      <c r="G846" s="42">
        <v>4573.99</v>
      </c>
    </row>
    <row r="847" spans="1:7">
      <c r="A847" s="3">
        <v>38582</v>
      </c>
      <c r="B847" s="4" t="s">
        <v>247</v>
      </c>
      <c r="C847" s="4" t="s">
        <v>253</v>
      </c>
      <c r="D847" s="4" t="s">
        <v>245</v>
      </c>
      <c r="E847" s="4" t="s">
        <v>1092</v>
      </c>
      <c r="F847" s="42">
        <v>3170.5950000000003</v>
      </c>
      <c r="G847" s="42">
        <v>4227.46</v>
      </c>
    </row>
    <row r="848" spans="1:7">
      <c r="A848" s="3">
        <v>38581</v>
      </c>
      <c r="B848" s="4" t="s">
        <v>264</v>
      </c>
      <c r="C848" s="4" t="s">
        <v>258</v>
      </c>
      <c r="D848" s="4" t="s">
        <v>259</v>
      </c>
      <c r="E848" s="4" t="s">
        <v>1093</v>
      </c>
      <c r="F848" s="42">
        <v>3738.9690000000001</v>
      </c>
      <c r="G848" s="42">
        <v>8308.82</v>
      </c>
    </row>
    <row r="849" spans="1:7">
      <c r="A849" s="3">
        <v>38821</v>
      </c>
      <c r="B849" s="4" t="s">
        <v>275</v>
      </c>
      <c r="C849" s="4" t="s">
        <v>248</v>
      </c>
      <c r="D849" s="4" t="s">
        <v>245</v>
      </c>
      <c r="E849" s="4" t="s">
        <v>444</v>
      </c>
      <c r="F849" s="42">
        <v>6221.9201000000003</v>
      </c>
      <c r="G849" s="42">
        <v>6654.46</v>
      </c>
    </row>
    <row r="850" spans="1:7">
      <c r="A850" s="3">
        <v>38580</v>
      </c>
      <c r="B850" s="4" t="s">
        <v>247</v>
      </c>
      <c r="C850" s="4" t="s">
        <v>244</v>
      </c>
      <c r="D850" s="4" t="s">
        <v>303</v>
      </c>
      <c r="E850" s="4" t="s">
        <v>1095</v>
      </c>
      <c r="F850" s="42">
        <v>4670.8316000000004</v>
      </c>
      <c r="G850" s="42">
        <v>6868.87</v>
      </c>
    </row>
    <row r="851" spans="1:7">
      <c r="A851" s="3">
        <v>38580</v>
      </c>
      <c r="B851" s="4" t="s">
        <v>243</v>
      </c>
      <c r="C851" s="4" t="s">
        <v>286</v>
      </c>
      <c r="D851" s="4" t="s">
        <v>276</v>
      </c>
      <c r="E851" s="4" t="s">
        <v>1096</v>
      </c>
      <c r="F851" s="42">
        <v>2190.5275000000001</v>
      </c>
      <c r="G851" s="42">
        <v>5094.25</v>
      </c>
    </row>
    <row r="852" spans="1:7">
      <c r="A852" s="3">
        <v>38580</v>
      </c>
      <c r="B852" s="4" t="s">
        <v>275</v>
      </c>
      <c r="C852" s="4" t="s">
        <v>248</v>
      </c>
      <c r="D852" s="4" t="s">
        <v>317</v>
      </c>
      <c r="E852" s="4" t="s">
        <v>1097</v>
      </c>
      <c r="F852" s="42">
        <v>1983.9015999999999</v>
      </c>
      <c r="G852" s="42">
        <v>3420.52</v>
      </c>
    </row>
    <row r="853" spans="1:7">
      <c r="A853" s="3">
        <v>38580</v>
      </c>
      <c r="B853" s="4" t="s">
        <v>247</v>
      </c>
      <c r="C853" s="4" t="s">
        <v>253</v>
      </c>
      <c r="D853" s="4" t="s">
        <v>245</v>
      </c>
      <c r="E853" s="4" t="s">
        <v>1098</v>
      </c>
      <c r="F853" s="42">
        <v>1384.1959999999999</v>
      </c>
      <c r="G853" s="42">
        <v>2516.7199999999998</v>
      </c>
    </row>
    <row r="854" spans="1:7">
      <c r="A854" s="3">
        <v>38579</v>
      </c>
      <c r="B854" s="4" t="s">
        <v>247</v>
      </c>
      <c r="C854" s="4" t="s">
        <v>258</v>
      </c>
      <c r="D854" s="4" t="s">
        <v>262</v>
      </c>
      <c r="E854" s="4" t="s">
        <v>1099</v>
      </c>
      <c r="F854" s="42">
        <v>3745.9923000000003</v>
      </c>
      <c r="G854" s="42">
        <v>8711.61</v>
      </c>
    </row>
    <row r="855" spans="1:7">
      <c r="A855" s="3">
        <v>38579</v>
      </c>
      <c r="B855" s="4" t="s">
        <v>264</v>
      </c>
      <c r="C855" s="4" t="s">
        <v>286</v>
      </c>
      <c r="D855" s="4" t="s">
        <v>288</v>
      </c>
      <c r="E855" s="4" t="s">
        <v>931</v>
      </c>
      <c r="F855" s="42">
        <v>3647.28</v>
      </c>
      <c r="G855" s="42">
        <v>4863.04</v>
      </c>
    </row>
    <row r="856" spans="1:7">
      <c r="A856" s="3">
        <v>38578</v>
      </c>
      <c r="B856" s="4" t="s">
        <v>243</v>
      </c>
      <c r="C856" s="4" t="s">
        <v>244</v>
      </c>
      <c r="D856" s="4" t="s">
        <v>288</v>
      </c>
      <c r="E856" s="4" t="s">
        <v>1100</v>
      </c>
      <c r="F856" s="42">
        <v>4049.0132999999996</v>
      </c>
      <c r="G856" s="42">
        <v>9416.31</v>
      </c>
    </row>
    <row r="857" spans="1:7">
      <c r="A857" s="3">
        <v>38577</v>
      </c>
      <c r="B857" s="4" t="s">
        <v>275</v>
      </c>
      <c r="C857" s="4" t="s">
        <v>258</v>
      </c>
      <c r="D857" s="4" t="s">
        <v>251</v>
      </c>
      <c r="E857" s="4" t="s">
        <v>1101</v>
      </c>
      <c r="F857" s="42">
        <v>2645.0640000000003</v>
      </c>
      <c r="G857" s="42">
        <v>5877.92</v>
      </c>
    </row>
    <row r="858" spans="1:7">
      <c r="A858" s="3">
        <v>38576</v>
      </c>
      <c r="B858" s="4" t="s">
        <v>247</v>
      </c>
      <c r="C858" s="4" t="s">
        <v>272</v>
      </c>
      <c r="D858" s="4" t="s">
        <v>276</v>
      </c>
      <c r="E858" s="4" t="s">
        <v>1102</v>
      </c>
      <c r="F858" s="42">
        <v>6141.74</v>
      </c>
      <c r="G858" s="42">
        <v>6979.25</v>
      </c>
    </row>
    <row r="859" spans="1:7">
      <c r="A859" s="3">
        <v>38576</v>
      </c>
      <c r="B859" s="4" t="s">
        <v>243</v>
      </c>
      <c r="C859" s="4" t="s">
        <v>255</v>
      </c>
      <c r="D859" s="4" t="s">
        <v>251</v>
      </c>
      <c r="E859" s="4" t="s">
        <v>1103</v>
      </c>
      <c r="F859" s="42">
        <v>661.54499999999996</v>
      </c>
      <c r="G859" s="42">
        <v>882.06</v>
      </c>
    </row>
    <row r="860" spans="1:7">
      <c r="A860" s="3">
        <v>38575</v>
      </c>
      <c r="B860" s="4" t="s">
        <v>243</v>
      </c>
      <c r="C860" s="4" t="s">
        <v>286</v>
      </c>
      <c r="D860" s="4" t="s">
        <v>254</v>
      </c>
      <c r="E860" s="4" t="s">
        <v>1104</v>
      </c>
      <c r="F860" s="42">
        <v>2583.5568000000003</v>
      </c>
      <c r="G860" s="42">
        <v>2935.86</v>
      </c>
    </row>
    <row r="861" spans="1:7">
      <c r="A861" s="3">
        <v>38574</v>
      </c>
      <c r="B861" s="4" t="s">
        <v>264</v>
      </c>
      <c r="C861" s="4" t="s">
        <v>261</v>
      </c>
      <c r="D861" s="4" t="s">
        <v>303</v>
      </c>
      <c r="E861" s="4" t="s">
        <v>1105</v>
      </c>
      <c r="F861" s="42">
        <v>2140.5230000000001</v>
      </c>
      <c r="G861" s="42">
        <v>3891.86</v>
      </c>
    </row>
    <row r="862" spans="1:7">
      <c r="A862" s="3">
        <v>38574</v>
      </c>
      <c r="B862" s="4" t="s">
        <v>243</v>
      </c>
      <c r="C862" s="4" t="s">
        <v>248</v>
      </c>
      <c r="D862" s="4" t="s">
        <v>259</v>
      </c>
      <c r="E862" s="4" t="s">
        <v>1106</v>
      </c>
      <c r="F862" s="42">
        <v>944.34360000000004</v>
      </c>
      <c r="G862" s="42">
        <v>2552.2800000000002</v>
      </c>
    </row>
    <row r="863" spans="1:7">
      <c r="A863" s="3">
        <v>38574</v>
      </c>
      <c r="B863" s="4" t="s">
        <v>247</v>
      </c>
      <c r="C863" s="4" t="s">
        <v>248</v>
      </c>
      <c r="D863" s="4" t="s">
        <v>254</v>
      </c>
      <c r="E863" s="4" t="s">
        <v>1107</v>
      </c>
      <c r="F863" s="42">
        <v>526.07939999999996</v>
      </c>
      <c r="G863" s="42">
        <v>891.66</v>
      </c>
    </row>
    <row r="864" spans="1:7">
      <c r="A864" s="3">
        <v>38803</v>
      </c>
      <c r="B864" s="4" t="s">
        <v>267</v>
      </c>
      <c r="C864" s="4" t="s">
        <v>248</v>
      </c>
      <c r="D864" s="4" t="s">
        <v>245</v>
      </c>
      <c r="E864" s="4" t="s">
        <v>493</v>
      </c>
      <c r="F864" s="42">
        <v>3377.2602999999999</v>
      </c>
      <c r="G864" s="42">
        <v>5724.17</v>
      </c>
    </row>
    <row r="865" spans="1:7">
      <c r="A865" s="3">
        <v>38573</v>
      </c>
      <c r="B865" s="4" t="s">
        <v>275</v>
      </c>
      <c r="C865" s="4" t="s">
        <v>261</v>
      </c>
      <c r="D865" s="4" t="s">
        <v>259</v>
      </c>
      <c r="E865" s="4" t="s">
        <v>1109</v>
      </c>
      <c r="F865" s="42">
        <v>4070.6401000000001</v>
      </c>
      <c r="G865" s="42">
        <v>6899.39</v>
      </c>
    </row>
    <row r="866" spans="1:7">
      <c r="A866" s="3">
        <v>38573</v>
      </c>
      <c r="B866" s="4" t="s">
        <v>275</v>
      </c>
      <c r="C866" s="4" t="s">
        <v>244</v>
      </c>
      <c r="D866" s="4" t="s">
        <v>279</v>
      </c>
      <c r="E866" s="4" t="s">
        <v>1110</v>
      </c>
      <c r="F866" s="42">
        <v>3580.6875</v>
      </c>
      <c r="G866" s="42">
        <v>4774.25</v>
      </c>
    </row>
    <row r="867" spans="1:7">
      <c r="A867" s="3">
        <v>38573</v>
      </c>
      <c r="B867" s="4" t="s">
        <v>275</v>
      </c>
      <c r="C867" s="4" t="s">
        <v>253</v>
      </c>
      <c r="D867" s="4" t="s">
        <v>251</v>
      </c>
      <c r="E867" s="4" t="s">
        <v>1111</v>
      </c>
      <c r="F867" s="42">
        <v>1327.1233999999999</v>
      </c>
      <c r="G867" s="42">
        <v>3586.82</v>
      </c>
    </row>
    <row r="868" spans="1:7">
      <c r="A868" s="3">
        <v>38572</v>
      </c>
      <c r="B868" s="4" t="s">
        <v>275</v>
      </c>
      <c r="C868" s="4" t="s">
        <v>272</v>
      </c>
      <c r="D868" s="4" t="s">
        <v>268</v>
      </c>
      <c r="E868" s="4" t="s">
        <v>1112</v>
      </c>
      <c r="F868" s="42">
        <v>5623.7619999999997</v>
      </c>
      <c r="G868" s="42">
        <v>9531.7999999999993</v>
      </c>
    </row>
    <row r="869" spans="1:7">
      <c r="A869" s="3">
        <v>38572</v>
      </c>
      <c r="B869" s="4" t="s">
        <v>247</v>
      </c>
      <c r="C869" s="4" t="s">
        <v>261</v>
      </c>
      <c r="D869" s="4" t="s">
        <v>288</v>
      </c>
      <c r="E869" s="4" t="s">
        <v>1113</v>
      </c>
      <c r="F869" s="42">
        <v>2237.4629</v>
      </c>
      <c r="G869" s="42">
        <v>3792.31</v>
      </c>
    </row>
    <row r="870" spans="1:7">
      <c r="A870" s="3">
        <v>38571</v>
      </c>
      <c r="B870" s="4" t="s">
        <v>267</v>
      </c>
      <c r="C870" s="4" t="s">
        <v>258</v>
      </c>
      <c r="D870" s="4" t="s">
        <v>262</v>
      </c>
      <c r="E870" s="4" t="s">
        <v>1114</v>
      </c>
      <c r="F870" s="42">
        <v>4037.3688999999999</v>
      </c>
      <c r="G870" s="42">
        <v>9389.23</v>
      </c>
    </row>
    <row r="871" spans="1:7">
      <c r="A871" s="3">
        <v>38571</v>
      </c>
      <c r="B871" s="4" t="s">
        <v>264</v>
      </c>
      <c r="C871" s="4" t="s">
        <v>244</v>
      </c>
      <c r="D871" s="4" t="s">
        <v>259</v>
      </c>
      <c r="E871" s="4" t="s">
        <v>1115</v>
      </c>
      <c r="F871" s="42">
        <v>8482.2452000000012</v>
      </c>
      <c r="G871" s="42">
        <v>9071.92</v>
      </c>
    </row>
    <row r="872" spans="1:7">
      <c r="A872" s="3">
        <v>38571</v>
      </c>
      <c r="B872" s="4" t="s">
        <v>243</v>
      </c>
      <c r="C872" s="4" t="s">
        <v>255</v>
      </c>
      <c r="D872" s="4" t="s">
        <v>256</v>
      </c>
      <c r="E872" s="4" t="s">
        <v>1116</v>
      </c>
      <c r="F872" s="42">
        <v>6549.8713500000003</v>
      </c>
      <c r="G872" s="42">
        <v>7005.21</v>
      </c>
    </row>
    <row r="873" spans="1:7">
      <c r="A873" s="3">
        <v>38570</v>
      </c>
      <c r="B873" s="4" t="s">
        <v>247</v>
      </c>
      <c r="C873" s="4" t="s">
        <v>258</v>
      </c>
      <c r="D873" s="4" t="s">
        <v>281</v>
      </c>
      <c r="E873" s="4" t="s">
        <v>1117</v>
      </c>
      <c r="F873" s="42">
        <v>4509.1616000000004</v>
      </c>
      <c r="G873" s="42">
        <v>6631.12</v>
      </c>
    </row>
    <row r="874" spans="1:7">
      <c r="A874" s="3">
        <v>38570</v>
      </c>
      <c r="B874" s="4" t="s">
        <v>275</v>
      </c>
      <c r="C874" s="4" t="s">
        <v>253</v>
      </c>
      <c r="D874" s="4" t="s">
        <v>262</v>
      </c>
      <c r="E874" s="4" t="s">
        <v>1118</v>
      </c>
      <c r="F874" s="42">
        <v>769.61479999999995</v>
      </c>
      <c r="G874" s="42">
        <v>2080.04</v>
      </c>
    </row>
    <row r="875" spans="1:7">
      <c r="A875" s="3">
        <v>38570</v>
      </c>
      <c r="B875" s="4" t="s">
        <v>247</v>
      </c>
      <c r="C875" s="4" t="s">
        <v>248</v>
      </c>
      <c r="D875" s="4" t="s">
        <v>265</v>
      </c>
      <c r="E875" s="4" t="s">
        <v>1119</v>
      </c>
      <c r="F875" s="42">
        <v>607.64859999999999</v>
      </c>
      <c r="G875" s="42">
        <v>1047.67</v>
      </c>
    </row>
    <row r="876" spans="1:7">
      <c r="A876" s="3">
        <v>38570</v>
      </c>
      <c r="B876" s="4" t="s">
        <v>247</v>
      </c>
      <c r="C876" s="4" t="s">
        <v>258</v>
      </c>
      <c r="D876" s="4" t="s">
        <v>259</v>
      </c>
      <c r="E876" s="4" t="s">
        <v>1120</v>
      </c>
      <c r="F876" s="42">
        <v>540.80939999999998</v>
      </c>
      <c r="G876" s="42">
        <v>932.43</v>
      </c>
    </row>
    <row r="877" spans="1:7">
      <c r="A877" s="3">
        <v>38569</v>
      </c>
      <c r="B877" s="4" t="s">
        <v>264</v>
      </c>
      <c r="C877" s="4" t="s">
        <v>253</v>
      </c>
      <c r="D877" s="4" t="s">
        <v>268</v>
      </c>
      <c r="E877" s="4" t="s">
        <v>1121</v>
      </c>
      <c r="F877" s="42">
        <v>3234.7872000000002</v>
      </c>
      <c r="G877" s="42">
        <v>4757.04</v>
      </c>
    </row>
    <row r="878" spans="1:7">
      <c r="A878" s="3">
        <v>38569</v>
      </c>
      <c r="B878" s="4" t="s">
        <v>243</v>
      </c>
      <c r="C878" s="4" t="s">
        <v>272</v>
      </c>
      <c r="D878" s="4" t="s">
        <v>256</v>
      </c>
      <c r="E878" s="4" t="s">
        <v>1122</v>
      </c>
      <c r="F878" s="42">
        <v>1635.0224000000001</v>
      </c>
      <c r="G878" s="42">
        <v>1857.98</v>
      </c>
    </row>
    <row r="879" spans="1:7">
      <c r="A879" s="3">
        <v>38568</v>
      </c>
      <c r="B879" s="4" t="s">
        <v>247</v>
      </c>
      <c r="C879" s="4" t="s">
        <v>258</v>
      </c>
      <c r="D879" s="4" t="s">
        <v>279</v>
      </c>
      <c r="E879" s="4" t="s">
        <v>1123</v>
      </c>
      <c r="F879" s="42">
        <v>2881.4256999999998</v>
      </c>
      <c r="G879" s="42">
        <v>6700.99</v>
      </c>
    </row>
    <row r="880" spans="1:7">
      <c r="A880" s="3">
        <v>38568</v>
      </c>
      <c r="B880" s="4" t="s">
        <v>267</v>
      </c>
      <c r="C880" s="4" t="s">
        <v>258</v>
      </c>
      <c r="D880" s="4" t="s">
        <v>281</v>
      </c>
      <c r="E880" s="4" t="s">
        <v>1124</v>
      </c>
      <c r="F880" s="42">
        <v>4911.2464500000006</v>
      </c>
      <c r="G880" s="42">
        <v>5252.67</v>
      </c>
    </row>
    <row r="881" spans="1:7">
      <c r="A881" s="3">
        <v>38568</v>
      </c>
      <c r="B881" s="4" t="s">
        <v>264</v>
      </c>
      <c r="C881" s="4" t="s">
        <v>248</v>
      </c>
      <c r="D881" s="4" t="s">
        <v>288</v>
      </c>
      <c r="E881" s="4" t="s">
        <v>1125</v>
      </c>
      <c r="F881" s="42">
        <v>872.39240000000007</v>
      </c>
      <c r="G881" s="42">
        <v>1282.93</v>
      </c>
    </row>
    <row r="882" spans="1:7">
      <c r="A882" s="3">
        <v>38567</v>
      </c>
      <c r="B882" s="4" t="s">
        <v>264</v>
      </c>
      <c r="C882" s="4" t="s">
        <v>253</v>
      </c>
      <c r="D882" s="4" t="s">
        <v>281</v>
      </c>
      <c r="E882" s="4" t="s">
        <v>1126</v>
      </c>
      <c r="F882" s="42">
        <v>8814.5722500000011</v>
      </c>
      <c r="G882" s="42">
        <v>9427.35</v>
      </c>
    </row>
    <row r="883" spans="1:7">
      <c r="A883" s="3">
        <v>38567</v>
      </c>
      <c r="B883" s="4" t="s">
        <v>267</v>
      </c>
      <c r="C883" s="4" t="s">
        <v>255</v>
      </c>
      <c r="D883" s="4" t="s">
        <v>262</v>
      </c>
      <c r="E883" s="4" t="s">
        <v>1127</v>
      </c>
      <c r="F883" s="42">
        <v>2838.2705999999998</v>
      </c>
      <c r="G883" s="42">
        <v>4893.57</v>
      </c>
    </row>
    <row r="884" spans="1:7">
      <c r="A884" s="3">
        <v>38566</v>
      </c>
      <c r="B884" s="4" t="s">
        <v>264</v>
      </c>
      <c r="C884" s="4" t="s">
        <v>258</v>
      </c>
      <c r="D884" s="4" t="s">
        <v>276</v>
      </c>
      <c r="E884" s="4" t="s">
        <v>1128</v>
      </c>
      <c r="F884" s="42">
        <v>3695.7671999999998</v>
      </c>
      <c r="G884" s="42">
        <v>9988.56</v>
      </c>
    </row>
    <row r="885" spans="1:7">
      <c r="A885" s="3">
        <v>38566</v>
      </c>
      <c r="B885" s="4" t="s">
        <v>264</v>
      </c>
      <c r="C885" s="4" t="s">
        <v>272</v>
      </c>
      <c r="D885" s="4" t="s">
        <v>317</v>
      </c>
      <c r="E885" s="4" t="s">
        <v>1129</v>
      </c>
      <c r="F885" s="42">
        <v>4364.4397500000005</v>
      </c>
      <c r="G885" s="42">
        <v>4667.8500000000004</v>
      </c>
    </row>
    <row r="886" spans="1:7">
      <c r="A886" s="3">
        <v>38565</v>
      </c>
      <c r="B886" s="4" t="s">
        <v>247</v>
      </c>
      <c r="C886" s="4" t="s">
        <v>261</v>
      </c>
      <c r="D886" s="4" t="s">
        <v>317</v>
      </c>
      <c r="E886" s="4" t="s">
        <v>1130</v>
      </c>
      <c r="F886" s="42">
        <v>7010.2725000000009</v>
      </c>
      <c r="G886" s="42">
        <v>9347.0300000000007</v>
      </c>
    </row>
    <row r="887" spans="1:7">
      <c r="A887" s="3">
        <v>38565</v>
      </c>
      <c r="B887" s="4" t="s">
        <v>243</v>
      </c>
      <c r="C887" s="4" t="s">
        <v>255</v>
      </c>
      <c r="D887" s="4" t="s">
        <v>268</v>
      </c>
      <c r="E887" s="4" t="s">
        <v>1131</v>
      </c>
      <c r="F887" s="42">
        <v>1375.0212000000001</v>
      </c>
      <c r="G887" s="42">
        <v>2022.09</v>
      </c>
    </row>
    <row r="888" spans="1:7">
      <c r="A888" s="3">
        <v>38565</v>
      </c>
      <c r="B888" s="4" t="s">
        <v>264</v>
      </c>
      <c r="C888" s="4" t="s">
        <v>244</v>
      </c>
      <c r="D888" s="4" t="s">
        <v>288</v>
      </c>
      <c r="E888" s="4" t="s">
        <v>1132</v>
      </c>
      <c r="F888" s="42">
        <v>295.24549999999999</v>
      </c>
      <c r="G888" s="42">
        <v>536.80999999999995</v>
      </c>
    </row>
    <row r="889" spans="1:7">
      <c r="A889" s="3">
        <v>38563</v>
      </c>
      <c r="B889" s="4" t="s">
        <v>243</v>
      </c>
      <c r="C889" s="4" t="s">
        <v>272</v>
      </c>
      <c r="D889" s="4" t="s">
        <v>262</v>
      </c>
      <c r="E889" s="4" t="s">
        <v>1133</v>
      </c>
      <c r="F889" s="42">
        <v>5463.8778999999995</v>
      </c>
      <c r="G889" s="42">
        <v>9260.81</v>
      </c>
    </row>
    <row r="890" spans="1:7">
      <c r="A890" s="3">
        <v>38563</v>
      </c>
      <c r="B890" s="4" t="s">
        <v>267</v>
      </c>
      <c r="C890" s="4" t="s">
        <v>272</v>
      </c>
      <c r="D890" s="4" t="s">
        <v>317</v>
      </c>
      <c r="E890" s="4" t="s">
        <v>1134</v>
      </c>
      <c r="F890" s="42">
        <v>5237.0174999999999</v>
      </c>
      <c r="G890" s="42">
        <v>6982.69</v>
      </c>
    </row>
    <row r="891" spans="1:7">
      <c r="A891" s="3">
        <v>38563</v>
      </c>
      <c r="B891" s="4" t="s">
        <v>247</v>
      </c>
      <c r="C891" s="4" t="s">
        <v>244</v>
      </c>
      <c r="D891" s="4" t="s">
        <v>288</v>
      </c>
      <c r="E891" s="4" t="s">
        <v>1135</v>
      </c>
      <c r="F891" s="42">
        <v>1054.8079</v>
      </c>
      <c r="G891" s="42">
        <v>1787.81</v>
      </c>
    </row>
    <row r="892" spans="1:7">
      <c r="A892" s="3">
        <v>38562</v>
      </c>
      <c r="B892" s="4" t="s">
        <v>247</v>
      </c>
      <c r="C892" s="4" t="s">
        <v>261</v>
      </c>
      <c r="D892" s="4" t="s">
        <v>276</v>
      </c>
      <c r="E892" s="4" t="s">
        <v>1136</v>
      </c>
      <c r="F892" s="42">
        <v>3218.3250000000003</v>
      </c>
      <c r="G892" s="42">
        <v>5851.5</v>
      </c>
    </row>
    <row r="893" spans="1:7">
      <c r="A893" s="3">
        <v>38562</v>
      </c>
      <c r="B893" s="4" t="s">
        <v>247</v>
      </c>
      <c r="C893" s="4" t="s">
        <v>258</v>
      </c>
      <c r="D893" s="4" t="s">
        <v>317</v>
      </c>
      <c r="E893" s="4" t="s">
        <v>1137</v>
      </c>
      <c r="F893" s="42">
        <v>2259.4769999999999</v>
      </c>
      <c r="G893" s="42">
        <v>3895.65</v>
      </c>
    </row>
    <row r="894" spans="1:7">
      <c r="A894" s="3">
        <v>38562</v>
      </c>
      <c r="B894" s="4" t="s">
        <v>267</v>
      </c>
      <c r="C894" s="4" t="s">
        <v>261</v>
      </c>
      <c r="D894" s="4" t="s">
        <v>251</v>
      </c>
      <c r="E894" s="4" t="s">
        <v>791</v>
      </c>
      <c r="F894" s="42">
        <v>966.49300000000005</v>
      </c>
      <c r="G894" s="42">
        <v>1757.26</v>
      </c>
    </row>
    <row r="895" spans="1:7">
      <c r="A895" s="3">
        <v>38561</v>
      </c>
      <c r="B895" s="4" t="s">
        <v>247</v>
      </c>
      <c r="C895" s="4" t="s">
        <v>272</v>
      </c>
      <c r="D895" s="4" t="s">
        <v>268</v>
      </c>
      <c r="E895" s="4" t="s">
        <v>1138</v>
      </c>
      <c r="F895" s="42">
        <v>7014.8850000000002</v>
      </c>
      <c r="G895" s="42">
        <v>9353.18</v>
      </c>
    </row>
    <row r="896" spans="1:7">
      <c r="A896" s="3">
        <v>38561</v>
      </c>
      <c r="B896" s="4" t="s">
        <v>267</v>
      </c>
      <c r="C896" s="4" t="s">
        <v>261</v>
      </c>
      <c r="D896" s="4" t="s">
        <v>256</v>
      </c>
      <c r="E896" s="4" t="s">
        <v>1139</v>
      </c>
      <c r="F896" s="42">
        <v>2898.1956999999998</v>
      </c>
      <c r="G896" s="42">
        <v>6739.99</v>
      </c>
    </row>
    <row r="897" spans="1:7">
      <c r="A897" s="3">
        <v>38561</v>
      </c>
      <c r="B897" s="4" t="s">
        <v>247</v>
      </c>
      <c r="C897" s="4" t="s">
        <v>258</v>
      </c>
      <c r="D897" s="4" t="s">
        <v>265</v>
      </c>
      <c r="E897" s="4" t="s">
        <v>1140</v>
      </c>
      <c r="F897" s="42">
        <v>3967.77</v>
      </c>
      <c r="G897" s="42">
        <v>5290.36</v>
      </c>
    </row>
    <row r="898" spans="1:7">
      <c r="A898" s="3">
        <v>38561</v>
      </c>
      <c r="B898" s="4" t="s">
        <v>267</v>
      </c>
      <c r="C898" s="4" t="s">
        <v>253</v>
      </c>
      <c r="D898" s="4" t="s">
        <v>279</v>
      </c>
      <c r="E898" s="4" t="s">
        <v>1141</v>
      </c>
      <c r="F898" s="42">
        <v>2875.1250000000005</v>
      </c>
      <c r="G898" s="42">
        <v>5227.5</v>
      </c>
    </row>
    <row r="899" spans="1:7">
      <c r="A899" s="3">
        <v>38561</v>
      </c>
      <c r="B899" s="4" t="s">
        <v>267</v>
      </c>
      <c r="C899" s="4" t="s">
        <v>272</v>
      </c>
      <c r="D899" s="4" t="s">
        <v>288</v>
      </c>
      <c r="E899" s="4" t="s">
        <v>269</v>
      </c>
      <c r="F899" s="42">
        <v>1115.2845</v>
      </c>
      <c r="G899" s="42">
        <v>2027.79</v>
      </c>
    </row>
    <row r="900" spans="1:7">
      <c r="A900" s="3">
        <v>38561</v>
      </c>
      <c r="B900" s="4" t="s">
        <v>243</v>
      </c>
      <c r="C900" s="4" t="s">
        <v>244</v>
      </c>
      <c r="D900" s="4" t="s">
        <v>259</v>
      </c>
      <c r="E900" s="4" t="s">
        <v>1142</v>
      </c>
      <c r="F900" s="42">
        <v>500.21839999999997</v>
      </c>
      <c r="G900" s="42">
        <v>568.42999999999995</v>
      </c>
    </row>
    <row r="901" spans="1:7">
      <c r="A901" s="3">
        <v>38738</v>
      </c>
      <c r="B901" s="4" t="s">
        <v>267</v>
      </c>
      <c r="C901" s="4" t="s">
        <v>248</v>
      </c>
      <c r="D901" s="4" t="s">
        <v>245</v>
      </c>
      <c r="E901" s="4" t="s">
        <v>671</v>
      </c>
      <c r="F901" s="42">
        <v>600.01840000000004</v>
      </c>
      <c r="G901" s="42">
        <v>882.38</v>
      </c>
    </row>
    <row r="902" spans="1:7">
      <c r="A902" s="3">
        <v>38560</v>
      </c>
      <c r="B902" s="4" t="s">
        <v>264</v>
      </c>
      <c r="C902" s="4" t="s">
        <v>253</v>
      </c>
      <c r="D902" s="4" t="s">
        <v>254</v>
      </c>
      <c r="E902" s="4" t="s">
        <v>1144</v>
      </c>
      <c r="F902" s="42">
        <v>3641.2515000000003</v>
      </c>
      <c r="G902" s="42">
        <v>8091.67</v>
      </c>
    </row>
    <row r="903" spans="1:7">
      <c r="A903" s="3">
        <v>38560</v>
      </c>
      <c r="B903" s="4" t="s">
        <v>247</v>
      </c>
      <c r="C903" s="4" t="s">
        <v>255</v>
      </c>
      <c r="D903" s="4" t="s">
        <v>279</v>
      </c>
      <c r="E903" s="4" t="s">
        <v>1145</v>
      </c>
      <c r="F903" s="42">
        <v>2690.7028999999998</v>
      </c>
      <c r="G903" s="42">
        <v>7272.17</v>
      </c>
    </row>
    <row r="904" spans="1:7">
      <c r="A904" s="3">
        <v>38560</v>
      </c>
      <c r="B904" s="4" t="s">
        <v>275</v>
      </c>
      <c r="C904" s="4" t="s">
        <v>253</v>
      </c>
      <c r="D904" s="4" t="s">
        <v>251</v>
      </c>
      <c r="E904" s="4" t="s">
        <v>1146</v>
      </c>
      <c r="F904" s="42">
        <v>5352.9696000000004</v>
      </c>
      <c r="G904" s="42">
        <v>6082.92</v>
      </c>
    </row>
    <row r="905" spans="1:7">
      <c r="A905" s="3">
        <v>38560</v>
      </c>
      <c r="B905" s="4" t="s">
        <v>243</v>
      </c>
      <c r="C905" s="4" t="s">
        <v>272</v>
      </c>
      <c r="D905" s="4" t="s">
        <v>254</v>
      </c>
      <c r="E905" s="4" t="s">
        <v>1147</v>
      </c>
      <c r="F905" s="42">
        <v>2807.3430000000003</v>
      </c>
      <c r="G905" s="42">
        <v>5104.26</v>
      </c>
    </row>
    <row r="906" spans="1:7">
      <c r="A906" s="3">
        <v>38560</v>
      </c>
      <c r="B906" s="4" t="s">
        <v>275</v>
      </c>
      <c r="C906" s="4" t="s">
        <v>253</v>
      </c>
      <c r="D906" s="4" t="s">
        <v>317</v>
      </c>
      <c r="E906" s="4" t="s">
        <v>1148</v>
      </c>
      <c r="F906" s="42">
        <v>1468.2327</v>
      </c>
      <c r="G906" s="42">
        <v>2488.5300000000002</v>
      </c>
    </row>
    <row r="907" spans="1:7">
      <c r="A907" s="3">
        <v>38559</v>
      </c>
      <c r="B907" s="4" t="s">
        <v>243</v>
      </c>
      <c r="C907" s="4" t="s">
        <v>272</v>
      </c>
      <c r="D907" s="4" t="s">
        <v>262</v>
      </c>
      <c r="E907" s="4" t="s">
        <v>1149</v>
      </c>
      <c r="F907" s="42">
        <v>4286.4764999999998</v>
      </c>
      <c r="G907" s="42">
        <v>9968.5499999999993</v>
      </c>
    </row>
    <row r="908" spans="1:7">
      <c r="A908" s="3">
        <v>38559</v>
      </c>
      <c r="B908" s="4" t="s">
        <v>247</v>
      </c>
      <c r="C908" s="4" t="s">
        <v>286</v>
      </c>
      <c r="D908" s="4" t="s">
        <v>317</v>
      </c>
      <c r="E908" s="4" t="s">
        <v>1150</v>
      </c>
      <c r="F908" s="42">
        <v>6050.4088000000002</v>
      </c>
      <c r="G908" s="42">
        <v>8897.66</v>
      </c>
    </row>
    <row r="909" spans="1:7">
      <c r="A909" s="3">
        <v>38700</v>
      </c>
      <c r="B909" s="4" t="s">
        <v>243</v>
      </c>
      <c r="C909" s="4" t="s">
        <v>248</v>
      </c>
      <c r="D909" s="4" t="s">
        <v>245</v>
      </c>
      <c r="E909" s="4" t="s">
        <v>784</v>
      </c>
      <c r="F909" s="42">
        <v>3963.24</v>
      </c>
      <c r="G909" s="42">
        <v>8807.2000000000007</v>
      </c>
    </row>
    <row r="910" spans="1:7">
      <c r="A910" s="3">
        <v>38559</v>
      </c>
      <c r="B910" s="4" t="s">
        <v>275</v>
      </c>
      <c r="C910" s="4" t="s">
        <v>244</v>
      </c>
      <c r="D910" s="4" t="s">
        <v>251</v>
      </c>
      <c r="E910" s="4" t="s">
        <v>1152</v>
      </c>
      <c r="F910" s="42">
        <v>944.04719999999986</v>
      </c>
      <c r="G910" s="42">
        <v>1600.08</v>
      </c>
    </row>
    <row r="911" spans="1:7">
      <c r="A911" s="3">
        <v>38559</v>
      </c>
      <c r="B911" s="4" t="s">
        <v>264</v>
      </c>
      <c r="C911" s="4" t="s">
        <v>253</v>
      </c>
      <c r="D911" s="4" t="s">
        <v>256</v>
      </c>
      <c r="E911" s="4" t="s">
        <v>1153</v>
      </c>
      <c r="F911" s="42">
        <v>749.505</v>
      </c>
      <c r="G911" s="42">
        <v>1292.25</v>
      </c>
    </row>
    <row r="912" spans="1:7">
      <c r="A912" s="3">
        <v>38558</v>
      </c>
      <c r="B912" s="4" t="s">
        <v>243</v>
      </c>
      <c r="C912" s="4" t="s">
        <v>272</v>
      </c>
      <c r="D912" s="4" t="s">
        <v>265</v>
      </c>
      <c r="E912" s="4" t="s">
        <v>1154</v>
      </c>
      <c r="F912" s="42">
        <v>6673.348</v>
      </c>
      <c r="G912" s="42">
        <v>7583.35</v>
      </c>
    </row>
    <row r="913" spans="1:7">
      <c r="A913" s="3">
        <v>38558</v>
      </c>
      <c r="B913" s="4" t="s">
        <v>264</v>
      </c>
      <c r="C913" s="4" t="s">
        <v>272</v>
      </c>
      <c r="D913" s="4" t="s">
        <v>265</v>
      </c>
      <c r="E913" s="4" t="s">
        <v>1155</v>
      </c>
      <c r="F913" s="42">
        <v>3287.614</v>
      </c>
      <c r="G913" s="42">
        <v>5977.48</v>
      </c>
    </row>
    <row r="914" spans="1:7">
      <c r="A914" s="3">
        <v>38558</v>
      </c>
      <c r="B914" s="4" t="s">
        <v>247</v>
      </c>
      <c r="C914" s="4" t="s">
        <v>253</v>
      </c>
      <c r="D914" s="4" t="s">
        <v>265</v>
      </c>
      <c r="E914" s="4" t="s">
        <v>1156</v>
      </c>
      <c r="F914" s="42">
        <v>1394.7221999999999</v>
      </c>
      <c r="G914" s="42">
        <v>3243.54</v>
      </c>
    </row>
    <row r="915" spans="1:7">
      <c r="A915" s="3">
        <v>38558</v>
      </c>
      <c r="B915" s="4" t="s">
        <v>247</v>
      </c>
      <c r="C915" s="4" t="s">
        <v>244</v>
      </c>
      <c r="D915" s="4" t="s">
        <v>279</v>
      </c>
      <c r="E915" s="4" t="s">
        <v>1157</v>
      </c>
      <c r="F915" s="42">
        <v>1872.4111999999998</v>
      </c>
      <c r="G915" s="42">
        <v>2127.7399999999998</v>
      </c>
    </row>
    <row r="916" spans="1:7">
      <c r="A916" s="3">
        <v>38557</v>
      </c>
      <c r="B916" s="4" t="s">
        <v>243</v>
      </c>
      <c r="C916" s="4" t="s">
        <v>255</v>
      </c>
      <c r="D916" s="4" t="s">
        <v>279</v>
      </c>
      <c r="E916" s="4" t="s">
        <v>1158</v>
      </c>
      <c r="F916" s="42">
        <v>3234.2809999999995</v>
      </c>
      <c r="G916" s="42">
        <v>8741.2999999999993</v>
      </c>
    </row>
    <row r="917" spans="1:7">
      <c r="A917" s="3">
        <v>38556</v>
      </c>
      <c r="B917" s="4" t="s">
        <v>247</v>
      </c>
      <c r="C917" s="4" t="s">
        <v>244</v>
      </c>
      <c r="D917" s="4" t="s">
        <v>279</v>
      </c>
      <c r="E917" s="4" t="s">
        <v>1159</v>
      </c>
      <c r="F917" s="42">
        <v>3913.0965000000001</v>
      </c>
      <c r="G917" s="42">
        <v>8695.77</v>
      </c>
    </row>
    <row r="918" spans="1:7">
      <c r="A918" s="3">
        <v>38556</v>
      </c>
      <c r="B918" s="4" t="s">
        <v>275</v>
      </c>
      <c r="C918" s="4" t="s">
        <v>253</v>
      </c>
      <c r="D918" s="4" t="s">
        <v>279</v>
      </c>
      <c r="E918" s="4" t="s">
        <v>1160</v>
      </c>
      <c r="F918" s="42">
        <v>5299.4575999999997</v>
      </c>
      <c r="G918" s="42">
        <v>7793.32</v>
      </c>
    </row>
    <row r="919" spans="1:7">
      <c r="A919" s="3">
        <v>38555</v>
      </c>
      <c r="B919" s="4" t="s">
        <v>275</v>
      </c>
      <c r="C919" s="4" t="s">
        <v>248</v>
      </c>
      <c r="D919" s="4" t="s">
        <v>256</v>
      </c>
      <c r="E919" s="4" t="s">
        <v>1161</v>
      </c>
      <c r="F919" s="42">
        <v>3982.4149000000002</v>
      </c>
      <c r="G919" s="42">
        <v>9261.43</v>
      </c>
    </row>
    <row r="920" spans="1:7">
      <c r="A920" s="3">
        <v>38554</v>
      </c>
      <c r="B920" s="4" t="s">
        <v>275</v>
      </c>
      <c r="C920" s="4" t="s">
        <v>272</v>
      </c>
      <c r="D920" s="4" t="s">
        <v>259</v>
      </c>
      <c r="E920" s="4" t="s">
        <v>1162</v>
      </c>
      <c r="F920" s="42">
        <v>7044.3375000000005</v>
      </c>
      <c r="G920" s="42">
        <v>9392.4500000000007</v>
      </c>
    </row>
    <row r="921" spans="1:7">
      <c r="A921" s="3">
        <v>38554</v>
      </c>
      <c r="B921" s="4" t="s">
        <v>264</v>
      </c>
      <c r="C921" s="4" t="s">
        <v>253</v>
      </c>
      <c r="D921" s="4" t="s">
        <v>245</v>
      </c>
      <c r="E921" s="4" t="s">
        <v>1163</v>
      </c>
      <c r="F921" s="42">
        <v>1625.0625</v>
      </c>
      <c r="G921" s="42">
        <v>2166.75</v>
      </c>
    </row>
    <row r="922" spans="1:7">
      <c r="A922" s="3">
        <v>38554</v>
      </c>
      <c r="B922" s="4" t="s">
        <v>247</v>
      </c>
      <c r="C922" s="4" t="s">
        <v>261</v>
      </c>
      <c r="D922" s="4" t="s">
        <v>317</v>
      </c>
      <c r="E922" s="4" t="s">
        <v>1164</v>
      </c>
      <c r="F922" s="42">
        <v>1641.6136000000001</v>
      </c>
      <c r="G922" s="42">
        <v>1865.47</v>
      </c>
    </row>
    <row r="923" spans="1:7">
      <c r="A923" s="3">
        <v>38553</v>
      </c>
      <c r="B923" s="4" t="s">
        <v>267</v>
      </c>
      <c r="C923" s="4" t="s">
        <v>258</v>
      </c>
      <c r="D923" s="4" t="s">
        <v>251</v>
      </c>
      <c r="E923" s="4" t="s">
        <v>1165</v>
      </c>
      <c r="F923" s="42">
        <v>2051.0527000000002</v>
      </c>
      <c r="G923" s="42">
        <v>4769.8900000000003</v>
      </c>
    </row>
    <row r="924" spans="1:7">
      <c r="A924" s="3">
        <v>38553</v>
      </c>
      <c r="B924" s="4" t="s">
        <v>264</v>
      </c>
      <c r="C924" s="4" t="s">
        <v>272</v>
      </c>
      <c r="D924" s="4" t="s">
        <v>288</v>
      </c>
      <c r="E924" s="4" t="s">
        <v>1166</v>
      </c>
      <c r="F924" s="42">
        <v>3220.41</v>
      </c>
      <c r="G924" s="42">
        <v>4293.88</v>
      </c>
    </row>
    <row r="925" spans="1:7">
      <c r="A925" s="3">
        <v>38553</v>
      </c>
      <c r="B925" s="4" t="s">
        <v>264</v>
      </c>
      <c r="C925" s="4" t="s">
        <v>255</v>
      </c>
      <c r="D925" s="4" t="s">
        <v>265</v>
      </c>
      <c r="E925" s="4" t="s">
        <v>1167</v>
      </c>
      <c r="F925" s="42">
        <v>1118.2211</v>
      </c>
      <c r="G925" s="42">
        <v>1895.29</v>
      </c>
    </row>
    <row r="926" spans="1:7">
      <c r="A926" s="3">
        <v>38553</v>
      </c>
      <c r="B926" s="4" t="s">
        <v>264</v>
      </c>
      <c r="C926" s="4" t="s">
        <v>253</v>
      </c>
      <c r="D926" s="4" t="s">
        <v>262</v>
      </c>
      <c r="E926" s="4" t="s">
        <v>1168</v>
      </c>
      <c r="F926" s="42">
        <v>983.02499999999998</v>
      </c>
      <c r="G926" s="42">
        <v>1310.7</v>
      </c>
    </row>
    <row r="927" spans="1:7">
      <c r="A927" s="3">
        <v>38552</v>
      </c>
      <c r="B927" s="4" t="s">
        <v>264</v>
      </c>
      <c r="C927" s="4" t="s">
        <v>244</v>
      </c>
      <c r="D927" s="4" t="s">
        <v>268</v>
      </c>
      <c r="E927" s="4" t="s">
        <v>1169</v>
      </c>
      <c r="F927" s="42">
        <v>5046</v>
      </c>
      <c r="G927" s="42">
        <v>8700</v>
      </c>
    </row>
    <row r="928" spans="1:7">
      <c r="A928" s="3">
        <v>38552</v>
      </c>
      <c r="B928" s="4" t="s">
        <v>247</v>
      </c>
      <c r="C928" s="4" t="s">
        <v>253</v>
      </c>
      <c r="D928" s="4" t="s">
        <v>245</v>
      </c>
      <c r="E928" s="4" t="s">
        <v>1170</v>
      </c>
      <c r="F928" s="42">
        <v>5064.1163999999999</v>
      </c>
      <c r="G928" s="42">
        <v>7447.23</v>
      </c>
    </row>
    <row r="929" spans="1:7">
      <c r="A929" s="3">
        <v>38551</v>
      </c>
      <c r="B929" s="4" t="s">
        <v>275</v>
      </c>
      <c r="C929" s="4" t="s">
        <v>244</v>
      </c>
      <c r="D929" s="4" t="s">
        <v>288</v>
      </c>
      <c r="E929" s="4" t="s">
        <v>1171</v>
      </c>
      <c r="F929" s="42">
        <v>4445.8333999999995</v>
      </c>
      <c r="G929" s="42">
        <v>7665.23</v>
      </c>
    </row>
    <row r="930" spans="1:7">
      <c r="A930" s="3">
        <v>38551</v>
      </c>
      <c r="B930" s="4" t="s">
        <v>247</v>
      </c>
      <c r="C930" s="4" t="s">
        <v>244</v>
      </c>
      <c r="D930" s="4" t="s">
        <v>276</v>
      </c>
      <c r="E930" s="4" t="s">
        <v>1172</v>
      </c>
      <c r="F930" s="42">
        <v>3885.4750000000004</v>
      </c>
      <c r="G930" s="42">
        <v>7064.5</v>
      </c>
    </row>
    <row r="931" spans="1:7">
      <c r="A931" s="3">
        <v>38551</v>
      </c>
      <c r="B931" s="4" t="s">
        <v>264</v>
      </c>
      <c r="C931" s="4" t="s">
        <v>258</v>
      </c>
      <c r="D931" s="4" t="s">
        <v>245</v>
      </c>
      <c r="E931" s="4" t="s">
        <v>1173</v>
      </c>
      <c r="F931" s="42">
        <v>1068.597</v>
      </c>
      <c r="G931" s="42">
        <v>2888.1</v>
      </c>
    </row>
    <row r="932" spans="1:7">
      <c r="A932" s="3">
        <v>38550</v>
      </c>
      <c r="B932" s="4" t="s">
        <v>275</v>
      </c>
      <c r="C932" s="4" t="s">
        <v>248</v>
      </c>
      <c r="D932" s="4" t="s">
        <v>281</v>
      </c>
      <c r="E932" s="4" t="s">
        <v>1174</v>
      </c>
      <c r="F932" s="42">
        <v>5375.1455999999998</v>
      </c>
      <c r="G932" s="42">
        <v>6108.12</v>
      </c>
    </row>
    <row r="933" spans="1:7">
      <c r="A933" s="3">
        <v>38695</v>
      </c>
      <c r="B933" s="4" t="s">
        <v>247</v>
      </c>
      <c r="C933" s="4" t="s">
        <v>248</v>
      </c>
      <c r="D933" s="4" t="s">
        <v>245</v>
      </c>
      <c r="E933" s="4" t="s">
        <v>797</v>
      </c>
      <c r="F933" s="42">
        <v>1479.2355</v>
      </c>
      <c r="G933" s="42">
        <v>3287.19</v>
      </c>
    </row>
    <row r="934" spans="1:7">
      <c r="A934" s="3">
        <v>38550</v>
      </c>
      <c r="B934" s="4" t="s">
        <v>247</v>
      </c>
      <c r="C934" s="4" t="s">
        <v>248</v>
      </c>
      <c r="D934" s="4" t="s">
        <v>281</v>
      </c>
      <c r="E934" s="4" t="s">
        <v>1176</v>
      </c>
      <c r="F934" s="42">
        <v>1869.8098</v>
      </c>
      <c r="G934" s="42">
        <v>5053.54</v>
      </c>
    </row>
    <row r="935" spans="1:7">
      <c r="A935" s="3">
        <v>38550</v>
      </c>
      <c r="B935" s="4" t="s">
        <v>267</v>
      </c>
      <c r="C935" s="4" t="s">
        <v>286</v>
      </c>
      <c r="D935" s="4" t="s">
        <v>245</v>
      </c>
      <c r="E935" s="4" t="s">
        <v>1177</v>
      </c>
      <c r="F935" s="42">
        <v>2341.1550000000002</v>
      </c>
      <c r="G935" s="42">
        <v>3121.54</v>
      </c>
    </row>
    <row r="936" spans="1:7">
      <c r="A936" s="3">
        <v>38550</v>
      </c>
      <c r="B936" s="4" t="s">
        <v>247</v>
      </c>
      <c r="C936" s="4" t="s">
        <v>253</v>
      </c>
      <c r="D936" s="4" t="s">
        <v>245</v>
      </c>
      <c r="E936" s="4" t="s">
        <v>1178</v>
      </c>
      <c r="F936" s="42">
        <v>245.7825</v>
      </c>
      <c r="G936" s="42">
        <v>327.71</v>
      </c>
    </row>
    <row r="937" spans="1:7">
      <c r="A937" s="3">
        <v>38549</v>
      </c>
      <c r="B937" s="4" t="s">
        <v>247</v>
      </c>
      <c r="C937" s="4" t="s">
        <v>286</v>
      </c>
      <c r="D937" s="4" t="s">
        <v>245</v>
      </c>
      <c r="E937" s="4" t="s">
        <v>1179</v>
      </c>
      <c r="F937" s="42">
        <v>6263.6175000000003</v>
      </c>
      <c r="G937" s="42">
        <v>8351.49</v>
      </c>
    </row>
    <row r="938" spans="1:7">
      <c r="A938" s="3">
        <v>38549</v>
      </c>
      <c r="B938" s="4" t="s">
        <v>243</v>
      </c>
      <c r="C938" s="4" t="s">
        <v>258</v>
      </c>
      <c r="D938" s="4" t="s">
        <v>279</v>
      </c>
      <c r="E938" s="4" t="s">
        <v>1180</v>
      </c>
      <c r="F938" s="42">
        <v>2287.7325000000001</v>
      </c>
      <c r="G938" s="42">
        <v>3050.31</v>
      </c>
    </row>
    <row r="939" spans="1:7">
      <c r="A939" s="3">
        <v>38654</v>
      </c>
      <c r="B939" s="4" t="s">
        <v>247</v>
      </c>
      <c r="C939" s="4" t="s">
        <v>248</v>
      </c>
      <c r="D939" s="4" t="s">
        <v>245</v>
      </c>
      <c r="E939" s="4" t="s">
        <v>892</v>
      </c>
      <c r="F939" s="42">
        <v>2969.99</v>
      </c>
      <c r="G939" s="42">
        <v>8027</v>
      </c>
    </row>
    <row r="940" spans="1:7">
      <c r="A940" s="3">
        <v>38548</v>
      </c>
      <c r="B940" s="4" t="s">
        <v>243</v>
      </c>
      <c r="C940" s="4" t="s">
        <v>255</v>
      </c>
      <c r="D940" s="4" t="s">
        <v>251</v>
      </c>
      <c r="E940" s="4" t="s">
        <v>1182</v>
      </c>
      <c r="F940" s="42">
        <v>2844.6792</v>
      </c>
      <c r="G940" s="42">
        <v>3232.59</v>
      </c>
    </row>
    <row r="941" spans="1:7">
      <c r="A941" s="3">
        <v>38548</v>
      </c>
      <c r="B941" s="4" t="s">
        <v>267</v>
      </c>
      <c r="C941" s="4" t="s">
        <v>261</v>
      </c>
      <c r="D941" s="4" t="s">
        <v>262</v>
      </c>
      <c r="E941" s="4" t="s">
        <v>1183</v>
      </c>
      <c r="F941" s="42">
        <v>1908.5475000000001</v>
      </c>
      <c r="G941" s="42">
        <v>2544.73</v>
      </c>
    </row>
    <row r="942" spans="1:7">
      <c r="A942" s="3">
        <v>38548</v>
      </c>
      <c r="B942" s="4" t="s">
        <v>247</v>
      </c>
      <c r="C942" s="4" t="s">
        <v>272</v>
      </c>
      <c r="D942" s="4" t="s">
        <v>268</v>
      </c>
      <c r="E942" s="4" t="s">
        <v>1184</v>
      </c>
      <c r="F942" s="42">
        <v>989.75449999999989</v>
      </c>
      <c r="G942" s="42">
        <v>1677.55</v>
      </c>
    </row>
    <row r="943" spans="1:7">
      <c r="A943" s="3">
        <v>38547</v>
      </c>
      <c r="B943" s="4" t="s">
        <v>247</v>
      </c>
      <c r="C943" s="4" t="s">
        <v>255</v>
      </c>
      <c r="D943" s="4" t="s">
        <v>279</v>
      </c>
      <c r="E943" s="4" t="s">
        <v>1185</v>
      </c>
      <c r="F943" s="42">
        <v>7702.4739000000009</v>
      </c>
      <c r="G943" s="42">
        <v>8237.94</v>
      </c>
    </row>
    <row r="944" spans="1:7">
      <c r="A944" s="3">
        <v>38547</v>
      </c>
      <c r="B944" s="4" t="s">
        <v>267</v>
      </c>
      <c r="C944" s="4" t="s">
        <v>244</v>
      </c>
      <c r="D944" s="4" t="s">
        <v>276</v>
      </c>
      <c r="E944" s="4" t="s">
        <v>1186</v>
      </c>
      <c r="F944" s="42">
        <v>4235.5335000000005</v>
      </c>
      <c r="G944" s="42">
        <v>7700.97</v>
      </c>
    </row>
    <row r="945" spans="1:7">
      <c r="A945" s="3">
        <v>38547</v>
      </c>
      <c r="B945" s="4" t="s">
        <v>243</v>
      </c>
      <c r="C945" s="4" t="s">
        <v>286</v>
      </c>
      <c r="D945" s="4" t="s">
        <v>281</v>
      </c>
      <c r="E945" s="4" t="s">
        <v>1187</v>
      </c>
      <c r="F945" s="42">
        <v>2178.7928000000002</v>
      </c>
      <c r="G945" s="42">
        <v>5066.96</v>
      </c>
    </row>
    <row r="946" spans="1:7">
      <c r="A946" s="3">
        <v>38547</v>
      </c>
      <c r="B946" s="4" t="s">
        <v>243</v>
      </c>
      <c r="C946" s="4" t="s">
        <v>258</v>
      </c>
      <c r="D946" s="4" t="s">
        <v>303</v>
      </c>
      <c r="E946" s="4" t="s">
        <v>1188</v>
      </c>
      <c r="F946" s="42">
        <v>2148.5971</v>
      </c>
      <c r="G946" s="42">
        <v>3641.69</v>
      </c>
    </row>
    <row r="947" spans="1:7">
      <c r="A947" s="3">
        <v>38546</v>
      </c>
      <c r="B947" s="4" t="s">
        <v>267</v>
      </c>
      <c r="C947" s="4" t="s">
        <v>272</v>
      </c>
      <c r="D947" s="4" t="s">
        <v>262</v>
      </c>
      <c r="E947" s="4" t="s">
        <v>1189</v>
      </c>
      <c r="F947" s="42">
        <v>5510.9539999999997</v>
      </c>
      <c r="G947" s="42">
        <v>9340.6</v>
      </c>
    </row>
    <row r="948" spans="1:7">
      <c r="A948" s="3">
        <v>38546</v>
      </c>
      <c r="B948" s="4" t="s">
        <v>275</v>
      </c>
      <c r="C948" s="4" t="s">
        <v>255</v>
      </c>
      <c r="D948" s="4" t="s">
        <v>259</v>
      </c>
      <c r="E948" s="4" t="s">
        <v>1190</v>
      </c>
      <c r="F948" s="42">
        <v>6877.98</v>
      </c>
      <c r="G948" s="42">
        <v>9170.64</v>
      </c>
    </row>
    <row r="949" spans="1:7">
      <c r="A949" s="3">
        <v>38546</v>
      </c>
      <c r="B949" s="4" t="s">
        <v>243</v>
      </c>
      <c r="C949" s="4" t="s">
        <v>255</v>
      </c>
      <c r="D949" s="4" t="s">
        <v>276</v>
      </c>
      <c r="E949" s="4" t="s">
        <v>1191</v>
      </c>
      <c r="F949" s="42">
        <v>1612.1085</v>
      </c>
      <c r="G949" s="42">
        <v>4357.05</v>
      </c>
    </row>
    <row r="950" spans="1:7">
      <c r="A950" s="3">
        <v>38545</v>
      </c>
      <c r="B950" s="4" t="s">
        <v>275</v>
      </c>
      <c r="C950" s="4" t="s">
        <v>255</v>
      </c>
      <c r="D950" s="4" t="s">
        <v>288</v>
      </c>
      <c r="E950" s="4" t="s">
        <v>1192</v>
      </c>
      <c r="F950" s="42">
        <v>3653.8683999999998</v>
      </c>
      <c r="G950" s="42">
        <v>9875.32</v>
      </c>
    </row>
    <row r="951" spans="1:7">
      <c r="A951" s="3">
        <v>38545</v>
      </c>
      <c r="B951" s="4" t="s">
        <v>247</v>
      </c>
      <c r="C951" s="4" t="s">
        <v>248</v>
      </c>
      <c r="D951" s="4" t="s">
        <v>254</v>
      </c>
      <c r="E951" s="4" t="s">
        <v>1193</v>
      </c>
      <c r="F951" s="42">
        <v>2880.9</v>
      </c>
      <c r="G951" s="42">
        <v>3273.75</v>
      </c>
    </row>
    <row r="952" spans="1:7">
      <c r="A952" s="3">
        <v>38545</v>
      </c>
      <c r="B952" s="4" t="s">
        <v>267</v>
      </c>
      <c r="C952" s="4" t="s">
        <v>248</v>
      </c>
      <c r="D952" s="4" t="s">
        <v>281</v>
      </c>
      <c r="E952" s="4" t="s">
        <v>1194</v>
      </c>
      <c r="F952" s="42">
        <v>287.65440000000001</v>
      </c>
      <c r="G952" s="42">
        <v>326.88</v>
      </c>
    </row>
    <row r="953" spans="1:7">
      <c r="A953" s="3">
        <v>38544</v>
      </c>
      <c r="B953" s="4" t="s">
        <v>247</v>
      </c>
      <c r="C953" s="4" t="s">
        <v>261</v>
      </c>
      <c r="D953" s="4" t="s">
        <v>254</v>
      </c>
      <c r="E953" s="4" t="s">
        <v>1195</v>
      </c>
      <c r="F953" s="42">
        <v>5096.5380000000005</v>
      </c>
      <c r="G953" s="42">
        <v>8638.2000000000007</v>
      </c>
    </row>
    <row r="954" spans="1:7">
      <c r="A954" s="3">
        <v>38544</v>
      </c>
      <c r="B954" s="4" t="s">
        <v>247</v>
      </c>
      <c r="C954" s="4" t="s">
        <v>258</v>
      </c>
      <c r="D954" s="4" t="s">
        <v>254</v>
      </c>
      <c r="E954" s="4" t="s">
        <v>1196</v>
      </c>
      <c r="F954" s="42">
        <v>4211.1827999999996</v>
      </c>
      <c r="G954" s="42">
        <v>7260.66</v>
      </c>
    </row>
    <row r="955" spans="1:7">
      <c r="A955" s="3">
        <v>38544</v>
      </c>
      <c r="B955" s="4" t="s">
        <v>264</v>
      </c>
      <c r="C955" s="4" t="s">
        <v>261</v>
      </c>
      <c r="D955" s="4" t="s">
        <v>317</v>
      </c>
      <c r="E955" s="4" t="s">
        <v>1197</v>
      </c>
      <c r="F955" s="42">
        <v>3107.2788999999998</v>
      </c>
      <c r="G955" s="42">
        <v>7226.23</v>
      </c>
    </row>
    <row r="956" spans="1:7">
      <c r="A956" s="3">
        <v>38543</v>
      </c>
      <c r="B956" s="4" t="s">
        <v>264</v>
      </c>
      <c r="C956" s="4" t="s">
        <v>261</v>
      </c>
      <c r="D956" s="4" t="s">
        <v>268</v>
      </c>
      <c r="E956" s="4" t="s">
        <v>1198</v>
      </c>
      <c r="F956" s="42">
        <v>8429.3263999999999</v>
      </c>
      <c r="G956" s="42">
        <v>9578.7800000000007</v>
      </c>
    </row>
    <row r="957" spans="1:7">
      <c r="A957" s="3">
        <v>38543</v>
      </c>
      <c r="B957" s="4" t="s">
        <v>275</v>
      </c>
      <c r="C957" s="4" t="s">
        <v>286</v>
      </c>
      <c r="D957" s="4" t="s">
        <v>281</v>
      </c>
      <c r="E957" s="4" t="s">
        <v>1199</v>
      </c>
      <c r="F957" s="42">
        <v>3381.0748000000003</v>
      </c>
      <c r="G957" s="42">
        <v>9138.0400000000009</v>
      </c>
    </row>
    <row r="958" spans="1:7">
      <c r="A958" s="3">
        <v>38543</v>
      </c>
      <c r="B958" s="4" t="s">
        <v>267</v>
      </c>
      <c r="C958" s="4" t="s">
        <v>286</v>
      </c>
      <c r="D958" s="4" t="s">
        <v>317</v>
      </c>
      <c r="E958" s="4" t="s">
        <v>1200</v>
      </c>
      <c r="F958" s="42">
        <v>4941.5079999999998</v>
      </c>
      <c r="G958" s="42">
        <v>8984.56</v>
      </c>
    </row>
    <row r="959" spans="1:7">
      <c r="A959" s="3">
        <v>38543</v>
      </c>
      <c r="B959" s="4" t="s">
        <v>243</v>
      </c>
      <c r="C959" s="4" t="s">
        <v>244</v>
      </c>
      <c r="D959" s="4" t="s">
        <v>276</v>
      </c>
      <c r="E959" s="4" t="s">
        <v>1201</v>
      </c>
      <c r="F959" s="42">
        <v>5686.064800000001</v>
      </c>
      <c r="G959" s="42">
        <v>8361.86</v>
      </c>
    </row>
    <row r="960" spans="1:7">
      <c r="A960" s="3">
        <v>38543</v>
      </c>
      <c r="B960" s="4" t="s">
        <v>264</v>
      </c>
      <c r="C960" s="4" t="s">
        <v>272</v>
      </c>
      <c r="D960" s="4" t="s">
        <v>256</v>
      </c>
      <c r="E960" s="4" t="s">
        <v>1202</v>
      </c>
      <c r="F960" s="42">
        <v>310.10989999999998</v>
      </c>
      <c r="G960" s="42">
        <v>525.61</v>
      </c>
    </row>
    <row r="961" spans="1:7">
      <c r="A961" s="3">
        <v>38542</v>
      </c>
      <c r="B961" s="4" t="s">
        <v>267</v>
      </c>
      <c r="C961" s="4" t="s">
        <v>248</v>
      </c>
      <c r="D961" s="4" t="s">
        <v>259</v>
      </c>
      <c r="E961" s="4" t="s">
        <v>1203</v>
      </c>
      <c r="F961" s="42">
        <v>2437.0160999999998</v>
      </c>
      <c r="G961" s="42">
        <v>6586.53</v>
      </c>
    </row>
    <row r="962" spans="1:7">
      <c r="A962" s="3">
        <v>38542</v>
      </c>
      <c r="B962" s="4" t="s">
        <v>275</v>
      </c>
      <c r="C962" s="4" t="s">
        <v>258</v>
      </c>
      <c r="D962" s="4" t="s">
        <v>303</v>
      </c>
      <c r="E962" s="4" t="s">
        <v>1204</v>
      </c>
      <c r="F962" s="42">
        <v>3730.9585500000003</v>
      </c>
      <c r="G962" s="42">
        <v>3990.33</v>
      </c>
    </row>
    <row r="963" spans="1:7">
      <c r="A963" s="3">
        <v>38541</v>
      </c>
      <c r="B963" s="4" t="s">
        <v>243</v>
      </c>
      <c r="C963" s="4" t="s">
        <v>258</v>
      </c>
      <c r="D963" s="4" t="s">
        <v>268</v>
      </c>
      <c r="E963" s="4" t="s">
        <v>1205</v>
      </c>
      <c r="F963" s="42">
        <v>5691.5341999999991</v>
      </c>
      <c r="G963" s="42">
        <v>9812.99</v>
      </c>
    </row>
    <row r="964" spans="1:7">
      <c r="A964" s="3">
        <v>38541</v>
      </c>
      <c r="B964" s="4" t="s">
        <v>247</v>
      </c>
      <c r="C964" s="4" t="s">
        <v>255</v>
      </c>
      <c r="D964" s="4" t="s">
        <v>251</v>
      </c>
      <c r="E964" s="4" t="s">
        <v>1206</v>
      </c>
      <c r="F964" s="42">
        <v>365.05700000000002</v>
      </c>
      <c r="G964" s="42">
        <v>663.74</v>
      </c>
    </row>
    <row r="965" spans="1:7">
      <c r="A965" s="3">
        <v>38541</v>
      </c>
      <c r="B965" s="4" t="s">
        <v>275</v>
      </c>
      <c r="C965" s="4" t="s">
        <v>253</v>
      </c>
      <c r="D965" s="4" t="s">
        <v>279</v>
      </c>
      <c r="E965" s="4" t="s">
        <v>1207</v>
      </c>
      <c r="F965" s="42">
        <v>558.38200000000006</v>
      </c>
      <c r="G965" s="42">
        <v>597.20000000000005</v>
      </c>
    </row>
    <row r="966" spans="1:7">
      <c r="A966" s="3">
        <v>38540</v>
      </c>
      <c r="B966" s="4" t="s">
        <v>243</v>
      </c>
      <c r="C966" s="4" t="s">
        <v>272</v>
      </c>
      <c r="D966" s="4" t="s">
        <v>256</v>
      </c>
      <c r="E966" s="4" t="s">
        <v>1208</v>
      </c>
      <c r="F966" s="42">
        <v>3014.3905000000004</v>
      </c>
      <c r="G966" s="42">
        <v>5480.71</v>
      </c>
    </row>
    <row r="967" spans="1:7">
      <c r="A967" s="3">
        <v>38540</v>
      </c>
      <c r="B967" s="4" t="s">
        <v>247</v>
      </c>
      <c r="C967" s="4" t="s">
        <v>286</v>
      </c>
      <c r="D967" s="4" t="s">
        <v>279</v>
      </c>
      <c r="E967" s="4" t="s">
        <v>1209</v>
      </c>
      <c r="F967" s="42">
        <v>1964.0377000000001</v>
      </c>
      <c r="G967" s="42">
        <v>5308.21</v>
      </c>
    </row>
    <row r="968" spans="1:7">
      <c r="A968" s="3">
        <v>38539</v>
      </c>
      <c r="B968" s="4" t="s">
        <v>264</v>
      </c>
      <c r="C968" s="4" t="s">
        <v>261</v>
      </c>
      <c r="D968" s="4" t="s">
        <v>251</v>
      </c>
      <c r="E968" s="4" t="s">
        <v>1210</v>
      </c>
      <c r="F968" s="42">
        <v>8824.3991000000005</v>
      </c>
      <c r="G968" s="42">
        <v>9437.86</v>
      </c>
    </row>
    <row r="969" spans="1:7">
      <c r="A969" s="3">
        <v>38539</v>
      </c>
      <c r="B969" s="4" t="s">
        <v>247</v>
      </c>
      <c r="C969" s="4" t="s">
        <v>248</v>
      </c>
      <c r="D969" s="4" t="s">
        <v>251</v>
      </c>
      <c r="E969" s="4" t="s">
        <v>1211</v>
      </c>
      <c r="F969" s="42">
        <v>8.9384999999999994</v>
      </c>
      <c r="G969" s="42">
        <v>15.15</v>
      </c>
    </row>
    <row r="970" spans="1:7">
      <c r="A970" s="3">
        <v>38538</v>
      </c>
      <c r="B970" s="4" t="s">
        <v>275</v>
      </c>
      <c r="C970" s="4" t="s">
        <v>255</v>
      </c>
      <c r="D970" s="4" t="s">
        <v>276</v>
      </c>
      <c r="E970" s="4" t="s">
        <v>1212</v>
      </c>
      <c r="F970" s="42">
        <v>700.90404999999998</v>
      </c>
      <c r="G970" s="42">
        <v>749.63</v>
      </c>
    </row>
    <row r="971" spans="1:7">
      <c r="A971" s="3">
        <v>38537</v>
      </c>
      <c r="B971" s="4" t="s">
        <v>247</v>
      </c>
      <c r="C971" s="4" t="s">
        <v>248</v>
      </c>
      <c r="D971" s="4" t="s">
        <v>279</v>
      </c>
      <c r="E971" s="4" t="s">
        <v>1213</v>
      </c>
      <c r="F971" s="42">
        <v>6603.42</v>
      </c>
      <c r="G971" s="42">
        <v>8804.56</v>
      </c>
    </row>
    <row r="972" spans="1:7">
      <c r="A972" s="3">
        <v>38537</v>
      </c>
      <c r="B972" s="4" t="s">
        <v>247</v>
      </c>
      <c r="C972" s="4" t="s">
        <v>272</v>
      </c>
      <c r="D972" s="4" t="s">
        <v>251</v>
      </c>
      <c r="E972" s="4" t="s">
        <v>1214</v>
      </c>
      <c r="F972" s="42">
        <v>3442.4258</v>
      </c>
      <c r="G972" s="42">
        <v>5834.62</v>
      </c>
    </row>
    <row r="973" spans="1:7">
      <c r="A973" s="3">
        <v>38537</v>
      </c>
      <c r="B973" s="4" t="s">
        <v>264</v>
      </c>
      <c r="C973" s="4" t="s">
        <v>248</v>
      </c>
      <c r="D973" s="4" t="s">
        <v>259</v>
      </c>
      <c r="E973" s="4" t="s">
        <v>1215</v>
      </c>
      <c r="F973" s="42">
        <v>2910.9562000000001</v>
      </c>
      <c r="G973" s="42">
        <v>5018.8900000000003</v>
      </c>
    </row>
    <row r="974" spans="1:7">
      <c r="A974" s="3">
        <v>38537</v>
      </c>
      <c r="B974" s="4" t="s">
        <v>267</v>
      </c>
      <c r="C974" s="4" t="s">
        <v>286</v>
      </c>
      <c r="D974" s="4" t="s">
        <v>317</v>
      </c>
      <c r="E974" s="4" t="s">
        <v>1216</v>
      </c>
      <c r="F974" s="42">
        <v>344.94020000000006</v>
      </c>
      <c r="G974" s="42">
        <v>368.92</v>
      </c>
    </row>
    <row r="975" spans="1:7">
      <c r="A975" s="3">
        <v>38536</v>
      </c>
      <c r="B975" s="4" t="s">
        <v>275</v>
      </c>
      <c r="C975" s="4" t="s">
        <v>258</v>
      </c>
      <c r="D975" s="4" t="s">
        <v>268</v>
      </c>
      <c r="E975" s="4" t="s">
        <v>1217</v>
      </c>
      <c r="F975" s="42">
        <v>1598.1743000000001</v>
      </c>
      <c r="G975" s="42">
        <v>4319.3900000000003</v>
      </c>
    </row>
    <row r="976" spans="1:7">
      <c r="A976" s="3">
        <v>38536</v>
      </c>
      <c r="B976" s="4" t="s">
        <v>267</v>
      </c>
      <c r="C976" s="4" t="s">
        <v>248</v>
      </c>
      <c r="D976" s="4" t="s">
        <v>254</v>
      </c>
      <c r="E976" s="4" t="s">
        <v>1218</v>
      </c>
      <c r="F976" s="42">
        <v>1034.1458</v>
      </c>
      <c r="G976" s="42">
        <v>1783.01</v>
      </c>
    </row>
    <row r="977" spans="1:7">
      <c r="A977" s="3">
        <v>38535</v>
      </c>
      <c r="B977" s="4" t="s">
        <v>264</v>
      </c>
      <c r="C977" s="4" t="s">
        <v>286</v>
      </c>
      <c r="D977" s="4" t="s">
        <v>262</v>
      </c>
      <c r="E977" s="4" t="s">
        <v>784</v>
      </c>
      <c r="F977" s="42">
        <v>2727.48</v>
      </c>
      <c r="G977" s="42">
        <v>3636.64</v>
      </c>
    </row>
    <row r="978" spans="1:7">
      <c r="A978" s="3">
        <v>38535</v>
      </c>
      <c r="B978" s="4" t="s">
        <v>247</v>
      </c>
      <c r="C978" s="4" t="s">
        <v>255</v>
      </c>
      <c r="D978" s="4" t="s">
        <v>265</v>
      </c>
      <c r="E978" s="4" t="s">
        <v>1219</v>
      </c>
      <c r="F978" s="42">
        <v>2249.06</v>
      </c>
      <c r="G978" s="42">
        <v>2555.75</v>
      </c>
    </row>
    <row r="979" spans="1:7">
      <c r="A979" s="3">
        <v>38534</v>
      </c>
      <c r="B979" s="4" t="s">
        <v>275</v>
      </c>
      <c r="C979" s="4" t="s">
        <v>255</v>
      </c>
      <c r="D979" s="4" t="s">
        <v>288</v>
      </c>
      <c r="E979" s="4" t="s">
        <v>1220</v>
      </c>
      <c r="F979" s="42">
        <v>7429.1272000000008</v>
      </c>
      <c r="G979" s="42">
        <v>8442.19</v>
      </c>
    </row>
    <row r="980" spans="1:7">
      <c r="A980" s="3">
        <v>38534</v>
      </c>
      <c r="B980" s="4" t="s">
        <v>247</v>
      </c>
      <c r="C980" s="4" t="s">
        <v>255</v>
      </c>
      <c r="D980" s="4" t="s">
        <v>281</v>
      </c>
      <c r="E980" s="4" t="s">
        <v>1221</v>
      </c>
      <c r="F980" s="42">
        <v>5412.7864</v>
      </c>
      <c r="G980" s="42">
        <v>7959.98</v>
      </c>
    </row>
    <row r="981" spans="1:7">
      <c r="A981" s="3">
        <v>38534</v>
      </c>
      <c r="B981" s="4" t="s">
        <v>247</v>
      </c>
      <c r="C981" s="4" t="s">
        <v>261</v>
      </c>
      <c r="D981" s="4" t="s">
        <v>259</v>
      </c>
      <c r="E981" s="4" t="s">
        <v>1222</v>
      </c>
      <c r="F981" s="42">
        <v>2807.01</v>
      </c>
      <c r="G981" s="42">
        <v>6237.8</v>
      </c>
    </row>
    <row r="982" spans="1:7">
      <c r="A982" s="3">
        <v>38534</v>
      </c>
      <c r="B982" s="4" t="s">
        <v>267</v>
      </c>
      <c r="C982" s="4" t="s">
        <v>255</v>
      </c>
      <c r="D982" s="4" t="s">
        <v>303</v>
      </c>
      <c r="E982" s="4" t="s">
        <v>1223</v>
      </c>
      <c r="F982" s="42">
        <v>2448.4097000000002</v>
      </c>
      <c r="G982" s="42">
        <v>2618.62</v>
      </c>
    </row>
    <row r="983" spans="1:7">
      <c r="A983" s="3">
        <v>38531</v>
      </c>
      <c r="B983" s="4" t="s">
        <v>247</v>
      </c>
      <c r="C983" s="4" t="s">
        <v>286</v>
      </c>
      <c r="D983" s="4" t="s">
        <v>279</v>
      </c>
      <c r="E983" s="4" t="s">
        <v>1224</v>
      </c>
      <c r="F983" s="42">
        <v>3354.5776000000001</v>
      </c>
      <c r="G983" s="42">
        <v>3812.02</v>
      </c>
    </row>
    <row r="984" spans="1:7">
      <c r="A984" s="3">
        <v>38531</v>
      </c>
      <c r="B984" s="4" t="s">
        <v>247</v>
      </c>
      <c r="C984" s="4" t="s">
        <v>244</v>
      </c>
      <c r="D984" s="4" t="s">
        <v>256</v>
      </c>
      <c r="E984" s="4" t="s">
        <v>1225</v>
      </c>
      <c r="F984" s="42">
        <v>351.81819999999999</v>
      </c>
      <c r="G984" s="42">
        <v>950.86</v>
      </c>
    </row>
    <row r="985" spans="1:7">
      <c r="A985" s="3">
        <v>38530</v>
      </c>
      <c r="B985" s="4" t="s">
        <v>275</v>
      </c>
      <c r="C985" s="4" t="s">
        <v>261</v>
      </c>
      <c r="D985" s="4" t="s">
        <v>268</v>
      </c>
      <c r="E985" s="4" t="s">
        <v>1226</v>
      </c>
      <c r="F985" s="42">
        <v>3976.5967999999998</v>
      </c>
      <c r="G985" s="42">
        <v>4518.8599999999997</v>
      </c>
    </row>
    <row r="986" spans="1:7">
      <c r="A986" s="3">
        <v>38530</v>
      </c>
      <c r="B986" s="4" t="s">
        <v>264</v>
      </c>
      <c r="C986" s="4" t="s">
        <v>244</v>
      </c>
      <c r="D986" s="4" t="s">
        <v>317</v>
      </c>
      <c r="E986" s="4" t="s">
        <v>1227</v>
      </c>
      <c r="F986" s="42">
        <v>2180.67</v>
      </c>
      <c r="G986" s="42">
        <v>2907.56</v>
      </c>
    </row>
    <row r="987" spans="1:7">
      <c r="A987" s="3">
        <v>38530</v>
      </c>
      <c r="B987" s="4" t="s">
        <v>275</v>
      </c>
      <c r="C987" s="4" t="s">
        <v>286</v>
      </c>
      <c r="D987" s="4" t="s">
        <v>276</v>
      </c>
      <c r="E987" s="4" t="s">
        <v>1228</v>
      </c>
      <c r="F987" s="42">
        <v>1074.6909000000001</v>
      </c>
      <c r="G987" s="42">
        <v>2904.57</v>
      </c>
    </row>
    <row r="988" spans="1:7">
      <c r="A988" s="3">
        <v>38530</v>
      </c>
      <c r="B988" s="4" t="s">
        <v>264</v>
      </c>
      <c r="C988" s="4" t="s">
        <v>272</v>
      </c>
      <c r="D988" s="4" t="s">
        <v>303</v>
      </c>
      <c r="E988" s="4" t="s">
        <v>1229</v>
      </c>
      <c r="F988" s="42">
        <v>1647.2456000000002</v>
      </c>
      <c r="G988" s="42">
        <v>1761.76</v>
      </c>
    </row>
    <row r="989" spans="1:7">
      <c r="A989" s="3">
        <v>38529</v>
      </c>
      <c r="B989" s="4" t="s">
        <v>247</v>
      </c>
      <c r="C989" s="4" t="s">
        <v>258</v>
      </c>
      <c r="D989" s="4" t="s">
        <v>256</v>
      </c>
      <c r="E989" s="4" t="s">
        <v>1230</v>
      </c>
      <c r="F989" s="42">
        <v>6849.3216000000002</v>
      </c>
      <c r="G989" s="42">
        <v>7783.32</v>
      </c>
    </row>
    <row r="990" spans="1:7">
      <c r="A990" s="3">
        <v>38529</v>
      </c>
      <c r="B990" s="4" t="s">
        <v>247</v>
      </c>
      <c r="C990" s="4" t="s">
        <v>253</v>
      </c>
      <c r="D990" s="4" t="s">
        <v>268</v>
      </c>
      <c r="E990" s="4" t="s">
        <v>1231</v>
      </c>
      <c r="F990" s="42">
        <v>1522.3184999999999</v>
      </c>
      <c r="G990" s="42">
        <v>3382.93</v>
      </c>
    </row>
    <row r="991" spans="1:7">
      <c r="A991" s="3">
        <v>38528</v>
      </c>
      <c r="B991" s="4" t="s">
        <v>247</v>
      </c>
      <c r="C991" s="4" t="s">
        <v>261</v>
      </c>
      <c r="D991" s="4" t="s">
        <v>281</v>
      </c>
      <c r="E991" s="4" t="s">
        <v>1232</v>
      </c>
      <c r="F991" s="42">
        <v>3282.3225000000002</v>
      </c>
      <c r="G991" s="42">
        <v>7294.05</v>
      </c>
    </row>
    <row r="992" spans="1:7">
      <c r="A992" s="3">
        <v>38528</v>
      </c>
      <c r="B992" s="4" t="s">
        <v>275</v>
      </c>
      <c r="C992" s="4" t="s">
        <v>253</v>
      </c>
      <c r="D992" s="4" t="s">
        <v>303</v>
      </c>
      <c r="E992" s="4" t="s">
        <v>1233</v>
      </c>
      <c r="F992" s="42">
        <v>3633.498</v>
      </c>
      <c r="G992" s="42">
        <v>6606.36</v>
      </c>
    </row>
    <row r="993" spans="1:7">
      <c r="A993" s="3">
        <v>38527</v>
      </c>
      <c r="B993" s="4" t="s">
        <v>275</v>
      </c>
      <c r="C993" s="4" t="s">
        <v>261</v>
      </c>
      <c r="D993" s="4" t="s">
        <v>268</v>
      </c>
      <c r="E993" s="4" t="s">
        <v>1234</v>
      </c>
      <c r="F993" s="42">
        <v>3189.3504500000004</v>
      </c>
      <c r="G993" s="42">
        <v>3411.07</v>
      </c>
    </row>
    <row r="994" spans="1:7">
      <c r="A994" s="3">
        <v>38527</v>
      </c>
      <c r="B994" s="4" t="s">
        <v>247</v>
      </c>
      <c r="C994" s="4" t="s">
        <v>253</v>
      </c>
      <c r="D994" s="4" t="s">
        <v>288</v>
      </c>
      <c r="E994" s="4" t="s">
        <v>1235</v>
      </c>
      <c r="F994" s="42">
        <v>1264.4820999999999</v>
      </c>
      <c r="G994" s="42">
        <v>2143.19</v>
      </c>
    </row>
    <row r="995" spans="1:7">
      <c r="A995" s="3">
        <v>38527</v>
      </c>
      <c r="B995" s="4" t="s">
        <v>267</v>
      </c>
      <c r="C995" s="4" t="s">
        <v>261</v>
      </c>
      <c r="D995" s="4" t="s">
        <v>254</v>
      </c>
      <c r="E995" s="4" t="s">
        <v>1236</v>
      </c>
      <c r="F995" s="42">
        <v>1402.9664</v>
      </c>
      <c r="G995" s="42">
        <v>1594.28</v>
      </c>
    </row>
    <row r="996" spans="1:7">
      <c r="A996" s="3">
        <v>38527</v>
      </c>
      <c r="B996" s="4" t="s">
        <v>275</v>
      </c>
      <c r="C996" s="4" t="s">
        <v>244</v>
      </c>
      <c r="D996" s="4" t="s">
        <v>303</v>
      </c>
      <c r="E996" s="4" t="s">
        <v>441</v>
      </c>
      <c r="F996" s="42">
        <v>555.73869999999999</v>
      </c>
      <c r="G996" s="42">
        <v>941.93</v>
      </c>
    </row>
    <row r="997" spans="1:7">
      <c r="A997" s="3">
        <v>38526</v>
      </c>
      <c r="B997" s="4" t="s">
        <v>247</v>
      </c>
      <c r="C997" s="4" t="s">
        <v>286</v>
      </c>
      <c r="D997" s="4" t="s">
        <v>317</v>
      </c>
      <c r="E997" s="4" t="s">
        <v>1237</v>
      </c>
      <c r="F997" s="42">
        <v>4777.3332</v>
      </c>
      <c r="G997" s="42">
        <v>7025.49</v>
      </c>
    </row>
    <row r="998" spans="1:7">
      <c r="A998" s="3">
        <v>38525</v>
      </c>
      <c r="B998" s="4" t="s">
        <v>243</v>
      </c>
      <c r="C998" s="4" t="s">
        <v>258</v>
      </c>
      <c r="D998" s="4" t="s">
        <v>245</v>
      </c>
      <c r="E998" s="4" t="s">
        <v>1238</v>
      </c>
      <c r="F998" s="42">
        <v>6892.1624999999995</v>
      </c>
      <c r="G998" s="42">
        <v>9189.5499999999993</v>
      </c>
    </row>
    <row r="999" spans="1:7">
      <c r="A999" s="3">
        <v>38525</v>
      </c>
      <c r="B999" s="4" t="s">
        <v>267</v>
      </c>
      <c r="C999" s="4" t="s">
        <v>253</v>
      </c>
      <c r="D999" s="4" t="s">
        <v>268</v>
      </c>
      <c r="E999" s="4" t="s">
        <v>1239</v>
      </c>
      <c r="F999" s="42">
        <v>1658.9013</v>
      </c>
      <c r="G999" s="42">
        <v>3857.91</v>
      </c>
    </row>
    <row r="1000" spans="1:7">
      <c r="A1000" s="3">
        <v>38525</v>
      </c>
      <c r="B1000" s="4" t="s">
        <v>247</v>
      </c>
      <c r="C1000" s="4" t="s">
        <v>272</v>
      </c>
      <c r="D1000" s="4" t="s">
        <v>303</v>
      </c>
      <c r="E1000" s="4" t="s">
        <v>1240</v>
      </c>
      <c r="F1000" s="42">
        <v>656.57560000000001</v>
      </c>
      <c r="G1000" s="42">
        <v>1526.92</v>
      </c>
    </row>
    <row r="1001" spans="1:7">
      <c r="A1001" s="3">
        <v>38524</v>
      </c>
      <c r="B1001" s="4" t="s">
        <v>243</v>
      </c>
      <c r="C1001" s="4" t="s">
        <v>248</v>
      </c>
      <c r="D1001" s="4" t="s">
        <v>251</v>
      </c>
      <c r="E1001" s="4" t="s">
        <v>1241</v>
      </c>
      <c r="F1001" s="42">
        <v>3237.6377000000002</v>
      </c>
      <c r="G1001" s="42">
        <v>7529.39</v>
      </c>
    </row>
    <row r="1002" spans="1:7">
      <c r="A1002" s="3">
        <v>38524</v>
      </c>
      <c r="B1002" s="4" t="s">
        <v>247</v>
      </c>
      <c r="C1002" s="4" t="s">
        <v>258</v>
      </c>
      <c r="D1002" s="4" t="s">
        <v>279</v>
      </c>
      <c r="E1002" s="4" t="s">
        <v>1242</v>
      </c>
      <c r="F1002" s="42">
        <v>1874.0120000000002</v>
      </c>
      <c r="G1002" s="42">
        <v>2755.9</v>
      </c>
    </row>
    <row r="1003" spans="1:7">
      <c r="A1003" s="3">
        <v>38522</v>
      </c>
      <c r="B1003" s="4" t="s">
        <v>247</v>
      </c>
      <c r="C1003" s="4" t="s">
        <v>272</v>
      </c>
      <c r="D1003" s="4" t="s">
        <v>262</v>
      </c>
      <c r="E1003" s="4" t="s">
        <v>1243</v>
      </c>
      <c r="F1003" s="42">
        <v>4611.6785000000009</v>
      </c>
      <c r="G1003" s="42">
        <v>8384.8700000000008</v>
      </c>
    </row>
    <row r="1004" spans="1:7">
      <c r="A1004" s="3">
        <v>38522</v>
      </c>
      <c r="B1004" s="4" t="s">
        <v>247</v>
      </c>
      <c r="C1004" s="4" t="s">
        <v>261</v>
      </c>
      <c r="D1004" s="4" t="s">
        <v>256</v>
      </c>
      <c r="E1004" s="4" t="s">
        <v>1244</v>
      </c>
      <c r="F1004" s="42">
        <v>3281.5376000000001</v>
      </c>
      <c r="G1004" s="42">
        <v>3729.02</v>
      </c>
    </row>
    <row r="1005" spans="1:7">
      <c r="A1005" s="3">
        <v>38522</v>
      </c>
      <c r="B1005" s="4" t="s">
        <v>275</v>
      </c>
      <c r="C1005" s="4" t="s">
        <v>244</v>
      </c>
      <c r="D1005" s="4" t="s">
        <v>268</v>
      </c>
      <c r="E1005" s="4" t="s">
        <v>1245</v>
      </c>
      <c r="F1005" s="42">
        <v>1521.4518</v>
      </c>
      <c r="G1005" s="42">
        <v>3538.26</v>
      </c>
    </row>
    <row r="1006" spans="1:7">
      <c r="A1006" s="3">
        <v>38522</v>
      </c>
      <c r="B1006" s="4" t="s">
        <v>247</v>
      </c>
      <c r="C1006" s="4" t="s">
        <v>258</v>
      </c>
      <c r="D1006" s="4" t="s">
        <v>262</v>
      </c>
      <c r="E1006" s="4" t="s">
        <v>1246</v>
      </c>
      <c r="F1006" s="42">
        <v>1255.9912999999999</v>
      </c>
      <c r="G1006" s="42">
        <v>2920.91</v>
      </c>
    </row>
    <row r="1007" spans="1:7">
      <c r="A1007" s="3">
        <v>38521</v>
      </c>
      <c r="B1007" s="4" t="s">
        <v>275</v>
      </c>
      <c r="C1007" s="4" t="s">
        <v>261</v>
      </c>
      <c r="D1007" s="4" t="s">
        <v>288</v>
      </c>
      <c r="E1007" s="4" t="s">
        <v>1247</v>
      </c>
      <c r="F1007" s="42">
        <v>4302.009</v>
      </c>
      <c r="G1007" s="42">
        <v>9560.02</v>
      </c>
    </row>
    <row r="1008" spans="1:7">
      <c r="A1008" s="3">
        <v>38521</v>
      </c>
      <c r="B1008" s="4" t="s">
        <v>247</v>
      </c>
      <c r="C1008" s="4" t="s">
        <v>286</v>
      </c>
      <c r="D1008" s="4" t="s">
        <v>303</v>
      </c>
      <c r="E1008" s="4" t="s">
        <v>1248</v>
      </c>
      <c r="F1008" s="42">
        <v>2042.1115</v>
      </c>
      <c r="G1008" s="42">
        <v>3712.93</v>
      </c>
    </row>
    <row r="1009" spans="1:7">
      <c r="A1009" s="3">
        <v>38521</v>
      </c>
      <c r="B1009" s="4" t="s">
        <v>267</v>
      </c>
      <c r="C1009" s="4" t="s">
        <v>272</v>
      </c>
      <c r="D1009" s="4" t="s">
        <v>276</v>
      </c>
      <c r="E1009" s="4" t="s">
        <v>1249</v>
      </c>
      <c r="F1009" s="42">
        <v>1527.2820000000002</v>
      </c>
      <c r="G1009" s="42">
        <v>3393.96</v>
      </c>
    </row>
    <row r="1010" spans="1:7">
      <c r="A1010" s="3">
        <v>38521</v>
      </c>
      <c r="B1010" s="4" t="s">
        <v>247</v>
      </c>
      <c r="C1010" s="4" t="s">
        <v>286</v>
      </c>
      <c r="D1010" s="4" t="s">
        <v>279</v>
      </c>
      <c r="E1010" s="4" t="s">
        <v>1250</v>
      </c>
      <c r="F1010" s="42">
        <v>1911.5412000000003</v>
      </c>
      <c r="G1010" s="42">
        <v>2811.09</v>
      </c>
    </row>
    <row r="1011" spans="1:7">
      <c r="A1011" s="3">
        <v>38521</v>
      </c>
      <c r="B1011" s="4" t="s">
        <v>275</v>
      </c>
      <c r="C1011" s="4" t="s">
        <v>248</v>
      </c>
      <c r="D1011" s="4" t="s">
        <v>259</v>
      </c>
      <c r="E1011" s="4" t="s">
        <v>1251</v>
      </c>
      <c r="F1011" s="42">
        <v>175.79639999999998</v>
      </c>
      <c r="G1011" s="42">
        <v>297.95999999999998</v>
      </c>
    </row>
    <row r="1012" spans="1:7">
      <c r="A1012" s="3">
        <v>38520</v>
      </c>
      <c r="B1012" s="4" t="s">
        <v>267</v>
      </c>
      <c r="C1012" s="4" t="s">
        <v>248</v>
      </c>
      <c r="D1012" s="4" t="s">
        <v>259</v>
      </c>
      <c r="E1012" s="4" t="s">
        <v>1252</v>
      </c>
      <c r="F1012" s="42">
        <v>6311.3180000000011</v>
      </c>
      <c r="G1012" s="42">
        <v>9281.35</v>
      </c>
    </row>
    <row r="1013" spans="1:7">
      <c r="A1013" s="3">
        <v>38520</v>
      </c>
      <c r="B1013" s="4" t="s">
        <v>264</v>
      </c>
      <c r="C1013" s="4" t="s">
        <v>255</v>
      </c>
      <c r="D1013" s="4" t="s">
        <v>281</v>
      </c>
      <c r="E1013" s="4" t="s">
        <v>1253</v>
      </c>
      <c r="F1013" s="42">
        <v>676.90699999999993</v>
      </c>
      <c r="G1013" s="42">
        <v>1147.3</v>
      </c>
    </row>
    <row r="1014" spans="1:7">
      <c r="A1014" s="3">
        <v>38519</v>
      </c>
      <c r="B1014" s="4" t="s">
        <v>247</v>
      </c>
      <c r="C1014" s="4" t="s">
        <v>255</v>
      </c>
      <c r="D1014" s="4" t="s">
        <v>281</v>
      </c>
      <c r="E1014" s="4" t="s">
        <v>1254</v>
      </c>
      <c r="F1014" s="42">
        <v>4949.5349999999999</v>
      </c>
      <c r="G1014" s="42">
        <v>6599.38</v>
      </c>
    </row>
    <row r="1015" spans="1:7">
      <c r="A1015" s="3">
        <v>38643</v>
      </c>
      <c r="B1015" s="4" t="s">
        <v>275</v>
      </c>
      <c r="C1015" s="4" t="s">
        <v>248</v>
      </c>
      <c r="D1015" s="4" t="s">
        <v>245</v>
      </c>
      <c r="E1015" s="4" t="s">
        <v>919</v>
      </c>
      <c r="F1015" s="42">
        <v>3776.4321999999997</v>
      </c>
      <c r="G1015" s="42">
        <v>6511.09</v>
      </c>
    </row>
    <row r="1016" spans="1:7">
      <c r="A1016" s="3">
        <v>38519</v>
      </c>
      <c r="B1016" s="4" t="s">
        <v>267</v>
      </c>
      <c r="C1016" s="4" t="s">
        <v>261</v>
      </c>
      <c r="D1016" s="4" t="s">
        <v>268</v>
      </c>
      <c r="E1016" s="4" t="s">
        <v>1256</v>
      </c>
      <c r="F1016" s="42">
        <v>4235.8008</v>
      </c>
      <c r="G1016" s="42">
        <v>4813.41</v>
      </c>
    </row>
    <row r="1017" spans="1:7">
      <c r="A1017" s="3">
        <v>38518</v>
      </c>
      <c r="B1017" s="4" t="s">
        <v>264</v>
      </c>
      <c r="C1017" s="4" t="s">
        <v>261</v>
      </c>
      <c r="D1017" s="4" t="s">
        <v>262</v>
      </c>
      <c r="E1017" s="4" t="s">
        <v>1257</v>
      </c>
      <c r="F1017" s="42">
        <v>3301.6350000000002</v>
      </c>
      <c r="G1017" s="42">
        <v>4402.18</v>
      </c>
    </row>
    <row r="1018" spans="1:7">
      <c r="A1018" s="3">
        <v>38517</v>
      </c>
      <c r="B1018" s="4" t="s">
        <v>247</v>
      </c>
      <c r="C1018" s="4" t="s">
        <v>248</v>
      </c>
      <c r="D1018" s="4" t="s">
        <v>317</v>
      </c>
      <c r="E1018" s="4" t="s">
        <v>1258</v>
      </c>
      <c r="F1018" s="42">
        <v>4333.6535000000003</v>
      </c>
      <c r="G1018" s="42">
        <v>7879.37</v>
      </c>
    </row>
    <row r="1019" spans="1:7">
      <c r="A1019" s="3">
        <v>38517</v>
      </c>
      <c r="B1019" s="4" t="s">
        <v>267</v>
      </c>
      <c r="C1019" s="4" t="s">
        <v>261</v>
      </c>
      <c r="D1019" s="4" t="s">
        <v>279</v>
      </c>
      <c r="E1019" s="4" t="s">
        <v>1259</v>
      </c>
      <c r="F1019" s="42">
        <v>1378.2446</v>
      </c>
      <c r="G1019" s="42">
        <v>3205.22</v>
      </c>
    </row>
    <row r="1020" spans="1:7">
      <c r="A1020" s="3">
        <v>38516</v>
      </c>
      <c r="B1020" s="4" t="s">
        <v>247</v>
      </c>
      <c r="C1020" s="4" t="s">
        <v>261</v>
      </c>
      <c r="D1020" s="4" t="s">
        <v>259</v>
      </c>
      <c r="E1020" s="4" t="s">
        <v>1260</v>
      </c>
      <c r="F1020" s="42">
        <v>5643.7452999999996</v>
      </c>
      <c r="G1020" s="42">
        <v>9565.67</v>
      </c>
    </row>
    <row r="1021" spans="1:7">
      <c r="A1021" s="3">
        <v>38515</v>
      </c>
      <c r="B1021" s="4" t="s">
        <v>243</v>
      </c>
      <c r="C1021" s="4" t="s">
        <v>272</v>
      </c>
      <c r="D1021" s="4" t="s">
        <v>259</v>
      </c>
      <c r="E1021" s="4" t="s">
        <v>1261</v>
      </c>
      <c r="F1021" s="42">
        <v>3438.0891999999994</v>
      </c>
      <c r="G1021" s="42">
        <v>5927.74</v>
      </c>
    </row>
    <row r="1022" spans="1:7">
      <c r="A1022" s="3">
        <v>38514</v>
      </c>
      <c r="B1022" s="4" t="s">
        <v>267</v>
      </c>
      <c r="C1022" s="4" t="s">
        <v>255</v>
      </c>
      <c r="D1022" s="4" t="s">
        <v>265</v>
      </c>
      <c r="E1022" s="4" t="s">
        <v>1262</v>
      </c>
      <c r="F1022" s="42">
        <v>3079.0034999999998</v>
      </c>
      <c r="G1022" s="42">
        <v>6842.23</v>
      </c>
    </row>
    <row r="1023" spans="1:7">
      <c r="A1023" s="3">
        <v>38514</v>
      </c>
      <c r="B1023" s="4" t="s">
        <v>247</v>
      </c>
      <c r="C1023" s="4" t="s">
        <v>253</v>
      </c>
      <c r="D1023" s="4" t="s">
        <v>288</v>
      </c>
      <c r="E1023" s="4" t="s">
        <v>1263</v>
      </c>
      <c r="F1023" s="42">
        <v>2204.4645</v>
      </c>
      <c r="G1023" s="42">
        <v>4898.8100000000004</v>
      </c>
    </row>
    <row r="1024" spans="1:7">
      <c r="A1024" s="3">
        <v>38514</v>
      </c>
      <c r="B1024" s="4" t="s">
        <v>275</v>
      </c>
      <c r="C1024" s="4" t="s">
        <v>248</v>
      </c>
      <c r="D1024" s="4" t="s">
        <v>317</v>
      </c>
      <c r="E1024" s="4" t="s">
        <v>1264</v>
      </c>
      <c r="F1024" s="42">
        <v>2170.674</v>
      </c>
      <c r="G1024" s="42">
        <v>4823.72</v>
      </c>
    </row>
    <row r="1025" spans="1:7">
      <c r="A1025" s="3">
        <v>38513</v>
      </c>
      <c r="B1025" s="4" t="s">
        <v>264</v>
      </c>
      <c r="C1025" s="4" t="s">
        <v>244</v>
      </c>
      <c r="D1025" s="4" t="s">
        <v>259</v>
      </c>
      <c r="E1025" s="4" t="s">
        <v>1265</v>
      </c>
      <c r="F1025" s="42">
        <v>3657.6316000000002</v>
      </c>
      <c r="G1025" s="42">
        <v>8506.1200000000008</v>
      </c>
    </row>
    <row r="1026" spans="1:7">
      <c r="A1026" s="3">
        <v>38513</v>
      </c>
      <c r="B1026" s="4" t="s">
        <v>247</v>
      </c>
      <c r="C1026" s="4" t="s">
        <v>286</v>
      </c>
      <c r="D1026" s="4" t="s">
        <v>254</v>
      </c>
      <c r="E1026" s="4" t="s">
        <v>1266</v>
      </c>
      <c r="F1026" s="42">
        <v>5331.8281500000003</v>
      </c>
      <c r="G1026" s="42">
        <v>5702.49</v>
      </c>
    </row>
    <row r="1027" spans="1:7">
      <c r="A1027" s="3">
        <v>38513</v>
      </c>
      <c r="B1027" s="4" t="s">
        <v>275</v>
      </c>
      <c r="C1027" s="4" t="s">
        <v>253</v>
      </c>
      <c r="D1027" s="4" t="s">
        <v>303</v>
      </c>
      <c r="E1027" s="4" t="s">
        <v>1267</v>
      </c>
      <c r="F1027" s="42">
        <v>1411.174</v>
      </c>
      <c r="G1027" s="42">
        <v>3281.8</v>
      </c>
    </row>
    <row r="1028" spans="1:7">
      <c r="A1028" s="3">
        <v>38513</v>
      </c>
      <c r="B1028" s="4" t="s">
        <v>247</v>
      </c>
      <c r="C1028" s="4" t="s">
        <v>244</v>
      </c>
      <c r="D1028" s="4" t="s">
        <v>256</v>
      </c>
      <c r="E1028" s="4" t="s">
        <v>1268</v>
      </c>
      <c r="F1028" s="42">
        <v>1619.6174999999998</v>
      </c>
      <c r="G1028" s="42">
        <v>2159.4899999999998</v>
      </c>
    </row>
    <row r="1029" spans="1:7">
      <c r="A1029" s="3">
        <v>38512</v>
      </c>
      <c r="B1029" s="4" t="s">
        <v>275</v>
      </c>
      <c r="C1029" s="4" t="s">
        <v>258</v>
      </c>
      <c r="D1029" s="4" t="s">
        <v>276</v>
      </c>
      <c r="E1029" s="4" t="s">
        <v>1269</v>
      </c>
      <c r="F1029" s="42">
        <v>5771</v>
      </c>
      <c r="G1029" s="42">
        <v>9950</v>
      </c>
    </row>
    <row r="1030" spans="1:7">
      <c r="A1030" s="3">
        <v>38512</v>
      </c>
      <c r="B1030" s="4" t="s">
        <v>243</v>
      </c>
      <c r="C1030" s="4" t="s">
        <v>272</v>
      </c>
      <c r="D1030" s="4" t="s">
        <v>317</v>
      </c>
      <c r="E1030" s="4" t="s">
        <v>839</v>
      </c>
      <c r="F1030" s="42">
        <v>3481.2759999999998</v>
      </c>
      <c r="G1030" s="42">
        <v>6002.2</v>
      </c>
    </row>
    <row r="1031" spans="1:7">
      <c r="A1031" s="3">
        <v>38512</v>
      </c>
      <c r="B1031" s="4" t="s">
        <v>247</v>
      </c>
      <c r="C1031" s="4" t="s">
        <v>253</v>
      </c>
      <c r="D1031" s="4" t="s">
        <v>281</v>
      </c>
      <c r="E1031" s="4" t="s">
        <v>1270</v>
      </c>
      <c r="F1031" s="42">
        <v>1201.1828</v>
      </c>
      <c r="G1031" s="42">
        <v>3246.44</v>
      </c>
    </row>
    <row r="1032" spans="1:7">
      <c r="A1032" s="3">
        <v>38511</v>
      </c>
      <c r="B1032" s="4" t="s">
        <v>247</v>
      </c>
      <c r="C1032" s="4" t="s">
        <v>248</v>
      </c>
      <c r="D1032" s="4" t="s">
        <v>279</v>
      </c>
      <c r="E1032" s="4" t="s">
        <v>1271</v>
      </c>
      <c r="F1032" s="42">
        <v>2426.346</v>
      </c>
      <c r="G1032" s="42">
        <v>5391.88</v>
      </c>
    </row>
    <row r="1033" spans="1:7">
      <c r="A1033" s="3">
        <v>38511</v>
      </c>
      <c r="B1033" s="4" t="s">
        <v>247</v>
      </c>
      <c r="C1033" s="4" t="s">
        <v>248</v>
      </c>
      <c r="D1033" s="4" t="s">
        <v>279</v>
      </c>
      <c r="E1033" s="4" t="s">
        <v>1272</v>
      </c>
      <c r="F1033" s="42">
        <v>1030.26</v>
      </c>
      <c r="G1033" s="42">
        <v>1873.2</v>
      </c>
    </row>
    <row r="1034" spans="1:7">
      <c r="A1034" s="3">
        <v>38510</v>
      </c>
      <c r="B1034" s="4" t="s">
        <v>247</v>
      </c>
      <c r="C1034" s="4" t="s">
        <v>244</v>
      </c>
      <c r="D1034" s="4" t="s">
        <v>259</v>
      </c>
      <c r="E1034" s="4" t="s">
        <v>1273</v>
      </c>
      <c r="F1034" s="42">
        <v>5256.0640000000003</v>
      </c>
      <c r="G1034" s="42">
        <v>9556.48</v>
      </c>
    </row>
    <row r="1035" spans="1:7">
      <c r="A1035" s="3">
        <v>38510</v>
      </c>
      <c r="B1035" s="4" t="s">
        <v>264</v>
      </c>
      <c r="C1035" s="4" t="s">
        <v>255</v>
      </c>
      <c r="D1035" s="4" t="s">
        <v>303</v>
      </c>
      <c r="E1035" s="4" t="s">
        <v>1274</v>
      </c>
      <c r="F1035" s="42">
        <v>4687.9021999999995</v>
      </c>
      <c r="G1035" s="42">
        <v>8082.59</v>
      </c>
    </row>
    <row r="1036" spans="1:7">
      <c r="A1036" s="3">
        <v>38510</v>
      </c>
      <c r="B1036" s="4" t="s">
        <v>247</v>
      </c>
      <c r="C1036" s="4" t="s">
        <v>272</v>
      </c>
      <c r="D1036" s="4" t="s">
        <v>281</v>
      </c>
      <c r="E1036" s="4" t="s">
        <v>1275</v>
      </c>
      <c r="F1036" s="42">
        <v>3387.0825000000004</v>
      </c>
      <c r="G1036" s="42">
        <v>7526.85</v>
      </c>
    </row>
    <row r="1037" spans="1:7">
      <c r="A1037" s="3">
        <v>38637</v>
      </c>
      <c r="B1037" s="4" t="s">
        <v>243</v>
      </c>
      <c r="C1037" s="4" t="s">
        <v>248</v>
      </c>
      <c r="D1037" s="4" t="s">
        <v>245</v>
      </c>
      <c r="E1037" s="4" t="s">
        <v>936</v>
      </c>
      <c r="F1037" s="42">
        <v>5599.6191999999992</v>
      </c>
      <c r="G1037" s="42">
        <v>9490.8799999999992</v>
      </c>
    </row>
    <row r="1038" spans="1:7">
      <c r="A1038" s="3">
        <v>38510</v>
      </c>
      <c r="B1038" s="4" t="s">
        <v>275</v>
      </c>
      <c r="C1038" s="4" t="s">
        <v>286</v>
      </c>
      <c r="D1038" s="4" t="s">
        <v>288</v>
      </c>
      <c r="E1038" s="4" t="s">
        <v>1277</v>
      </c>
      <c r="F1038" s="42">
        <v>4825.2511999999997</v>
      </c>
      <c r="G1038" s="42">
        <v>5483.24</v>
      </c>
    </row>
    <row r="1039" spans="1:7">
      <c r="A1039" s="3">
        <v>38510</v>
      </c>
      <c r="B1039" s="4" t="s">
        <v>275</v>
      </c>
      <c r="C1039" s="4" t="s">
        <v>255</v>
      </c>
      <c r="D1039" s="4" t="s">
        <v>317</v>
      </c>
      <c r="E1039" s="4" t="s">
        <v>685</v>
      </c>
      <c r="F1039" s="42">
        <v>3612.1940000000004</v>
      </c>
      <c r="G1039" s="42">
        <v>5312.05</v>
      </c>
    </row>
    <row r="1040" spans="1:7">
      <c r="A1040" s="3">
        <v>38509</v>
      </c>
      <c r="B1040" s="4" t="s">
        <v>275</v>
      </c>
      <c r="C1040" s="4" t="s">
        <v>255</v>
      </c>
      <c r="D1040" s="4" t="s">
        <v>279</v>
      </c>
      <c r="E1040" s="4" t="s">
        <v>1278</v>
      </c>
      <c r="F1040" s="42">
        <v>3305.3670000000002</v>
      </c>
      <c r="G1040" s="42">
        <v>7345.26</v>
      </c>
    </row>
    <row r="1041" spans="1:7">
      <c r="A1041" s="3">
        <v>38509</v>
      </c>
      <c r="B1041" s="4" t="s">
        <v>267</v>
      </c>
      <c r="C1041" s="4" t="s">
        <v>255</v>
      </c>
      <c r="D1041" s="4" t="s">
        <v>256</v>
      </c>
      <c r="E1041" s="4" t="s">
        <v>1279</v>
      </c>
      <c r="F1041" s="42">
        <v>989.70189999999991</v>
      </c>
      <c r="G1041" s="42">
        <v>2674.87</v>
      </c>
    </row>
    <row r="1042" spans="1:7">
      <c r="A1042" s="3">
        <v>38509</v>
      </c>
      <c r="B1042" s="4" t="s">
        <v>243</v>
      </c>
      <c r="C1042" s="4" t="s">
        <v>255</v>
      </c>
      <c r="D1042" s="4" t="s">
        <v>265</v>
      </c>
      <c r="E1042" s="4" t="s">
        <v>1280</v>
      </c>
      <c r="F1042" s="42">
        <v>1802.8735999999999</v>
      </c>
      <c r="G1042" s="42">
        <v>2048.7199999999998</v>
      </c>
    </row>
    <row r="1043" spans="1:7">
      <c r="A1043" s="3">
        <v>38508</v>
      </c>
      <c r="B1043" s="4" t="s">
        <v>243</v>
      </c>
      <c r="C1043" s="4" t="s">
        <v>258</v>
      </c>
      <c r="D1043" s="4" t="s">
        <v>262</v>
      </c>
      <c r="E1043" s="4" t="s">
        <v>1281</v>
      </c>
      <c r="F1043" s="42">
        <v>246.18359999999998</v>
      </c>
      <c r="G1043" s="42">
        <v>572.52</v>
      </c>
    </row>
    <row r="1044" spans="1:7">
      <c r="A1044" s="3">
        <v>38507</v>
      </c>
      <c r="B1044" s="4" t="s">
        <v>247</v>
      </c>
      <c r="C1044" s="4" t="s">
        <v>244</v>
      </c>
      <c r="D1044" s="4" t="s">
        <v>256</v>
      </c>
      <c r="E1044" s="4" t="s">
        <v>1282</v>
      </c>
      <c r="F1044" s="42">
        <v>7251.8688000000002</v>
      </c>
      <c r="G1044" s="42">
        <v>8240.76</v>
      </c>
    </row>
    <row r="1045" spans="1:7">
      <c r="A1045" s="3">
        <v>38507</v>
      </c>
      <c r="B1045" s="4" t="s">
        <v>264</v>
      </c>
      <c r="C1045" s="4" t="s">
        <v>253</v>
      </c>
      <c r="D1045" s="4" t="s">
        <v>262</v>
      </c>
      <c r="E1045" s="4" t="s">
        <v>1283</v>
      </c>
      <c r="F1045" s="42">
        <v>3178.3290000000002</v>
      </c>
      <c r="G1045" s="42">
        <v>5778.78</v>
      </c>
    </row>
    <row r="1046" spans="1:7">
      <c r="A1046" s="3">
        <v>38507</v>
      </c>
      <c r="B1046" s="4" t="s">
        <v>267</v>
      </c>
      <c r="C1046" s="4" t="s">
        <v>272</v>
      </c>
      <c r="D1046" s="4" t="s">
        <v>276</v>
      </c>
      <c r="E1046" s="4" t="s">
        <v>1284</v>
      </c>
      <c r="F1046" s="42">
        <v>1895.9930000000002</v>
      </c>
      <c r="G1046" s="42">
        <v>3447.26</v>
      </c>
    </row>
    <row r="1047" spans="1:7">
      <c r="A1047" s="3">
        <v>38506</v>
      </c>
      <c r="B1047" s="4" t="s">
        <v>275</v>
      </c>
      <c r="C1047" s="4" t="s">
        <v>258</v>
      </c>
      <c r="D1047" s="4" t="s">
        <v>268</v>
      </c>
      <c r="E1047" s="4" t="s">
        <v>1285</v>
      </c>
      <c r="F1047" s="42">
        <v>4050.4580999999998</v>
      </c>
      <c r="G1047" s="42">
        <v>9419.67</v>
      </c>
    </row>
    <row r="1048" spans="1:7">
      <c r="A1048" s="3">
        <v>38506</v>
      </c>
      <c r="B1048" s="4" t="s">
        <v>275</v>
      </c>
      <c r="C1048" s="4" t="s">
        <v>272</v>
      </c>
      <c r="D1048" s="4" t="s">
        <v>251</v>
      </c>
      <c r="E1048" s="4" t="s">
        <v>1286</v>
      </c>
      <c r="F1048" s="42">
        <v>6306.4724999999999</v>
      </c>
      <c r="G1048" s="42">
        <v>8408.6299999999992</v>
      </c>
    </row>
    <row r="1049" spans="1:7">
      <c r="A1049" s="3">
        <v>38505</v>
      </c>
      <c r="B1049" s="4" t="s">
        <v>247</v>
      </c>
      <c r="C1049" s="4" t="s">
        <v>261</v>
      </c>
      <c r="D1049" s="4" t="s">
        <v>251</v>
      </c>
      <c r="E1049" s="4" t="s">
        <v>1287</v>
      </c>
      <c r="F1049" s="42">
        <v>6662.5244000000002</v>
      </c>
      <c r="G1049" s="42">
        <v>9797.83</v>
      </c>
    </row>
    <row r="1050" spans="1:7">
      <c r="A1050" s="3">
        <v>38505</v>
      </c>
      <c r="B1050" s="4" t="s">
        <v>247</v>
      </c>
      <c r="C1050" s="4" t="s">
        <v>244</v>
      </c>
      <c r="D1050" s="4" t="s">
        <v>303</v>
      </c>
      <c r="E1050" s="4" t="s">
        <v>1288</v>
      </c>
      <c r="F1050" s="42">
        <v>6767.9475000000002</v>
      </c>
      <c r="G1050" s="42">
        <v>9023.93</v>
      </c>
    </row>
    <row r="1051" spans="1:7">
      <c r="A1051" s="3">
        <v>38505</v>
      </c>
      <c r="B1051" s="4" t="s">
        <v>275</v>
      </c>
      <c r="C1051" s="4" t="s">
        <v>248</v>
      </c>
      <c r="D1051" s="4" t="s">
        <v>281</v>
      </c>
      <c r="E1051" s="4" t="s">
        <v>1289</v>
      </c>
      <c r="F1051" s="42">
        <v>4484.9023999999999</v>
      </c>
      <c r="G1051" s="42">
        <v>5096.4799999999996</v>
      </c>
    </row>
    <row r="1052" spans="1:7">
      <c r="A1052" s="3">
        <v>38504</v>
      </c>
      <c r="B1052" s="4" t="s">
        <v>267</v>
      </c>
      <c r="C1052" s="4" t="s">
        <v>261</v>
      </c>
      <c r="D1052" s="4" t="s">
        <v>288</v>
      </c>
      <c r="E1052" s="4" t="s">
        <v>1290</v>
      </c>
      <c r="F1052" s="42">
        <v>8346.0905000000002</v>
      </c>
      <c r="G1052" s="42">
        <v>8926.2999999999993</v>
      </c>
    </row>
    <row r="1053" spans="1:7">
      <c r="A1053" s="3">
        <v>38504</v>
      </c>
      <c r="B1053" s="4" t="s">
        <v>243</v>
      </c>
      <c r="C1053" s="4" t="s">
        <v>258</v>
      </c>
      <c r="D1053" s="4" t="s">
        <v>303</v>
      </c>
      <c r="E1053" s="4" t="s">
        <v>1291</v>
      </c>
      <c r="F1053" s="42">
        <v>4504.0275000000001</v>
      </c>
      <c r="G1053" s="42">
        <v>6005.37</v>
      </c>
    </row>
    <row r="1054" spans="1:7">
      <c r="A1054" s="3">
        <v>38504</v>
      </c>
      <c r="B1054" s="4" t="s">
        <v>264</v>
      </c>
      <c r="C1054" s="4" t="s">
        <v>272</v>
      </c>
      <c r="D1054" s="4" t="s">
        <v>251</v>
      </c>
      <c r="E1054" s="4" t="s">
        <v>755</v>
      </c>
      <c r="F1054" s="42">
        <v>1205.9256</v>
      </c>
      <c r="G1054" s="42">
        <v>1773.42</v>
      </c>
    </row>
    <row r="1055" spans="1:7">
      <c r="A1055" s="3">
        <v>38502</v>
      </c>
      <c r="B1055" s="4" t="s">
        <v>275</v>
      </c>
      <c r="C1055" s="4" t="s">
        <v>255</v>
      </c>
      <c r="D1055" s="4" t="s">
        <v>245</v>
      </c>
      <c r="E1055" s="4" t="s">
        <v>1292</v>
      </c>
      <c r="F1055" s="42">
        <v>1004.5194</v>
      </c>
      <c r="G1055" s="42">
        <v>1731.93</v>
      </c>
    </row>
    <row r="1056" spans="1:7">
      <c r="A1056" s="3">
        <v>38502</v>
      </c>
      <c r="B1056" s="4" t="s">
        <v>267</v>
      </c>
      <c r="C1056" s="4" t="s">
        <v>258</v>
      </c>
      <c r="D1056" s="4" t="s">
        <v>254</v>
      </c>
      <c r="E1056" s="4" t="s">
        <v>1293</v>
      </c>
      <c r="F1056" s="42">
        <v>222.678</v>
      </c>
      <c r="G1056" s="42">
        <v>494.84</v>
      </c>
    </row>
    <row r="1057" spans="1:7">
      <c r="A1057" s="3">
        <v>38501</v>
      </c>
      <c r="B1057" s="4" t="s">
        <v>247</v>
      </c>
      <c r="C1057" s="4" t="s">
        <v>255</v>
      </c>
      <c r="D1057" s="4" t="s">
        <v>279</v>
      </c>
      <c r="E1057" s="4" t="s">
        <v>1294</v>
      </c>
      <c r="F1057" s="42">
        <v>2669.8870000000002</v>
      </c>
      <c r="G1057" s="42">
        <v>4854.34</v>
      </c>
    </row>
    <row r="1058" spans="1:7">
      <c r="A1058" s="3">
        <v>38501</v>
      </c>
      <c r="B1058" s="4" t="s">
        <v>275</v>
      </c>
      <c r="C1058" s="4" t="s">
        <v>253</v>
      </c>
      <c r="D1058" s="4" t="s">
        <v>276</v>
      </c>
      <c r="E1058" s="4" t="s">
        <v>1295</v>
      </c>
      <c r="F1058" s="42">
        <v>3938.09845</v>
      </c>
      <c r="G1058" s="42">
        <v>4211.87</v>
      </c>
    </row>
    <row r="1059" spans="1:7">
      <c r="A1059" s="3">
        <v>38501</v>
      </c>
      <c r="B1059" s="4" t="s">
        <v>264</v>
      </c>
      <c r="C1059" s="4" t="s">
        <v>272</v>
      </c>
      <c r="D1059" s="4" t="s">
        <v>259</v>
      </c>
      <c r="E1059" s="4" t="s">
        <v>1296</v>
      </c>
      <c r="F1059" s="42">
        <v>2052.7092000000002</v>
      </c>
      <c r="G1059" s="42">
        <v>3018.69</v>
      </c>
    </row>
    <row r="1060" spans="1:7">
      <c r="A1060" s="3">
        <v>38500</v>
      </c>
      <c r="B1060" s="4" t="s">
        <v>267</v>
      </c>
      <c r="C1060" s="4" t="s">
        <v>253</v>
      </c>
      <c r="D1060" s="4" t="s">
        <v>254</v>
      </c>
      <c r="E1060" s="4" t="s">
        <v>1297</v>
      </c>
      <c r="F1060" s="42">
        <v>4924.26</v>
      </c>
      <c r="G1060" s="42">
        <v>8953.2000000000007</v>
      </c>
    </row>
    <row r="1061" spans="1:7">
      <c r="A1061" s="3">
        <v>38500</v>
      </c>
      <c r="B1061" s="4" t="s">
        <v>264</v>
      </c>
      <c r="C1061" s="4" t="s">
        <v>272</v>
      </c>
      <c r="D1061" s="4" t="s">
        <v>256</v>
      </c>
      <c r="E1061" s="4" t="s">
        <v>1298</v>
      </c>
      <c r="F1061" s="42">
        <v>6919.7480000000005</v>
      </c>
      <c r="G1061" s="42">
        <v>7863.35</v>
      </c>
    </row>
    <row r="1062" spans="1:7">
      <c r="A1062" s="3">
        <v>38500</v>
      </c>
      <c r="B1062" s="4" t="s">
        <v>267</v>
      </c>
      <c r="C1062" s="4" t="s">
        <v>248</v>
      </c>
      <c r="D1062" s="4" t="s">
        <v>276</v>
      </c>
      <c r="E1062" s="4" t="s">
        <v>1299</v>
      </c>
      <c r="F1062" s="42">
        <v>2445.4150999999997</v>
      </c>
      <c r="G1062" s="42">
        <v>6609.23</v>
      </c>
    </row>
    <row r="1063" spans="1:7">
      <c r="A1063" s="3">
        <v>38500</v>
      </c>
      <c r="B1063" s="4" t="s">
        <v>264</v>
      </c>
      <c r="C1063" s="4" t="s">
        <v>253</v>
      </c>
      <c r="D1063" s="4" t="s">
        <v>262</v>
      </c>
      <c r="E1063" s="4" t="s">
        <v>1300</v>
      </c>
      <c r="F1063" s="42">
        <v>3591.7915000000003</v>
      </c>
      <c r="G1063" s="42">
        <v>6530.53</v>
      </c>
    </row>
    <row r="1064" spans="1:7">
      <c r="A1064" s="3">
        <v>38500</v>
      </c>
      <c r="B1064" s="4" t="s">
        <v>264</v>
      </c>
      <c r="C1064" s="4" t="s">
        <v>248</v>
      </c>
      <c r="D1064" s="4" t="s">
        <v>254</v>
      </c>
      <c r="E1064" s="4" t="s">
        <v>1301</v>
      </c>
      <c r="F1064" s="42">
        <v>1681.5464999999999</v>
      </c>
      <c r="G1064" s="42">
        <v>3736.77</v>
      </c>
    </row>
    <row r="1065" spans="1:7">
      <c r="A1065" s="3">
        <v>38499</v>
      </c>
      <c r="B1065" s="4" t="s">
        <v>247</v>
      </c>
      <c r="C1065" s="4" t="s">
        <v>258</v>
      </c>
      <c r="D1065" s="4" t="s">
        <v>276</v>
      </c>
      <c r="E1065" s="4" t="s">
        <v>1302</v>
      </c>
      <c r="F1065" s="42">
        <v>3352.4146000000001</v>
      </c>
      <c r="G1065" s="42">
        <v>9060.58</v>
      </c>
    </row>
    <row r="1066" spans="1:7">
      <c r="A1066" s="3">
        <v>38499</v>
      </c>
      <c r="B1066" s="4" t="s">
        <v>267</v>
      </c>
      <c r="C1066" s="4" t="s">
        <v>258</v>
      </c>
      <c r="D1066" s="4" t="s">
        <v>265</v>
      </c>
      <c r="E1066" s="4" t="s">
        <v>1303</v>
      </c>
      <c r="F1066" s="42">
        <v>2116.3997999999997</v>
      </c>
      <c r="G1066" s="42">
        <v>4921.8599999999997</v>
      </c>
    </row>
    <row r="1067" spans="1:7">
      <c r="A1067" s="3">
        <v>38629</v>
      </c>
      <c r="B1067" s="4" t="s">
        <v>275</v>
      </c>
      <c r="C1067" s="4" t="s">
        <v>248</v>
      </c>
      <c r="D1067" s="4" t="s">
        <v>245</v>
      </c>
      <c r="E1067" s="4" t="s">
        <v>956</v>
      </c>
      <c r="F1067" s="42">
        <v>3640.3153000000002</v>
      </c>
      <c r="G1067" s="42">
        <v>9838.69</v>
      </c>
    </row>
    <row r="1068" spans="1:7">
      <c r="A1068" s="3">
        <v>38497</v>
      </c>
      <c r="B1068" s="4" t="s">
        <v>247</v>
      </c>
      <c r="C1068" s="4" t="s">
        <v>286</v>
      </c>
      <c r="D1068" s="4" t="s">
        <v>259</v>
      </c>
      <c r="E1068" s="4" t="s">
        <v>1305</v>
      </c>
      <c r="F1068" s="42">
        <v>1310.3708000000001</v>
      </c>
      <c r="G1068" s="42">
        <v>2259.2600000000002</v>
      </c>
    </row>
    <row r="1069" spans="1:7">
      <c r="A1069" s="3">
        <v>38497</v>
      </c>
      <c r="B1069" s="4" t="s">
        <v>243</v>
      </c>
      <c r="C1069" s="4" t="s">
        <v>255</v>
      </c>
      <c r="D1069" s="4" t="s">
        <v>245</v>
      </c>
      <c r="E1069" s="4" t="s">
        <v>1306</v>
      </c>
      <c r="F1069" s="42">
        <v>454.23</v>
      </c>
      <c r="G1069" s="42">
        <v>1009.4</v>
      </c>
    </row>
    <row r="1070" spans="1:7">
      <c r="A1070" s="3">
        <v>38496</v>
      </c>
      <c r="B1070" s="4" t="s">
        <v>243</v>
      </c>
      <c r="C1070" s="4" t="s">
        <v>258</v>
      </c>
      <c r="D1070" s="4" t="s">
        <v>256</v>
      </c>
      <c r="E1070" s="4" t="s">
        <v>1307</v>
      </c>
      <c r="F1070" s="42">
        <v>6515.34</v>
      </c>
      <c r="G1070" s="42">
        <v>8687.1200000000008</v>
      </c>
    </row>
    <row r="1071" spans="1:7">
      <c r="A1071" s="3">
        <v>38496</v>
      </c>
      <c r="B1071" s="4" t="s">
        <v>247</v>
      </c>
      <c r="C1071" s="4" t="s">
        <v>286</v>
      </c>
      <c r="D1071" s="4" t="s">
        <v>259</v>
      </c>
      <c r="E1071" s="4" t="s">
        <v>1308</v>
      </c>
      <c r="F1071" s="42">
        <v>3591.2772000000004</v>
      </c>
      <c r="G1071" s="42">
        <v>5281.29</v>
      </c>
    </row>
    <row r="1072" spans="1:7">
      <c r="A1072" s="3">
        <v>38494</v>
      </c>
      <c r="B1072" s="4" t="s">
        <v>275</v>
      </c>
      <c r="C1072" s="4" t="s">
        <v>286</v>
      </c>
      <c r="D1072" s="4" t="s">
        <v>245</v>
      </c>
      <c r="E1072" s="4" t="s">
        <v>1309</v>
      </c>
      <c r="F1072" s="42">
        <v>6011.2204000000011</v>
      </c>
      <c r="G1072" s="42">
        <v>8840.0300000000007</v>
      </c>
    </row>
    <row r="1073" spans="1:7">
      <c r="A1073" s="3">
        <v>38494</v>
      </c>
      <c r="B1073" s="4" t="s">
        <v>275</v>
      </c>
      <c r="C1073" s="4" t="s">
        <v>261</v>
      </c>
      <c r="D1073" s="4" t="s">
        <v>262</v>
      </c>
      <c r="E1073" s="4" t="s">
        <v>471</v>
      </c>
      <c r="F1073" s="42">
        <v>1444.0581999999999</v>
      </c>
      <c r="G1073" s="42">
        <v>3902.86</v>
      </c>
    </row>
    <row r="1074" spans="1:7">
      <c r="A1074" s="3">
        <v>38493</v>
      </c>
      <c r="B1074" s="4" t="s">
        <v>275</v>
      </c>
      <c r="C1074" s="4" t="s">
        <v>286</v>
      </c>
      <c r="D1074" s="4" t="s">
        <v>245</v>
      </c>
      <c r="E1074" s="4" t="s">
        <v>1310</v>
      </c>
      <c r="F1074" s="42">
        <v>4149.348500000001</v>
      </c>
      <c r="G1074" s="42">
        <v>7544.27</v>
      </c>
    </row>
    <row r="1075" spans="1:7">
      <c r="A1075" s="3">
        <v>38493</v>
      </c>
      <c r="B1075" s="4" t="s">
        <v>247</v>
      </c>
      <c r="C1075" s="4" t="s">
        <v>248</v>
      </c>
      <c r="D1075" s="4" t="s">
        <v>281</v>
      </c>
      <c r="E1075" s="4" t="s">
        <v>935</v>
      </c>
      <c r="F1075" s="42">
        <v>1886.9037999999998</v>
      </c>
      <c r="G1075" s="42">
        <v>5099.74</v>
      </c>
    </row>
    <row r="1076" spans="1:7">
      <c r="A1076" s="3">
        <v>38493</v>
      </c>
      <c r="B1076" s="4" t="s">
        <v>247</v>
      </c>
      <c r="C1076" s="4" t="s">
        <v>253</v>
      </c>
      <c r="D1076" s="4" t="s">
        <v>254</v>
      </c>
      <c r="E1076" s="4" t="s">
        <v>1311</v>
      </c>
      <c r="F1076" s="42">
        <v>2149.3636000000001</v>
      </c>
      <c r="G1076" s="42">
        <v>4998.5200000000004</v>
      </c>
    </row>
    <row r="1077" spans="1:7">
      <c r="A1077" s="3">
        <v>38493</v>
      </c>
      <c r="B1077" s="4" t="s">
        <v>264</v>
      </c>
      <c r="C1077" s="4" t="s">
        <v>253</v>
      </c>
      <c r="D1077" s="4" t="s">
        <v>254</v>
      </c>
      <c r="E1077" s="4" t="s">
        <v>1312</v>
      </c>
      <c r="F1077" s="42">
        <v>1242.0676000000001</v>
      </c>
      <c r="G1077" s="42">
        <v>1826.57</v>
      </c>
    </row>
    <row r="1078" spans="1:7">
      <c r="A1078" s="3">
        <v>38493</v>
      </c>
      <c r="B1078" s="4" t="s">
        <v>243</v>
      </c>
      <c r="C1078" s="4" t="s">
        <v>248</v>
      </c>
      <c r="D1078" s="4" t="s">
        <v>288</v>
      </c>
      <c r="E1078" s="4" t="s">
        <v>1313</v>
      </c>
      <c r="F1078" s="42">
        <v>268.97250000000003</v>
      </c>
      <c r="G1078" s="42">
        <v>358.63</v>
      </c>
    </row>
    <row r="1079" spans="1:7">
      <c r="A1079" s="3">
        <v>38492</v>
      </c>
      <c r="B1079" s="4" t="s">
        <v>247</v>
      </c>
      <c r="C1079" s="4" t="s">
        <v>258</v>
      </c>
      <c r="D1079" s="4" t="s">
        <v>317</v>
      </c>
      <c r="E1079" s="4" t="s">
        <v>1314</v>
      </c>
      <c r="F1079" s="42">
        <v>3633.7236000000003</v>
      </c>
      <c r="G1079" s="42">
        <v>8450.52</v>
      </c>
    </row>
    <row r="1080" spans="1:7">
      <c r="A1080" s="3">
        <v>38492</v>
      </c>
      <c r="B1080" s="4" t="s">
        <v>267</v>
      </c>
      <c r="C1080" s="4" t="s">
        <v>261</v>
      </c>
      <c r="D1080" s="4" t="s">
        <v>276</v>
      </c>
      <c r="E1080" s="4" t="s">
        <v>768</v>
      </c>
      <c r="F1080" s="42">
        <v>3636.0837999999994</v>
      </c>
      <c r="G1080" s="42">
        <v>6269.11</v>
      </c>
    </row>
    <row r="1081" spans="1:7">
      <c r="A1081" s="3">
        <v>38492</v>
      </c>
      <c r="B1081" s="4" t="s">
        <v>275</v>
      </c>
      <c r="C1081" s="4" t="s">
        <v>253</v>
      </c>
      <c r="D1081" s="4" t="s">
        <v>245</v>
      </c>
      <c r="E1081" s="4" t="s">
        <v>1315</v>
      </c>
      <c r="F1081" s="42">
        <v>2929.712</v>
      </c>
      <c r="G1081" s="42">
        <v>4308.3999999999996</v>
      </c>
    </row>
    <row r="1082" spans="1:7">
      <c r="A1082" s="3">
        <v>38492</v>
      </c>
      <c r="B1082" s="4" t="s">
        <v>264</v>
      </c>
      <c r="C1082" s="4" t="s">
        <v>258</v>
      </c>
      <c r="D1082" s="4" t="s">
        <v>288</v>
      </c>
      <c r="E1082" s="4" t="s">
        <v>1316</v>
      </c>
      <c r="F1082" s="42">
        <v>3266.3488000000002</v>
      </c>
      <c r="G1082" s="42">
        <v>3711.76</v>
      </c>
    </row>
    <row r="1083" spans="1:7">
      <c r="A1083" s="3">
        <v>38491</v>
      </c>
      <c r="B1083" s="4" t="s">
        <v>243</v>
      </c>
      <c r="C1083" s="4" t="s">
        <v>255</v>
      </c>
      <c r="D1083" s="4" t="s">
        <v>262</v>
      </c>
      <c r="E1083" s="4" t="s">
        <v>1317</v>
      </c>
      <c r="F1083" s="42">
        <v>4965.8156000000008</v>
      </c>
      <c r="G1083" s="42">
        <v>7302.67</v>
      </c>
    </row>
    <row r="1084" spans="1:7">
      <c r="A1084" s="3">
        <v>38491</v>
      </c>
      <c r="B1084" s="4" t="s">
        <v>267</v>
      </c>
      <c r="C1084" s="4" t="s">
        <v>244</v>
      </c>
      <c r="D1084" s="4" t="s">
        <v>254</v>
      </c>
      <c r="E1084" s="4" t="s">
        <v>1318</v>
      </c>
      <c r="F1084" s="42">
        <v>5267.8741500000006</v>
      </c>
      <c r="G1084" s="42">
        <v>5634.09</v>
      </c>
    </row>
    <row r="1085" spans="1:7">
      <c r="A1085" s="3">
        <v>38491</v>
      </c>
      <c r="B1085" s="4" t="s">
        <v>247</v>
      </c>
      <c r="C1085" s="4" t="s">
        <v>253</v>
      </c>
      <c r="D1085" s="4" t="s">
        <v>259</v>
      </c>
      <c r="E1085" s="4" t="s">
        <v>1319</v>
      </c>
      <c r="F1085" s="42">
        <v>1319.846</v>
      </c>
      <c r="G1085" s="42">
        <v>2399.7199999999998</v>
      </c>
    </row>
    <row r="1086" spans="1:7">
      <c r="A1086" s="3">
        <v>38581</v>
      </c>
      <c r="B1086" s="4" t="s">
        <v>243</v>
      </c>
      <c r="C1086" s="4" t="s">
        <v>248</v>
      </c>
      <c r="D1086" s="4" t="s">
        <v>245</v>
      </c>
      <c r="E1086" s="4" t="s">
        <v>1094</v>
      </c>
      <c r="F1086" s="42">
        <v>1738.6240000000003</v>
      </c>
      <c r="G1086" s="42">
        <v>2556.8000000000002</v>
      </c>
    </row>
    <row r="1087" spans="1:7">
      <c r="A1087" s="3">
        <v>38491</v>
      </c>
      <c r="B1087" s="4" t="s">
        <v>267</v>
      </c>
      <c r="C1087" s="4" t="s">
        <v>255</v>
      </c>
      <c r="D1087" s="4" t="s">
        <v>259</v>
      </c>
      <c r="E1087" s="4" t="s">
        <v>1321</v>
      </c>
      <c r="F1087" s="42">
        <v>348.73200000000003</v>
      </c>
      <c r="G1087" s="42">
        <v>774.96</v>
      </c>
    </row>
    <row r="1088" spans="1:7">
      <c r="A1088" s="3">
        <v>38490</v>
      </c>
      <c r="B1088" s="4" t="s">
        <v>247</v>
      </c>
      <c r="C1088" s="4" t="s">
        <v>255</v>
      </c>
      <c r="D1088" s="4" t="s">
        <v>281</v>
      </c>
      <c r="E1088" s="4" t="s">
        <v>1322</v>
      </c>
      <c r="F1088" s="42">
        <v>3795.6056999999996</v>
      </c>
      <c r="G1088" s="42">
        <v>6433.23</v>
      </c>
    </row>
    <row r="1089" spans="1:7">
      <c r="A1089" s="3">
        <v>38490</v>
      </c>
      <c r="B1089" s="4" t="s">
        <v>275</v>
      </c>
      <c r="C1089" s="4" t="s">
        <v>286</v>
      </c>
      <c r="D1089" s="4" t="s">
        <v>279</v>
      </c>
      <c r="E1089" s="4" t="s">
        <v>1323</v>
      </c>
      <c r="F1089" s="42">
        <v>567.88160000000005</v>
      </c>
      <c r="G1089" s="42">
        <v>607.36</v>
      </c>
    </row>
    <row r="1090" spans="1:7">
      <c r="A1090" s="3">
        <v>38489</v>
      </c>
      <c r="B1090" s="4" t="s">
        <v>243</v>
      </c>
      <c r="C1090" s="4" t="s">
        <v>272</v>
      </c>
      <c r="D1090" s="4" t="s">
        <v>256</v>
      </c>
      <c r="E1090" s="4" t="s">
        <v>1324</v>
      </c>
      <c r="F1090" s="42">
        <v>2952.6008000000006</v>
      </c>
      <c r="G1090" s="42">
        <v>4342.0600000000004</v>
      </c>
    </row>
    <row r="1091" spans="1:7">
      <c r="A1091" s="3">
        <v>38489</v>
      </c>
      <c r="B1091" s="4" t="s">
        <v>264</v>
      </c>
      <c r="C1091" s="4" t="s">
        <v>255</v>
      </c>
      <c r="D1091" s="4" t="s">
        <v>254</v>
      </c>
      <c r="E1091" s="4" t="s">
        <v>1325</v>
      </c>
      <c r="F1091" s="42">
        <v>1123.72975</v>
      </c>
      <c r="G1091" s="42">
        <v>1201.8499999999999</v>
      </c>
    </row>
    <row r="1092" spans="1:7">
      <c r="A1092" s="3">
        <v>38550</v>
      </c>
      <c r="B1092" s="4" t="s">
        <v>247</v>
      </c>
      <c r="C1092" s="4" t="s">
        <v>248</v>
      </c>
      <c r="D1092" s="4" t="s">
        <v>245</v>
      </c>
      <c r="E1092" s="4" t="s">
        <v>1175</v>
      </c>
      <c r="F1092" s="42">
        <v>4164.3374999999996</v>
      </c>
      <c r="G1092" s="42">
        <v>5552.45</v>
      </c>
    </row>
    <row r="1093" spans="1:7">
      <c r="A1093" s="3">
        <v>38488</v>
      </c>
      <c r="B1093" s="4" t="s">
        <v>275</v>
      </c>
      <c r="C1093" s="4" t="s">
        <v>286</v>
      </c>
      <c r="D1093" s="4" t="s">
        <v>288</v>
      </c>
      <c r="E1093" s="4" t="s">
        <v>1327</v>
      </c>
      <c r="F1093" s="42">
        <v>2000.2825999999998</v>
      </c>
      <c r="G1093" s="42">
        <v>4651.82</v>
      </c>
    </row>
    <row r="1094" spans="1:7">
      <c r="A1094" s="3">
        <v>38488</v>
      </c>
      <c r="B1094" s="4" t="s">
        <v>264</v>
      </c>
      <c r="C1094" s="4" t="s">
        <v>286</v>
      </c>
      <c r="D1094" s="4" t="s">
        <v>251</v>
      </c>
      <c r="E1094" s="4" t="s">
        <v>1328</v>
      </c>
      <c r="F1094" s="42">
        <v>3632.2319000000002</v>
      </c>
      <c r="G1094" s="42">
        <v>3884.74</v>
      </c>
    </row>
    <row r="1095" spans="1:7">
      <c r="A1095" s="3">
        <v>38487</v>
      </c>
      <c r="B1095" s="4" t="s">
        <v>243</v>
      </c>
      <c r="C1095" s="4" t="s">
        <v>248</v>
      </c>
      <c r="D1095" s="4" t="s">
        <v>303</v>
      </c>
      <c r="E1095" s="4" t="s">
        <v>955</v>
      </c>
      <c r="F1095" s="42">
        <v>5428.2831999999999</v>
      </c>
      <c r="G1095" s="42">
        <v>9200.48</v>
      </c>
    </row>
    <row r="1096" spans="1:7">
      <c r="A1096" s="3">
        <v>38487</v>
      </c>
      <c r="B1096" s="4" t="s">
        <v>247</v>
      </c>
      <c r="C1096" s="4" t="s">
        <v>244</v>
      </c>
      <c r="D1096" s="4" t="s">
        <v>256</v>
      </c>
      <c r="E1096" s="4" t="s">
        <v>1329</v>
      </c>
      <c r="F1096" s="42">
        <v>2720.7565000000004</v>
      </c>
      <c r="G1096" s="42">
        <v>2909.9</v>
      </c>
    </row>
    <row r="1097" spans="1:7">
      <c r="A1097" s="3">
        <v>38486</v>
      </c>
      <c r="B1097" s="4" t="s">
        <v>243</v>
      </c>
      <c r="C1097" s="4" t="s">
        <v>244</v>
      </c>
      <c r="D1097" s="4" t="s">
        <v>259</v>
      </c>
      <c r="E1097" s="4" t="s">
        <v>1330</v>
      </c>
      <c r="F1097" s="42">
        <v>4811.7553999999991</v>
      </c>
      <c r="G1097" s="42">
        <v>8296.1299999999992</v>
      </c>
    </row>
    <row r="1098" spans="1:7">
      <c r="A1098" s="3">
        <v>38486</v>
      </c>
      <c r="B1098" s="4" t="s">
        <v>275</v>
      </c>
      <c r="C1098" s="4" t="s">
        <v>248</v>
      </c>
      <c r="D1098" s="4" t="s">
        <v>288</v>
      </c>
      <c r="E1098" s="4" t="s">
        <v>1331</v>
      </c>
      <c r="F1098" s="42">
        <v>4029.0627999999997</v>
      </c>
      <c r="G1098" s="42">
        <v>6828.92</v>
      </c>
    </row>
    <row r="1099" spans="1:7">
      <c r="A1099" s="3">
        <v>38485</v>
      </c>
      <c r="B1099" s="4" t="s">
        <v>264</v>
      </c>
      <c r="C1099" s="4" t="s">
        <v>248</v>
      </c>
      <c r="D1099" s="4" t="s">
        <v>256</v>
      </c>
      <c r="E1099" s="4" t="s">
        <v>1332</v>
      </c>
      <c r="F1099" s="42">
        <v>5089.4166999999989</v>
      </c>
      <c r="G1099" s="42">
        <v>8626.1299999999992</v>
      </c>
    </row>
    <row r="1100" spans="1:7">
      <c r="A1100" s="3">
        <v>38485</v>
      </c>
      <c r="B1100" s="4" t="s">
        <v>247</v>
      </c>
      <c r="C1100" s="4" t="s">
        <v>258</v>
      </c>
      <c r="D1100" s="4" t="s">
        <v>259</v>
      </c>
      <c r="E1100" s="4" t="s">
        <v>1333</v>
      </c>
      <c r="F1100" s="42">
        <v>4431.1187999999993</v>
      </c>
      <c r="G1100" s="42">
        <v>7639.86</v>
      </c>
    </row>
    <row r="1101" spans="1:7">
      <c r="A1101" s="3">
        <v>38485</v>
      </c>
      <c r="B1101" s="4" t="s">
        <v>243</v>
      </c>
      <c r="C1101" s="4" t="s">
        <v>244</v>
      </c>
      <c r="D1101" s="4" t="s">
        <v>279</v>
      </c>
      <c r="E1101" s="4" t="s">
        <v>1334</v>
      </c>
      <c r="F1101" s="42">
        <v>1873.41</v>
      </c>
      <c r="G1101" s="42">
        <v>3406.2</v>
      </c>
    </row>
    <row r="1102" spans="1:7">
      <c r="A1102" s="3">
        <v>38484</v>
      </c>
      <c r="B1102" s="4" t="s">
        <v>247</v>
      </c>
      <c r="C1102" s="4" t="s">
        <v>258</v>
      </c>
      <c r="D1102" s="4" t="s">
        <v>251</v>
      </c>
      <c r="E1102" s="4" t="s">
        <v>1335</v>
      </c>
      <c r="F1102" s="42">
        <v>4937.5344000000005</v>
      </c>
      <c r="G1102" s="42">
        <v>7261.08</v>
      </c>
    </row>
    <row r="1103" spans="1:7">
      <c r="A1103" s="3">
        <v>38484</v>
      </c>
      <c r="B1103" s="4" t="s">
        <v>247</v>
      </c>
      <c r="C1103" s="4" t="s">
        <v>255</v>
      </c>
      <c r="D1103" s="4" t="s">
        <v>254</v>
      </c>
      <c r="E1103" s="4" t="s">
        <v>1336</v>
      </c>
      <c r="F1103" s="42">
        <v>366.03380000000004</v>
      </c>
      <c r="G1103" s="42">
        <v>391.48</v>
      </c>
    </row>
    <row r="1104" spans="1:7">
      <c r="A1104" s="3">
        <v>38483</v>
      </c>
      <c r="B1104" s="4" t="s">
        <v>247</v>
      </c>
      <c r="C1104" s="4" t="s">
        <v>258</v>
      </c>
      <c r="D1104" s="4" t="s">
        <v>256</v>
      </c>
      <c r="E1104" s="4" t="s">
        <v>1337</v>
      </c>
      <c r="F1104" s="42">
        <v>6236.3576000000003</v>
      </c>
      <c r="G1104" s="42">
        <v>7086.77</v>
      </c>
    </row>
    <row r="1105" spans="1:7">
      <c r="A1105" s="3">
        <v>38482</v>
      </c>
      <c r="B1105" s="4" t="s">
        <v>243</v>
      </c>
      <c r="C1105" s="4" t="s">
        <v>255</v>
      </c>
      <c r="D1105" s="4" t="s">
        <v>259</v>
      </c>
      <c r="E1105" s="4" t="s">
        <v>1338</v>
      </c>
      <c r="F1105" s="42">
        <v>2553.4272000000001</v>
      </c>
      <c r="G1105" s="42">
        <v>3755.04</v>
      </c>
    </row>
    <row r="1106" spans="1:7">
      <c r="A1106" s="3">
        <v>38481</v>
      </c>
      <c r="B1106" s="4" t="s">
        <v>247</v>
      </c>
      <c r="C1106" s="4" t="s">
        <v>253</v>
      </c>
      <c r="D1106" s="4" t="s">
        <v>317</v>
      </c>
      <c r="E1106" s="4" t="s">
        <v>922</v>
      </c>
      <c r="F1106" s="42">
        <v>2723.9467999999997</v>
      </c>
      <c r="G1106" s="42">
        <v>4696.46</v>
      </c>
    </row>
    <row r="1107" spans="1:7">
      <c r="A1107" s="3">
        <v>38548</v>
      </c>
      <c r="B1107" s="4" t="s">
        <v>243</v>
      </c>
      <c r="C1107" s="4" t="s">
        <v>248</v>
      </c>
      <c r="D1107" s="4" t="s">
        <v>245</v>
      </c>
      <c r="E1107" s="4" t="s">
        <v>1181</v>
      </c>
      <c r="F1107" s="42">
        <v>3145.57375</v>
      </c>
      <c r="G1107" s="42">
        <v>3364.25</v>
      </c>
    </row>
    <row r="1108" spans="1:7">
      <c r="A1108" s="3">
        <v>38481</v>
      </c>
      <c r="B1108" s="4" t="s">
        <v>264</v>
      </c>
      <c r="C1108" s="4" t="s">
        <v>244</v>
      </c>
      <c r="D1108" s="4" t="s">
        <v>256</v>
      </c>
      <c r="E1108" s="4" t="s">
        <v>1340</v>
      </c>
      <c r="F1108" s="42">
        <v>1059.3137000000002</v>
      </c>
      <c r="G1108" s="42">
        <v>2863.01</v>
      </c>
    </row>
    <row r="1109" spans="1:7">
      <c r="A1109" s="3">
        <v>38481</v>
      </c>
      <c r="B1109" s="4" t="s">
        <v>247</v>
      </c>
      <c r="C1109" s="4" t="s">
        <v>248</v>
      </c>
      <c r="D1109" s="4" t="s">
        <v>268</v>
      </c>
      <c r="E1109" s="4" t="s">
        <v>1341</v>
      </c>
      <c r="F1109" s="42">
        <v>810.82520000000011</v>
      </c>
      <c r="G1109" s="42">
        <v>1192.3900000000001</v>
      </c>
    </row>
    <row r="1110" spans="1:7">
      <c r="A1110" s="3">
        <v>38480</v>
      </c>
      <c r="B1110" s="4" t="s">
        <v>247</v>
      </c>
      <c r="C1110" s="4" t="s">
        <v>248</v>
      </c>
      <c r="D1110" s="4" t="s">
        <v>276</v>
      </c>
      <c r="E1110" s="4" t="s">
        <v>1342</v>
      </c>
      <c r="F1110" s="42">
        <v>4109.1316000000006</v>
      </c>
      <c r="G1110" s="42">
        <v>9556.1200000000008</v>
      </c>
    </row>
    <row r="1111" spans="1:7">
      <c r="A1111" s="3">
        <v>38884</v>
      </c>
      <c r="B1111" s="4" t="s">
        <v>247</v>
      </c>
      <c r="C1111" s="4" t="s">
        <v>248</v>
      </c>
      <c r="D1111" s="4" t="s">
        <v>262</v>
      </c>
      <c r="E1111" s="4" t="s">
        <v>1255</v>
      </c>
      <c r="F1111" s="42">
        <v>1835.8971999999999</v>
      </c>
      <c r="G1111" s="42">
        <v>3165.34</v>
      </c>
    </row>
    <row r="1112" spans="1:7">
      <c r="A1112" s="3">
        <v>38480</v>
      </c>
      <c r="B1112" s="4" t="s">
        <v>267</v>
      </c>
      <c r="C1112" s="4" t="s">
        <v>286</v>
      </c>
      <c r="D1112" s="4" t="s">
        <v>281</v>
      </c>
      <c r="E1112" s="4" t="s">
        <v>1344</v>
      </c>
      <c r="F1112" s="42">
        <v>814.51800000000003</v>
      </c>
      <c r="G1112" s="42">
        <v>1810.04</v>
      </c>
    </row>
    <row r="1113" spans="1:7">
      <c r="A1113" s="3">
        <v>38479</v>
      </c>
      <c r="B1113" s="4" t="s">
        <v>275</v>
      </c>
      <c r="C1113" s="4" t="s">
        <v>258</v>
      </c>
      <c r="D1113" s="4" t="s">
        <v>268</v>
      </c>
      <c r="E1113" s="4" t="s">
        <v>1345</v>
      </c>
      <c r="F1113" s="42">
        <v>3897.7180000000003</v>
      </c>
      <c r="G1113" s="42">
        <v>7086.76</v>
      </c>
    </row>
    <row r="1114" spans="1:7">
      <c r="A1114" s="3">
        <v>38479</v>
      </c>
      <c r="B1114" s="4" t="s">
        <v>275</v>
      </c>
      <c r="C1114" s="4" t="s">
        <v>272</v>
      </c>
      <c r="D1114" s="4" t="s">
        <v>276</v>
      </c>
      <c r="E1114" s="4" t="s">
        <v>1346</v>
      </c>
      <c r="F1114" s="42">
        <v>2608.9359999999997</v>
      </c>
      <c r="G1114" s="42">
        <v>2964.7</v>
      </c>
    </row>
    <row r="1115" spans="1:7">
      <c r="A1115" s="3">
        <v>38478</v>
      </c>
      <c r="B1115" s="4" t="s">
        <v>247</v>
      </c>
      <c r="C1115" s="4" t="s">
        <v>272</v>
      </c>
      <c r="D1115" s="4" t="s">
        <v>279</v>
      </c>
      <c r="E1115" s="4" t="s">
        <v>712</v>
      </c>
      <c r="F1115" s="42">
        <v>3437.8080000000004</v>
      </c>
      <c r="G1115" s="42">
        <v>3676.8</v>
      </c>
    </row>
    <row r="1116" spans="1:7">
      <c r="A1116" s="3">
        <v>38477</v>
      </c>
      <c r="B1116" s="4" t="s">
        <v>267</v>
      </c>
      <c r="C1116" s="4" t="s">
        <v>272</v>
      </c>
      <c r="D1116" s="4" t="s">
        <v>251</v>
      </c>
      <c r="E1116" s="4" t="s">
        <v>1347</v>
      </c>
      <c r="F1116" s="42">
        <v>5754.9366999999993</v>
      </c>
      <c r="G1116" s="42">
        <v>9754.1299999999992</v>
      </c>
    </row>
    <row r="1117" spans="1:7">
      <c r="A1117" s="3">
        <v>38477</v>
      </c>
      <c r="B1117" s="4" t="s">
        <v>275</v>
      </c>
      <c r="C1117" s="4" t="s">
        <v>255</v>
      </c>
      <c r="D1117" s="4" t="s">
        <v>256</v>
      </c>
      <c r="E1117" s="4" t="s">
        <v>1348</v>
      </c>
      <c r="F1117" s="42">
        <v>742.9754999999999</v>
      </c>
      <c r="G1117" s="42">
        <v>1727.85</v>
      </c>
    </row>
    <row r="1118" spans="1:7">
      <c r="A1118" s="3">
        <v>38476</v>
      </c>
      <c r="B1118" s="4" t="s">
        <v>275</v>
      </c>
      <c r="C1118" s="4" t="s">
        <v>272</v>
      </c>
      <c r="D1118" s="4" t="s">
        <v>256</v>
      </c>
      <c r="E1118" s="4" t="s">
        <v>539</v>
      </c>
      <c r="F1118" s="42">
        <v>6407.7148000000007</v>
      </c>
      <c r="G1118" s="42">
        <v>9423.11</v>
      </c>
    </row>
    <row r="1119" spans="1:7">
      <c r="A1119" s="3">
        <v>38476</v>
      </c>
      <c r="B1119" s="4" t="s">
        <v>264</v>
      </c>
      <c r="C1119" s="4" t="s">
        <v>272</v>
      </c>
      <c r="D1119" s="4" t="s">
        <v>268</v>
      </c>
      <c r="E1119" s="4" t="s">
        <v>1349</v>
      </c>
      <c r="F1119" s="42">
        <v>3987.0540000000005</v>
      </c>
      <c r="G1119" s="42">
        <v>8860.1200000000008</v>
      </c>
    </row>
    <row r="1120" spans="1:7">
      <c r="A1120" s="3">
        <v>38476</v>
      </c>
      <c r="B1120" s="4" t="s">
        <v>247</v>
      </c>
      <c r="C1120" s="4" t="s">
        <v>272</v>
      </c>
      <c r="D1120" s="4" t="s">
        <v>281</v>
      </c>
      <c r="E1120" s="4" t="s">
        <v>1350</v>
      </c>
      <c r="F1120" s="42">
        <v>2880.6572000000001</v>
      </c>
      <c r="G1120" s="42">
        <v>7785.56</v>
      </c>
    </row>
    <row r="1121" spans="1:7">
      <c r="A1121" s="3">
        <v>38476</v>
      </c>
      <c r="B1121" s="4" t="s">
        <v>247</v>
      </c>
      <c r="C1121" s="4" t="s">
        <v>253</v>
      </c>
      <c r="D1121" s="4" t="s">
        <v>251</v>
      </c>
      <c r="E1121" s="4" t="s">
        <v>1351</v>
      </c>
      <c r="F1121" s="42">
        <v>2339.48</v>
      </c>
      <c r="G1121" s="42">
        <v>2658.5</v>
      </c>
    </row>
    <row r="1122" spans="1:7">
      <c r="A1122" s="3">
        <v>38476</v>
      </c>
      <c r="B1122" s="4" t="s">
        <v>247</v>
      </c>
      <c r="C1122" s="4" t="s">
        <v>253</v>
      </c>
      <c r="D1122" s="4" t="s">
        <v>265</v>
      </c>
      <c r="E1122" s="4" t="s">
        <v>1352</v>
      </c>
      <c r="F1122" s="42">
        <v>1018.3470000000001</v>
      </c>
      <c r="G1122" s="42">
        <v>1851.54</v>
      </c>
    </row>
    <row r="1123" spans="1:7">
      <c r="A1123" s="3">
        <v>38476</v>
      </c>
      <c r="B1123" s="4" t="s">
        <v>247</v>
      </c>
      <c r="C1123" s="4" t="s">
        <v>255</v>
      </c>
      <c r="D1123" s="4" t="s">
        <v>288</v>
      </c>
      <c r="E1123" s="4" t="s">
        <v>1353</v>
      </c>
      <c r="F1123" s="42">
        <v>424.6825</v>
      </c>
      <c r="G1123" s="42">
        <v>772.15</v>
      </c>
    </row>
    <row r="1124" spans="1:7">
      <c r="A1124" s="3">
        <v>38475</v>
      </c>
      <c r="B1124" s="4" t="s">
        <v>247</v>
      </c>
      <c r="C1124" s="4" t="s">
        <v>258</v>
      </c>
      <c r="D1124" s="4" t="s">
        <v>262</v>
      </c>
      <c r="E1124" s="4" t="s">
        <v>1354</v>
      </c>
      <c r="F1124" s="42">
        <v>1675.5090000000002</v>
      </c>
      <c r="G1124" s="42">
        <v>3046.38</v>
      </c>
    </row>
    <row r="1125" spans="1:7">
      <c r="A1125" s="3">
        <v>38475</v>
      </c>
      <c r="B1125" s="4" t="s">
        <v>247</v>
      </c>
      <c r="C1125" s="4" t="s">
        <v>261</v>
      </c>
      <c r="D1125" s="4" t="s">
        <v>251</v>
      </c>
      <c r="E1125" s="4" t="s">
        <v>1355</v>
      </c>
      <c r="F1125" s="42">
        <v>531.59</v>
      </c>
      <c r="G1125" s="42">
        <v>781.75</v>
      </c>
    </row>
    <row r="1126" spans="1:7">
      <c r="A1126" s="3">
        <v>38474</v>
      </c>
      <c r="B1126" s="4" t="s">
        <v>247</v>
      </c>
      <c r="C1126" s="4" t="s">
        <v>286</v>
      </c>
      <c r="D1126" s="4" t="s">
        <v>276</v>
      </c>
      <c r="E1126" s="4" t="s">
        <v>1356</v>
      </c>
      <c r="F1126" s="42">
        <v>4384.4174999999996</v>
      </c>
      <c r="G1126" s="42">
        <v>9743.15</v>
      </c>
    </row>
    <row r="1127" spans="1:7">
      <c r="A1127" s="3">
        <v>38474</v>
      </c>
      <c r="B1127" s="4" t="s">
        <v>264</v>
      </c>
      <c r="C1127" s="4" t="s">
        <v>258</v>
      </c>
      <c r="D1127" s="4" t="s">
        <v>262</v>
      </c>
      <c r="E1127" s="4" t="s">
        <v>1357</v>
      </c>
      <c r="F1127" s="42">
        <v>4067.1862000000001</v>
      </c>
      <c r="G1127" s="42">
        <v>7012.39</v>
      </c>
    </row>
    <row r="1128" spans="1:7">
      <c r="A1128" s="3">
        <v>38474</v>
      </c>
      <c r="B1128" s="4" t="s">
        <v>264</v>
      </c>
      <c r="C1128" s="4" t="s">
        <v>258</v>
      </c>
      <c r="D1128" s="4" t="s">
        <v>251</v>
      </c>
      <c r="E1128" s="4" t="s">
        <v>1358</v>
      </c>
      <c r="F1128" s="42">
        <v>1628.9804999999999</v>
      </c>
      <c r="G1128" s="42">
        <v>4402.6499999999996</v>
      </c>
    </row>
    <row r="1129" spans="1:7">
      <c r="A1129" s="3">
        <v>38474</v>
      </c>
      <c r="B1129" s="4" t="s">
        <v>267</v>
      </c>
      <c r="C1129" s="4" t="s">
        <v>261</v>
      </c>
      <c r="D1129" s="4" t="s">
        <v>288</v>
      </c>
      <c r="E1129" s="4" t="s">
        <v>1359</v>
      </c>
      <c r="F1129" s="42">
        <v>1178.4981</v>
      </c>
      <c r="G1129" s="42">
        <v>3185.13</v>
      </c>
    </row>
    <row r="1130" spans="1:7">
      <c r="A1130" s="3">
        <v>38473</v>
      </c>
      <c r="B1130" s="4" t="s">
        <v>243</v>
      </c>
      <c r="C1130" s="4" t="s">
        <v>248</v>
      </c>
      <c r="D1130" s="4" t="s">
        <v>279</v>
      </c>
      <c r="E1130" s="4" t="s">
        <v>1360</v>
      </c>
      <c r="F1130" s="42">
        <v>6820.56</v>
      </c>
      <c r="G1130" s="42">
        <v>9094.08</v>
      </c>
    </row>
    <row r="1131" spans="1:7">
      <c r="A1131" s="3">
        <v>38473</v>
      </c>
      <c r="B1131" s="4" t="s">
        <v>243</v>
      </c>
      <c r="C1131" s="4" t="s">
        <v>253</v>
      </c>
      <c r="D1131" s="4" t="s">
        <v>279</v>
      </c>
      <c r="E1131" s="4" t="s">
        <v>1361</v>
      </c>
      <c r="F1131" s="42">
        <v>3364.0920000000001</v>
      </c>
      <c r="G1131" s="42">
        <v>7475.76</v>
      </c>
    </row>
    <row r="1132" spans="1:7">
      <c r="A1132" s="3">
        <v>38473</v>
      </c>
      <c r="B1132" s="4" t="s">
        <v>243</v>
      </c>
      <c r="C1132" s="4" t="s">
        <v>272</v>
      </c>
      <c r="D1132" s="4" t="s">
        <v>279</v>
      </c>
      <c r="E1132" s="4" t="s">
        <v>1362</v>
      </c>
      <c r="F1132" s="42">
        <v>3877.4780000000005</v>
      </c>
      <c r="G1132" s="42">
        <v>7049.96</v>
      </c>
    </row>
    <row r="1133" spans="1:7">
      <c r="A1133" s="3">
        <v>38473</v>
      </c>
      <c r="B1133" s="4" t="s">
        <v>267</v>
      </c>
      <c r="C1133" s="4" t="s">
        <v>258</v>
      </c>
      <c r="D1133" s="4" t="s">
        <v>256</v>
      </c>
      <c r="E1133" s="4" t="s">
        <v>1363</v>
      </c>
      <c r="F1133" s="42">
        <v>2952.3647999999998</v>
      </c>
      <c r="G1133" s="42">
        <v>3354.96</v>
      </c>
    </row>
    <row r="1134" spans="1:7">
      <c r="A1134" s="3">
        <v>38510</v>
      </c>
      <c r="B1134" s="4" t="s">
        <v>275</v>
      </c>
      <c r="C1134" s="4" t="s">
        <v>248</v>
      </c>
      <c r="D1134" s="4" t="s">
        <v>245</v>
      </c>
      <c r="E1134" s="4" t="s">
        <v>1276</v>
      </c>
      <c r="F1134" s="42">
        <v>2763.3285000000001</v>
      </c>
      <c r="G1134" s="42">
        <v>6140.73</v>
      </c>
    </row>
    <row r="1135" spans="1:7">
      <c r="A1135" s="3">
        <v>38472</v>
      </c>
      <c r="B1135" s="4" t="s">
        <v>247</v>
      </c>
      <c r="C1135" s="4" t="s">
        <v>272</v>
      </c>
      <c r="D1135" s="4" t="s">
        <v>251</v>
      </c>
      <c r="E1135" s="4" t="s">
        <v>1365</v>
      </c>
      <c r="F1135" s="42">
        <v>5032.5627000000004</v>
      </c>
      <c r="G1135" s="42">
        <v>5382.42</v>
      </c>
    </row>
    <row r="1136" spans="1:7">
      <c r="A1136" s="3">
        <v>38472</v>
      </c>
      <c r="B1136" s="4" t="s">
        <v>267</v>
      </c>
      <c r="C1136" s="4" t="s">
        <v>255</v>
      </c>
      <c r="D1136" s="4" t="s">
        <v>256</v>
      </c>
      <c r="E1136" s="4" t="s">
        <v>1366</v>
      </c>
      <c r="F1136" s="42">
        <v>2624.6504</v>
      </c>
      <c r="G1136" s="42">
        <v>4448.5600000000004</v>
      </c>
    </row>
    <row r="1137" spans="1:7">
      <c r="A1137" s="3">
        <v>38471</v>
      </c>
      <c r="B1137" s="4" t="s">
        <v>247</v>
      </c>
      <c r="C1137" s="4" t="s">
        <v>272</v>
      </c>
      <c r="D1137" s="4" t="s">
        <v>251</v>
      </c>
      <c r="E1137" s="4" t="s">
        <v>1367</v>
      </c>
      <c r="F1137" s="42">
        <v>2646.4608000000003</v>
      </c>
      <c r="G1137" s="42">
        <v>6154.56</v>
      </c>
    </row>
    <row r="1138" spans="1:7">
      <c r="A1138" s="3">
        <v>38471</v>
      </c>
      <c r="B1138" s="4" t="s">
        <v>247</v>
      </c>
      <c r="C1138" s="4" t="s">
        <v>244</v>
      </c>
      <c r="D1138" s="4" t="s">
        <v>276</v>
      </c>
      <c r="E1138" s="4" t="s">
        <v>1368</v>
      </c>
      <c r="F1138" s="42">
        <v>2259.7885000000001</v>
      </c>
      <c r="G1138" s="42">
        <v>3830.15</v>
      </c>
    </row>
    <row r="1139" spans="1:7">
      <c r="A1139" s="3">
        <v>38470</v>
      </c>
      <c r="B1139" s="4" t="s">
        <v>247</v>
      </c>
      <c r="C1139" s="4" t="s">
        <v>261</v>
      </c>
      <c r="D1139" s="4" t="s">
        <v>281</v>
      </c>
      <c r="E1139" s="4" t="s">
        <v>1369</v>
      </c>
      <c r="F1139" s="42">
        <v>3493.0533999999998</v>
      </c>
      <c r="G1139" s="42">
        <v>8123.38</v>
      </c>
    </row>
    <row r="1140" spans="1:7">
      <c r="A1140" s="3">
        <v>38470</v>
      </c>
      <c r="B1140" s="4" t="s">
        <v>275</v>
      </c>
      <c r="C1140" s="4" t="s">
        <v>253</v>
      </c>
      <c r="D1140" s="4" t="s">
        <v>317</v>
      </c>
      <c r="E1140" s="4" t="s">
        <v>1370</v>
      </c>
      <c r="F1140" s="42">
        <v>6469.4333000000006</v>
      </c>
      <c r="G1140" s="42">
        <v>6919.18</v>
      </c>
    </row>
    <row r="1141" spans="1:7">
      <c r="A1141" s="3">
        <v>38470</v>
      </c>
      <c r="B1141" s="4" t="s">
        <v>243</v>
      </c>
      <c r="C1141" s="4" t="s">
        <v>272</v>
      </c>
      <c r="D1141" s="4" t="s">
        <v>288</v>
      </c>
      <c r="E1141" s="4" t="s">
        <v>1371</v>
      </c>
      <c r="F1141" s="42">
        <v>3689.2464</v>
      </c>
      <c r="G1141" s="42">
        <v>6252.96</v>
      </c>
    </row>
    <row r="1142" spans="1:7">
      <c r="A1142" s="3">
        <v>38470</v>
      </c>
      <c r="B1142" s="4" t="s">
        <v>264</v>
      </c>
      <c r="C1142" s="4" t="s">
        <v>258</v>
      </c>
      <c r="D1142" s="4" t="s">
        <v>279</v>
      </c>
      <c r="E1142" s="4" t="s">
        <v>1372</v>
      </c>
      <c r="F1142" s="42">
        <v>2659.6845999999996</v>
      </c>
      <c r="G1142" s="42">
        <v>4507.9399999999996</v>
      </c>
    </row>
    <row r="1143" spans="1:7">
      <c r="A1143" s="3">
        <v>38469</v>
      </c>
      <c r="B1143" s="4" t="s">
        <v>264</v>
      </c>
      <c r="C1143" s="4" t="s">
        <v>253</v>
      </c>
      <c r="D1143" s="4" t="s">
        <v>279</v>
      </c>
      <c r="E1143" s="4" t="s">
        <v>1373</v>
      </c>
      <c r="F1143" s="42">
        <v>8079.5033000000003</v>
      </c>
      <c r="G1143" s="42">
        <v>8641.18</v>
      </c>
    </row>
    <row r="1144" spans="1:7">
      <c r="A1144" s="3">
        <v>38469</v>
      </c>
      <c r="B1144" s="4" t="s">
        <v>275</v>
      </c>
      <c r="C1144" s="4" t="s">
        <v>255</v>
      </c>
      <c r="D1144" s="4" t="s">
        <v>276</v>
      </c>
      <c r="E1144" s="4" t="s">
        <v>1374</v>
      </c>
      <c r="F1144" s="42">
        <v>3027.87</v>
      </c>
      <c r="G1144" s="42">
        <v>4452.75</v>
      </c>
    </row>
    <row r="1145" spans="1:7">
      <c r="A1145" s="3">
        <v>38469</v>
      </c>
      <c r="B1145" s="4" t="s">
        <v>243</v>
      </c>
      <c r="C1145" s="4" t="s">
        <v>258</v>
      </c>
      <c r="D1145" s="4" t="s">
        <v>268</v>
      </c>
      <c r="E1145" s="4" t="s">
        <v>1375</v>
      </c>
      <c r="F1145" s="42">
        <v>1942.1775000000002</v>
      </c>
      <c r="G1145" s="42">
        <v>2589.5700000000002</v>
      </c>
    </row>
    <row r="1146" spans="1:7">
      <c r="A1146" s="3">
        <v>38469</v>
      </c>
      <c r="B1146" s="4" t="s">
        <v>267</v>
      </c>
      <c r="C1146" s="4" t="s">
        <v>272</v>
      </c>
      <c r="D1146" s="4" t="s">
        <v>265</v>
      </c>
      <c r="E1146" s="4" t="s">
        <v>1376</v>
      </c>
      <c r="F1146" s="42">
        <v>2387.4477000000002</v>
      </c>
      <c r="G1146" s="42">
        <v>2553.42</v>
      </c>
    </row>
    <row r="1147" spans="1:7">
      <c r="A1147" s="3">
        <v>38469</v>
      </c>
      <c r="B1147" s="4" t="s">
        <v>275</v>
      </c>
      <c r="C1147" s="4" t="s">
        <v>286</v>
      </c>
      <c r="D1147" s="4" t="s">
        <v>262</v>
      </c>
      <c r="E1147" s="4" t="s">
        <v>1377</v>
      </c>
      <c r="F1147" s="42">
        <v>73.771500000000003</v>
      </c>
      <c r="G1147" s="42">
        <v>134.13</v>
      </c>
    </row>
    <row r="1148" spans="1:7">
      <c r="A1148" s="3">
        <v>38468</v>
      </c>
      <c r="B1148" s="4" t="s">
        <v>264</v>
      </c>
      <c r="C1148" s="4" t="s">
        <v>255</v>
      </c>
      <c r="D1148" s="4" t="s">
        <v>303</v>
      </c>
      <c r="E1148" s="4" t="s">
        <v>1378</v>
      </c>
      <c r="F1148" s="42">
        <v>1136.673</v>
      </c>
      <c r="G1148" s="42">
        <v>2525.94</v>
      </c>
    </row>
    <row r="1149" spans="1:7">
      <c r="A1149" s="3">
        <v>38468</v>
      </c>
      <c r="B1149" s="4" t="s">
        <v>247</v>
      </c>
      <c r="C1149" s="4" t="s">
        <v>244</v>
      </c>
      <c r="D1149" s="4" t="s">
        <v>251</v>
      </c>
      <c r="E1149" s="4" t="s">
        <v>959</v>
      </c>
      <c r="F1149" s="42">
        <v>1101.8475000000001</v>
      </c>
      <c r="G1149" s="42">
        <v>1469.13</v>
      </c>
    </row>
    <row r="1150" spans="1:7">
      <c r="A1150" s="3">
        <v>38467</v>
      </c>
      <c r="B1150" s="4" t="s">
        <v>267</v>
      </c>
      <c r="C1150" s="4" t="s">
        <v>286</v>
      </c>
      <c r="D1150" s="4" t="s">
        <v>265</v>
      </c>
      <c r="E1150" s="4" t="s">
        <v>1379</v>
      </c>
      <c r="F1150" s="42">
        <v>8208.3407999999999</v>
      </c>
      <c r="G1150" s="42">
        <v>9327.66</v>
      </c>
    </row>
    <row r="1151" spans="1:7">
      <c r="A1151" s="3">
        <v>38467</v>
      </c>
      <c r="B1151" s="4" t="s">
        <v>267</v>
      </c>
      <c r="C1151" s="4" t="s">
        <v>272</v>
      </c>
      <c r="D1151" s="4" t="s">
        <v>279</v>
      </c>
      <c r="E1151" s="4" t="s">
        <v>1380</v>
      </c>
      <c r="F1151" s="42">
        <v>4662.3044</v>
      </c>
      <c r="G1151" s="42">
        <v>6856.33</v>
      </c>
    </row>
    <row r="1152" spans="1:7">
      <c r="A1152" s="3">
        <v>38467</v>
      </c>
      <c r="B1152" s="4" t="s">
        <v>247</v>
      </c>
      <c r="C1152" s="4" t="s">
        <v>255</v>
      </c>
      <c r="D1152" s="4" t="s">
        <v>259</v>
      </c>
      <c r="E1152" s="4" t="s">
        <v>1381</v>
      </c>
      <c r="F1152" s="42">
        <v>3392.0645000000004</v>
      </c>
      <c r="G1152" s="42">
        <v>6167.39</v>
      </c>
    </row>
    <row r="1153" spans="1:7">
      <c r="A1153" s="3">
        <v>38467</v>
      </c>
      <c r="B1153" s="4" t="s">
        <v>243</v>
      </c>
      <c r="C1153" s="4" t="s">
        <v>258</v>
      </c>
      <c r="D1153" s="4" t="s">
        <v>262</v>
      </c>
      <c r="E1153" s="4" t="s">
        <v>1382</v>
      </c>
      <c r="F1153" s="42">
        <v>3292.3628000000003</v>
      </c>
      <c r="G1153" s="42">
        <v>4841.71</v>
      </c>
    </row>
    <row r="1154" spans="1:7">
      <c r="A1154" s="3">
        <v>38467</v>
      </c>
      <c r="B1154" s="4" t="s">
        <v>247</v>
      </c>
      <c r="C1154" s="4" t="s">
        <v>286</v>
      </c>
      <c r="D1154" s="4" t="s">
        <v>276</v>
      </c>
      <c r="E1154" s="4" t="s">
        <v>1342</v>
      </c>
      <c r="F1154" s="42">
        <v>2700.3072000000002</v>
      </c>
      <c r="G1154" s="42">
        <v>3971.04</v>
      </c>
    </row>
    <row r="1155" spans="1:7">
      <c r="A1155" s="3">
        <v>38466</v>
      </c>
      <c r="B1155" s="4" t="s">
        <v>243</v>
      </c>
      <c r="C1155" s="4" t="s">
        <v>272</v>
      </c>
      <c r="D1155" s="4" t="s">
        <v>256</v>
      </c>
      <c r="E1155" s="4" t="s">
        <v>1383</v>
      </c>
      <c r="F1155" s="42">
        <v>2237.2563999999998</v>
      </c>
      <c r="G1155" s="42">
        <v>3791.96</v>
      </c>
    </row>
    <row r="1156" spans="1:7">
      <c r="A1156" s="3">
        <v>38466</v>
      </c>
      <c r="B1156" s="4" t="s">
        <v>243</v>
      </c>
      <c r="C1156" s="4" t="s">
        <v>255</v>
      </c>
      <c r="D1156" s="4" t="s">
        <v>256</v>
      </c>
      <c r="E1156" s="4" t="s">
        <v>1384</v>
      </c>
      <c r="F1156" s="42">
        <v>2100.7988</v>
      </c>
      <c r="G1156" s="42">
        <v>3089.41</v>
      </c>
    </row>
    <row r="1157" spans="1:7">
      <c r="A1157" s="3">
        <v>38465</v>
      </c>
      <c r="B1157" s="4" t="s">
        <v>247</v>
      </c>
      <c r="C1157" s="4" t="s">
        <v>286</v>
      </c>
      <c r="D1157" s="4" t="s">
        <v>276</v>
      </c>
      <c r="E1157" s="4" t="s">
        <v>1385</v>
      </c>
      <c r="F1157" s="42">
        <v>3671.8541</v>
      </c>
      <c r="G1157" s="42">
        <v>9923.93</v>
      </c>
    </row>
    <row r="1158" spans="1:7">
      <c r="A1158" s="3">
        <v>38465</v>
      </c>
      <c r="B1158" s="4" t="s">
        <v>247</v>
      </c>
      <c r="C1158" s="4" t="s">
        <v>272</v>
      </c>
      <c r="D1158" s="4" t="s">
        <v>245</v>
      </c>
      <c r="E1158" s="4" t="s">
        <v>1386</v>
      </c>
      <c r="F1158" s="42">
        <v>406.70850000000007</v>
      </c>
      <c r="G1158" s="42">
        <v>739.47</v>
      </c>
    </row>
    <row r="1159" spans="1:7">
      <c r="A1159" s="3">
        <v>38465</v>
      </c>
      <c r="B1159" s="4" t="s">
        <v>267</v>
      </c>
      <c r="C1159" s="4" t="s">
        <v>244</v>
      </c>
      <c r="D1159" s="4" t="s">
        <v>276</v>
      </c>
      <c r="E1159" s="4" t="s">
        <v>1387</v>
      </c>
      <c r="F1159" s="42">
        <v>207.46800000000002</v>
      </c>
      <c r="G1159" s="42">
        <v>305.10000000000002</v>
      </c>
    </row>
    <row r="1160" spans="1:7">
      <c r="A1160" s="3">
        <v>38464</v>
      </c>
      <c r="B1160" s="4" t="s">
        <v>247</v>
      </c>
      <c r="C1160" s="4" t="s">
        <v>258</v>
      </c>
      <c r="D1160" s="4" t="s">
        <v>251</v>
      </c>
      <c r="E1160" s="4" t="s">
        <v>1388</v>
      </c>
      <c r="F1160" s="42">
        <v>3210.6594999999998</v>
      </c>
      <c r="G1160" s="42">
        <v>7466.65</v>
      </c>
    </row>
    <row r="1161" spans="1:7">
      <c r="A1161" s="3">
        <v>38464</v>
      </c>
      <c r="B1161" s="4" t="s">
        <v>247</v>
      </c>
      <c r="C1161" s="4" t="s">
        <v>261</v>
      </c>
      <c r="D1161" s="4" t="s">
        <v>259</v>
      </c>
      <c r="E1161" s="4" t="s">
        <v>1389</v>
      </c>
      <c r="F1161" s="42">
        <v>275.69920000000002</v>
      </c>
      <c r="G1161" s="42">
        <v>405.44</v>
      </c>
    </row>
    <row r="1162" spans="1:7">
      <c r="A1162" s="3">
        <v>38463</v>
      </c>
      <c r="B1162" s="4" t="s">
        <v>267</v>
      </c>
      <c r="C1162" s="4" t="s">
        <v>286</v>
      </c>
      <c r="D1162" s="4" t="s">
        <v>288</v>
      </c>
      <c r="E1162" s="4" t="s">
        <v>1390</v>
      </c>
      <c r="F1162" s="42">
        <v>2494.6263999999996</v>
      </c>
      <c r="G1162" s="42">
        <v>4301.08</v>
      </c>
    </row>
    <row r="1163" spans="1:7">
      <c r="A1163" s="3">
        <v>38463</v>
      </c>
      <c r="B1163" s="4" t="s">
        <v>275</v>
      </c>
      <c r="C1163" s="4" t="s">
        <v>244</v>
      </c>
      <c r="D1163" s="4" t="s">
        <v>265</v>
      </c>
      <c r="E1163" s="4" t="s">
        <v>1391</v>
      </c>
      <c r="F1163" s="42">
        <v>731.8193</v>
      </c>
      <c r="G1163" s="42">
        <v>1977.89</v>
      </c>
    </row>
    <row r="1164" spans="1:7">
      <c r="A1164" s="3">
        <v>38462</v>
      </c>
      <c r="B1164" s="4" t="s">
        <v>275</v>
      </c>
      <c r="C1164" s="4" t="s">
        <v>261</v>
      </c>
      <c r="D1164" s="4" t="s">
        <v>254</v>
      </c>
      <c r="E1164" s="4" t="s">
        <v>1392</v>
      </c>
      <c r="F1164" s="42">
        <v>3970.2932000000001</v>
      </c>
      <c r="G1164" s="42">
        <v>9233.24</v>
      </c>
    </row>
    <row r="1165" spans="1:7">
      <c r="A1165" s="3">
        <v>38462</v>
      </c>
      <c r="B1165" s="4" t="s">
        <v>243</v>
      </c>
      <c r="C1165" s="4" t="s">
        <v>258</v>
      </c>
      <c r="D1165" s="4" t="s">
        <v>256</v>
      </c>
      <c r="E1165" s="4" t="s">
        <v>604</v>
      </c>
      <c r="F1165" s="42">
        <v>5392.3649999999998</v>
      </c>
      <c r="G1165" s="42">
        <v>7189.82</v>
      </c>
    </row>
    <row r="1166" spans="1:7">
      <c r="A1166" s="3">
        <v>38462</v>
      </c>
      <c r="B1166" s="4" t="s">
        <v>275</v>
      </c>
      <c r="C1166" s="4" t="s">
        <v>255</v>
      </c>
      <c r="D1166" s="4" t="s">
        <v>254</v>
      </c>
      <c r="E1166" s="4" t="s">
        <v>1393</v>
      </c>
      <c r="F1166" s="42">
        <v>4501.7550000000001</v>
      </c>
      <c r="G1166" s="42">
        <v>6002.34</v>
      </c>
    </row>
    <row r="1167" spans="1:7">
      <c r="A1167" s="3">
        <v>38462</v>
      </c>
      <c r="B1167" s="4" t="s">
        <v>247</v>
      </c>
      <c r="C1167" s="4" t="s">
        <v>272</v>
      </c>
      <c r="D1167" s="4" t="s">
        <v>268</v>
      </c>
      <c r="E1167" s="4" t="s">
        <v>1290</v>
      </c>
      <c r="F1167" s="42">
        <v>640.66329999999994</v>
      </c>
      <c r="G1167" s="42">
        <v>1085.8699999999999</v>
      </c>
    </row>
    <row r="1168" spans="1:7">
      <c r="A1168" s="3">
        <v>38461</v>
      </c>
      <c r="B1168" s="4" t="s">
        <v>247</v>
      </c>
      <c r="C1168" s="4" t="s">
        <v>248</v>
      </c>
      <c r="D1168" s="4" t="s">
        <v>259</v>
      </c>
      <c r="E1168" s="4" t="s">
        <v>1078</v>
      </c>
      <c r="F1168" s="42">
        <v>231.82599999999996</v>
      </c>
      <c r="G1168" s="42">
        <v>399.7</v>
      </c>
    </row>
    <row r="1169" spans="1:7">
      <c r="A1169" s="3">
        <v>38460</v>
      </c>
      <c r="B1169" s="4" t="s">
        <v>264</v>
      </c>
      <c r="C1169" s="4" t="s">
        <v>286</v>
      </c>
      <c r="D1169" s="4" t="s">
        <v>279</v>
      </c>
      <c r="E1169" s="4" t="s">
        <v>1394</v>
      </c>
      <c r="F1169" s="42">
        <v>45.006500000000003</v>
      </c>
      <c r="G1169" s="42">
        <v>81.83</v>
      </c>
    </row>
    <row r="1170" spans="1:7">
      <c r="A1170" s="3">
        <v>38459</v>
      </c>
      <c r="B1170" s="4" t="s">
        <v>247</v>
      </c>
      <c r="C1170" s="4" t="s">
        <v>253</v>
      </c>
      <c r="D1170" s="4" t="s">
        <v>262</v>
      </c>
      <c r="E1170" s="4" t="s">
        <v>1395</v>
      </c>
      <c r="F1170" s="42">
        <v>4714.6309999999994</v>
      </c>
      <c r="G1170" s="42">
        <v>7990.9</v>
      </c>
    </row>
    <row r="1171" spans="1:7">
      <c r="A1171" s="3">
        <v>38459</v>
      </c>
      <c r="B1171" s="4" t="s">
        <v>264</v>
      </c>
      <c r="C1171" s="4" t="s">
        <v>255</v>
      </c>
      <c r="D1171" s="4" t="s">
        <v>281</v>
      </c>
      <c r="E1171" s="4" t="s">
        <v>1396</v>
      </c>
      <c r="F1171" s="42">
        <v>1486.2760000000001</v>
      </c>
      <c r="G1171" s="42">
        <v>1589.6</v>
      </c>
    </row>
    <row r="1172" spans="1:7">
      <c r="A1172" s="3">
        <v>38839</v>
      </c>
      <c r="B1172" s="4" t="s">
        <v>267</v>
      </c>
      <c r="C1172" s="4" t="s">
        <v>248</v>
      </c>
      <c r="D1172" s="4" t="s">
        <v>262</v>
      </c>
      <c r="E1172" s="4" t="s">
        <v>1304</v>
      </c>
      <c r="F1172" s="42">
        <v>2420.2440000000001</v>
      </c>
      <c r="G1172" s="42">
        <v>5378.32</v>
      </c>
    </row>
    <row r="1173" spans="1:7">
      <c r="A1173" s="3">
        <v>38457</v>
      </c>
      <c r="B1173" s="4" t="s">
        <v>267</v>
      </c>
      <c r="C1173" s="4" t="s">
        <v>255</v>
      </c>
      <c r="D1173" s="4" t="s">
        <v>254</v>
      </c>
      <c r="E1173" s="4" t="s">
        <v>1398</v>
      </c>
      <c r="F1173" s="42">
        <v>4387.3697999999995</v>
      </c>
      <c r="G1173" s="42">
        <v>7436.22</v>
      </c>
    </row>
    <row r="1174" spans="1:7">
      <c r="A1174" s="3">
        <v>38457</v>
      </c>
      <c r="B1174" s="4" t="s">
        <v>243</v>
      </c>
      <c r="C1174" s="4" t="s">
        <v>248</v>
      </c>
      <c r="D1174" s="4" t="s">
        <v>256</v>
      </c>
      <c r="E1174" s="4" t="s">
        <v>1306</v>
      </c>
      <c r="F1174" s="42">
        <v>1336.2525000000001</v>
      </c>
      <c r="G1174" s="42">
        <v>2969.45</v>
      </c>
    </row>
    <row r="1175" spans="1:7">
      <c r="A1175" s="3">
        <v>38457</v>
      </c>
      <c r="B1175" s="4" t="s">
        <v>247</v>
      </c>
      <c r="C1175" s="4" t="s">
        <v>255</v>
      </c>
      <c r="D1175" s="4" t="s">
        <v>265</v>
      </c>
      <c r="E1175" s="4" t="s">
        <v>1399</v>
      </c>
      <c r="F1175" s="42">
        <v>2393.1864</v>
      </c>
      <c r="G1175" s="42">
        <v>2719.53</v>
      </c>
    </row>
    <row r="1176" spans="1:7">
      <c r="A1176" s="3">
        <v>38456</v>
      </c>
      <c r="B1176" s="4" t="s">
        <v>247</v>
      </c>
      <c r="C1176" s="4" t="s">
        <v>272</v>
      </c>
      <c r="D1176" s="4" t="s">
        <v>265</v>
      </c>
      <c r="E1176" s="4" t="s">
        <v>1400</v>
      </c>
      <c r="F1176" s="42">
        <v>7994.1377999999995</v>
      </c>
      <c r="G1176" s="42">
        <v>8549.8799999999992</v>
      </c>
    </row>
    <row r="1177" spans="1:7">
      <c r="A1177" s="3">
        <v>38456</v>
      </c>
      <c r="B1177" s="4" t="s">
        <v>267</v>
      </c>
      <c r="C1177" s="4" t="s">
        <v>244</v>
      </c>
      <c r="D1177" s="4" t="s">
        <v>268</v>
      </c>
      <c r="E1177" s="4" t="s">
        <v>1401</v>
      </c>
      <c r="F1177" s="42">
        <v>2823.1469999999999</v>
      </c>
      <c r="G1177" s="42">
        <v>6273.66</v>
      </c>
    </row>
    <row r="1178" spans="1:7">
      <c r="A1178" s="3">
        <v>38456</v>
      </c>
      <c r="B1178" s="4" t="s">
        <v>267</v>
      </c>
      <c r="C1178" s="4" t="s">
        <v>272</v>
      </c>
      <c r="D1178" s="4" t="s">
        <v>265</v>
      </c>
      <c r="E1178" s="4" t="s">
        <v>1402</v>
      </c>
      <c r="F1178" s="42">
        <v>447.3485</v>
      </c>
      <c r="G1178" s="42">
        <v>1209.05</v>
      </c>
    </row>
    <row r="1179" spans="1:7">
      <c r="A1179" s="3">
        <v>38454</v>
      </c>
      <c r="B1179" s="4" t="s">
        <v>243</v>
      </c>
      <c r="C1179" s="4" t="s">
        <v>286</v>
      </c>
      <c r="D1179" s="4" t="s">
        <v>268</v>
      </c>
      <c r="E1179" s="4" t="s">
        <v>1403</v>
      </c>
      <c r="F1179" s="42">
        <v>4392.8720000000003</v>
      </c>
      <c r="G1179" s="42">
        <v>7987.04</v>
      </c>
    </row>
    <row r="1180" spans="1:7">
      <c r="A1180" s="3">
        <v>38454</v>
      </c>
      <c r="B1180" s="4" t="s">
        <v>264</v>
      </c>
      <c r="C1180" s="4" t="s">
        <v>253</v>
      </c>
      <c r="D1180" s="4" t="s">
        <v>281</v>
      </c>
      <c r="E1180" s="4" t="s">
        <v>1404</v>
      </c>
      <c r="F1180" s="42">
        <v>7061.4285500000005</v>
      </c>
      <c r="G1180" s="42">
        <v>7552.33</v>
      </c>
    </row>
    <row r="1181" spans="1:7">
      <c r="A1181" s="3">
        <v>38454</v>
      </c>
      <c r="B1181" s="4" t="s">
        <v>247</v>
      </c>
      <c r="C1181" s="4" t="s">
        <v>248</v>
      </c>
      <c r="D1181" s="4" t="s">
        <v>276</v>
      </c>
      <c r="E1181" s="4" t="s">
        <v>1405</v>
      </c>
      <c r="F1181" s="42">
        <v>4296.4137999999994</v>
      </c>
      <c r="G1181" s="42">
        <v>7407.61</v>
      </c>
    </row>
    <row r="1182" spans="1:7">
      <c r="A1182" s="3">
        <v>38454</v>
      </c>
      <c r="B1182" s="4" t="s">
        <v>264</v>
      </c>
      <c r="C1182" s="4" t="s">
        <v>253</v>
      </c>
      <c r="D1182" s="4" t="s">
        <v>245</v>
      </c>
      <c r="E1182" s="4" t="s">
        <v>1406</v>
      </c>
      <c r="F1182" s="42">
        <v>3453.9695999999999</v>
      </c>
      <c r="G1182" s="42">
        <v>5955.12</v>
      </c>
    </row>
    <row r="1183" spans="1:7">
      <c r="A1183" s="3">
        <v>38454</v>
      </c>
      <c r="B1183" s="4" t="s">
        <v>247</v>
      </c>
      <c r="C1183" s="4" t="s">
        <v>253</v>
      </c>
      <c r="D1183" s="4" t="s">
        <v>279</v>
      </c>
      <c r="E1183" s="4" t="s">
        <v>1407</v>
      </c>
      <c r="F1183" s="42">
        <v>2522.2896999999998</v>
      </c>
      <c r="G1183" s="42">
        <v>5865.79</v>
      </c>
    </row>
    <row r="1184" spans="1:7">
      <c r="A1184" s="3">
        <v>38453</v>
      </c>
      <c r="B1184" s="4" t="s">
        <v>243</v>
      </c>
      <c r="C1184" s="4" t="s">
        <v>272</v>
      </c>
      <c r="D1184" s="4" t="s">
        <v>254</v>
      </c>
      <c r="E1184" s="4" t="s">
        <v>1408</v>
      </c>
      <c r="F1184" s="42">
        <v>3296.172</v>
      </c>
      <c r="G1184" s="42">
        <v>3745.65</v>
      </c>
    </row>
    <row r="1185" spans="1:7">
      <c r="A1185" s="3">
        <v>38453</v>
      </c>
      <c r="B1185" s="4" t="s">
        <v>243</v>
      </c>
      <c r="C1185" s="4" t="s">
        <v>255</v>
      </c>
      <c r="D1185" s="4" t="s">
        <v>268</v>
      </c>
      <c r="E1185" s="4" t="s">
        <v>1409</v>
      </c>
      <c r="F1185" s="42">
        <v>139.9451</v>
      </c>
      <c r="G1185" s="42">
        <v>378.23</v>
      </c>
    </row>
    <row r="1186" spans="1:7">
      <c r="A1186" s="3">
        <v>38452</v>
      </c>
      <c r="B1186" s="4" t="s">
        <v>264</v>
      </c>
      <c r="C1186" s="4" t="s">
        <v>253</v>
      </c>
      <c r="D1186" s="4" t="s">
        <v>259</v>
      </c>
      <c r="E1186" s="4" t="s">
        <v>1410</v>
      </c>
      <c r="F1186" s="42">
        <v>2771.3715000000002</v>
      </c>
      <c r="G1186" s="42">
        <v>6445.05</v>
      </c>
    </row>
    <row r="1187" spans="1:7">
      <c r="A1187" s="3">
        <v>38452</v>
      </c>
      <c r="B1187" s="4" t="s">
        <v>275</v>
      </c>
      <c r="C1187" s="4" t="s">
        <v>253</v>
      </c>
      <c r="D1187" s="4" t="s">
        <v>279</v>
      </c>
      <c r="E1187" s="4" t="s">
        <v>1411</v>
      </c>
      <c r="F1187" s="42">
        <v>2059.2946999999999</v>
      </c>
      <c r="G1187" s="42">
        <v>3490.33</v>
      </c>
    </row>
    <row r="1188" spans="1:7">
      <c r="A1188" s="3">
        <v>38451</v>
      </c>
      <c r="B1188" s="4" t="s">
        <v>267</v>
      </c>
      <c r="C1188" s="4" t="s">
        <v>248</v>
      </c>
      <c r="D1188" s="4" t="s">
        <v>268</v>
      </c>
      <c r="E1188" s="4" t="s">
        <v>1412</v>
      </c>
      <c r="F1188" s="42">
        <v>4048.5840000000003</v>
      </c>
      <c r="G1188" s="42">
        <v>5953.8</v>
      </c>
    </row>
    <row r="1189" spans="1:7">
      <c r="A1189" s="3">
        <v>38450</v>
      </c>
      <c r="B1189" s="4" t="s">
        <v>243</v>
      </c>
      <c r="C1189" s="4" t="s">
        <v>248</v>
      </c>
      <c r="D1189" s="4" t="s">
        <v>251</v>
      </c>
      <c r="E1189" s="4" t="s">
        <v>1176</v>
      </c>
      <c r="F1189" s="42">
        <v>3466.2780000000002</v>
      </c>
      <c r="G1189" s="42">
        <v>7702.84</v>
      </c>
    </row>
    <row r="1190" spans="1:7">
      <c r="A1190" s="3">
        <v>38450</v>
      </c>
      <c r="B1190" s="4" t="s">
        <v>247</v>
      </c>
      <c r="C1190" s="4" t="s">
        <v>248</v>
      </c>
      <c r="D1190" s="4" t="s">
        <v>317</v>
      </c>
      <c r="E1190" s="4" t="s">
        <v>1413</v>
      </c>
      <c r="F1190" s="42">
        <v>311.57249999999999</v>
      </c>
      <c r="G1190" s="42">
        <v>415.43</v>
      </c>
    </row>
    <row r="1191" spans="1:7">
      <c r="A1191" s="3">
        <v>38449</v>
      </c>
      <c r="B1191" s="4" t="s">
        <v>267</v>
      </c>
      <c r="C1191" s="4" t="s">
        <v>253</v>
      </c>
      <c r="D1191" s="4" t="s">
        <v>265</v>
      </c>
      <c r="E1191" s="4" t="s">
        <v>1414</v>
      </c>
      <c r="F1191" s="42">
        <v>5761.5821999999998</v>
      </c>
      <c r="G1191" s="42">
        <v>6162.12</v>
      </c>
    </row>
    <row r="1192" spans="1:7">
      <c r="A1192" s="3">
        <v>38449</v>
      </c>
      <c r="B1192" s="4" t="s">
        <v>267</v>
      </c>
      <c r="C1192" s="4" t="s">
        <v>272</v>
      </c>
      <c r="D1192" s="4" t="s">
        <v>281</v>
      </c>
      <c r="E1192" s="4" t="s">
        <v>1415</v>
      </c>
      <c r="F1192" s="42">
        <v>4155.9016000000001</v>
      </c>
      <c r="G1192" s="42">
        <v>6111.62</v>
      </c>
    </row>
    <row r="1193" spans="1:7">
      <c r="A1193" s="3">
        <v>38449</v>
      </c>
      <c r="B1193" s="4" t="s">
        <v>267</v>
      </c>
      <c r="C1193" s="4" t="s">
        <v>286</v>
      </c>
      <c r="D1193" s="4" t="s">
        <v>251</v>
      </c>
      <c r="E1193" s="4" t="s">
        <v>1416</v>
      </c>
      <c r="F1193" s="42">
        <v>865.99350000000004</v>
      </c>
      <c r="G1193" s="42">
        <v>1924.43</v>
      </c>
    </row>
    <row r="1194" spans="1:7">
      <c r="A1194" s="3">
        <v>38448</v>
      </c>
      <c r="B1194" s="4" t="s">
        <v>247</v>
      </c>
      <c r="C1194" s="4" t="s">
        <v>286</v>
      </c>
      <c r="D1194" s="4" t="s">
        <v>317</v>
      </c>
      <c r="E1194" s="4" t="s">
        <v>1417</v>
      </c>
      <c r="F1194" s="42">
        <v>7375.1584499999999</v>
      </c>
      <c r="G1194" s="42">
        <v>7887.87</v>
      </c>
    </row>
    <row r="1195" spans="1:7">
      <c r="A1195" s="3">
        <v>38448</v>
      </c>
      <c r="B1195" s="4" t="s">
        <v>264</v>
      </c>
      <c r="C1195" s="4" t="s">
        <v>286</v>
      </c>
      <c r="D1195" s="4" t="s">
        <v>245</v>
      </c>
      <c r="E1195" s="4" t="s">
        <v>1418</v>
      </c>
      <c r="F1195" s="42">
        <v>2218.6424999999999</v>
      </c>
      <c r="G1195" s="42">
        <v>2958.19</v>
      </c>
    </row>
    <row r="1196" spans="1:7">
      <c r="A1196" s="3">
        <v>38447</v>
      </c>
      <c r="B1196" s="4" t="s">
        <v>267</v>
      </c>
      <c r="C1196" s="4" t="s">
        <v>253</v>
      </c>
      <c r="D1196" s="4" t="s">
        <v>245</v>
      </c>
      <c r="E1196" s="4" t="s">
        <v>1419</v>
      </c>
      <c r="F1196" s="42">
        <v>4593.6924000000008</v>
      </c>
      <c r="G1196" s="42">
        <v>6755.43</v>
      </c>
    </row>
    <row r="1197" spans="1:7">
      <c r="A1197" s="3">
        <v>38447</v>
      </c>
      <c r="B1197" s="4" t="s">
        <v>247</v>
      </c>
      <c r="C1197" s="4" t="s">
        <v>244</v>
      </c>
      <c r="D1197" s="4" t="s">
        <v>265</v>
      </c>
      <c r="E1197" s="4" t="s">
        <v>1420</v>
      </c>
      <c r="F1197" s="42">
        <v>4007.9863999999998</v>
      </c>
      <c r="G1197" s="42">
        <v>4554.53</v>
      </c>
    </row>
    <row r="1198" spans="1:7">
      <c r="A1198" s="3">
        <v>38447</v>
      </c>
      <c r="B1198" s="4" t="s">
        <v>247</v>
      </c>
      <c r="C1198" s="4" t="s">
        <v>258</v>
      </c>
      <c r="D1198" s="4" t="s">
        <v>259</v>
      </c>
      <c r="E1198" s="4" t="s">
        <v>1421</v>
      </c>
      <c r="F1198" s="42">
        <v>789.06959999999992</v>
      </c>
      <c r="G1198" s="42">
        <v>896.67</v>
      </c>
    </row>
    <row r="1199" spans="1:7">
      <c r="A1199" s="3">
        <v>38446</v>
      </c>
      <c r="B1199" s="4" t="s">
        <v>275</v>
      </c>
      <c r="C1199" s="4" t="s">
        <v>286</v>
      </c>
      <c r="D1199" s="4" t="s">
        <v>262</v>
      </c>
      <c r="E1199" s="4" t="s">
        <v>1422</v>
      </c>
      <c r="F1199" s="42">
        <v>5896.5015999999996</v>
      </c>
      <c r="G1199" s="42">
        <v>6700.57</v>
      </c>
    </row>
    <row r="1200" spans="1:7">
      <c r="A1200" s="3">
        <v>38446</v>
      </c>
      <c r="B1200" s="4" t="s">
        <v>275</v>
      </c>
      <c r="C1200" s="4" t="s">
        <v>286</v>
      </c>
      <c r="D1200" s="4" t="s">
        <v>303</v>
      </c>
      <c r="E1200" s="4" t="s">
        <v>1423</v>
      </c>
      <c r="F1200" s="42">
        <v>3918.3584000000001</v>
      </c>
      <c r="G1200" s="42">
        <v>4452.68</v>
      </c>
    </row>
    <row r="1201" spans="1:7">
      <c r="A1201" s="3">
        <v>38446</v>
      </c>
      <c r="B1201" s="4" t="s">
        <v>275</v>
      </c>
      <c r="C1201" s="4" t="s">
        <v>272</v>
      </c>
      <c r="D1201" s="4" t="s">
        <v>281</v>
      </c>
      <c r="E1201" s="4" t="s">
        <v>1424</v>
      </c>
      <c r="F1201" s="42">
        <v>1454.9974999999999</v>
      </c>
      <c r="G1201" s="42">
        <v>2645.45</v>
      </c>
    </row>
    <row r="1202" spans="1:7">
      <c r="A1202" s="3">
        <v>38445</v>
      </c>
      <c r="B1202" s="4" t="s">
        <v>247</v>
      </c>
      <c r="C1202" s="4" t="s">
        <v>286</v>
      </c>
      <c r="D1202" s="4" t="s">
        <v>279</v>
      </c>
      <c r="E1202" s="4" t="s">
        <v>1425</v>
      </c>
      <c r="F1202" s="42">
        <v>7959.1864000000005</v>
      </c>
      <c r="G1202" s="42">
        <v>9044.5300000000007</v>
      </c>
    </row>
    <row r="1203" spans="1:7">
      <c r="A1203" s="3">
        <v>38445</v>
      </c>
      <c r="B1203" s="4" t="s">
        <v>264</v>
      </c>
      <c r="C1203" s="4" t="s">
        <v>261</v>
      </c>
      <c r="D1203" s="4" t="s">
        <v>279</v>
      </c>
      <c r="E1203" s="4" t="s">
        <v>1426</v>
      </c>
      <c r="F1203" s="42">
        <v>1174.9770000000001</v>
      </c>
      <c r="G1203" s="42">
        <v>2611.06</v>
      </c>
    </row>
    <row r="1204" spans="1:7">
      <c r="A1204" s="3">
        <v>38445</v>
      </c>
      <c r="B1204" s="4" t="s">
        <v>267</v>
      </c>
      <c r="C1204" s="4" t="s">
        <v>258</v>
      </c>
      <c r="D1204" s="4" t="s">
        <v>254</v>
      </c>
      <c r="E1204" s="4" t="s">
        <v>1427</v>
      </c>
      <c r="F1204" s="42">
        <v>732.1893</v>
      </c>
      <c r="G1204" s="42">
        <v>1978.89</v>
      </c>
    </row>
    <row r="1205" spans="1:7">
      <c r="A1205" s="3">
        <v>38445</v>
      </c>
      <c r="B1205" s="4" t="s">
        <v>247</v>
      </c>
      <c r="C1205" s="4" t="s">
        <v>261</v>
      </c>
      <c r="D1205" s="4" t="s">
        <v>245</v>
      </c>
      <c r="E1205" s="4" t="s">
        <v>970</v>
      </c>
      <c r="F1205" s="42">
        <v>219.08240000000001</v>
      </c>
      <c r="G1205" s="42">
        <v>322.18</v>
      </c>
    </row>
    <row r="1206" spans="1:7">
      <c r="A1206" s="3">
        <v>38444</v>
      </c>
      <c r="B1206" s="4" t="s">
        <v>247</v>
      </c>
      <c r="C1206" s="4" t="s">
        <v>244</v>
      </c>
      <c r="D1206" s="4" t="s">
        <v>317</v>
      </c>
      <c r="E1206" s="4" t="s">
        <v>1178</v>
      </c>
      <c r="F1206" s="42">
        <v>3064.0883999999996</v>
      </c>
      <c r="G1206" s="42">
        <v>8281.32</v>
      </c>
    </row>
    <row r="1207" spans="1:7">
      <c r="A1207" s="3">
        <v>38443</v>
      </c>
      <c r="B1207" s="4" t="s">
        <v>275</v>
      </c>
      <c r="C1207" s="4" t="s">
        <v>286</v>
      </c>
      <c r="D1207" s="4" t="s">
        <v>303</v>
      </c>
      <c r="E1207" s="4" t="s">
        <v>1428</v>
      </c>
      <c r="F1207" s="42">
        <v>6032.3582000000006</v>
      </c>
      <c r="G1207" s="42">
        <v>6451.72</v>
      </c>
    </row>
    <row r="1208" spans="1:7">
      <c r="A1208" s="3">
        <v>38722</v>
      </c>
      <c r="B1208" s="4" t="s">
        <v>247</v>
      </c>
      <c r="C1208" s="4" t="s">
        <v>248</v>
      </c>
      <c r="D1208" s="4" t="s">
        <v>262</v>
      </c>
      <c r="E1208" s="4" t="s">
        <v>1320</v>
      </c>
      <c r="F1208" s="42">
        <v>849.06449999999995</v>
      </c>
      <c r="G1208" s="42">
        <v>1886.81</v>
      </c>
    </row>
    <row r="1209" spans="1:7">
      <c r="A1209" s="3">
        <v>38442</v>
      </c>
      <c r="B1209" s="4" t="s">
        <v>264</v>
      </c>
      <c r="C1209" s="4" t="s">
        <v>272</v>
      </c>
      <c r="D1209" s="4" t="s">
        <v>251</v>
      </c>
      <c r="E1209" s="4" t="s">
        <v>1430</v>
      </c>
      <c r="F1209" s="42">
        <v>2944.1</v>
      </c>
      <c r="G1209" s="42">
        <v>4990</v>
      </c>
    </row>
    <row r="1210" spans="1:7">
      <c r="A1210" s="3">
        <v>38442</v>
      </c>
      <c r="B1210" s="4" t="s">
        <v>247</v>
      </c>
      <c r="C1210" s="4" t="s">
        <v>255</v>
      </c>
      <c r="D1210" s="4" t="s">
        <v>245</v>
      </c>
      <c r="E1210" s="4" t="s">
        <v>1431</v>
      </c>
      <c r="F1210" s="42">
        <v>1762.2388999999998</v>
      </c>
      <c r="G1210" s="42">
        <v>4098.2299999999996</v>
      </c>
    </row>
    <row r="1211" spans="1:7">
      <c r="A1211" s="3">
        <v>38442</v>
      </c>
      <c r="B1211" s="4" t="s">
        <v>264</v>
      </c>
      <c r="C1211" s="4" t="s">
        <v>261</v>
      </c>
      <c r="D1211" s="4" t="s">
        <v>262</v>
      </c>
      <c r="E1211" s="4" t="s">
        <v>1432</v>
      </c>
      <c r="F1211" s="42">
        <v>2899.864</v>
      </c>
      <c r="G1211" s="42">
        <v>3295.3</v>
      </c>
    </row>
    <row r="1212" spans="1:7">
      <c r="A1212" s="3">
        <v>38441</v>
      </c>
      <c r="B1212" s="4" t="s">
        <v>243</v>
      </c>
      <c r="C1212" s="4" t="s">
        <v>253</v>
      </c>
      <c r="D1212" s="4" t="s">
        <v>251</v>
      </c>
      <c r="E1212" s="4" t="s">
        <v>1433</v>
      </c>
      <c r="F1212" s="42">
        <v>3730.5019999999995</v>
      </c>
      <c r="G1212" s="42">
        <v>6431.9</v>
      </c>
    </row>
    <row r="1213" spans="1:7">
      <c r="A1213" s="3">
        <v>38440</v>
      </c>
      <c r="B1213" s="4" t="s">
        <v>243</v>
      </c>
      <c r="C1213" s="4" t="s">
        <v>253</v>
      </c>
      <c r="D1213" s="4" t="s">
        <v>256</v>
      </c>
      <c r="E1213" s="4" t="s">
        <v>1434</v>
      </c>
      <c r="F1213" s="42">
        <v>4345.0931999999993</v>
      </c>
      <c r="G1213" s="42">
        <v>7491.54</v>
      </c>
    </row>
    <row r="1214" spans="1:7">
      <c r="A1214" s="3">
        <v>38440</v>
      </c>
      <c r="B1214" s="4" t="s">
        <v>275</v>
      </c>
      <c r="C1214" s="4" t="s">
        <v>258</v>
      </c>
      <c r="D1214" s="4" t="s">
        <v>262</v>
      </c>
      <c r="E1214" s="4" t="s">
        <v>1435</v>
      </c>
      <c r="F1214" s="42">
        <v>5290.05</v>
      </c>
      <c r="G1214" s="42">
        <v>7053.4</v>
      </c>
    </row>
    <row r="1215" spans="1:7">
      <c r="A1215" s="3">
        <v>38439</v>
      </c>
      <c r="B1215" s="4" t="s">
        <v>275</v>
      </c>
      <c r="C1215" s="4" t="s">
        <v>248</v>
      </c>
      <c r="D1215" s="4" t="s">
        <v>276</v>
      </c>
      <c r="E1215" s="4" t="s">
        <v>1360</v>
      </c>
      <c r="F1215" s="42">
        <v>5369.4795000000004</v>
      </c>
      <c r="G1215" s="42">
        <v>9762.69</v>
      </c>
    </row>
    <row r="1216" spans="1:7">
      <c r="A1216" s="3">
        <v>38439</v>
      </c>
      <c r="B1216" s="4" t="s">
        <v>264</v>
      </c>
      <c r="C1216" s="4" t="s">
        <v>258</v>
      </c>
      <c r="D1216" s="4" t="s">
        <v>317</v>
      </c>
      <c r="E1216" s="4" t="s">
        <v>1436</v>
      </c>
      <c r="F1216" s="42">
        <v>4341.2245999999996</v>
      </c>
      <c r="G1216" s="42">
        <v>7484.87</v>
      </c>
    </row>
    <row r="1217" spans="1:7">
      <c r="A1217" s="3">
        <v>38439</v>
      </c>
      <c r="B1217" s="4" t="s">
        <v>247</v>
      </c>
      <c r="C1217" s="4" t="s">
        <v>272</v>
      </c>
      <c r="D1217" s="4" t="s">
        <v>245</v>
      </c>
      <c r="E1217" s="4" t="s">
        <v>1437</v>
      </c>
      <c r="F1217" s="42">
        <v>2294.3591000000001</v>
      </c>
      <c r="G1217" s="42">
        <v>2453.86</v>
      </c>
    </row>
    <row r="1218" spans="1:7">
      <c r="A1218" s="3">
        <v>38439</v>
      </c>
      <c r="B1218" s="4" t="s">
        <v>267</v>
      </c>
      <c r="C1218" s="4" t="s">
        <v>248</v>
      </c>
      <c r="D1218" s="4" t="s">
        <v>251</v>
      </c>
      <c r="E1218" s="4" t="s">
        <v>1438</v>
      </c>
      <c r="F1218" s="42">
        <v>374.39190000000002</v>
      </c>
      <c r="G1218" s="42">
        <v>1011.87</v>
      </c>
    </row>
    <row r="1219" spans="1:7">
      <c r="A1219" s="3">
        <v>38439</v>
      </c>
      <c r="B1219" s="4" t="s">
        <v>264</v>
      </c>
      <c r="C1219" s="4" t="s">
        <v>272</v>
      </c>
      <c r="D1219" s="4" t="s">
        <v>317</v>
      </c>
      <c r="E1219" s="4" t="s">
        <v>1439</v>
      </c>
      <c r="F1219" s="42">
        <v>287.93600000000004</v>
      </c>
      <c r="G1219" s="42">
        <v>523.52</v>
      </c>
    </row>
    <row r="1220" spans="1:7">
      <c r="A1220" s="3">
        <v>38438</v>
      </c>
      <c r="B1220" s="4" t="s">
        <v>247</v>
      </c>
      <c r="C1220" s="4" t="s">
        <v>272</v>
      </c>
      <c r="D1220" s="4" t="s">
        <v>268</v>
      </c>
      <c r="E1220" s="4" t="s">
        <v>1440</v>
      </c>
      <c r="F1220" s="42">
        <v>4901.7081999999991</v>
      </c>
      <c r="G1220" s="42">
        <v>8307.98</v>
      </c>
    </row>
    <row r="1221" spans="1:7">
      <c r="A1221" s="3">
        <v>38437</v>
      </c>
      <c r="B1221" s="4" t="s">
        <v>243</v>
      </c>
      <c r="C1221" s="4" t="s">
        <v>272</v>
      </c>
      <c r="D1221" s="4" t="s">
        <v>303</v>
      </c>
      <c r="E1221" s="4" t="s">
        <v>1441</v>
      </c>
      <c r="F1221" s="42">
        <v>7341.375</v>
      </c>
      <c r="G1221" s="42">
        <v>9788.5</v>
      </c>
    </row>
    <row r="1222" spans="1:7">
      <c r="A1222" s="3">
        <v>38437</v>
      </c>
      <c r="B1222" s="4" t="s">
        <v>267</v>
      </c>
      <c r="C1222" s="4" t="s">
        <v>272</v>
      </c>
      <c r="D1222" s="4" t="s">
        <v>288</v>
      </c>
      <c r="E1222" s="4" t="s">
        <v>1442</v>
      </c>
      <c r="F1222" s="42">
        <v>4993.1915000000008</v>
      </c>
      <c r="G1222" s="42">
        <v>9078.5300000000007</v>
      </c>
    </row>
    <row r="1223" spans="1:7">
      <c r="A1223" s="3">
        <v>38437</v>
      </c>
      <c r="B1223" s="4" t="s">
        <v>247</v>
      </c>
      <c r="C1223" s="4" t="s">
        <v>244</v>
      </c>
      <c r="D1223" s="4" t="s">
        <v>265</v>
      </c>
      <c r="E1223" s="4" t="s">
        <v>1443</v>
      </c>
      <c r="F1223" s="42">
        <v>6043.74</v>
      </c>
      <c r="G1223" s="42">
        <v>8058.32</v>
      </c>
    </row>
    <row r="1224" spans="1:7">
      <c r="A1224" s="3">
        <v>38437</v>
      </c>
      <c r="B1224" s="4" t="s">
        <v>247</v>
      </c>
      <c r="C1224" s="4" t="s">
        <v>253</v>
      </c>
      <c r="D1224" s="4" t="s">
        <v>303</v>
      </c>
      <c r="E1224" s="4" t="s">
        <v>1023</v>
      </c>
      <c r="F1224" s="42">
        <v>1857.3050000000001</v>
      </c>
      <c r="G1224" s="42">
        <v>3202.25</v>
      </c>
    </row>
    <row r="1225" spans="1:7">
      <c r="A1225" s="3">
        <v>38437</v>
      </c>
      <c r="B1225" s="4" t="s">
        <v>275</v>
      </c>
      <c r="C1225" s="4" t="s">
        <v>253</v>
      </c>
      <c r="D1225" s="4" t="s">
        <v>256</v>
      </c>
      <c r="E1225" s="4" t="s">
        <v>1444</v>
      </c>
      <c r="F1225" s="42">
        <v>720.07799999999997</v>
      </c>
      <c r="G1225" s="42">
        <v>1674.6</v>
      </c>
    </row>
    <row r="1226" spans="1:7">
      <c r="A1226" s="3">
        <v>38437</v>
      </c>
      <c r="B1226" s="4" t="s">
        <v>275</v>
      </c>
      <c r="C1226" s="4" t="s">
        <v>261</v>
      </c>
      <c r="D1226" s="4" t="s">
        <v>317</v>
      </c>
      <c r="E1226" s="4" t="s">
        <v>1445</v>
      </c>
      <c r="F1226" s="42">
        <v>578.60709999999995</v>
      </c>
      <c r="G1226" s="42">
        <v>980.69</v>
      </c>
    </row>
    <row r="1227" spans="1:7">
      <c r="A1227" s="3">
        <v>38436</v>
      </c>
      <c r="B1227" s="4" t="s">
        <v>247</v>
      </c>
      <c r="C1227" s="4" t="s">
        <v>261</v>
      </c>
      <c r="D1227" s="4" t="s">
        <v>251</v>
      </c>
      <c r="E1227" s="4" t="s">
        <v>1446</v>
      </c>
      <c r="F1227" s="42">
        <v>3382.6940000000004</v>
      </c>
      <c r="G1227" s="42">
        <v>4974.55</v>
      </c>
    </row>
    <row r="1228" spans="1:7">
      <c r="A1228" s="3">
        <v>38436</v>
      </c>
      <c r="B1228" s="4" t="s">
        <v>243</v>
      </c>
      <c r="C1228" s="4" t="s">
        <v>253</v>
      </c>
      <c r="D1228" s="4" t="s">
        <v>256</v>
      </c>
      <c r="E1228" s="4" t="s">
        <v>1447</v>
      </c>
      <c r="F1228" s="42">
        <v>2360.19</v>
      </c>
      <c r="G1228" s="42">
        <v>3146.92</v>
      </c>
    </row>
    <row r="1229" spans="1:7">
      <c r="A1229" s="3">
        <v>38436</v>
      </c>
      <c r="B1229" s="4" t="s">
        <v>243</v>
      </c>
      <c r="C1229" s="4" t="s">
        <v>272</v>
      </c>
      <c r="D1229" s="4" t="s">
        <v>279</v>
      </c>
      <c r="E1229" s="4" t="s">
        <v>1448</v>
      </c>
      <c r="F1229" s="42">
        <v>1755.8224</v>
      </c>
      <c r="G1229" s="42">
        <v>3027.28</v>
      </c>
    </row>
    <row r="1230" spans="1:7">
      <c r="A1230" s="3">
        <v>38435</v>
      </c>
      <c r="B1230" s="4" t="s">
        <v>267</v>
      </c>
      <c r="C1230" s="4" t="s">
        <v>253</v>
      </c>
      <c r="D1230" s="4" t="s">
        <v>254</v>
      </c>
      <c r="E1230" s="4" t="s">
        <v>1449</v>
      </c>
      <c r="F1230" s="42">
        <v>3540.5865000000003</v>
      </c>
      <c r="G1230" s="42">
        <v>6437.43</v>
      </c>
    </row>
    <row r="1231" spans="1:7">
      <c r="A1231" s="3">
        <v>38435</v>
      </c>
      <c r="B1231" s="4" t="s">
        <v>243</v>
      </c>
      <c r="C1231" s="4" t="s">
        <v>253</v>
      </c>
      <c r="D1231" s="4" t="s">
        <v>279</v>
      </c>
      <c r="E1231" s="4" t="s">
        <v>1450</v>
      </c>
      <c r="F1231" s="42">
        <v>1831.1892</v>
      </c>
      <c r="G1231" s="42">
        <v>4949.16</v>
      </c>
    </row>
    <row r="1232" spans="1:7">
      <c r="A1232" s="3">
        <v>38434</v>
      </c>
      <c r="B1232" s="4" t="s">
        <v>247</v>
      </c>
      <c r="C1232" s="4" t="s">
        <v>253</v>
      </c>
      <c r="D1232" s="4" t="s">
        <v>254</v>
      </c>
      <c r="E1232" s="4" t="s">
        <v>1451</v>
      </c>
      <c r="F1232" s="42">
        <v>7978.40175</v>
      </c>
      <c r="G1232" s="42">
        <v>8533.0499999999993</v>
      </c>
    </row>
    <row r="1233" spans="1:7">
      <c r="A1233" s="3">
        <v>38434</v>
      </c>
      <c r="B1233" s="4" t="s">
        <v>275</v>
      </c>
      <c r="C1233" s="4" t="s">
        <v>286</v>
      </c>
      <c r="D1233" s="4" t="s">
        <v>254</v>
      </c>
      <c r="E1233" s="4" t="s">
        <v>1452</v>
      </c>
      <c r="F1233" s="42">
        <v>944.41020000000003</v>
      </c>
      <c r="G1233" s="42">
        <v>2552.46</v>
      </c>
    </row>
    <row r="1234" spans="1:7">
      <c r="A1234" s="3">
        <v>38434</v>
      </c>
      <c r="B1234" s="4" t="s">
        <v>275</v>
      </c>
      <c r="C1234" s="4" t="s">
        <v>258</v>
      </c>
      <c r="D1234" s="4" t="s">
        <v>256</v>
      </c>
      <c r="E1234" s="4" t="s">
        <v>1453</v>
      </c>
      <c r="F1234" s="42">
        <v>1264.9718</v>
      </c>
      <c r="G1234" s="42">
        <v>2144.02</v>
      </c>
    </row>
    <row r="1235" spans="1:7">
      <c r="A1235" s="3">
        <v>38434</v>
      </c>
      <c r="B1235" s="4" t="s">
        <v>247</v>
      </c>
      <c r="C1235" s="4" t="s">
        <v>258</v>
      </c>
      <c r="D1235" s="4" t="s">
        <v>268</v>
      </c>
      <c r="E1235" s="4" t="s">
        <v>1454</v>
      </c>
      <c r="F1235" s="42">
        <v>522.44995000000006</v>
      </c>
      <c r="G1235" s="42">
        <v>558.77</v>
      </c>
    </row>
    <row r="1236" spans="1:7">
      <c r="A1236" s="3">
        <v>38433</v>
      </c>
      <c r="B1236" s="4" t="s">
        <v>247</v>
      </c>
      <c r="C1236" s="4" t="s">
        <v>286</v>
      </c>
      <c r="D1236" s="4" t="s">
        <v>281</v>
      </c>
      <c r="E1236" s="4" t="s">
        <v>1455</v>
      </c>
      <c r="F1236" s="42">
        <v>4231.2276000000002</v>
      </c>
      <c r="G1236" s="42">
        <v>7295.22</v>
      </c>
    </row>
    <row r="1237" spans="1:7">
      <c r="A1237" s="3">
        <v>38433</v>
      </c>
      <c r="B1237" s="4" t="s">
        <v>247</v>
      </c>
      <c r="C1237" s="4" t="s">
        <v>286</v>
      </c>
      <c r="D1237" s="4" t="s">
        <v>279</v>
      </c>
      <c r="E1237" s="4" t="s">
        <v>1456</v>
      </c>
      <c r="F1237" s="42">
        <v>1371.7086999999999</v>
      </c>
      <c r="G1237" s="42">
        <v>2324.9299999999998</v>
      </c>
    </row>
    <row r="1238" spans="1:7">
      <c r="A1238" s="3">
        <v>38432</v>
      </c>
      <c r="B1238" s="4" t="s">
        <v>247</v>
      </c>
      <c r="C1238" s="4" t="s">
        <v>261</v>
      </c>
      <c r="D1238" s="4" t="s">
        <v>317</v>
      </c>
      <c r="E1238" s="4" t="s">
        <v>1457</v>
      </c>
      <c r="F1238" s="42">
        <v>4189.1417000000001</v>
      </c>
      <c r="G1238" s="42">
        <v>9742.19</v>
      </c>
    </row>
    <row r="1239" spans="1:7">
      <c r="A1239" s="3">
        <v>38432</v>
      </c>
      <c r="B1239" s="4" t="s">
        <v>264</v>
      </c>
      <c r="C1239" s="4" t="s">
        <v>255</v>
      </c>
      <c r="D1239" s="4" t="s">
        <v>265</v>
      </c>
      <c r="E1239" s="4" t="s">
        <v>502</v>
      </c>
      <c r="F1239" s="42">
        <v>5079.6130000000003</v>
      </c>
      <c r="G1239" s="42">
        <v>9235.66</v>
      </c>
    </row>
    <row r="1240" spans="1:7">
      <c r="A1240" s="3">
        <v>38432</v>
      </c>
      <c r="B1240" s="4" t="s">
        <v>243</v>
      </c>
      <c r="C1240" s="4" t="s">
        <v>244</v>
      </c>
      <c r="D1240" s="4" t="s">
        <v>259</v>
      </c>
      <c r="E1240" s="4" t="s">
        <v>1331</v>
      </c>
      <c r="F1240" s="42">
        <v>2729.7637999999997</v>
      </c>
      <c r="G1240" s="42">
        <v>7377.74</v>
      </c>
    </row>
    <row r="1241" spans="1:7">
      <c r="A1241" s="3">
        <v>38432</v>
      </c>
      <c r="B1241" s="4" t="s">
        <v>264</v>
      </c>
      <c r="C1241" s="4" t="s">
        <v>261</v>
      </c>
      <c r="D1241" s="4" t="s">
        <v>254</v>
      </c>
      <c r="E1241" s="4" t="s">
        <v>1458</v>
      </c>
      <c r="F1241" s="42">
        <v>3280.3055999999997</v>
      </c>
      <c r="G1241" s="42">
        <v>5559.84</v>
      </c>
    </row>
    <row r="1242" spans="1:7">
      <c r="A1242" s="3">
        <v>38432</v>
      </c>
      <c r="B1242" s="4" t="s">
        <v>247</v>
      </c>
      <c r="C1242" s="4" t="s">
        <v>272</v>
      </c>
      <c r="D1242" s="4" t="s">
        <v>317</v>
      </c>
      <c r="E1242" s="4" t="s">
        <v>1459</v>
      </c>
      <c r="F1242" s="42">
        <v>260.964</v>
      </c>
      <c r="G1242" s="42">
        <v>579.91999999999996</v>
      </c>
    </row>
    <row r="1243" spans="1:7">
      <c r="A1243" s="3">
        <v>38431</v>
      </c>
      <c r="B1243" s="4" t="s">
        <v>267</v>
      </c>
      <c r="C1243" s="4" t="s">
        <v>248</v>
      </c>
      <c r="D1243" s="4" t="s">
        <v>288</v>
      </c>
      <c r="E1243" s="4" t="s">
        <v>1198</v>
      </c>
      <c r="F1243" s="42">
        <v>3705.6373999999996</v>
      </c>
      <c r="G1243" s="42">
        <v>6389.03</v>
      </c>
    </row>
    <row r="1244" spans="1:7">
      <c r="A1244" s="3">
        <v>38431</v>
      </c>
      <c r="B1244" s="4" t="s">
        <v>243</v>
      </c>
      <c r="C1244" s="4" t="s">
        <v>255</v>
      </c>
      <c r="D1244" s="4" t="s">
        <v>288</v>
      </c>
      <c r="E1244" s="4" t="s">
        <v>1460</v>
      </c>
      <c r="F1244" s="42">
        <v>877.48650000000009</v>
      </c>
      <c r="G1244" s="42">
        <v>1595.43</v>
      </c>
    </row>
    <row r="1245" spans="1:7">
      <c r="A1245" s="3">
        <v>38430</v>
      </c>
      <c r="B1245" s="4" t="s">
        <v>243</v>
      </c>
      <c r="C1245" s="4" t="s">
        <v>261</v>
      </c>
      <c r="D1245" s="4" t="s">
        <v>279</v>
      </c>
      <c r="E1245" s="4" t="s">
        <v>673</v>
      </c>
      <c r="F1245" s="42">
        <v>4351.8045999999995</v>
      </c>
      <c r="G1245" s="42">
        <v>7375.94</v>
      </c>
    </row>
    <row r="1246" spans="1:7">
      <c r="A1246" s="3">
        <v>38430</v>
      </c>
      <c r="B1246" s="4" t="s">
        <v>247</v>
      </c>
      <c r="C1246" s="4" t="s">
        <v>286</v>
      </c>
      <c r="D1246" s="4" t="s">
        <v>262</v>
      </c>
      <c r="E1246" s="4" t="s">
        <v>1461</v>
      </c>
      <c r="F1246" s="42">
        <v>1911.2774999999999</v>
      </c>
      <c r="G1246" s="42">
        <v>2548.37</v>
      </c>
    </row>
    <row r="1247" spans="1:7">
      <c r="A1247" s="3">
        <v>38720</v>
      </c>
      <c r="B1247" s="4" t="s">
        <v>267</v>
      </c>
      <c r="C1247" s="4" t="s">
        <v>248</v>
      </c>
      <c r="D1247" s="4" t="s">
        <v>262</v>
      </c>
      <c r="E1247" s="4" t="s">
        <v>1339</v>
      </c>
      <c r="F1247" s="42">
        <v>4448.6904000000004</v>
      </c>
      <c r="G1247" s="42">
        <v>5055.33</v>
      </c>
    </row>
    <row r="1248" spans="1:7">
      <c r="A1248" s="3">
        <v>38429</v>
      </c>
      <c r="B1248" s="4" t="s">
        <v>243</v>
      </c>
      <c r="C1248" s="4" t="s">
        <v>261</v>
      </c>
      <c r="D1248" s="4" t="s">
        <v>262</v>
      </c>
      <c r="E1248" s="4" t="s">
        <v>1463</v>
      </c>
      <c r="F1248" s="42">
        <v>1759.8954000000001</v>
      </c>
      <c r="G1248" s="42">
        <v>4092.78</v>
      </c>
    </row>
    <row r="1249" spans="1:7">
      <c r="A1249" s="3">
        <v>38429</v>
      </c>
      <c r="B1249" s="4" t="s">
        <v>247</v>
      </c>
      <c r="C1249" s="4" t="s">
        <v>286</v>
      </c>
      <c r="D1249" s="4" t="s">
        <v>259</v>
      </c>
      <c r="E1249" s="4" t="s">
        <v>1464</v>
      </c>
      <c r="F1249" s="42">
        <v>2600.9643000000005</v>
      </c>
      <c r="G1249" s="42">
        <v>2781.78</v>
      </c>
    </row>
    <row r="1250" spans="1:7">
      <c r="A1250" s="3">
        <v>38429</v>
      </c>
      <c r="B1250" s="4" t="s">
        <v>264</v>
      </c>
      <c r="C1250" s="4" t="s">
        <v>248</v>
      </c>
      <c r="D1250" s="4" t="s">
        <v>251</v>
      </c>
      <c r="E1250" s="4" t="s">
        <v>1465</v>
      </c>
      <c r="F1250" s="42">
        <v>249.38320000000002</v>
      </c>
      <c r="G1250" s="42">
        <v>366.74</v>
      </c>
    </row>
    <row r="1251" spans="1:7">
      <c r="A1251" s="3">
        <v>38428</v>
      </c>
      <c r="B1251" s="4" t="s">
        <v>275</v>
      </c>
      <c r="C1251" s="4" t="s">
        <v>272</v>
      </c>
      <c r="D1251" s="4" t="s">
        <v>288</v>
      </c>
      <c r="E1251" s="4" t="s">
        <v>1466</v>
      </c>
      <c r="F1251" s="42">
        <v>1445.6381000000001</v>
      </c>
      <c r="G1251" s="42">
        <v>3907.13</v>
      </c>
    </row>
    <row r="1252" spans="1:7">
      <c r="A1252" s="3">
        <v>38428</v>
      </c>
      <c r="B1252" s="4" t="s">
        <v>247</v>
      </c>
      <c r="C1252" s="4" t="s">
        <v>244</v>
      </c>
      <c r="D1252" s="4" t="s">
        <v>254</v>
      </c>
      <c r="E1252" s="4" t="s">
        <v>1467</v>
      </c>
      <c r="F1252" s="42">
        <v>558.24749999999995</v>
      </c>
      <c r="G1252" s="42">
        <v>1298.25</v>
      </c>
    </row>
    <row r="1253" spans="1:7">
      <c r="A1253" s="3">
        <v>38427</v>
      </c>
      <c r="B1253" s="4" t="s">
        <v>264</v>
      </c>
      <c r="C1253" s="4" t="s">
        <v>286</v>
      </c>
      <c r="D1253" s="4" t="s">
        <v>281</v>
      </c>
      <c r="E1253" s="4" t="s">
        <v>1468</v>
      </c>
      <c r="F1253" s="42">
        <v>4363.1797999999999</v>
      </c>
      <c r="G1253" s="42">
        <v>7395.22</v>
      </c>
    </row>
    <row r="1254" spans="1:7">
      <c r="A1254" s="3">
        <v>38427</v>
      </c>
      <c r="B1254" s="4" t="s">
        <v>247</v>
      </c>
      <c r="C1254" s="4" t="s">
        <v>261</v>
      </c>
      <c r="D1254" s="4" t="s">
        <v>303</v>
      </c>
      <c r="E1254" s="4" t="s">
        <v>1469</v>
      </c>
      <c r="F1254" s="42">
        <v>4446.2055</v>
      </c>
      <c r="G1254" s="42">
        <v>4755.3</v>
      </c>
    </row>
    <row r="1255" spans="1:7">
      <c r="A1255" s="3">
        <v>38427</v>
      </c>
      <c r="B1255" s="4" t="s">
        <v>243</v>
      </c>
      <c r="C1255" s="4" t="s">
        <v>244</v>
      </c>
      <c r="D1255" s="4" t="s">
        <v>281</v>
      </c>
      <c r="E1255" s="4" t="s">
        <v>1470</v>
      </c>
      <c r="F1255" s="42">
        <v>605.97350000000006</v>
      </c>
      <c r="G1255" s="42">
        <v>1101.77</v>
      </c>
    </row>
    <row r="1256" spans="1:7">
      <c r="A1256" s="3">
        <v>38427</v>
      </c>
      <c r="B1256" s="4" t="s">
        <v>275</v>
      </c>
      <c r="C1256" s="4" t="s">
        <v>286</v>
      </c>
      <c r="D1256" s="4" t="s">
        <v>245</v>
      </c>
      <c r="E1256" s="4" t="s">
        <v>1471</v>
      </c>
      <c r="F1256" s="42">
        <v>335.06</v>
      </c>
      <c r="G1256" s="42">
        <v>609.20000000000005</v>
      </c>
    </row>
    <row r="1257" spans="1:7">
      <c r="A1257" s="3">
        <v>38426</v>
      </c>
      <c r="B1257" s="4" t="s">
        <v>247</v>
      </c>
      <c r="C1257" s="4" t="s">
        <v>255</v>
      </c>
      <c r="D1257" s="4" t="s">
        <v>268</v>
      </c>
      <c r="E1257" s="4" t="s">
        <v>1472</v>
      </c>
      <c r="F1257" s="42">
        <v>3489.7179000000001</v>
      </c>
      <c r="G1257" s="42">
        <v>9431.67</v>
      </c>
    </row>
    <row r="1258" spans="1:7">
      <c r="A1258" s="3">
        <v>38426</v>
      </c>
      <c r="B1258" s="4" t="s">
        <v>243</v>
      </c>
      <c r="C1258" s="4" t="s">
        <v>253</v>
      </c>
      <c r="D1258" s="4" t="s">
        <v>303</v>
      </c>
      <c r="E1258" s="4" t="s">
        <v>1473</v>
      </c>
      <c r="F1258" s="42">
        <v>6239.9520000000002</v>
      </c>
      <c r="G1258" s="42">
        <v>9176.4</v>
      </c>
    </row>
    <row r="1259" spans="1:7">
      <c r="A1259" s="3">
        <v>38426</v>
      </c>
      <c r="B1259" s="4" t="s">
        <v>247</v>
      </c>
      <c r="C1259" s="4" t="s">
        <v>272</v>
      </c>
      <c r="D1259" s="4" t="s">
        <v>268</v>
      </c>
      <c r="E1259" s="4" t="s">
        <v>1474</v>
      </c>
      <c r="F1259" s="42">
        <v>5708.7088000000003</v>
      </c>
      <c r="G1259" s="42">
        <v>8395.16</v>
      </c>
    </row>
    <row r="1260" spans="1:7">
      <c r="A1260" s="3">
        <v>38480</v>
      </c>
      <c r="B1260" s="4" t="s">
        <v>243</v>
      </c>
      <c r="C1260" s="4" t="s">
        <v>248</v>
      </c>
      <c r="D1260" s="4" t="s">
        <v>245</v>
      </c>
      <c r="E1260" s="4" t="s">
        <v>1343</v>
      </c>
      <c r="F1260" s="42">
        <v>2864.6399000000001</v>
      </c>
      <c r="G1260" s="42">
        <v>7742.27</v>
      </c>
    </row>
    <row r="1261" spans="1:7">
      <c r="A1261" s="3">
        <v>38426</v>
      </c>
      <c r="B1261" s="4" t="s">
        <v>243</v>
      </c>
      <c r="C1261" s="4" t="s">
        <v>258</v>
      </c>
      <c r="D1261" s="4" t="s">
        <v>268</v>
      </c>
      <c r="E1261" s="4" t="s">
        <v>1476</v>
      </c>
      <c r="F1261" s="42">
        <v>1377.0771</v>
      </c>
      <c r="G1261" s="42">
        <v>3721.83</v>
      </c>
    </row>
    <row r="1262" spans="1:7">
      <c r="A1262" s="3">
        <v>38426</v>
      </c>
      <c r="B1262" s="4" t="s">
        <v>267</v>
      </c>
      <c r="C1262" s="4" t="s">
        <v>244</v>
      </c>
      <c r="D1262" s="4" t="s">
        <v>256</v>
      </c>
      <c r="E1262" s="4" t="s">
        <v>1477</v>
      </c>
      <c r="F1262" s="42">
        <v>1115.884</v>
      </c>
      <c r="G1262" s="42">
        <v>1268.05</v>
      </c>
    </row>
    <row r="1263" spans="1:7">
      <c r="A1263" s="3">
        <v>38425</v>
      </c>
      <c r="B1263" s="4" t="s">
        <v>247</v>
      </c>
      <c r="C1263" s="4" t="s">
        <v>258</v>
      </c>
      <c r="D1263" s="4" t="s">
        <v>265</v>
      </c>
      <c r="E1263" s="4" t="s">
        <v>1478</v>
      </c>
      <c r="F1263" s="42">
        <v>5525.3873999999996</v>
      </c>
      <c r="G1263" s="42">
        <v>9526.5300000000007</v>
      </c>
    </row>
    <row r="1264" spans="1:7">
      <c r="A1264" s="3">
        <v>38425</v>
      </c>
      <c r="B1264" s="4" t="s">
        <v>247</v>
      </c>
      <c r="C1264" s="4" t="s">
        <v>244</v>
      </c>
      <c r="D1264" s="4" t="s">
        <v>317</v>
      </c>
      <c r="E1264" s="4" t="s">
        <v>1479</v>
      </c>
      <c r="F1264" s="42">
        <v>3411.8150000000001</v>
      </c>
      <c r="G1264" s="42">
        <v>3649</v>
      </c>
    </row>
    <row r="1265" spans="1:7">
      <c r="A1265" s="3">
        <v>38425</v>
      </c>
      <c r="B1265" s="4" t="s">
        <v>267</v>
      </c>
      <c r="C1265" s="4" t="s">
        <v>258</v>
      </c>
      <c r="D1265" s="4" t="s">
        <v>279</v>
      </c>
      <c r="E1265" s="4" t="s">
        <v>1480</v>
      </c>
      <c r="F1265" s="42">
        <v>2282.1820000000002</v>
      </c>
      <c r="G1265" s="42">
        <v>3356.15</v>
      </c>
    </row>
    <row r="1266" spans="1:7">
      <c r="A1266" s="3">
        <v>38425</v>
      </c>
      <c r="B1266" s="4" t="s">
        <v>243</v>
      </c>
      <c r="C1266" s="4" t="s">
        <v>244</v>
      </c>
      <c r="D1266" s="4" t="s">
        <v>317</v>
      </c>
      <c r="E1266" s="4" t="s">
        <v>1481</v>
      </c>
      <c r="F1266" s="42">
        <v>706.09690000000001</v>
      </c>
      <c r="G1266" s="42">
        <v>1908.37</v>
      </c>
    </row>
    <row r="1267" spans="1:7">
      <c r="A1267" s="3">
        <v>38424</v>
      </c>
      <c r="B1267" s="4" t="s">
        <v>275</v>
      </c>
      <c r="C1267" s="4" t="s">
        <v>258</v>
      </c>
      <c r="D1267" s="4" t="s">
        <v>279</v>
      </c>
      <c r="E1267" s="4" t="s">
        <v>1482</v>
      </c>
      <c r="F1267" s="42">
        <v>3604.6560000000004</v>
      </c>
      <c r="G1267" s="42">
        <v>6553.92</v>
      </c>
    </row>
    <row r="1268" spans="1:7">
      <c r="A1268" s="3">
        <v>38424</v>
      </c>
      <c r="B1268" s="4" t="s">
        <v>275</v>
      </c>
      <c r="C1268" s="4" t="s">
        <v>261</v>
      </c>
      <c r="D1268" s="4" t="s">
        <v>259</v>
      </c>
      <c r="E1268" s="4" t="s">
        <v>1483</v>
      </c>
      <c r="F1268" s="42">
        <v>1126.1528000000001</v>
      </c>
      <c r="G1268" s="42">
        <v>2618.96</v>
      </c>
    </row>
    <row r="1269" spans="1:7">
      <c r="A1269" s="3">
        <v>38423</v>
      </c>
      <c r="B1269" s="4" t="s">
        <v>264</v>
      </c>
      <c r="C1269" s="4" t="s">
        <v>272</v>
      </c>
      <c r="D1269" s="4" t="s">
        <v>256</v>
      </c>
      <c r="E1269" s="4" t="s">
        <v>1484</v>
      </c>
      <c r="F1269" s="42">
        <v>4562.5635000000002</v>
      </c>
      <c r="G1269" s="42">
        <v>8295.57</v>
      </c>
    </row>
    <row r="1270" spans="1:7">
      <c r="A1270" s="3">
        <v>38423</v>
      </c>
      <c r="B1270" s="4" t="s">
        <v>264</v>
      </c>
      <c r="C1270" s="4" t="s">
        <v>258</v>
      </c>
      <c r="D1270" s="4" t="s">
        <v>265</v>
      </c>
      <c r="E1270" s="4" t="s">
        <v>1485</v>
      </c>
      <c r="F1270" s="42">
        <v>2181.6050999999998</v>
      </c>
      <c r="G1270" s="42">
        <v>5896.23</v>
      </c>
    </row>
    <row r="1271" spans="1:7">
      <c r="A1271" s="3">
        <v>38423</v>
      </c>
      <c r="B1271" s="4" t="s">
        <v>267</v>
      </c>
      <c r="C1271" s="4" t="s">
        <v>272</v>
      </c>
      <c r="D1271" s="4" t="s">
        <v>268</v>
      </c>
      <c r="E1271" s="4" t="s">
        <v>1486</v>
      </c>
      <c r="F1271" s="42">
        <v>1499.6312000000003</v>
      </c>
      <c r="G1271" s="42">
        <v>2205.34</v>
      </c>
    </row>
    <row r="1272" spans="1:7">
      <c r="A1272" s="3">
        <v>38422</v>
      </c>
      <c r="B1272" s="4" t="s">
        <v>247</v>
      </c>
      <c r="C1272" s="4" t="s">
        <v>286</v>
      </c>
      <c r="D1272" s="4" t="s">
        <v>268</v>
      </c>
      <c r="E1272" s="4" t="s">
        <v>1487</v>
      </c>
      <c r="F1272" s="42">
        <v>6724.1503999999995</v>
      </c>
      <c r="G1272" s="42">
        <v>7641.08</v>
      </c>
    </row>
    <row r="1273" spans="1:7">
      <c r="A1273" s="3">
        <v>38422</v>
      </c>
      <c r="B1273" s="4" t="s">
        <v>247</v>
      </c>
      <c r="C1273" s="4" t="s">
        <v>255</v>
      </c>
      <c r="D1273" s="4" t="s">
        <v>245</v>
      </c>
      <c r="E1273" s="4" t="s">
        <v>1488</v>
      </c>
      <c r="F1273" s="42">
        <v>4467.8380000000006</v>
      </c>
      <c r="G1273" s="42">
        <v>6570.35</v>
      </c>
    </row>
    <row r="1274" spans="1:7">
      <c r="A1274" s="3">
        <v>38422</v>
      </c>
      <c r="B1274" s="4" t="s">
        <v>267</v>
      </c>
      <c r="C1274" s="4" t="s">
        <v>255</v>
      </c>
      <c r="D1274" s="4" t="s">
        <v>251</v>
      </c>
      <c r="E1274" s="4" t="s">
        <v>1489</v>
      </c>
      <c r="F1274" s="42">
        <v>2597.2689999999998</v>
      </c>
      <c r="G1274" s="42">
        <v>4478.05</v>
      </c>
    </row>
    <row r="1275" spans="1:7">
      <c r="A1275" s="3">
        <v>38421</v>
      </c>
      <c r="B1275" s="4" t="s">
        <v>275</v>
      </c>
      <c r="C1275" s="4" t="s">
        <v>244</v>
      </c>
      <c r="D1275" s="4" t="s">
        <v>254</v>
      </c>
      <c r="E1275" s="4" t="s">
        <v>1490</v>
      </c>
      <c r="F1275" s="42">
        <v>6587.55</v>
      </c>
      <c r="G1275" s="42">
        <v>8783.4</v>
      </c>
    </row>
    <row r="1276" spans="1:7">
      <c r="A1276" s="3">
        <v>38421</v>
      </c>
      <c r="B1276" s="4" t="s">
        <v>264</v>
      </c>
      <c r="C1276" s="4" t="s">
        <v>261</v>
      </c>
      <c r="D1276" s="4" t="s">
        <v>288</v>
      </c>
      <c r="E1276" s="4" t="s">
        <v>1491</v>
      </c>
      <c r="F1276" s="42">
        <v>113.47499999999999</v>
      </c>
      <c r="G1276" s="42">
        <v>151.30000000000001</v>
      </c>
    </row>
    <row r="1277" spans="1:7">
      <c r="A1277" s="3">
        <v>38420</v>
      </c>
      <c r="B1277" s="4" t="s">
        <v>264</v>
      </c>
      <c r="C1277" s="4" t="s">
        <v>272</v>
      </c>
      <c r="D1277" s="4" t="s">
        <v>251</v>
      </c>
      <c r="E1277" s="4" t="s">
        <v>1492</v>
      </c>
      <c r="F1277" s="42">
        <v>7634.9014500000003</v>
      </c>
      <c r="G1277" s="42">
        <v>8165.67</v>
      </c>
    </row>
    <row r="1278" spans="1:7">
      <c r="A1278" s="3">
        <v>38419</v>
      </c>
      <c r="B1278" s="4" t="s">
        <v>267</v>
      </c>
      <c r="C1278" s="4" t="s">
        <v>261</v>
      </c>
      <c r="D1278" s="4" t="s">
        <v>276</v>
      </c>
      <c r="E1278" s="4" t="s">
        <v>1493</v>
      </c>
      <c r="F1278" s="42">
        <v>62.325000000000003</v>
      </c>
      <c r="G1278" s="42">
        <v>83.1</v>
      </c>
    </row>
    <row r="1279" spans="1:7">
      <c r="A1279" s="3">
        <v>38418</v>
      </c>
      <c r="B1279" s="4" t="s">
        <v>264</v>
      </c>
      <c r="C1279" s="4" t="s">
        <v>248</v>
      </c>
      <c r="D1279" s="4" t="s">
        <v>251</v>
      </c>
      <c r="E1279" s="4" t="s">
        <v>1494</v>
      </c>
      <c r="F1279" s="42">
        <v>4769.9258</v>
      </c>
      <c r="G1279" s="42">
        <v>8224.01</v>
      </c>
    </row>
    <row r="1280" spans="1:7">
      <c r="A1280" s="3">
        <v>38418</v>
      </c>
      <c r="B1280" s="4" t="s">
        <v>275</v>
      </c>
      <c r="C1280" s="4" t="s">
        <v>248</v>
      </c>
      <c r="D1280" s="4" t="s">
        <v>254</v>
      </c>
      <c r="E1280" s="4" t="s">
        <v>1495</v>
      </c>
      <c r="F1280" s="42">
        <v>4069.8790000000004</v>
      </c>
      <c r="G1280" s="42">
        <v>7399.78</v>
      </c>
    </row>
    <row r="1281" spans="1:7">
      <c r="A1281" s="3">
        <v>38418</v>
      </c>
      <c r="B1281" s="4" t="s">
        <v>264</v>
      </c>
      <c r="C1281" s="4" t="s">
        <v>244</v>
      </c>
      <c r="D1281" s="4" t="s">
        <v>268</v>
      </c>
      <c r="E1281" s="4" t="s">
        <v>1496</v>
      </c>
      <c r="F1281" s="42">
        <v>2921.1075000000001</v>
      </c>
      <c r="G1281" s="42">
        <v>3894.81</v>
      </c>
    </row>
    <row r="1282" spans="1:7">
      <c r="A1282" s="3">
        <v>38417</v>
      </c>
      <c r="B1282" s="4" t="s">
        <v>247</v>
      </c>
      <c r="C1282" s="4" t="s">
        <v>286</v>
      </c>
      <c r="D1282" s="4" t="s">
        <v>279</v>
      </c>
      <c r="E1282" s="4" t="s">
        <v>1497</v>
      </c>
      <c r="F1282" s="42">
        <v>2567.0924999999997</v>
      </c>
      <c r="G1282" s="42">
        <v>5704.65</v>
      </c>
    </row>
    <row r="1283" spans="1:7">
      <c r="A1283" s="3">
        <v>38417</v>
      </c>
      <c r="B1283" s="4" t="s">
        <v>243</v>
      </c>
      <c r="C1283" s="4" t="s">
        <v>286</v>
      </c>
      <c r="D1283" s="4" t="s">
        <v>265</v>
      </c>
      <c r="E1283" s="4" t="s">
        <v>1498</v>
      </c>
      <c r="F1283" s="42">
        <v>3154.7064</v>
      </c>
      <c r="G1283" s="42">
        <v>5346.96</v>
      </c>
    </row>
    <row r="1284" spans="1:7">
      <c r="A1284" s="3">
        <v>38416</v>
      </c>
      <c r="B1284" s="4" t="s">
        <v>275</v>
      </c>
      <c r="C1284" s="4" t="s">
        <v>261</v>
      </c>
      <c r="D1284" s="4" t="s">
        <v>254</v>
      </c>
      <c r="E1284" s="4" t="s">
        <v>1499</v>
      </c>
      <c r="F1284" s="42">
        <v>3412.3835999999997</v>
      </c>
      <c r="G1284" s="42">
        <v>5883.42</v>
      </c>
    </row>
    <row r="1285" spans="1:7">
      <c r="A1285" s="3">
        <v>38416</v>
      </c>
      <c r="B1285" s="4" t="s">
        <v>275</v>
      </c>
      <c r="C1285" s="4" t="s">
        <v>253</v>
      </c>
      <c r="D1285" s="4" t="s">
        <v>281</v>
      </c>
      <c r="E1285" s="4" t="s">
        <v>1500</v>
      </c>
      <c r="F1285" s="42">
        <v>796.02600000000007</v>
      </c>
      <c r="G1285" s="42">
        <v>1447.32</v>
      </c>
    </row>
    <row r="1286" spans="1:7">
      <c r="A1286" s="3">
        <v>38415</v>
      </c>
      <c r="B1286" s="4" t="s">
        <v>275</v>
      </c>
      <c r="C1286" s="4" t="s">
        <v>272</v>
      </c>
      <c r="D1286" s="4" t="s">
        <v>268</v>
      </c>
      <c r="E1286" s="4" t="s">
        <v>1501</v>
      </c>
      <c r="F1286" s="42">
        <v>5245.7053000000005</v>
      </c>
      <c r="G1286" s="42">
        <v>5610.38</v>
      </c>
    </row>
    <row r="1287" spans="1:7">
      <c r="A1287" s="3">
        <v>38413</v>
      </c>
      <c r="B1287" s="4" t="s">
        <v>264</v>
      </c>
      <c r="C1287" s="4" t="s">
        <v>255</v>
      </c>
      <c r="D1287" s="4" t="s">
        <v>256</v>
      </c>
      <c r="E1287" s="4" t="s">
        <v>1502</v>
      </c>
      <c r="F1287" s="42">
        <v>4427.3895000000002</v>
      </c>
      <c r="G1287" s="42">
        <v>7504.05</v>
      </c>
    </row>
    <row r="1288" spans="1:7">
      <c r="A1288" s="3">
        <v>38412</v>
      </c>
      <c r="B1288" s="4" t="s">
        <v>264</v>
      </c>
      <c r="C1288" s="4" t="s">
        <v>255</v>
      </c>
      <c r="D1288" s="4" t="s">
        <v>254</v>
      </c>
      <c r="E1288" s="4" t="s">
        <v>1503</v>
      </c>
      <c r="F1288" s="42">
        <v>5672.61</v>
      </c>
      <c r="G1288" s="42">
        <v>7563.48</v>
      </c>
    </row>
    <row r="1289" spans="1:7">
      <c r="A1289" s="3">
        <v>38412</v>
      </c>
      <c r="B1289" s="4" t="s">
        <v>247</v>
      </c>
      <c r="C1289" s="4" t="s">
        <v>244</v>
      </c>
      <c r="D1289" s="4" t="s">
        <v>276</v>
      </c>
      <c r="E1289" s="4" t="s">
        <v>1504</v>
      </c>
      <c r="F1289" s="42">
        <v>2741.9580000000001</v>
      </c>
      <c r="G1289" s="42">
        <v>6093.24</v>
      </c>
    </row>
    <row r="1290" spans="1:7">
      <c r="A1290" s="3">
        <v>38458</v>
      </c>
      <c r="B1290" s="4" t="s">
        <v>275</v>
      </c>
      <c r="C1290" s="4" t="s">
        <v>248</v>
      </c>
      <c r="D1290" s="4" t="s">
        <v>245</v>
      </c>
      <c r="E1290" s="4" t="s">
        <v>1397</v>
      </c>
      <c r="F1290" s="42">
        <v>5199.7574999999997</v>
      </c>
      <c r="G1290" s="42">
        <v>6933.01</v>
      </c>
    </row>
    <row r="1291" spans="1:7">
      <c r="A1291" s="3">
        <v>38412</v>
      </c>
      <c r="B1291" s="4" t="s">
        <v>247</v>
      </c>
      <c r="C1291" s="4" t="s">
        <v>258</v>
      </c>
      <c r="D1291" s="4" t="s">
        <v>265</v>
      </c>
      <c r="E1291" s="4" t="s">
        <v>1506</v>
      </c>
      <c r="F1291" s="42">
        <v>1679.8924999999999</v>
      </c>
      <c r="G1291" s="42">
        <v>4540.25</v>
      </c>
    </row>
    <row r="1292" spans="1:7">
      <c r="A1292" s="3">
        <v>38412</v>
      </c>
      <c r="B1292" s="4" t="s">
        <v>275</v>
      </c>
      <c r="C1292" s="4" t="s">
        <v>244</v>
      </c>
      <c r="D1292" s="4" t="s">
        <v>276</v>
      </c>
      <c r="E1292" s="4" t="s">
        <v>1507</v>
      </c>
      <c r="F1292" s="42">
        <v>1363.1415999999999</v>
      </c>
      <c r="G1292" s="42">
        <v>2004.62</v>
      </c>
    </row>
    <row r="1293" spans="1:7">
      <c r="A1293" s="3">
        <v>38411</v>
      </c>
      <c r="B1293" s="4" t="s">
        <v>264</v>
      </c>
      <c r="C1293" s="4" t="s">
        <v>286</v>
      </c>
      <c r="D1293" s="4" t="s">
        <v>276</v>
      </c>
      <c r="E1293" s="4" t="s">
        <v>1508</v>
      </c>
      <c r="F1293" s="42">
        <v>4939.5375000000004</v>
      </c>
      <c r="G1293" s="42">
        <v>6586.05</v>
      </c>
    </row>
    <row r="1294" spans="1:7">
      <c r="A1294" s="3">
        <v>38411</v>
      </c>
      <c r="B1294" s="4" t="s">
        <v>267</v>
      </c>
      <c r="C1294" s="4" t="s">
        <v>244</v>
      </c>
      <c r="D1294" s="4" t="s">
        <v>279</v>
      </c>
      <c r="E1294" s="4" t="s">
        <v>1509</v>
      </c>
      <c r="F1294" s="42">
        <v>854.76150000000007</v>
      </c>
      <c r="G1294" s="42">
        <v>1899.47</v>
      </c>
    </row>
    <row r="1295" spans="1:7">
      <c r="A1295" s="3">
        <v>38410</v>
      </c>
      <c r="B1295" s="4" t="s">
        <v>267</v>
      </c>
      <c r="C1295" s="4" t="s">
        <v>255</v>
      </c>
      <c r="D1295" s="4" t="s">
        <v>262</v>
      </c>
      <c r="E1295" s="4" t="s">
        <v>1510</v>
      </c>
      <c r="F1295" s="42">
        <v>5707.8207999999995</v>
      </c>
      <c r="G1295" s="42">
        <v>6486.16</v>
      </c>
    </row>
    <row r="1296" spans="1:7">
      <c r="A1296" s="3">
        <v>38410</v>
      </c>
      <c r="B1296" s="4" t="s">
        <v>264</v>
      </c>
      <c r="C1296" s="4" t="s">
        <v>286</v>
      </c>
      <c r="D1296" s="4" t="s">
        <v>254</v>
      </c>
      <c r="E1296" s="4" t="s">
        <v>1511</v>
      </c>
      <c r="F1296" s="42">
        <v>2790.2655</v>
      </c>
      <c r="G1296" s="42">
        <v>6200.59</v>
      </c>
    </row>
    <row r="1297" spans="1:7">
      <c r="A1297" s="3">
        <v>38410</v>
      </c>
      <c r="B1297" s="4" t="s">
        <v>247</v>
      </c>
      <c r="C1297" s="4" t="s">
        <v>255</v>
      </c>
      <c r="D1297" s="4" t="s">
        <v>254</v>
      </c>
      <c r="E1297" s="4" t="s">
        <v>1512</v>
      </c>
      <c r="F1297" s="42">
        <v>5257.4895999999999</v>
      </c>
      <c r="G1297" s="42">
        <v>5974.42</v>
      </c>
    </row>
    <row r="1298" spans="1:7">
      <c r="A1298" s="3">
        <v>38410</v>
      </c>
      <c r="B1298" s="4" t="s">
        <v>247</v>
      </c>
      <c r="C1298" s="4" t="s">
        <v>272</v>
      </c>
      <c r="D1298" s="4" t="s">
        <v>281</v>
      </c>
      <c r="E1298" s="4" t="s">
        <v>1513</v>
      </c>
      <c r="F1298" s="42">
        <v>582.68439999999998</v>
      </c>
      <c r="G1298" s="42">
        <v>1355.08</v>
      </c>
    </row>
    <row r="1299" spans="1:7">
      <c r="A1299" s="3">
        <v>38409</v>
      </c>
      <c r="B1299" s="4" t="s">
        <v>267</v>
      </c>
      <c r="C1299" s="4" t="s">
        <v>244</v>
      </c>
      <c r="D1299" s="4" t="s">
        <v>303</v>
      </c>
      <c r="E1299" s="4" t="s">
        <v>1514</v>
      </c>
      <c r="F1299" s="42">
        <v>3176.73</v>
      </c>
      <c r="G1299" s="42">
        <v>4235.6400000000003</v>
      </c>
    </row>
    <row r="1300" spans="1:7">
      <c r="A1300" s="3">
        <v>38409</v>
      </c>
      <c r="B1300" s="4" t="s">
        <v>267</v>
      </c>
      <c r="C1300" s="4" t="s">
        <v>258</v>
      </c>
      <c r="D1300" s="4" t="s">
        <v>259</v>
      </c>
      <c r="E1300" s="4" t="s">
        <v>1515</v>
      </c>
      <c r="F1300" s="42">
        <v>1410.75605</v>
      </c>
      <c r="G1300" s="42">
        <v>1508.83</v>
      </c>
    </row>
    <row r="1301" spans="1:7">
      <c r="A1301" s="3">
        <v>38408</v>
      </c>
      <c r="B1301" s="4" t="s">
        <v>243</v>
      </c>
      <c r="C1301" s="4" t="s">
        <v>255</v>
      </c>
      <c r="D1301" s="4" t="s">
        <v>317</v>
      </c>
      <c r="E1301" s="4" t="s">
        <v>1516</v>
      </c>
      <c r="F1301" s="42">
        <v>8385.2824000000001</v>
      </c>
      <c r="G1301" s="42">
        <v>9528.73</v>
      </c>
    </row>
    <row r="1302" spans="1:7">
      <c r="A1302" s="3">
        <v>38408</v>
      </c>
      <c r="B1302" s="4" t="s">
        <v>247</v>
      </c>
      <c r="C1302" s="4" t="s">
        <v>244</v>
      </c>
      <c r="D1302" s="4" t="s">
        <v>256</v>
      </c>
      <c r="E1302" s="4" t="s">
        <v>1517</v>
      </c>
      <c r="F1302" s="42">
        <v>4688.1921999999995</v>
      </c>
      <c r="G1302" s="42">
        <v>8083.09</v>
      </c>
    </row>
    <row r="1303" spans="1:7">
      <c r="A1303" s="3">
        <v>38408</v>
      </c>
      <c r="B1303" s="4" t="s">
        <v>267</v>
      </c>
      <c r="C1303" s="4" t="s">
        <v>258</v>
      </c>
      <c r="D1303" s="4" t="s">
        <v>276</v>
      </c>
      <c r="E1303" s="4" t="s">
        <v>835</v>
      </c>
      <c r="F1303" s="42">
        <v>3112.8674999999998</v>
      </c>
      <c r="G1303" s="42">
        <v>4150.49</v>
      </c>
    </row>
    <row r="1304" spans="1:7">
      <c r="A1304" s="3">
        <v>38408</v>
      </c>
      <c r="B1304" s="4" t="s">
        <v>247</v>
      </c>
      <c r="C1304" s="4" t="s">
        <v>286</v>
      </c>
      <c r="D1304" s="4" t="s">
        <v>276</v>
      </c>
      <c r="E1304" s="4" t="s">
        <v>1518</v>
      </c>
      <c r="F1304" s="42">
        <v>1515.2425000000001</v>
      </c>
      <c r="G1304" s="42">
        <v>4095.25</v>
      </c>
    </row>
    <row r="1305" spans="1:7">
      <c r="A1305" s="3">
        <v>38408</v>
      </c>
      <c r="B1305" s="4" t="s">
        <v>247</v>
      </c>
      <c r="C1305" s="4" t="s">
        <v>261</v>
      </c>
      <c r="D1305" s="4" t="s">
        <v>281</v>
      </c>
      <c r="E1305" s="4" t="s">
        <v>1519</v>
      </c>
      <c r="F1305" s="42">
        <v>2947.3537500000002</v>
      </c>
      <c r="G1305" s="42">
        <v>3152.25</v>
      </c>
    </row>
    <row r="1306" spans="1:7">
      <c r="A1306" s="3">
        <v>38407</v>
      </c>
      <c r="B1306" s="4" t="s">
        <v>243</v>
      </c>
      <c r="C1306" s="4" t="s">
        <v>253</v>
      </c>
      <c r="D1306" s="4" t="s">
        <v>245</v>
      </c>
      <c r="E1306" s="4" t="s">
        <v>1520</v>
      </c>
      <c r="F1306" s="42">
        <v>4460.7915000000003</v>
      </c>
      <c r="G1306" s="42">
        <v>8110.53</v>
      </c>
    </row>
    <row r="1307" spans="1:7">
      <c r="A1307" s="3">
        <v>38407</v>
      </c>
      <c r="B1307" s="4" t="s">
        <v>264</v>
      </c>
      <c r="C1307" s="4" t="s">
        <v>253</v>
      </c>
      <c r="D1307" s="4" t="s">
        <v>276</v>
      </c>
      <c r="E1307" s="4" t="s">
        <v>1521</v>
      </c>
      <c r="F1307" s="42">
        <v>1636.9354999999998</v>
      </c>
      <c r="G1307" s="42">
        <v>4424.1499999999996</v>
      </c>
    </row>
    <row r="1308" spans="1:7">
      <c r="A1308" s="3">
        <v>38407</v>
      </c>
      <c r="B1308" s="4" t="s">
        <v>247</v>
      </c>
      <c r="C1308" s="4" t="s">
        <v>255</v>
      </c>
      <c r="D1308" s="4" t="s">
        <v>279</v>
      </c>
      <c r="E1308" s="4" t="s">
        <v>1522</v>
      </c>
      <c r="F1308" s="42">
        <v>1958.9674</v>
      </c>
      <c r="G1308" s="42">
        <v>3377.53</v>
      </c>
    </row>
    <row r="1309" spans="1:7">
      <c r="A1309" s="3">
        <v>38407</v>
      </c>
      <c r="B1309" s="4" t="s">
        <v>275</v>
      </c>
      <c r="C1309" s="4" t="s">
        <v>272</v>
      </c>
      <c r="D1309" s="4" t="s">
        <v>245</v>
      </c>
      <c r="E1309" s="4" t="s">
        <v>1523</v>
      </c>
      <c r="F1309" s="42">
        <v>655.1875</v>
      </c>
      <c r="G1309" s="42">
        <v>1191.25</v>
      </c>
    </row>
    <row r="1310" spans="1:7">
      <c r="A1310" s="3">
        <v>38406</v>
      </c>
      <c r="B1310" s="4" t="s">
        <v>247</v>
      </c>
      <c r="C1310" s="4" t="s">
        <v>255</v>
      </c>
      <c r="D1310" s="4" t="s">
        <v>303</v>
      </c>
      <c r="E1310" s="4" t="s">
        <v>1524</v>
      </c>
      <c r="F1310" s="42">
        <v>5808.6212000000005</v>
      </c>
      <c r="G1310" s="42">
        <v>8542.09</v>
      </c>
    </row>
    <row r="1311" spans="1:7">
      <c r="A1311" s="3">
        <v>38406</v>
      </c>
      <c r="B1311" s="4" t="s">
        <v>264</v>
      </c>
      <c r="C1311" s="4" t="s">
        <v>272</v>
      </c>
      <c r="D1311" s="4" t="s">
        <v>254</v>
      </c>
      <c r="E1311" s="4" t="s">
        <v>1525</v>
      </c>
      <c r="F1311" s="42">
        <v>3422.9535999999998</v>
      </c>
      <c r="G1311" s="42">
        <v>3889.72</v>
      </c>
    </row>
    <row r="1312" spans="1:7">
      <c r="A1312" s="3">
        <v>38406</v>
      </c>
      <c r="B1312" s="4" t="s">
        <v>275</v>
      </c>
      <c r="C1312" s="4" t="s">
        <v>258</v>
      </c>
      <c r="D1312" s="4" t="s">
        <v>262</v>
      </c>
      <c r="E1312" s="4" t="s">
        <v>1526</v>
      </c>
      <c r="F1312" s="42">
        <v>924.27480000000003</v>
      </c>
      <c r="G1312" s="42">
        <v>2498.04</v>
      </c>
    </row>
    <row r="1313" spans="1:7">
      <c r="A1313" s="3">
        <v>38405</v>
      </c>
      <c r="B1313" s="4" t="s">
        <v>243</v>
      </c>
      <c r="C1313" s="4" t="s">
        <v>255</v>
      </c>
      <c r="D1313" s="4" t="s">
        <v>303</v>
      </c>
      <c r="E1313" s="4" t="s">
        <v>1527</v>
      </c>
      <c r="F1313" s="42">
        <v>5712.8607999999995</v>
      </c>
      <c r="G1313" s="42">
        <v>9849.76</v>
      </c>
    </row>
    <row r="1314" spans="1:7">
      <c r="A1314" s="3">
        <v>38405</v>
      </c>
      <c r="B1314" s="4" t="s">
        <v>275</v>
      </c>
      <c r="C1314" s="4" t="s">
        <v>255</v>
      </c>
      <c r="D1314" s="4" t="s">
        <v>281</v>
      </c>
      <c r="E1314" s="4" t="s">
        <v>1528</v>
      </c>
      <c r="F1314" s="42">
        <v>7872.3216000000002</v>
      </c>
      <c r="G1314" s="42">
        <v>8945.82</v>
      </c>
    </row>
    <row r="1315" spans="1:7">
      <c r="A1315" s="3">
        <v>38404</v>
      </c>
      <c r="B1315" s="4" t="s">
        <v>264</v>
      </c>
      <c r="C1315" s="4" t="s">
        <v>261</v>
      </c>
      <c r="D1315" s="4" t="s">
        <v>276</v>
      </c>
      <c r="E1315" s="4" t="s">
        <v>1529</v>
      </c>
      <c r="F1315" s="42">
        <v>131.8767</v>
      </c>
      <c r="G1315" s="42">
        <v>306.69</v>
      </c>
    </row>
    <row r="1316" spans="1:7">
      <c r="A1316" s="3">
        <v>38403</v>
      </c>
      <c r="B1316" s="4" t="s">
        <v>243</v>
      </c>
      <c r="C1316" s="4" t="s">
        <v>253</v>
      </c>
      <c r="D1316" s="4" t="s">
        <v>288</v>
      </c>
      <c r="E1316" s="4" t="s">
        <v>1530</v>
      </c>
      <c r="F1316" s="42">
        <v>4808.4610000000002</v>
      </c>
      <c r="G1316" s="42">
        <v>8290.4500000000007</v>
      </c>
    </row>
    <row r="1317" spans="1:7">
      <c r="A1317" s="3">
        <v>38403</v>
      </c>
      <c r="B1317" s="4" t="s">
        <v>264</v>
      </c>
      <c r="C1317" s="4" t="s">
        <v>286</v>
      </c>
      <c r="D1317" s="4" t="s">
        <v>288</v>
      </c>
      <c r="E1317" s="4" t="s">
        <v>1531</v>
      </c>
      <c r="F1317" s="42">
        <v>3261.6914000000002</v>
      </c>
      <c r="G1317" s="42">
        <v>3488.44</v>
      </c>
    </row>
    <row r="1318" spans="1:7">
      <c r="A1318" s="3">
        <v>38402</v>
      </c>
      <c r="B1318" s="4" t="s">
        <v>247</v>
      </c>
      <c r="C1318" s="4" t="s">
        <v>244</v>
      </c>
      <c r="D1318" s="4" t="s">
        <v>259</v>
      </c>
      <c r="E1318" s="4" t="s">
        <v>1532</v>
      </c>
      <c r="F1318" s="42">
        <v>3523.0104999999999</v>
      </c>
      <c r="G1318" s="42">
        <v>9521.65</v>
      </c>
    </row>
    <row r="1319" spans="1:7">
      <c r="A1319" s="3">
        <v>38402</v>
      </c>
      <c r="B1319" s="4" t="s">
        <v>275</v>
      </c>
      <c r="C1319" s="4" t="s">
        <v>248</v>
      </c>
      <c r="D1319" s="4" t="s">
        <v>254</v>
      </c>
      <c r="E1319" s="4" t="s">
        <v>1533</v>
      </c>
      <c r="F1319" s="42">
        <v>2891.0551999999998</v>
      </c>
      <c r="G1319" s="42">
        <v>3285.29</v>
      </c>
    </row>
    <row r="1320" spans="1:7">
      <c r="A1320" s="3">
        <v>38402</v>
      </c>
      <c r="B1320" s="4" t="s">
        <v>243</v>
      </c>
      <c r="C1320" s="4" t="s">
        <v>248</v>
      </c>
      <c r="D1320" s="4" t="s">
        <v>254</v>
      </c>
      <c r="E1320" s="4" t="s">
        <v>1089</v>
      </c>
      <c r="F1320" s="42">
        <v>116.9192</v>
      </c>
      <c r="G1320" s="42">
        <v>171.94</v>
      </c>
    </row>
    <row r="1321" spans="1:7">
      <c r="A1321" s="3">
        <v>38401</v>
      </c>
      <c r="B1321" s="4" t="s">
        <v>267</v>
      </c>
      <c r="C1321" s="4" t="s">
        <v>286</v>
      </c>
      <c r="D1321" s="4" t="s">
        <v>303</v>
      </c>
      <c r="E1321" s="4" t="s">
        <v>1534</v>
      </c>
      <c r="F1321" s="42">
        <v>3065.0762999999997</v>
      </c>
      <c r="G1321" s="42">
        <v>8283.99</v>
      </c>
    </row>
    <row r="1322" spans="1:7">
      <c r="A1322" s="3">
        <v>38401</v>
      </c>
      <c r="B1322" s="4" t="s">
        <v>275</v>
      </c>
      <c r="C1322" s="4" t="s">
        <v>244</v>
      </c>
      <c r="D1322" s="4" t="s">
        <v>279</v>
      </c>
      <c r="E1322" s="4" t="s">
        <v>1535</v>
      </c>
      <c r="F1322" s="42">
        <v>2924.2365</v>
      </c>
      <c r="G1322" s="42">
        <v>6800.55</v>
      </c>
    </row>
    <row r="1323" spans="1:7">
      <c r="A1323" s="3">
        <v>38401</v>
      </c>
      <c r="B1323" s="4" t="s">
        <v>247</v>
      </c>
      <c r="C1323" s="4" t="s">
        <v>248</v>
      </c>
      <c r="D1323" s="4" t="s">
        <v>251</v>
      </c>
      <c r="E1323" s="4" t="s">
        <v>1536</v>
      </c>
      <c r="F1323" s="42">
        <v>2549.8845000000001</v>
      </c>
      <c r="G1323" s="42">
        <v>5666.41</v>
      </c>
    </row>
    <row r="1324" spans="1:7">
      <c r="A1324" s="3">
        <v>38400</v>
      </c>
      <c r="B1324" s="4" t="s">
        <v>243</v>
      </c>
      <c r="C1324" s="4" t="s">
        <v>258</v>
      </c>
      <c r="D1324" s="4" t="s">
        <v>276</v>
      </c>
      <c r="E1324" s="4" t="s">
        <v>1537</v>
      </c>
      <c r="F1324" s="42">
        <v>2266.7966000000001</v>
      </c>
      <c r="G1324" s="42">
        <v>5271.62</v>
      </c>
    </row>
    <row r="1325" spans="1:7">
      <c r="A1325" s="3">
        <v>38400</v>
      </c>
      <c r="B1325" s="4" t="s">
        <v>275</v>
      </c>
      <c r="C1325" s="4" t="s">
        <v>286</v>
      </c>
      <c r="D1325" s="4" t="s">
        <v>259</v>
      </c>
      <c r="E1325" s="4" t="s">
        <v>1538</v>
      </c>
      <c r="F1325" s="42">
        <v>3002.0096000000003</v>
      </c>
      <c r="G1325" s="42">
        <v>4414.72</v>
      </c>
    </row>
    <row r="1326" spans="1:7">
      <c r="A1326" s="3">
        <v>38400</v>
      </c>
      <c r="B1326" s="4" t="s">
        <v>267</v>
      </c>
      <c r="C1326" s="4" t="s">
        <v>261</v>
      </c>
      <c r="D1326" s="4" t="s">
        <v>279</v>
      </c>
      <c r="E1326" s="4" t="s">
        <v>1539</v>
      </c>
      <c r="F1326" s="42">
        <v>2036.9360000000001</v>
      </c>
      <c r="G1326" s="42">
        <v>3703.52</v>
      </c>
    </row>
    <row r="1327" spans="1:7">
      <c r="A1327" s="3">
        <v>38400</v>
      </c>
      <c r="B1327" s="4" t="s">
        <v>247</v>
      </c>
      <c r="C1327" s="4" t="s">
        <v>248</v>
      </c>
      <c r="D1327" s="4" t="s">
        <v>251</v>
      </c>
      <c r="E1327" s="4" t="s">
        <v>1540</v>
      </c>
      <c r="F1327" s="42">
        <v>2045.5122999999999</v>
      </c>
      <c r="G1327" s="42">
        <v>3466.97</v>
      </c>
    </row>
    <row r="1328" spans="1:7">
      <c r="A1328" s="3">
        <v>38400</v>
      </c>
      <c r="B1328" s="4" t="s">
        <v>247</v>
      </c>
      <c r="C1328" s="4" t="s">
        <v>253</v>
      </c>
      <c r="D1328" s="4" t="s">
        <v>251</v>
      </c>
      <c r="E1328" s="4" t="s">
        <v>1541</v>
      </c>
      <c r="F1328" s="42">
        <v>729.13810000000001</v>
      </c>
      <c r="G1328" s="42">
        <v>1695.67</v>
      </c>
    </row>
    <row r="1329" spans="1:7">
      <c r="A1329" s="3">
        <v>38399</v>
      </c>
      <c r="B1329" s="4" t="s">
        <v>247</v>
      </c>
      <c r="C1329" s="4" t="s">
        <v>261</v>
      </c>
      <c r="D1329" s="4" t="s">
        <v>256</v>
      </c>
      <c r="E1329" s="4" t="s">
        <v>1542</v>
      </c>
      <c r="F1329" s="42">
        <v>6575.61</v>
      </c>
      <c r="G1329" s="42">
        <v>8767.48</v>
      </c>
    </row>
    <row r="1330" spans="1:7">
      <c r="A1330" s="3">
        <v>38399</v>
      </c>
      <c r="B1330" s="4" t="s">
        <v>247</v>
      </c>
      <c r="C1330" s="4" t="s">
        <v>255</v>
      </c>
      <c r="D1330" s="4" t="s">
        <v>276</v>
      </c>
      <c r="E1330" s="4" t="s">
        <v>1543</v>
      </c>
      <c r="F1330" s="42">
        <v>5085.1274000000003</v>
      </c>
      <c r="G1330" s="42">
        <v>8618.86</v>
      </c>
    </row>
    <row r="1331" spans="1:7">
      <c r="A1331" s="3">
        <v>38399</v>
      </c>
      <c r="B1331" s="4" t="s">
        <v>243</v>
      </c>
      <c r="C1331" s="4" t="s">
        <v>248</v>
      </c>
      <c r="D1331" s="4" t="s">
        <v>303</v>
      </c>
      <c r="E1331" s="4" t="s">
        <v>1544</v>
      </c>
      <c r="F1331" s="42">
        <v>4271.12</v>
      </c>
      <c r="G1331" s="42">
        <v>7364</v>
      </c>
    </row>
    <row r="1332" spans="1:7">
      <c r="A1332" s="3">
        <v>38399</v>
      </c>
      <c r="B1332" s="4" t="s">
        <v>247</v>
      </c>
      <c r="C1332" s="4" t="s">
        <v>244</v>
      </c>
      <c r="D1332" s="4" t="s">
        <v>251</v>
      </c>
      <c r="E1332" s="4" t="s">
        <v>391</v>
      </c>
      <c r="F1332" s="42">
        <v>2235.2264</v>
      </c>
      <c r="G1332" s="42">
        <v>2540.0300000000002</v>
      </c>
    </row>
    <row r="1333" spans="1:7">
      <c r="A1333" s="3">
        <v>38399</v>
      </c>
      <c r="B1333" s="4" t="s">
        <v>275</v>
      </c>
      <c r="C1333" s="4" t="s">
        <v>255</v>
      </c>
      <c r="D1333" s="4" t="s">
        <v>251</v>
      </c>
      <c r="E1333" s="4" t="s">
        <v>566</v>
      </c>
      <c r="F1333" s="42">
        <v>1982.4816000000001</v>
      </c>
      <c r="G1333" s="42">
        <v>2252.8200000000002</v>
      </c>
    </row>
    <row r="1334" spans="1:7">
      <c r="A1334" s="3">
        <v>38398</v>
      </c>
      <c r="B1334" s="4" t="s">
        <v>247</v>
      </c>
      <c r="C1334" s="4" t="s">
        <v>244</v>
      </c>
      <c r="D1334" s="4" t="s">
        <v>268</v>
      </c>
      <c r="E1334" s="4" t="s">
        <v>1545</v>
      </c>
      <c r="F1334" s="42">
        <v>5537.9405999999999</v>
      </c>
      <c r="G1334" s="42">
        <v>9386.34</v>
      </c>
    </row>
    <row r="1335" spans="1:7">
      <c r="A1335" s="3">
        <v>38397</v>
      </c>
      <c r="B1335" s="4" t="s">
        <v>243</v>
      </c>
      <c r="C1335" s="4" t="s">
        <v>258</v>
      </c>
      <c r="D1335" s="4" t="s">
        <v>288</v>
      </c>
      <c r="E1335" s="4" t="s">
        <v>1546</v>
      </c>
      <c r="F1335" s="42">
        <v>8318.6202000000012</v>
      </c>
      <c r="G1335" s="42">
        <v>8896.92</v>
      </c>
    </row>
    <row r="1336" spans="1:7">
      <c r="A1336" s="3">
        <v>38397</v>
      </c>
      <c r="B1336" s="4" t="s">
        <v>264</v>
      </c>
      <c r="C1336" s="4" t="s">
        <v>255</v>
      </c>
      <c r="D1336" s="4" t="s">
        <v>276</v>
      </c>
      <c r="E1336" s="4" t="s">
        <v>1547</v>
      </c>
      <c r="F1336" s="42">
        <v>5433.78</v>
      </c>
      <c r="G1336" s="42">
        <v>7245.04</v>
      </c>
    </row>
    <row r="1337" spans="1:7">
      <c r="A1337" s="3">
        <v>38397</v>
      </c>
      <c r="B1337" s="4" t="s">
        <v>267</v>
      </c>
      <c r="C1337" s="4" t="s">
        <v>272</v>
      </c>
      <c r="D1337" s="4" t="s">
        <v>245</v>
      </c>
      <c r="E1337" s="4" t="s">
        <v>1548</v>
      </c>
      <c r="F1337" s="42">
        <v>1698.6662999999999</v>
      </c>
      <c r="G1337" s="42">
        <v>4590.99</v>
      </c>
    </row>
    <row r="1338" spans="1:7">
      <c r="A1338" s="3">
        <v>38397</v>
      </c>
      <c r="B1338" s="4" t="s">
        <v>243</v>
      </c>
      <c r="C1338" s="4" t="s">
        <v>253</v>
      </c>
      <c r="D1338" s="4" t="s">
        <v>245</v>
      </c>
      <c r="E1338" s="4" t="s">
        <v>1549</v>
      </c>
      <c r="F1338" s="42">
        <v>1401.4682999999998</v>
      </c>
      <c r="G1338" s="42">
        <v>2375.37</v>
      </c>
    </row>
    <row r="1339" spans="1:7">
      <c r="A1339" s="3">
        <v>38395</v>
      </c>
      <c r="B1339" s="4" t="s">
        <v>243</v>
      </c>
      <c r="C1339" s="4" t="s">
        <v>255</v>
      </c>
      <c r="D1339" s="4" t="s">
        <v>288</v>
      </c>
      <c r="E1339" s="4" t="s">
        <v>1425</v>
      </c>
      <c r="F1339" s="42">
        <v>6955.6052499999996</v>
      </c>
      <c r="G1339" s="42">
        <v>7439.15</v>
      </c>
    </row>
    <row r="1340" spans="1:7">
      <c r="A1340" s="3">
        <v>38395</v>
      </c>
      <c r="B1340" s="4" t="s">
        <v>243</v>
      </c>
      <c r="C1340" s="4" t="s">
        <v>253</v>
      </c>
      <c r="D1340" s="4" t="s">
        <v>317</v>
      </c>
      <c r="E1340" s="4" t="s">
        <v>1550</v>
      </c>
      <c r="F1340" s="42">
        <v>1100.8875</v>
      </c>
      <c r="G1340" s="42">
        <v>1467.85</v>
      </c>
    </row>
    <row r="1341" spans="1:7">
      <c r="A1341" s="3">
        <v>38394</v>
      </c>
      <c r="B1341" s="4" t="s">
        <v>275</v>
      </c>
      <c r="C1341" s="4" t="s">
        <v>255</v>
      </c>
      <c r="D1341" s="4" t="s">
        <v>268</v>
      </c>
      <c r="E1341" s="4" t="s">
        <v>897</v>
      </c>
      <c r="F1341" s="42">
        <v>4673.3073999999997</v>
      </c>
      <c r="G1341" s="42">
        <v>7920.86</v>
      </c>
    </row>
    <row r="1342" spans="1:7">
      <c r="A1342" s="3">
        <v>38394</v>
      </c>
      <c r="B1342" s="4" t="s">
        <v>275</v>
      </c>
      <c r="C1342" s="4" t="s">
        <v>253</v>
      </c>
      <c r="D1342" s="4" t="s">
        <v>251</v>
      </c>
      <c r="E1342" s="4" t="s">
        <v>1067</v>
      </c>
      <c r="F1342" s="42">
        <v>3639.0150000000003</v>
      </c>
      <c r="G1342" s="42">
        <v>4852.0200000000004</v>
      </c>
    </row>
    <row r="1343" spans="1:7">
      <c r="A1343" s="3">
        <v>38393</v>
      </c>
      <c r="B1343" s="4" t="s">
        <v>264</v>
      </c>
      <c r="C1343" s="4" t="s">
        <v>272</v>
      </c>
      <c r="D1343" s="4" t="s">
        <v>303</v>
      </c>
      <c r="E1343" s="4" t="s">
        <v>1551</v>
      </c>
      <c r="F1343" s="42">
        <v>4297.5231999999996</v>
      </c>
      <c r="G1343" s="42">
        <v>9994.24</v>
      </c>
    </row>
    <row r="1344" spans="1:7">
      <c r="A1344" s="3">
        <v>38393</v>
      </c>
      <c r="B1344" s="4" t="s">
        <v>264</v>
      </c>
      <c r="C1344" s="4" t="s">
        <v>286</v>
      </c>
      <c r="D1344" s="4" t="s">
        <v>254</v>
      </c>
      <c r="E1344" s="4" t="s">
        <v>1552</v>
      </c>
      <c r="F1344" s="42">
        <v>3806.2051999999999</v>
      </c>
      <c r="G1344" s="42">
        <v>8851.64</v>
      </c>
    </row>
    <row r="1345" spans="1:7">
      <c r="A1345" s="3">
        <v>38393</v>
      </c>
      <c r="B1345" s="4" t="s">
        <v>243</v>
      </c>
      <c r="C1345" s="4" t="s">
        <v>255</v>
      </c>
      <c r="D1345" s="4" t="s">
        <v>276</v>
      </c>
      <c r="E1345" s="4" t="s">
        <v>1553</v>
      </c>
      <c r="F1345" s="42">
        <v>5970.7384000000002</v>
      </c>
      <c r="G1345" s="42">
        <v>6784.93</v>
      </c>
    </row>
    <row r="1346" spans="1:7">
      <c r="A1346" s="3">
        <v>38393</v>
      </c>
      <c r="B1346" s="4" t="s">
        <v>247</v>
      </c>
      <c r="C1346" s="4" t="s">
        <v>261</v>
      </c>
      <c r="D1346" s="4" t="s">
        <v>254</v>
      </c>
      <c r="E1346" s="4" t="s">
        <v>1554</v>
      </c>
      <c r="F1346" s="42">
        <v>2590.3503999999998</v>
      </c>
      <c r="G1346" s="42">
        <v>2943.58</v>
      </c>
    </row>
    <row r="1347" spans="1:7">
      <c r="A1347" s="3">
        <v>38392</v>
      </c>
      <c r="B1347" s="4" t="s">
        <v>243</v>
      </c>
      <c r="C1347" s="4" t="s">
        <v>253</v>
      </c>
      <c r="D1347" s="4" t="s">
        <v>262</v>
      </c>
      <c r="E1347" s="4" t="s">
        <v>1555</v>
      </c>
      <c r="F1347" s="42">
        <v>7362.1875</v>
      </c>
      <c r="G1347" s="42">
        <v>9816.25</v>
      </c>
    </row>
    <row r="1348" spans="1:7">
      <c r="A1348" s="3">
        <v>38392</v>
      </c>
      <c r="B1348" s="4" t="s">
        <v>264</v>
      </c>
      <c r="C1348" s="4" t="s">
        <v>258</v>
      </c>
      <c r="D1348" s="4" t="s">
        <v>303</v>
      </c>
      <c r="E1348" s="4" t="s">
        <v>1556</v>
      </c>
      <c r="F1348" s="42">
        <v>3654.0524999999998</v>
      </c>
      <c r="G1348" s="42">
        <v>4872.07</v>
      </c>
    </row>
    <row r="1349" spans="1:7">
      <c r="A1349" s="3">
        <v>38392</v>
      </c>
      <c r="B1349" s="4" t="s">
        <v>243</v>
      </c>
      <c r="C1349" s="4" t="s">
        <v>261</v>
      </c>
      <c r="D1349" s="4" t="s">
        <v>262</v>
      </c>
      <c r="E1349" s="4" t="s">
        <v>1557</v>
      </c>
      <c r="F1349" s="42">
        <v>1835.6528000000001</v>
      </c>
      <c r="G1349" s="42">
        <v>4268.96</v>
      </c>
    </row>
    <row r="1350" spans="1:7">
      <c r="A1350" s="3">
        <v>38392</v>
      </c>
      <c r="B1350" s="4" t="s">
        <v>243</v>
      </c>
      <c r="C1350" s="4" t="s">
        <v>261</v>
      </c>
      <c r="D1350" s="4" t="s">
        <v>279</v>
      </c>
      <c r="E1350" s="4" t="s">
        <v>1558</v>
      </c>
      <c r="F1350" s="42">
        <v>2890.395</v>
      </c>
      <c r="G1350" s="42">
        <v>3853.86</v>
      </c>
    </row>
    <row r="1351" spans="1:7">
      <c r="A1351" s="3">
        <v>38392</v>
      </c>
      <c r="B1351" s="4" t="s">
        <v>243</v>
      </c>
      <c r="C1351" s="4" t="s">
        <v>261</v>
      </c>
      <c r="D1351" s="4" t="s">
        <v>245</v>
      </c>
      <c r="E1351" s="4" t="s">
        <v>1559</v>
      </c>
      <c r="F1351" s="42">
        <v>1523.7339999999999</v>
      </c>
      <c r="G1351" s="42">
        <v>2582.6</v>
      </c>
    </row>
    <row r="1352" spans="1:7">
      <c r="A1352" s="3">
        <v>38391</v>
      </c>
      <c r="B1352" s="4" t="s">
        <v>247</v>
      </c>
      <c r="C1352" s="4" t="s">
        <v>286</v>
      </c>
      <c r="D1352" s="4" t="s">
        <v>268</v>
      </c>
      <c r="E1352" s="4" t="s">
        <v>1560</v>
      </c>
      <c r="F1352" s="42">
        <v>6764.5286500000002</v>
      </c>
      <c r="G1352" s="42">
        <v>7234.79</v>
      </c>
    </row>
    <row r="1353" spans="1:7">
      <c r="A1353" s="3">
        <v>38391</v>
      </c>
      <c r="B1353" s="4" t="s">
        <v>267</v>
      </c>
      <c r="C1353" s="4" t="s">
        <v>272</v>
      </c>
      <c r="D1353" s="4" t="s">
        <v>245</v>
      </c>
      <c r="E1353" s="4" t="s">
        <v>1561</v>
      </c>
      <c r="F1353" s="42">
        <v>3726.3071999999997</v>
      </c>
      <c r="G1353" s="42">
        <v>4234.4399999999996</v>
      </c>
    </row>
    <row r="1354" spans="1:7">
      <c r="A1354" s="3">
        <v>38443</v>
      </c>
      <c r="B1354" s="4" t="s">
        <v>275</v>
      </c>
      <c r="C1354" s="4" t="s">
        <v>248</v>
      </c>
      <c r="D1354" s="4" t="s">
        <v>245</v>
      </c>
      <c r="E1354" s="4" t="s">
        <v>1429</v>
      </c>
      <c r="F1354" s="42">
        <v>1506.989</v>
      </c>
      <c r="G1354" s="42">
        <v>2739.98</v>
      </c>
    </row>
    <row r="1355" spans="1:7">
      <c r="A1355" s="3">
        <v>38391</v>
      </c>
      <c r="B1355" s="4" t="s">
        <v>247</v>
      </c>
      <c r="C1355" s="4" t="s">
        <v>258</v>
      </c>
      <c r="D1355" s="4" t="s">
        <v>254</v>
      </c>
      <c r="E1355" s="4" t="s">
        <v>1563</v>
      </c>
      <c r="F1355" s="42">
        <v>2180.0416</v>
      </c>
      <c r="G1355" s="42">
        <v>2477.3200000000002</v>
      </c>
    </row>
    <row r="1356" spans="1:7">
      <c r="A1356" s="3">
        <v>38390</v>
      </c>
      <c r="B1356" s="4" t="s">
        <v>267</v>
      </c>
      <c r="C1356" s="4" t="s">
        <v>286</v>
      </c>
      <c r="D1356" s="4" t="s">
        <v>303</v>
      </c>
      <c r="E1356" s="4" t="s">
        <v>1564</v>
      </c>
      <c r="F1356" s="42">
        <v>2178.4634999999998</v>
      </c>
      <c r="G1356" s="42">
        <v>4841.03</v>
      </c>
    </row>
    <row r="1357" spans="1:7">
      <c r="A1357" s="3">
        <v>38390</v>
      </c>
      <c r="B1357" s="4" t="s">
        <v>267</v>
      </c>
      <c r="C1357" s="4" t="s">
        <v>272</v>
      </c>
      <c r="D1357" s="4" t="s">
        <v>317</v>
      </c>
      <c r="E1357" s="4" t="s">
        <v>1565</v>
      </c>
      <c r="F1357" s="42">
        <v>3726.0311000000002</v>
      </c>
      <c r="G1357" s="42">
        <v>3985.06</v>
      </c>
    </row>
    <row r="1358" spans="1:7">
      <c r="A1358" s="3">
        <v>38390</v>
      </c>
      <c r="B1358" s="4" t="s">
        <v>264</v>
      </c>
      <c r="C1358" s="4" t="s">
        <v>261</v>
      </c>
      <c r="D1358" s="4" t="s">
        <v>288</v>
      </c>
      <c r="E1358" s="4" t="s">
        <v>1566</v>
      </c>
      <c r="F1358" s="42">
        <v>1000.8943999999999</v>
      </c>
      <c r="G1358" s="42">
        <v>2705.12</v>
      </c>
    </row>
    <row r="1359" spans="1:7">
      <c r="A1359" s="3">
        <v>38389</v>
      </c>
      <c r="B1359" s="4" t="s">
        <v>267</v>
      </c>
      <c r="C1359" s="4" t="s">
        <v>248</v>
      </c>
      <c r="D1359" s="4" t="s">
        <v>317</v>
      </c>
      <c r="E1359" s="4" t="s">
        <v>1567</v>
      </c>
      <c r="F1359" s="42">
        <v>5322.3736000000008</v>
      </c>
      <c r="G1359" s="42">
        <v>7827.02</v>
      </c>
    </row>
    <row r="1360" spans="1:7">
      <c r="A1360" s="3">
        <v>38389</v>
      </c>
      <c r="B1360" s="4" t="s">
        <v>267</v>
      </c>
      <c r="C1360" s="4" t="s">
        <v>248</v>
      </c>
      <c r="D1360" s="4" t="s">
        <v>303</v>
      </c>
      <c r="E1360" s="4" t="s">
        <v>1568</v>
      </c>
      <c r="F1360" s="42">
        <v>2084.6947</v>
      </c>
      <c r="G1360" s="42">
        <v>5634.31</v>
      </c>
    </row>
    <row r="1361" spans="1:7">
      <c r="A1361" s="3">
        <v>38389</v>
      </c>
      <c r="B1361" s="4" t="s">
        <v>275</v>
      </c>
      <c r="C1361" s="4" t="s">
        <v>258</v>
      </c>
      <c r="D1361" s="4" t="s">
        <v>317</v>
      </c>
      <c r="E1361" s="4" t="s">
        <v>1569</v>
      </c>
      <c r="F1361" s="42">
        <v>1615.6175000000001</v>
      </c>
      <c r="G1361" s="42">
        <v>3757.25</v>
      </c>
    </row>
    <row r="1362" spans="1:7">
      <c r="A1362" s="3">
        <v>38387</v>
      </c>
      <c r="B1362" s="4" t="s">
        <v>264</v>
      </c>
      <c r="C1362" s="4" t="s">
        <v>253</v>
      </c>
      <c r="D1362" s="4" t="s">
        <v>245</v>
      </c>
      <c r="E1362" s="4" t="s">
        <v>1346</v>
      </c>
      <c r="F1362" s="42">
        <v>4457.7246999999998</v>
      </c>
      <c r="G1362" s="42">
        <v>4767.62</v>
      </c>
    </row>
    <row r="1363" spans="1:7">
      <c r="A1363" s="3">
        <v>38387</v>
      </c>
      <c r="B1363" s="4" t="s">
        <v>247</v>
      </c>
      <c r="C1363" s="4" t="s">
        <v>286</v>
      </c>
      <c r="D1363" s="4" t="s">
        <v>276</v>
      </c>
      <c r="E1363" s="4" t="s">
        <v>1570</v>
      </c>
      <c r="F1363" s="42">
        <v>2044.8008000000002</v>
      </c>
      <c r="G1363" s="42">
        <v>3007.06</v>
      </c>
    </row>
    <row r="1364" spans="1:7">
      <c r="A1364" s="3">
        <v>38386</v>
      </c>
      <c r="B1364" s="4" t="s">
        <v>264</v>
      </c>
      <c r="C1364" s="4" t="s">
        <v>286</v>
      </c>
      <c r="D1364" s="4" t="s">
        <v>265</v>
      </c>
      <c r="E1364" s="4" t="s">
        <v>1571</v>
      </c>
      <c r="F1364" s="42">
        <v>5162.8456000000006</v>
      </c>
      <c r="G1364" s="42">
        <v>5521.76</v>
      </c>
    </row>
    <row r="1365" spans="1:7">
      <c r="A1365" s="3">
        <v>38386</v>
      </c>
      <c r="B1365" s="4" t="s">
        <v>243</v>
      </c>
      <c r="C1365" s="4" t="s">
        <v>261</v>
      </c>
      <c r="D1365" s="4" t="s">
        <v>262</v>
      </c>
      <c r="E1365" s="4" t="s">
        <v>1572</v>
      </c>
      <c r="F1365" s="42">
        <v>862.85950000000003</v>
      </c>
      <c r="G1365" s="42">
        <v>2006.65</v>
      </c>
    </row>
    <row r="1366" spans="1:7">
      <c r="A1366" s="3">
        <v>38384</v>
      </c>
      <c r="B1366" s="4" t="s">
        <v>243</v>
      </c>
      <c r="C1366" s="4" t="s">
        <v>255</v>
      </c>
      <c r="D1366" s="4" t="s">
        <v>254</v>
      </c>
      <c r="E1366" s="4" t="s">
        <v>1573</v>
      </c>
      <c r="F1366" s="42">
        <v>9318.9580000000005</v>
      </c>
      <c r="G1366" s="42">
        <v>9966.7999999999993</v>
      </c>
    </row>
    <row r="1367" spans="1:7">
      <c r="A1367" s="3">
        <v>38384</v>
      </c>
      <c r="B1367" s="4" t="s">
        <v>247</v>
      </c>
      <c r="C1367" s="4" t="s">
        <v>258</v>
      </c>
      <c r="D1367" s="4" t="s">
        <v>303</v>
      </c>
      <c r="E1367" s="4" t="s">
        <v>1574</v>
      </c>
      <c r="F1367" s="42">
        <v>5841.0096000000003</v>
      </c>
      <c r="G1367" s="42">
        <v>8589.7199999999993</v>
      </c>
    </row>
    <row r="1368" spans="1:7">
      <c r="A1368" s="3">
        <v>38384</v>
      </c>
      <c r="B1368" s="4" t="s">
        <v>275</v>
      </c>
      <c r="C1368" s="4" t="s">
        <v>244</v>
      </c>
      <c r="D1368" s="4" t="s">
        <v>303</v>
      </c>
      <c r="E1368" s="4" t="s">
        <v>1575</v>
      </c>
      <c r="F1368" s="42">
        <v>1760.2029500000001</v>
      </c>
      <c r="G1368" s="42">
        <v>1882.57</v>
      </c>
    </row>
    <row r="1369" spans="1:7">
      <c r="A1369" s="3">
        <v>38383</v>
      </c>
      <c r="B1369" s="4" t="s">
        <v>247</v>
      </c>
      <c r="C1369" s="4" t="s">
        <v>286</v>
      </c>
      <c r="D1369" s="4" t="s">
        <v>265</v>
      </c>
      <c r="E1369" s="4" t="s">
        <v>1576</v>
      </c>
      <c r="F1369" s="42">
        <v>3331.0480000000007</v>
      </c>
      <c r="G1369" s="42">
        <v>4898.6000000000004</v>
      </c>
    </row>
    <row r="1370" spans="1:7">
      <c r="A1370" s="3">
        <v>38383</v>
      </c>
      <c r="B1370" s="4" t="s">
        <v>264</v>
      </c>
      <c r="C1370" s="4" t="s">
        <v>248</v>
      </c>
      <c r="D1370" s="4" t="s">
        <v>259</v>
      </c>
      <c r="E1370" s="4" t="s">
        <v>1577</v>
      </c>
      <c r="F1370" s="42">
        <v>347.11599999999999</v>
      </c>
      <c r="G1370" s="42">
        <v>394.45</v>
      </c>
    </row>
    <row r="1371" spans="1:7">
      <c r="A1371" s="3">
        <v>38382</v>
      </c>
      <c r="B1371" s="4" t="s">
        <v>247</v>
      </c>
      <c r="C1371" s="4" t="s">
        <v>286</v>
      </c>
      <c r="D1371" s="4" t="s">
        <v>265</v>
      </c>
      <c r="E1371" s="4" t="s">
        <v>1578</v>
      </c>
      <c r="F1371" s="42">
        <v>5989.4823999999999</v>
      </c>
      <c r="G1371" s="42">
        <v>6806.23</v>
      </c>
    </row>
    <row r="1372" spans="1:7">
      <c r="A1372" s="3">
        <v>38382</v>
      </c>
      <c r="B1372" s="4" t="s">
        <v>243</v>
      </c>
      <c r="C1372" s="4" t="s">
        <v>244</v>
      </c>
      <c r="D1372" s="4" t="s">
        <v>279</v>
      </c>
      <c r="E1372" s="4" t="s">
        <v>1388</v>
      </c>
      <c r="F1372" s="42">
        <v>1615.2584000000002</v>
      </c>
      <c r="G1372" s="42">
        <v>2375.38</v>
      </c>
    </row>
    <row r="1373" spans="1:7">
      <c r="A1373" s="3">
        <v>38381</v>
      </c>
      <c r="B1373" s="4" t="s">
        <v>247</v>
      </c>
      <c r="C1373" s="4" t="s">
        <v>255</v>
      </c>
      <c r="D1373" s="4" t="s">
        <v>317</v>
      </c>
      <c r="E1373" s="4" t="s">
        <v>1579</v>
      </c>
      <c r="F1373" s="42">
        <v>5831.5186999999996</v>
      </c>
      <c r="G1373" s="42">
        <v>9883.93</v>
      </c>
    </row>
    <row r="1374" spans="1:7">
      <c r="A1374" s="3">
        <v>38381</v>
      </c>
      <c r="B1374" s="4" t="s">
        <v>275</v>
      </c>
      <c r="C1374" s="4" t="s">
        <v>258</v>
      </c>
      <c r="D1374" s="4" t="s">
        <v>276</v>
      </c>
      <c r="E1374" s="4" t="s">
        <v>1580</v>
      </c>
      <c r="F1374" s="42">
        <v>7371.4425000000001</v>
      </c>
      <c r="G1374" s="42">
        <v>9828.59</v>
      </c>
    </row>
    <row r="1375" spans="1:7">
      <c r="A1375" s="3">
        <v>38381</v>
      </c>
      <c r="B1375" s="4" t="s">
        <v>243</v>
      </c>
      <c r="C1375" s="4" t="s">
        <v>248</v>
      </c>
      <c r="D1375" s="4" t="s">
        <v>303</v>
      </c>
      <c r="E1375" s="4" t="s">
        <v>1581</v>
      </c>
      <c r="F1375" s="42">
        <v>5142.9075000000003</v>
      </c>
      <c r="G1375" s="42">
        <v>6857.21</v>
      </c>
    </row>
    <row r="1376" spans="1:7">
      <c r="A1376" s="3">
        <v>38381</v>
      </c>
      <c r="B1376" s="4" t="s">
        <v>267</v>
      </c>
      <c r="C1376" s="4" t="s">
        <v>286</v>
      </c>
      <c r="D1376" s="4" t="s">
        <v>251</v>
      </c>
      <c r="E1376" s="4" t="s">
        <v>1582</v>
      </c>
      <c r="F1376" s="42">
        <v>969.03510000000006</v>
      </c>
      <c r="G1376" s="42">
        <v>2253.5700000000002</v>
      </c>
    </row>
    <row r="1377" spans="1:7">
      <c r="A1377" s="3">
        <v>38718</v>
      </c>
      <c r="B1377" s="4" t="s">
        <v>247</v>
      </c>
      <c r="C1377" s="4" t="s">
        <v>248</v>
      </c>
      <c r="D1377" s="4" t="s">
        <v>262</v>
      </c>
      <c r="E1377" s="4" t="s">
        <v>1462</v>
      </c>
      <c r="F1377" s="42">
        <v>429.21749999999997</v>
      </c>
      <c r="G1377" s="42">
        <v>572.29</v>
      </c>
    </row>
    <row r="1378" spans="1:7">
      <c r="A1378" s="3">
        <v>38380</v>
      </c>
      <c r="B1378" s="4" t="s">
        <v>247</v>
      </c>
      <c r="C1378" s="4" t="s">
        <v>258</v>
      </c>
      <c r="D1378" s="4" t="s">
        <v>251</v>
      </c>
      <c r="E1378" s="4" t="s">
        <v>1584</v>
      </c>
      <c r="F1378" s="42">
        <v>4035.8835999999997</v>
      </c>
      <c r="G1378" s="42">
        <v>6958.42</v>
      </c>
    </row>
    <row r="1379" spans="1:7">
      <c r="A1379" s="3">
        <v>38380</v>
      </c>
      <c r="B1379" s="4" t="s">
        <v>264</v>
      </c>
      <c r="C1379" s="4" t="s">
        <v>255</v>
      </c>
      <c r="D1379" s="4" t="s">
        <v>254</v>
      </c>
      <c r="E1379" s="4" t="s">
        <v>1585</v>
      </c>
      <c r="F1379" s="42">
        <v>1917.8987</v>
      </c>
      <c r="G1379" s="42">
        <v>5183.51</v>
      </c>
    </row>
    <row r="1380" spans="1:7">
      <c r="A1380" s="3">
        <v>38380</v>
      </c>
      <c r="B1380" s="4" t="s">
        <v>267</v>
      </c>
      <c r="C1380" s="4" t="s">
        <v>258</v>
      </c>
      <c r="D1380" s="4" t="s">
        <v>256</v>
      </c>
      <c r="E1380" s="4" t="s">
        <v>1586</v>
      </c>
      <c r="F1380" s="42">
        <v>510.95249999999999</v>
      </c>
      <c r="G1380" s="42">
        <v>681.27</v>
      </c>
    </row>
    <row r="1381" spans="1:7">
      <c r="A1381" s="3">
        <v>38379</v>
      </c>
      <c r="B1381" s="4" t="s">
        <v>247</v>
      </c>
      <c r="C1381" s="4" t="s">
        <v>272</v>
      </c>
      <c r="D1381" s="4" t="s">
        <v>265</v>
      </c>
      <c r="E1381" s="4" t="s">
        <v>1587</v>
      </c>
      <c r="F1381" s="42">
        <v>4695.7468000000008</v>
      </c>
      <c r="G1381" s="42">
        <v>6905.51</v>
      </c>
    </row>
    <row r="1382" spans="1:7">
      <c r="A1382" s="3">
        <v>38379</v>
      </c>
      <c r="B1382" s="4" t="s">
        <v>247</v>
      </c>
      <c r="C1382" s="4" t="s">
        <v>248</v>
      </c>
      <c r="D1382" s="4" t="s">
        <v>317</v>
      </c>
      <c r="E1382" s="4" t="s">
        <v>1588</v>
      </c>
      <c r="F1382" s="42">
        <v>4856.2965000000004</v>
      </c>
      <c r="G1382" s="42">
        <v>5193.8999999999996</v>
      </c>
    </row>
    <row r="1383" spans="1:7">
      <c r="A1383" s="3">
        <v>38379</v>
      </c>
      <c r="B1383" s="4" t="s">
        <v>267</v>
      </c>
      <c r="C1383" s="4" t="s">
        <v>255</v>
      </c>
      <c r="D1383" s="4" t="s">
        <v>268</v>
      </c>
      <c r="E1383" s="4" t="s">
        <v>1589</v>
      </c>
      <c r="F1383" s="42">
        <v>1915.5491999999999</v>
      </c>
      <c r="G1383" s="42">
        <v>5177.16</v>
      </c>
    </row>
    <row r="1384" spans="1:7">
      <c r="A1384" s="3">
        <v>38379</v>
      </c>
      <c r="B1384" s="4" t="s">
        <v>275</v>
      </c>
      <c r="C1384" s="4" t="s">
        <v>244</v>
      </c>
      <c r="D1384" s="4" t="s">
        <v>254</v>
      </c>
      <c r="E1384" s="4" t="s">
        <v>305</v>
      </c>
      <c r="F1384" s="42">
        <v>3576.3728000000001</v>
      </c>
      <c r="G1384" s="42">
        <v>4064.06</v>
      </c>
    </row>
    <row r="1385" spans="1:7">
      <c r="A1385" s="3">
        <v>38379</v>
      </c>
      <c r="B1385" s="4" t="s">
        <v>267</v>
      </c>
      <c r="C1385" s="4" t="s">
        <v>261</v>
      </c>
      <c r="D1385" s="4" t="s">
        <v>262</v>
      </c>
      <c r="E1385" s="4" t="s">
        <v>1590</v>
      </c>
      <c r="F1385" s="42">
        <v>2050.2460000000001</v>
      </c>
      <c r="G1385" s="42">
        <v>3727.72</v>
      </c>
    </row>
    <row r="1386" spans="1:7">
      <c r="A1386" s="3">
        <v>38378</v>
      </c>
      <c r="B1386" s="4" t="s">
        <v>243</v>
      </c>
      <c r="C1386" s="4" t="s">
        <v>248</v>
      </c>
      <c r="D1386" s="4" t="s">
        <v>279</v>
      </c>
      <c r="E1386" s="4" t="s">
        <v>1591</v>
      </c>
      <c r="F1386" s="42">
        <v>2611.6420000000003</v>
      </c>
      <c r="G1386" s="42">
        <v>3840.65</v>
      </c>
    </row>
    <row r="1387" spans="1:7">
      <c r="A1387" s="3">
        <v>38378</v>
      </c>
      <c r="B1387" s="4" t="s">
        <v>267</v>
      </c>
      <c r="C1387" s="4" t="s">
        <v>253</v>
      </c>
      <c r="D1387" s="4" t="s">
        <v>265</v>
      </c>
      <c r="E1387" s="4" t="s">
        <v>1592</v>
      </c>
      <c r="F1387" s="42">
        <v>916.59</v>
      </c>
      <c r="G1387" s="42">
        <v>1222.1199999999999</v>
      </c>
    </row>
    <row r="1388" spans="1:7">
      <c r="A1388" s="3">
        <v>38377</v>
      </c>
      <c r="B1388" s="4" t="s">
        <v>264</v>
      </c>
      <c r="C1388" s="4" t="s">
        <v>255</v>
      </c>
      <c r="D1388" s="4" t="s">
        <v>254</v>
      </c>
      <c r="E1388" s="4" t="s">
        <v>1593</v>
      </c>
      <c r="F1388" s="42">
        <v>3998.8349999999996</v>
      </c>
      <c r="G1388" s="42">
        <v>8886.2999999999993</v>
      </c>
    </row>
    <row r="1389" spans="1:7">
      <c r="A1389" s="3">
        <v>38377</v>
      </c>
      <c r="B1389" s="4" t="s">
        <v>267</v>
      </c>
      <c r="C1389" s="4" t="s">
        <v>248</v>
      </c>
      <c r="D1389" s="4" t="s">
        <v>303</v>
      </c>
      <c r="E1389" s="4" t="s">
        <v>1594</v>
      </c>
      <c r="F1389" s="42">
        <v>5002.53</v>
      </c>
      <c r="G1389" s="42">
        <v>6670.04</v>
      </c>
    </row>
    <row r="1390" spans="1:7">
      <c r="A1390" s="3">
        <v>38377</v>
      </c>
      <c r="B1390" s="4" t="s">
        <v>275</v>
      </c>
      <c r="C1390" s="4" t="s">
        <v>244</v>
      </c>
      <c r="D1390" s="4" t="s">
        <v>256</v>
      </c>
      <c r="E1390" s="4" t="s">
        <v>1595</v>
      </c>
      <c r="F1390" s="42">
        <v>3148.5255999999999</v>
      </c>
      <c r="G1390" s="42">
        <v>3577.87</v>
      </c>
    </row>
    <row r="1391" spans="1:7">
      <c r="A1391" s="3">
        <v>38376</v>
      </c>
      <c r="B1391" s="4" t="s">
        <v>243</v>
      </c>
      <c r="C1391" s="4" t="s">
        <v>258</v>
      </c>
      <c r="D1391" s="4" t="s">
        <v>245</v>
      </c>
      <c r="E1391" s="4" t="s">
        <v>1596</v>
      </c>
      <c r="F1391" s="42">
        <v>4773.7608</v>
      </c>
      <c r="G1391" s="42">
        <v>8091.12</v>
      </c>
    </row>
    <row r="1392" spans="1:7">
      <c r="A1392" s="3">
        <v>38376</v>
      </c>
      <c r="B1392" s="4" t="s">
        <v>275</v>
      </c>
      <c r="C1392" s="4" t="s">
        <v>286</v>
      </c>
      <c r="D1392" s="4" t="s">
        <v>268</v>
      </c>
      <c r="E1392" s="4" t="s">
        <v>1597</v>
      </c>
      <c r="F1392" s="42">
        <v>2303.4252000000001</v>
      </c>
      <c r="G1392" s="42">
        <v>3387.39</v>
      </c>
    </row>
    <row r="1393" spans="1:7">
      <c r="A1393" s="3">
        <v>38376</v>
      </c>
      <c r="B1393" s="4" t="s">
        <v>243</v>
      </c>
      <c r="C1393" s="4" t="s">
        <v>258</v>
      </c>
      <c r="D1393" s="4" t="s">
        <v>281</v>
      </c>
      <c r="E1393" s="4" t="s">
        <v>781</v>
      </c>
      <c r="F1393" s="42">
        <v>1091.1379000000002</v>
      </c>
      <c r="G1393" s="42">
        <v>2537.5300000000002</v>
      </c>
    </row>
    <row r="1394" spans="1:7">
      <c r="A1394" s="3">
        <v>38376</v>
      </c>
      <c r="B1394" s="4" t="s">
        <v>247</v>
      </c>
      <c r="C1394" s="4" t="s">
        <v>255</v>
      </c>
      <c r="D1394" s="4" t="s">
        <v>281</v>
      </c>
      <c r="E1394" s="4" t="s">
        <v>1598</v>
      </c>
      <c r="F1394" s="42">
        <v>331.15370000000001</v>
      </c>
      <c r="G1394" s="42">
        <v>895.01</v>
      </c>
    </row>
    <row r="1395" spans="1:7">
      <c r="A1395" s="3">
        <v>38376</v>
      </c>
      <c r="B1395" s="4" t="s">
        <v>275</v>
      </c>
      <c r="C1395" s="4" t="s">
        <v>244</v>
      </c>
      <c r="D1395" s="4" t="s">
        <v>254</v>
      </c>
      <c r="E1395" s="4" t="s">
        <v>1599</v>
      </c>
      <c r="F1395" s="42">
        <v>114.02549999999999</v>
      </c>
      <c r="G1395" s="42">
        <v>253.39</v>
      </c>
    </row>
    <row r="1396" spans="1:7">
      <c r="A1396" s="3">
        <v>38375</v>
      </c>
      <c r="B1396" s="4" t="s">
        <v>243</v>
      </c>
      <c r="C1396" s="4" t="s">
        <v>244</v>
      </c>
      <c r="D1396" s="4" t="s">
        <v>276</v>
      </c>
      <c r="E1396" s="4" t="s">
        <v>1600</v>
      </c>
      <c r="F1396" s="42">
        <v>3497.4841999999999</v>
      </c>
      <c r="G1396" s="42">
        <v>9452.66</v>
      </c>
    </row>
    <row r="1397" spans="1:7">
      <c r="A1397" s="3">
        <v>38375</v>
      </c>
      <c r="B1397" s="4" t="s">
        <v>243</v>
      </c>
      <c r="C1397" s="4" t="s">
        <v>261</v>
      </c>
      <c r="D1397" s="4" t="s">
        <v>251</v>
      </c>
      <c r="E1397" s="4" t="s">
        <v>1601</v>
      </c>
      <c r="F1397" s="42">
        <v>3702.8790000000004</v>
      </c>
      <c r="G1397" s="42">
        <v>8228.6200000000008</v>
      </c>
    </row>
    <row r="1398" spans="1:7">
      <c r="A1398" s="3">
        <v>38375</v>
      </c>
      <c r="B1398" s="4" t="s">
        <v>243</v>
      </c>
      <c r="C1398" s="4" t="s">
        <v>253</v>
      </c>
      <c r="D1398" s="4" t="s">
        <v>259</v>
      </c>
      <c r="E1398" s="4" t="s">
        <v>1602</v>
      </c>
      <c r="F1398" s="42">
        <v>4448.4376000000002</v>
      </c>
      <c r="G1398" s="42">
        <v>6541.82</v>
      </c>
    </row>
    <row r="1399" spans="1:7">
      <c r="A1399" s="3">
        <v>38375</v>
      </c>
      <c r="B1399" s="4" t="s">
        <v>247</v>
      </c>
      <c r="C1399" s="4" t="s">
        <v>255</v>
      </c>
      <c r="D1399" s="4" t="s">
        <v>262</v>
      </c>
      <c r="E1399" s="4" t="s">
        <v>1603</v>
      </c>
      <c r="F1399" s="42">
        <v>1700.5384000000001</v>
      </c>
      <c r="G1399" s="42">
        <v>1932.43</v>
      </c>
    </row>
    <row r="1400" spans="1:7">
      <c r="A1400" s="3">
        <v>38374</v>
      </c>
      <c r="B1400" s="4" t="s">
        <v>275</v>
      </c>
      <c r="C1400" s="4" t="s">
        <v>244</v>
      </c>
      <c r="D1400" s="4" t="s">
        <v>276</v>
      </c>
      <c r="E1400" s="4" t="s">
        <v>1604</v>
      </c>
      <c r="F1400" s="42">
        <v>2673.2411999999999</v>
      </c>
      <c r="G1400" s="42">
        <v>6216.84</v>
      </c>
    </row>
    <row r="1401" spans="1:7">
      <c r="A1401" s="3">
        <v>38374</v>
      </c>
      <c r="B1401" s="4" t="s">
        <v>247</v>
      </c>
      <c r="C1401" s="4" t="s">
        <v>253</v>
      </c>
      <c r="D1401" s="4" t="s">
        <v>303</v>
      </c>
      <c r="E1401" s="4" t="s">
        <v>1605</v>
      </c>
      <c r="F1401" s="42">
        <v>2033.1518000000001</v>
      </c>
      <c r="G1401" s="42">
        <v>4728.26</v>
      </c>
    </row>
    <row r="1402" spans="1:7">
      <c r="A1402" s="3">
        <v>38374</v>
      </c>
      <c r="B1402" s="4" t="s">
        <v>275</v>
      </c>
      <c r="C1402" s="4" t="s">
        <v>286</v>
      </c>
      <c r="D1402" s="4" t="s">
        <v>251</v>
      </c>
      <c r="E1402" s="4" t="s">
        <v>1606</v>
      </c>
      <c r="F1402" s="42">
        <v>2132.9313500000003</v>
      </c>
      <c r="G1402" s="42">
        <v>2281.21</v>
      </c>
    </row>
    <row r="1403" spans="1:7">
      <c r="A1403" s="3">
        <v>38374</v>
      </c>
      <c r="B1403" s="4" t="s">
        <v>264</v>
      </c>
      <c r="C1403" s="4" t="s">
        <v>244</v>
      </c>
      <c r="D1403" s="4" t="s">
        <v>254</v>
      </c>
      <c r="E1403" s="4" t="s">
        <v>1607</v>
      </c>
      <c r="F1403" s="42">
        <v>1735.7340000000002</v>
      </c>
      <c r="G1403" s="42">
        <v>1856.4</v>
      </c>
    </row>
    <row r="1404" spans="1:7">
      <c r="A1404" s="3">
        <v>38374</v>
      </c>
      <c r="B1404" s="4" t="s">
        <v>267</v>
      </c>
      <c r="C1404" s="4" t="s">
        <v>261</v>
      </c>
      <c r="D1404" s="4" t="s">
        <v>245</v>
      </c>
      <c r="E1404" s="4" t="s">
        <v>1608</v>
      </c>
      <c r="F1404" s="42">
        <v>521.24860000000001</v>
      </c>
      <c r="G1404" s="42">
        <v>1408.78</v>
      </c>
    </row>
    <row r="1405" spans="1:7">
      <c r="A1405" s="3">
        <v>38373</v>
      </c>
      <c r="B1405" s="4" t="s">
        <v>275</v>
      </c>
      <c r="C1405" s="4" t="s">
        <v>272</v>
      </c>
      <c r="D1405" s="4" t="s">
        <v>279</v>
      </c>
      <c r="E1405" s="4" t="s">
        <v>1609</v>
      </c>
      <c r="F1405" s="42">
        <v>8615.6224000000002</v>
      </c>
      <c r="G1405" s="42">
        <v>9790.48</v>
      </c>
    </row>
    <row r="1406" spans="1:7">
      <c r="A1406" s="3">
        <v>38373</v>
      </c>
      <c r="B1406" s="4" t="s">
        <v>275</v>
      </c>
      <c r="C1406" s="4" t="s">
        <v>244</v>
      </c>
      <c r="D1406" s="4" t="s">
        <v>317</v>
      </c>
      <c r="E1406" s="4" t="s">
        <v>1610</v>
      </c>
      <c r="F1406" s="42">
        <v>1883.7476999999999</v>
      </c>
      <c r="G1406" s="42">
        <v>5091.21</v>
      </c>
    </row>
    <row r="1407" spans="1:7">
      <c r="A1407" s="3">
        <v>38373</v>
      </c>
      <c r="B1407" s="4" t="s">
        <v>243</v>
      </c>
      <c r="C1407" s="4" t="s">
        <v>255</v>
      </c>
      <c r="D1407" s="4" t="s">
        <v>268</v>
      </c>
      <c r="E1407" s="4" t="s">
        <v>1611</v>
      </c>
      <c r="F1407" s="42">
        <v>3070.1549999999997</v>
      </c>
      <c r="G1407" s="42">
        <v>4093.54</v>
      </c>
    </row>
    <row r="1408" spans="1:7">
      <c r="A1408" s="3">
        <v>38373</v>
      </c>
      <c r="B1408" s="4" t="s">
        <v>247</v>
      </c>
      <c r="C1408" s="4" t="s">
        <v>286</v>
      </c>
      <c r="D1408" s="4" t="s">
        <v>281</v>
      </c>
      <c r="E1408" s="4" t="s">
        <v>1612</v>
      </c>
      <c r="F1408" s="42">
        <v>1476.2889</v>
      </c>
      <c r="G1408" s="42">
        <v>3989.97</v>
      </c>
    </row>
    <row r="1409" spans="1:7">
      <c r="A1409" s="3">
        <v>38372</v>
      </c>
      <c r="B1409" s="4" t="s">
        <v>275</v>
      </c>
      <c r="C1409" s="4" t="s">
        <v>261</v>
      </c>
      <c r="D1409" s="4" t="s">
        <v>259</v>
      </c>
      <c r="E1409" s="4" t="s">
        <v>1613</v>
      </c>
      <c r="F1409" s="42">
        <v>3166.7708000000002</v>
      </c>
      <c r="G1409" s="42">
        <v>8558.84</v>
      </c>
    </row>
    <row r="1410" spans="1:7">
      <c r="A1410" s="3">
        <v>38372</v>
      </c>
      <c r="B1410" s="4" t="s">
        <v>267</v>
      </c>
      <c r="C1410" s="4" t="s">
        <v>244</v>
      </c>
      <c r="D1410" s="4" t="s">
        <v>265</v>
      </c>
      <c r="E1410" s="4" t="s">
        <v>1279</v>
      </c>
      <c r="F1410" s="42">
        <v>5085.3074999999999</v>
      </c>
      <c r="G1410" s="42">
        <v>6780.41</v>
      </c>
    </row>
    <row r="1411" spans="1:7">
      <c r="A1411" s="3">
        <v>38372</v>
      </c>
      <c r="B1411" s="4" t="s">
        <v>267</v>
      </c>
      <c r="C1411" s="4" t="s">
        <v>248</v>
      </c>
      <c r="D1411" s="4" t="s">
        <v>281</v>
      </c>
      <c r="E1411" s="4" t="s">
        <v>1614</v>
      </c>
      <c r="F1411" s="42">
        <v>466.64890000000003</v>
      </c>
      <c r="G1411" s="42">
        <v>1085.23</v>
      </c>
    </row>
    <row r="1412" spans="1:7">
      <c r="A1412" s="3">
        <v>38677</v>
      </c>
      <c r="B1412" s="4" t="s">
        <v>264</v>
      </c>
      <c r="C1412" s="4" t="s">
        <v>248</v>
      </c>
      <c r="D1412" s="4" t="s">
        <v>262</v>
      </c>
      <c r="E1412" s="4" t="s">
        <v>1475</v>
      </c>
      <c r="F1412" s="42">
        <v>1768.9535999999998</v>
      </c>
      <c r="G1412" s="42">
        <v>3049.92</v>
      </c>
    </row>
    <row r="1413" spans="1:7">
      <c r="A1413" s="3">
        <v>38370</v>
      </c>
      <c r="B1413" s="4" t="s">
        <v>247</v>
      </c>
      <c r="C1413" s="4" t="s">
        <v>272</v>
      </c>
      <c r="D1413" s="4" t="s">
        <v>245</v>
      </c>
      <c r="E1413" s="4" t="s">
        <v>1616</v>
      </c>
      <c r="F1413" s="42">
        <v>3657.2834999999995</v>
      </c>
      <c r="G1413" s="42">
        <v>9884.5499999999993</v>
      </c>
    </row>
    <row r="1414" spans="1:7">
      <c r="A1414" s="3">
        <v>38370</v>
      </c>
      <c r="B1414" s="4" t="s">
        <v>247</v>
      </c>
      <c r="C1414" s="4" t="s">
        <v>255</v>
      </c>
      <c r="D1414" s="4" t="s">
        <v>317</v>
      </c>
      <c r="E1414" s="4" t="s">
        <v>1462</v>
      </c>
      <c r="F1414" s="42">
        <v>404.30250000000001</v>
      </c>
      <c r="G1414" s="42">
        <v>539.07000000000005</v>
      </c>
    </row>
    <row r="1415" spans="1:7">
      <c r="A1415" s="3">
        <v>38369</v>
      </c>
      <c r="B1415" s="4" t="s">
        <v>264</v>
      </c>
      <c r="C1415" s="4" t="s">
        <v>244</v>
      </c>
      <c r="D1415" s="4" t="s">
        <v>303</v>
      </c>
      <c r="E1415" s="4" t="s">
        <v>1617</v>
      </c>
      <c r="F1415" s="42">
        <v>3119.0852000000004</v>
      </c>
      <c r="G1415" s="42">
        <v>3335.92</v>
      </c>
    </row>
    <row r="1416" spans="1:7">
      <c r="A1416" s="3">
        <v>38368</v>
      </c>
      <c r="B1416" s="4" t="s">
        <v>267</v>
      </c>
      <c r="C1416" s="4" t="s">
        <v>248</v>
      </c>
      <c r="D1416" s="4" t="s">
        <v>281</v>
      </c>
      <c r="E1416" s="4" t="s">
        <v>1618</v>
      </c>
      <c r="F1416" s="42">
        <v>3468.3440000000001</v>
      </c>
      <c r="G1416" s="42">
        <v>6306.08</v>
      </c>
    </row>
    <row r="1417" spans="1:7">
      <c r="A1417" s="3">
        <v>38368</v>
      </c>
      <c r="B1417" s="4" t="s">
        <v>275</v>
      </c>
      <c r="C1417" s="4" t="s">
        <v>253</v>
      </c>
      <c r="D1417" s="4" t="s">
        <v>281</v>
      </c>
      <c r="E1417" s="4" t="s">
        <v>1619</v>
      </c>
      <c r="F1417" s="42">
        <v>2476.3958000000002</v>
      </c>
      <c r="G1417" s="42">
        <v>5759.06</v>
      </c>
    </row>
    <row r="1418" spans="1:7">
      <c r="A1418" s="3">
        <v>38368</v>
      </c>
      <c r="B1418" s="4" t="s">
        <v>264</v>
      </c>
      <c r="C1418" s="4" t="s">
        <v>272</v>
      </c>
      <c r="D1418" s="4" t="s">
        <v>265</v>
      </c>
      <c r="E1418" s="4" t="s">
        <v>1620</v>
      </c>
      <c r="F1418" s="42">
        <v>516.01400000000001</v>
      </c>
      <c r="G1418" s="42">
        <v>874.6</v>
      </c>
    </row>
    <row r="1419" spans="1:7">
      <c r="A1419" s="3">
        <v>38367</v>
      </c>
      <c r="B1419" s="4" t="s">
        <v>264</v>
      </c>
      <c r="C1419" s="4" t="s">
        <v>255</v>
      </c>
      <c r="D1419" s="4" t="s">
        <v>288</v>
      </c>
      <c r="E1419" s="4" t="s">
        <v>1621</v>
      </c>
      <c r="F1419" s="42">
        <v>2585.06</v>
      </c>
      <c r="G1419" s="42">
        <v>4457</v>
      </c>
    </row>
    <row r="1420" spans="1:7">
      <c r="A1420" s="3">
        <v>38367</v>
      </c>
      <c r="B1420" s="4" t="s">
        <v>267</v>
      </c>
      <c r="C1420" s="4" t="s">
        <v>244</v>
      </c>
      <c r="D1420" s="4" t="s">
        <v>279</v>
      </c>
      <c r="E1420" s="4" t="s">
        <v>1622</v>
      </c>
      <c r="F1420" s="42">
        <v>2303.8200000000002</v>
      </c>
      <c r="G1420" s="42">
        <v>3071.76</v>
      </c>
    </row>
    <row r="1421" spans="1:7">
      <c r="A1421" s="3">
        <v>38367</v>
      </c>
      <c r="B1421" s="4" t="s">
        <v>264</v>
      </c>
      <c r="C1421" s="4" t="s">
        <v>272</v>
      </c>
      <c r="D1421" s="4" t="s">
        <v>281</v>
      </c>
      <c r="E1421" s="4" t="s">
        <v>1623</v>
      </c>
      <c r="F1421" s="42">
        <v>1559.6140000000003</v>
      </c>
      <c r="G1421" s="42">
        <v>2293.5500000000002</v>
      </c>
    </row>
    <row r="1422" spans="1:7">
      <c r="A1422" s="3">
        <v>38366</v>
      </c>
      <c r="B1422" s="4" t="s">
        <v>264</v>
      </c>
      <c r="C1422" s="4" t="s">
        <v>255</v>
      </c>
      <c r="D1422" s="4" t="s">
        <v>288</v>
      </c>
      <c r="E1422" s="4" t="s">
        <v>1624</v>
      </c>
      <c r="F1422" s="42">
        <v>7063.1880000000001</v>
      </c>
      <c r="G1422" s="42">
        <v>8026.35</v>
      </c>
    </row>
    <row r="1423" spans="1:7">
      <c r="A1423" s="3">
        <v>38366</v>
      </c>
      <c r="B1423" s="4" t="s">
        <v>243</v>
      </c>
      <c r="C1423" s="4" t="s">
        <v>253</v>
      </c>
      <c r="D1423" s="4" t="s">
        <v>303</v>
      </c>
      <c r="E1423" s="4" t="s">
        <v>1625</v>
      </c>
      <c r="F1423" s="42">
        <v>6993.4821000000002</v>
      </c>
      <c r="G1423" s="42">
        <v>7479.66</v>
      </c>
    </row>
    <row r="1424" spans="1:7">
      <c r="A1424" s="3">
        <v>38366</v>
      </c>
      <c r="B1424" s="4" t="s">
        <v>275</v>
      </c>
      <c r="C1424" s="4" t="s">
        <v>258</v>
      </c>
      <c r="D1424" s="4" t="s">
        <v>317</v>
      </c>
      <c r="E1424" s="4" t="s">
        <v>1626</v>
      </c>
      <c r="F1424" s="42">
        <v>6385.7321000000002</v>
      </c>
      <c r="G1424" s="42">
        <v>6829.66</v>
      </c>
    </row>
    <row r="1425" spans="1:7">
      <c r="A1425" s="3">
        <v>38366</v>
      </c>
      <c r="B1425" s="4" t="s">
        <v>247</v>
      </c>
      <c r="C1425" s="4" t="s">
        <v>244</v>
      </c>
      <c r="D1425" s="4" t="s">
        <v>259</v>
      </c>
      <c r="E1425" s="4" t="s">
        <v>1627</v>
      </c>
      <c r="F1425" s="42">
        <v>2876.2097999999996</v>
      </c>
      <c r="G1425" s="42">
        <v>6688.86</v>
      </c>
    </row>
    <row r="1426" spans="1:7">
      <c r="A1426" s="3">
        <v>38366</v>
      </c>
      <c r="B1426" s="4" t="s">
        <v>247</v>
      </c>
      <c r="C1426" s="4" t="s">
        <v>272</v>
      </c>
      <c r="D1426" s="4" t="s">
        <v>245</v>
      </c>
      <c r="E1426" s="4" t="s">
        <v>1628</v>
      </c>
      <c r="F1426" s="42">
        <v>2206.5097999999998</v>
      </c>
      <c r="G1426" s="42">
        <v>5963.54</v>
      </c>
    </row>
    <row r="1427" spans="1:7">
      <c r="A1427" s="3">
        <v>38366</v>
      </c>
      <c r="B1427" s="4" t="s">
        <v>275</v>
      </c>
      <c r="C1427" s="4" t="s">
        <v>244</v>
      </c>
      <c r="D1427" s="4" t="s">
        <v>254</v>
      </c>
      <c r="E1427" s="4" t="s">
        <v>1629</v>
      </c>
      <c r="F1427" s="42">
        <v>2674.672</v>
      </c>
      <c r="G1427" s="42">
        <v>4863.04</v>
      </c>
    </row>
    <row r="1428" spans="1:7">
      <c r="A1428" s="3">
        <v>38366</v>
      </c>
      <c r="B1428" s="4" t="s">
        <v>247</v>
      </c>
      <c r="C1428" s="4" t="s">
        <v>255</v>
      </c>
      <c r="D1428" s="4" t="s">
        <v>303</v>
      </c>
      <c r="E1428" s="4" t="s">
        <v>1630</v>
      </c>
      <c r="F1428" s="42">
        <v>3241.4206000000004</v>
      </c>
      <c r="G1428" s="42">
        <v>3466.76</v>
      </c>
    </row>
    <row r="1429" spans="1:7">
      <c r="A1429" s="3">
        <v>38365</v>
      </c>
      <c r="B1429" s="4" t="s">
        <v>275</v>
      </c>
      <c r="C1429" s="4" t="s">
        <v>255</v>
      </c>
      <c r="D1429" s="4" t="s">
        <v>303</v>
      </c>
      <c r="E1429" s="4" t="s">
        <v>1631</v>
      </c>
      <c r="F1429" s="42">
        <v>5046.5826999999999</v>
      </c>
      <c r="G1429" s="42">
        <v>8553.5300000000007</v>
      </c>
    </row>
    <row r="1430" spans="1:7">
      <c r="A1430" s="3">
        <v>38365</v>
      </c>
      <c r="B1430" s="4" t="s">
        <v>247</v>
      </c>
      <c r="C1430" s="4" t="s">
        <v>244</v>
      </c>
      <c r="D1430" s="4" t="s">
        <v>256</v>
      </c>
      <c r="E1430" s="4" t="s">
        <v>1632</v>
      </c>
      <c r="F1430" s="42">
        <v>2235.21</v>
      </c>
      <c r="G1430" s="42">
        <v>2980.28</v>
      </c>
    </row>
    <row r="1431" spans="1:7">
      <c r="A1431" s="3">
        <v>38365</v>
      </c>
      <c r="B1431" s="4" t="s">
        <v>264</v>
      </c>
      <c r="C1431" s="4" t="s">
        <v>272</v>
      </c>
      <c r="D1431" s="4" t="s">
        <v>245</v>
      </c>
      <c r="E1431" s="4" t="s">
        <v>1633</v>
      </c>
      <c r="F1431" s="42">
        <v>1268.0025000000001</v>
      </c>
      <c r="G1431" s="42">
        <v>1690.67</v>
      </c>
    </row>
    <row r="1432" spans="1:7">
      <c r="A1432" s="3">
        <v>38364</v>
      </c>
      <c r="B1432" s="4" t="s">
        <v>275</v>
      </c>
      <c r="C1432" s="4" t="s">
        <v>248</v>
      </c>
      <c r="D1432" s="4" t="s">
        <v>251</v>
      </c>
      <c r="E1432" s="4" t="s">
        <v>1634</v>
      </c>
      <c r="F1432" s="42">
        <v>6619.97</v>
      </c>
      <c r="G1432" s="42">
        <v>9735.25</v>
      </c>
    </row>
    <row r="1433" spans="1:7">
      <c r="A1433" s="3">
        <v>38574</v>
      </c>
      <c r="B1433" s="4" t="s">
        <v>247</v>
      </c>
      <c r="C1433" s="4" t="s">
        <v>248</v>
      </c>
      <c r="D1433" s="4" t="s">
        <v>262</v>
      </c>
      <c r="E1433" s="4" t="s">
        <v>1505</v>
      </c>
      <c r="F1433" s="42">
        <v>346.71840000000003</v>
      </c>
      <c r="G1433" s="42">
        <v>509.88</v>
      </c>
    </row>
    <row r="1434" spans="1:7">
      <c r="A1434" s="3">
        <v>38364</v>
      </c>
      <c r="B1434" s="4" t="s">
        <v>243</v>
      </c>
      <c r="C1434" s="4" t="s">
        <v>255</v>
      </c>
      <c r="D1434" s="4" t="s">
        <v>268</v>
      </c>
      <c r="E1434" s="4" t="s">
        <v>1636</v>
      </c>
      <c r="F1434" s="42">
        <v>3836.5085000000004</v>
      </c>
      <c r="G1434" s="42">
        <v>6975.47</v>
      </c>
    </row>
    <row r="1435" spans="1:7">
      <c r="A1435" s="3">
        <v>38364</v>
      </c>
      <c r="B1435" s="4" t="s">
        <v>247</v>
      </c>
      <c r="C1435" s="4" t="s">
        <v>261</v>
      </c>
      <c r="D1435" s="4" t="s">
        <v>288</v>
      </c>
      <c r="E1435" s="4" t="s">
        <v>1637</v>
      </c>
      <c r="F1435" s="42">
        <v>2647.8405000000002</v>
      </c>
      <c r="G1435" s="42">
        <v>5884.09</v>
      </c>
    </row>
    <row r="1436" spans="1:7">
      <c r="A1436" s="3">
        <v>38364</v>
      </c>
      <c r="B1436" s="4" t="s">
        <v>275</v>
      </c>
      <c r="C1436" s="4" t="s">
        <v>255</v>
      </c>
      <c r="D1436" s="4" t="s">
        <v>288</v>
      </c>
      <c r="E1436" s="4" t="s">
        <v>1638</v>
      </c>
      <c r="F1436" s="42">
        <v>2118.4757</v>
      </c>
      <c r="G1436" s="42">
        <v>5725.61</v>
      </c>
    </row>
    <row r="1437" spans="1:7">
      <c r="A1437" s="3">
        <v>38364</v>
      </c>
      <c r="B1437" s="4" t="s">
        <v>243</v>
      </c>
      <c r="C1437" s="4" t="s">
        <v>248</v>
      </c>
      <c r="D1437" s="4" t="s">
        <v>268</v>
      </c>
      <c r="E1437" s="4" t="s">
        <v>1639</v>
      </c>
      <c r="F1437" s="42">
        <v>975.34960000000001</v>
      </c>
      <c r="G1437" s="42">
        <v>2636.08</v>
      </c>
    </row>
    <row r="1438" spans="1:7">
      <c r="A1438" s="3">
        <v>38363</v>
      </c>
      <c r="B1438" s="4" t="s">
        <v>247</v>
      </c>
      <c r="C1438" s="4" t="s">
        <v>244</v>
      </c>
      <c r="D1438" s="4" t="s">
        <v>303</v>
      </c>
      <c r="E1438" s="4" t="s">
        <v>1640</v>
      </c>
      <c r="F1438" s="42">
        <v>6171.4949999999999</v>
      </c>
      <c r="G1438" s="42">
        <v>8228.66</v>
      </c>
    </row>
    <row r="1439" spans="1:7">
      <c r="A1439" s="3">
        <v>38363</v>
      </c>
      <c r="B1439" s="4" t="s">
        <v>247</v>
      </c>
      <c r="C1439" s="4" t="s">
        <v>261</v>
      </c>
      <c r="D1439" s="4" t="s">
        <v>265</v>
      </c>
      <c r="E1439" s="4" t="s">
        <v>1641</v>
      </c>
      <c r="F1439" s="42">
        <v>5217.1855999999998</v>
      </c>
      <c r="G1439" s="42">
        <v>5928.62</v>
      </c>
    </row>
    <row r="1440" spans="1:7">
      <c r="A1440" s="3">
        <v>38363</v>
      </c>
      <c r="B1440" s="4" t="s">
        <v>243</v>
      </c>
      <c r="C1440" s="4" t="s">
        <v>258</v>
      </c>
      <c r="D1440" s="4" t="s">
        <v>256</v>
      </c>
      <c r="E1440" s="4" t="s">
        <v>1642</v>
      </c>
      <c r="F1440" s="42">
        <v>351.13100000000003</v>
      </c>
      <c r="G1440" s="42">
        <v>638.41999999999996</v>
      </c>
    </row>
    <row r="1441" spans="1:7">
      <c r="A1441" s="3">
        <v>38362</v>
      </c>
      <c r="B1441" s="4" t="s">
        <v>247</v>
      </c>
      <c r="C1441" s="4" t="s">
        <v>261</v>
      </c>
      <c r="D1441" s="4" t="s">
        <v>262</v>
      </c>
      <c r="E1441" s="4" t="s">
        <v>1643</v>
      </c>
      <c r="F1441" s="42">
        <v>4120.4360999999999</v>
      </c>
      <c r="G1441" s="42">
        <v>6983.79</v>
      </c>
    </row>
    <row r="1442" spans="1:7">
      <c r="A1442" s="3">
        <v>38362</v>
      </c>
      <c r="B1442" s="4" t="s">
        <v>267</v>
      </c>
      <c r="C1442" s="4" t="s">
        <v>255</v>
      </c>
      <c r="D1442" s="4" t="s">
        <v>245</v>
      </c>
      <c r="E1442" s="4" t="s">
        <v>1644</v>
      </c>
      <c r="F1442" s="42">
        <v>5815.1016</v>
      </c>
      <c r="G1442" s="42">
        <v>6608.07</v>
      </c>
    </row>
    <row r="1443" spans="1:7">
      <c r="A1443" s="3">
        <v>38519</v>
      </c>
      <c r="B1443" s="4" t="s">
        <v>243</v>
      </c>
      <c r="C1443" s="4" t="s">
        <v>248</v>
      </c>
      <c r="D1443" s="4" t="s">
        <v>262</v>
      </c>
      <c r="E1443" s="4" t="s">
        <v>1562</v>
      </c>
      <c r="F1443" s="42">
        <v>3398.3272000000002</v>
      </c>
      <c r="G1443" s="42">
        <v>4997.54</v>
      </c>
    </row>
    <row r="1444" spans="1:7">
      <c r="A1444" s="3">
        <v>38361</v>
      </c>
      <c r="B1444" s="4" t="s">
        <v>267</v>
      </c>
      <c r="C1444" s="4" t="s">
        <v>248</v>
      </c>
      <c r="D1444" s="4" t="s">
        <v>254</v>
      </c>
      <c r="E1444" s="4" t="s">
        <v>1646</v>
      </c>
      <c r="F1444" s="42">
        <v>3330.0135</v>
      </c>
      <c r="G1444" s="42">
        <v>7400.03</v>
      </c>
    </row>
    <row r="1445" spans="1:7">
      <c r="A1445" s="3">
        <v>38361</v>
      </c>
      <c r="B1445" s="4" t="s">
        <v>275</v>
      </c>
      <c r="C1445" s="4" t="s">
        <v>261</v>
      </c>
      <c r="D1445" s="4" t="s">
        <v>245</v>
      </c>
      <c r="E1445" s="4" t="s">
        <v>1647</v>
      </c>
      <c r="F1445" s="42">
        <v>5832.7015999999994</v>
      </c>
      <c r="G1445" s="42">
        <v>6628.07</v>
      </c>
    </row>
    <row r="1446" spans="1:7">
      <c r="A1446" s="3">
        <v>38361</v>
      </c>
      <c r="B1446" s="4" t="s">
        <v>264</v>
      </c>
      <c r="C1446" s="4" t="s">
        <v>244</v>
      </c>
      <c r="D1446" s="4" t="s">
        <v>276</v>
      </c>
      <c r="E1446" s="4" t="s">
        <v>1648</v>
      </c>
      <c r="F1446" s="42">
        <v>1205.0756000000001</v>
      </c>
      <c r="G1446" s="42">
        <v>1772.17</v>
      </c>
    </row>
    <row r="1447" spans="1:7">
      <c r="A1447" s="3">
        <v>38360</v>
      </c>
      <c r="B1447" s="4" t="s">
        <v>243</v>
      </c>
      <c r="C1447" s="4" t="s">
        <v>253</v>
      </c>
      <c r="D1447" s="4" t="s">
        <v>262</v>
      </c>
      <c r="E1447" s="4" t="s">
        <v>1649</v>
      </c>
      <c r="F1447" s="42">
        <v>1513.2655999999999</v>
      </c>
      <c r="G1447" s="42">
        <v>1719.62</v>
      </c>
    </row>
    <row r="1448" spans="1:7">
      <c r="A1448" s="3">
        <v>38359</v>
      </c>
      <c r="B1448" s="4" t="s">
        <v>275</v>
      </c>
      <c r="C1448" s="4" t="s">
        <v>255</v>
      </c>
      <c r="D1448" s="4" t="s">
        <v>254</v>
      </c>
      <c r="E1448" s="4" t="s">
        <v>1650</v>
      </c>
      <c r="F1448" s="42">
        <v>2486.4555</v>
      </c>
      <c r="G1448" s="42">
        <v>6720.15</v>
      </c>
    </row>
    <row r="1449" spans="1:7">
      <c r="A1449" s="3">
        <v>38359</v>
      </c>
      <c r="B1449" s="4" t="s">
        <v>267</v>
      </c>
      <c r="C1449" s="4" t="s">
        <v>272</v>
      </c>
      <c r="D1449" s="4" t="s">
        <v>251</v>
      </c>
      <c r="E1449" s="4" t="s">
        <v>1651</v>
      </c>
      <c r="F1449" s="42">
        <v>3894.4306999999994</v>
      </c>
      <c r="G1449" s="42">
        <v>6600.73</v>
      </c>
    </row>
    <row r="1450" spans="1:7">
      <c r="A1450" s="3">
        <v>38359</v>
      </c>
      <c r="B1450" s="4" t="s">
        <v>247</v>
      </c>
      <c r="C1450" s="4" t="s">
        <v>255</v>
      </c>
      <c r="D1450" s="4" t="s">
        <v>288</v>
      </c>
      <c r="E1450" s="4" t="s">
        <v>1652</v>
      </c>
      <c r="F1450" s="42">
        <v>2851.1774999999998</v>
      </c>
      <c r="G1450" s="42">
        <v>6335.95</v>
      </c>
    </row>
    <row r="1451" spans="1:7">
      <c r="A1451" s="3">
        <v>38359</v>
      </c>
      <c r="B1451" s="4" t="s">
        <v>243</v>
      </c>
      <c r="C1451" s="4" t="s">
        <v>253</v>
      </c>
      <c r="D1451" s="4" t="s">
        <v>259</v>
      </c>
      <c r="E1451" s="4" t="s">
        <v>1653</v>
      </c>
      <c r="F1451" s="42">
        <v>1406.34</v>
      </c>
      <c r="G1451" s="42">
        <v>3125.2</v>
      </c>
    </row>
    <row r="1452" spans="1:7">
      <c r="A1452" s="3">
        <v>38358</v>
      </c>
      <c r="B1452" s="4" t="s">
        <v>247</v>
      </c>
      <c r="C1452" s="4" t="s">
        <v>286</v>
      </c>
      <c r="D1452" s="4" t="s">
        <v>259</v>
      </c>
      <c r="E1452" s="4" t="s">
        <v>1654</v>
      </c>
      <c r="F1452" s="42">
        <v>3370.9940000000001</v>
      </c>
      <c r="G1452" s="42">
        <v>6129.08</v>
      </c>
    </row>
    <row r="1453" spans="1:7">
      <c r="A1453" s="3">
        <v>38358</v>
      </c>
      <c r="B1453" s="4" t="s">
        <v>243</v>
      </c>
      <c r="C1453" s="4" t="s">
        <v>248</v>
      </c>
      <c r="D1453" s="4" t="s">
        <v>265</v>
      </c>
      <c r="E1453" s="4" t="s">
        <v>1655</v>
      </c>
      <c r="F1453" s="42">
        <v>2795.4612999999995</v>
      </c>
      <c r="G1453" s="42">
        <v>4738.07</v>
      </c>
    </row>
    <row r="1454" spans="1:7">
      <c r="A1454" s="3">
        <v>38357</v>
      </c>
      <c r="B1454" s="4" t="s">
        <v>247</v>
      </c>
      <c r="C1454" s="4" t="s">
        <v>255</v>
      </c>
      <c r="D1454" s="4" t="s">
        <v>254</v>
      </c>
      <c r="E1454" s="4" t="s">
        <v>1656</v>
      </c>
      <c r="F1454" s="42">
        <v>568.01279999999997</v>
      </c>
      <c r="G1454" s="42">
        <v>1320.96</v>
      </c>
    </row>
    <row r="1455" spans="1:7">
      <c r="A1455" s="3">
        <v>38357</v>
      </c>
      <c r="B1455" s="4" t="s">
        <v>264</v>
      </c>
      <c r="C1455" s="4" t="s">
        <v>261</v>
      </c>
      <c r="D1455" s="4" t="s">
        <v>317</v>
      </c>
      <c r="E1455" s="4" t="s">
        <v>1657</v>
      </c>
      <c r="F1455" s="42">
        <v>644.46879999999987</v>
      </c>
      <c r="G1455" s="42">
        <v>1092.32</v>
      </c>
    </row>
    <row r="1456" spans="1:7">
      <c r="A1456" s="3">
        <v>38357</v>
      </c>
      <c r="B1456" s="4" t="s">
        <v>247</v>
      </c>
      <c r="C1456" s="4" t="s">
        <v>286</v>
      </c>
      <c r="D1456" s="4" t="s">
        <v>276</v>
      </c>
      <c r="E1456" s="4" t="s">
        <v>1658</v>
      </c>
      <c r="F1456" s="42">
        <v>219.00760000000002</v>
      </c>
      <c r="G1456" s="42">
        <v>322.07</v>
      </c>
    </row>
    <row r="1457" spans="1:7">
      <c r="A1457" s="3">
        <v>38357</v>
      </c>
      <c r="B1457" s="4" t="s">
        <v>243</v>
      </c>
      <c r="C1457" s="4" t="s">
        <v>253</v>
      </c>
      <c r="D1457" s="4" t="s">
        <v>251</v>
      </c>
      <c r="E1457" s="4" t="s">
        <v>1659</v>
      </c>
      <c r="F1457" s="42">
        <v>135.31049999999999</v>
      </c>
      <c r="G1457" s="42">
        <v>300.69</v>
      </c>
    </row>
    <row r="1458" spans="1:7">
      <c r="A1458" s="3">
        <v>38357</v>
      </c>
      <c r="B1458" s="4" t="s">
        <v>243</v>
      </c>
      <c r="C1458" s="4" t="s">
        <v>261</v>
      </c>
      <c r="D1458" s="4" t="s">
        <v>288</v>
      </c>
      <c r="E1458" s="4" t="s">
        <v>776</v>
      </c>
      <c r="F1458" s="42">
        <v>218.95830000000001</v>
      </c>
      <c r="G1458" s="42">
        <v>234.18</v>
      </c>
    </row>
    <row r="1459" spans="1:7">
      <c r="A1459" s="3">
        <v>38356</v>
      </c>
      <c r="B1459" s="4" t="s">
        <v>247</v>
      </c>
      <c r="C1459" s="4" t="s">
        <v>272</v>
      </c>
      <c r="D1459" s="4" t="s">
        <v>245</v>
      </c>
      <c r="E1459" s="4" t="s">
        <v>1660</v>
      </c>
      <c r="F1459" s="42">
        <v>3692.1176</v>
      </c>
      <c r="G1459" s="42">
        <v>8586.32</v>
      </c>
    </row>
    <row r="1460" spans="1:7">
      <c r="A1460" s="3">
        <v>38356</v>
      </c>
      <c r="B1460" s="4" t="s">
        <v>275</v>
      </c>
      <c r="C1460" s="4" t="s">
        <v>248</v>
      </c>
      <c r="D1460" s="4" t="s">
        <v>276</v>
      </c>
      <c r="E1460" s="4" t="s">
        <v>1661</v>
      </c>
      <c r="F1460" s="42">
        <v>3442.1714999999999</v>
      </c>
      <c r="G1460" s="42">
        <v>8005.05</v>
      </c>
    </row>
    <row r="1461" spans="1:7">
      <c r="A1461" s="3">
        <v>38356</v>
      </c>
      <c r="B1461" s="4" t="s">
        <v>275</v>
      </c>
      <c r="C1461" s="4" t="s">
        <v>258</v>
      </c>
      <c r="D1461" s="4" t="s">
        <v>317</v>
      </c>
      <c r="E1461" s="4" t="s">
        <v>1662</v>
      </c>
      <c r="F1461" s="42">
        <v>2681.8387999999995</v>
      </c>
      <c r="G1461" s="42">
        <v>4623.8599999999997</v>
      </c>
    </row>
    <row r="1462" spans="1:7">
      <c r="A1462" s="3">
        <v>38497</v>
      </c>
      <c r="B1462" s="4" t="s">
        <v>247</v>
      </c>
      <c r="C1462" s="4" t="s">
        <v>248</v>
      </c>
      <c r="D1462" s="4" t="s">
        <v>262</v>
      </c>
      <c r="E1462" s="4" t="s">
        <v>1583</v>
      </c>
      <c r="F1462" s="42">
        <v>4315.6025000000009</v>
      </c>
      <c r="G1462" s="42">
        <v>7846.55</v>
      </c>
    </row>
    <row r="1463" spans="1:7">
      <c r="A1463" s="3">
        <v>38355</v>
      </c>
      <c r="B1463" s="4" t="s">
        <v>243</v>
      </c>
      <c r="C1463" s="4" t="s">
        <v>244</v>
      </c>
      <c r="D1463" s="4" t="s">
        <v>279</v>
      </c>
      <c r="E1463" s="4" t="s">
        <v>1664</v>
      </c>
      <c r="F1463" s="42">
        <v>854.12649999999996</v>
      </c>
      <c r="G1463" s="42">
        <v>2308.4499999999998</v>
      </c>
    </row>
    <row r="1464" spans="1:7">
      <c r="A1464" s="3">
        <v>38354</v>
      </c>
      <c r="B1464" s="4" t="s">
        <v>243</v>
      </c>
      <c r="C1464" s="4" t="s">
        <v>258</v>
      </c>
      <c r="D1464" s="4" t="s">
        <v>256</v>
      </c>
      <c r="E1464" s="4" t="s">
        <v>1665</v>
      </c>
      <c r="F1464" s="42">
        <v>5238.7339999999995</v>
      </c>
      <c r="G1464" s="42">
        <v>9032.2999999999993</v>
      </c>
    </row>
    <row r="1465" spans="1:7">
      <c r="A1465" s="3">
        <v>38354</v>
      </c>
      <c r="B1465" s="4" t="s">
        <v>264</v>
      </c>
      <c r="C1465" s="4" t="s">
        <v>255</v>
      </c>
      <c r="D1465" s="4" t="s">
        <v>276</v>
      </c>
      <c r="E1465" s="4" t="s">
        <v>1666</v>
      </c>
      <c r="F1465" s="42">
        <v>2272.1071000000002</v>
      </c>
      <c r="G1465" s="42">
        <v>6140.83</v>
      </c>
    </row>
    <row r="1466" spans="1:7">
      <c r="A1466" s="3">
        <v>38354</v>
      </c>
      <c r="B1466" s="4" t="s">
        <v>264</v>
      </c>
      <c r="C1466" s="4" t="s">
        <v>261</v>
      </c>
      <c r="D1466" s="4" t="s">
        <v>245</v>
      </c>
      <c r="E1466" s="4" t="s">
        <v>1667</v>
      </c>
      <c r="F1466" s="42">
        <v>3591.4715999999999</v>
      </c>
      <c r="G1466" s="42">
        <v>6087.24</v>
      </c>
    </row>
    <row r="1467" spans="1:7">
      <c r="A1467" s="3">
        <v>38354</v>
      </c>
      <c r="B1467" s="4" t="s">
        <v>267</v>
      </c>
      <c r="C1467" s="4" t="s">
        <v>248</v>
      </c>
      <c r="D1467" s="4" t="s">
        <v>256</v>
      </c>
      <c r="E1467" s="4" t="s">
        <v>1668</v>
      </c>
      <c r="F1467" s="42">
        <v>4158.1949999999997</v>
      </c>
      <c r="G1467" s="42">
        <v>5544.26</v>
      </c>
    </row>
    <row r="1468" spans="1:7">
      <c r="A1468" s="3">
        <v>38354</v>
      </c>
      <c r="B1468" s="4" t="s">
        <v>243</v>
      </c>
      <c r="C1468" s="4" t="s">
        <v>255</v>
      </c>
      <c r="D1468" s="4" t="s">
        <v>254</v>
      </c>
      <c r="E1468" s="4" t="s">
        <v>1669</v>
      </c>
      <c r="F1468" s="42">
        <v>2423.7455000000004</v>
      </c>
      <c r="G1468" s="42">
        <v>4406.8100000000004</v>
      </c>
    </row>
    <row r="1469" spans="1:7">
      <c r="A1469" s="3">
        <v>38491</v>
      </c>
      <c r="B1469" s="4" t="s">
        <v>247</v>
      </c>
      <c r="C1469" s="4" t="s">
        <v>248</v>
      </c>
      <c r="D1469" s="4" t="s">
        <v>262</v>
      </c>
      <c r="E1469" s="4" t="s">
        <v>1615</v>
      </c>
      <c r="F1469" s="42">
        <v>589.88699999999994</v>
      </c>
      <c r="G1469" s="42">
        <v>1310.86</v>
      </c>
    </row>
    <row r="1470" spans="1:7">
      <c r="A1470" s="3">
        <v>38354</v>
      </c>
      <c r="B1470" s="4" t="s">
        <v>247</v>
      </c>
      <c r="C1470" s="4" t="s">
        <v>272</v>
      </c>
      <c r="D1470" s="4" t="s">
        <v>262</v>
      </c>
      <c r="E1470" s="4" t="s">
        <v>1671</v>
      </c>
      <c r="F1470" s="42">
        <v>1373.6816000000001</v>
      </c>
      <c r="G1470" s="42">
        <v>2020.12</v>
      </c>
    </row>
    <row r="1471" spans="1:7">
      <c r="A1471" s="3">
        <v>38354</v>
      </c>
      <c r="B1471" s="4" t="s">
        <v>264</v>
      </c>
      <c r="C1471" s="4" t="s">
        <v>258</v>
      </c>
      <c r="D1471" s="4" t="s">
        <v>268</v>
      </c>
      <c r="E1471" s="4" t="s">
        <v>1672</v>
      </c>
      <c r="F1471" s="42">
        <v>1360.41</v>
      </c>
      <c r="G1471" s="42">
        <v>1813.88</v>
      </c>
    </row>
    <row r="1472" spans="1:7">
      <c r="A1472" s="3">
        <v>38353</v>
      </c>
      <c r="B1472" s="4" t="s">
        <v>264</v>
      </c>
      <c r="C1472" s="4" t="s">
        <v>248</v>
      </c>
      <c r="D1472" s="4" t="s">
        <v>303</v>
      </c>
      <c r="E1472" s="4" t="s">
        <v>1673</v>
      </c>
      <c r="F1472" s="42">
        <v>1449.1455000000001</v>
      </c>
      <c r="G1472" s="42">
        <v>2634.81</v>
      </c>
    </row>
    <row r="1473" spans="1:7">
      <c r="A1473" s="3">
        <v>38352</v>
      </c>
      <c r="B1473" s="4" t="s">
        <v>267</v>
      </c>
      <c r="C1473" s="4" t="s">
        <v>258</v>
      </c>
      <c r="D1473" s="4" t="s">
        <v>268</v>
      </c>
      <c r="E1473" s="4" t="s">
        <v>1674</v>
      </c>
      <c r="F1473" s="42">
        <v>8667.1728000000003</v>
      </c>
      <c r="G1473" s="42">
        <v>9849.06</v>
      </c>
    </row>
    <row r="1474" spans="1:7">
      <c r="A1474" s="3">
        <v>38352</v>
      </c>
      <c r="B1474" s="4" t="s">
        <v>247</v>
      </c>
      <c r="C1474" s="4" t="s">
        <v>258</v>
      </c>
      <c r="D1474" s="4" t="s">
        <v>288</v>
      </c>
      <c r="E1474" s="4" t="s">
        <v>1675</v>
      </c>
      <c r="F1474" s="42">
        <v>5394.1449999999995</v>
      </c>
      <c r="G1474" s="42">
        <v>9300.25</v>
      </c>
    </row>
    <row r="1475" spans="1:7">
      <c r="A1475" s="3">
        <v>38351</v>
      </c>
      <c r="B1475" s="4" t="s">
        <v>247</v>
      </c>
      <c r="C1475" s="4" t="s">
        <v>253</v>
      </c>
      <c r="D1475" s="4" t="s">
        <v>268</v>
      </c>
      <c r="E1475" s="4" t="s">
        <v>1676</v>
      </c>
      <c r="F1475" s="42">
        <v>4139.7565000000004</v>
      </c>
      <c r="G1475" s="42">
        <v>7526.83</v>
      </c>
    </row>
    <row r="1476" spans="1:7">
      <c r="A1476" s="3">
        <v>38351</v>
      </c>
      <c r="B1476" s="4" t="s">
        <v>247</v>
      </c>
      <c r="C1476" s="4" t="s">
        <v>248</v>
      </c>
      <c r="D1476" s="4" t="s">
        <v>317</v>
      </c>
      <c r="E1476" s="4" t="s">
        <v>1677</v>
      </c>
      <c r="F1476" s="42">
        <v>2150.9674999999997</v>
      </c>
      <c r="G1476" s="42">
        <v>5002.25</v>
      </c>
    </row>
    <row r="1477" spans="1:7">
      <c r="A1477" s="3">
        <v>38351</v>
      </c>
      <c r="B1477" s="4" t="s">
        <v>247</v>
      </c>
      <c r="C1477" s="4" t="s">
        <v>261</v>
      </c>
      <c r="D1477" s="4" t="s">
        <v>256</v>
      </c>
      <c r="E1477" s="4" t="s">
        <v>1678</v>
      </c>
      <c r="F1477" s="42">
        <v>1309.4024999999999</v>
      </c>
      <c r="G1477" s="42">
        <v>1745.87</v>
      </c>
    </row>
    <row r="1478" spans="1:7">
      <c r="A1478" s="3">
        <v>38350</v>
      </c>
      <c r="B1478" s="4" t="s">
        <v>247</v>
      </c>
      <c r="C1478" s="4" t="s">
        <v>261</v>
      </c>
      <c r="D1478" s="4" t="s">
        <v>262</v>
      </c>
      <c r="E1478" s="4" t="s">
        <v>1679</v>
      </c>
      <c r="F1478" s="42">
        <v>4204.4969999999994</v>
      </c>
      <c r="G1478" s="42">
        <v>9777.9</v>
      </c>
    </row>
    <row r="1479" spans="1:7">
      <c r="A1479" s="3">
        <v>38350</v>
      </c>
      <c r="B1479" s="4" t="s">
        <v>247</v>
      </c>
      <c r="C1479" s="4" t="s">
        <v>258</v>
      </c>
      <c r="D1479" s="4" t="s">
        <v>245</v>
      </c>
      <c r="E1479" s="4" t="s">
        <v>1680</v>
      </c>
      <c r="F1479" s="42">
        <v>3325.6755000000003</v>
      </c>
      <c r="G1479" s="42">
        <v>7390.39</v>
      </c>
    </row>
    <row r="1480" spans="1:7">
      <c r="A1480" s="3">
        <v>38350</v>
      </c>
      <c r="B1480" s="4" t="s">
        <v>264</v>
      </c>
      <c r="C1480" s="4" t="s">
        <v>253</v>
      </c>
      <c r="D1480" s="4" t="s">
        <v>281</v>
      </c>
      <c r="E1480" s="4" t="s">
        <v>1681</v>
      </c>
      <c r="F1480" s="42">
        <v>6379.4115000000002</v>
      </c>
      <c r="G1480" s="42">
        <v>6822.9</v>
      </c>
    </row>
    <row r="1481" spans="1:7">
      <c r="A1481" s="3">
        <v>38350</v>
      </c>
      <c r="B1481" s="4" t="s">
        <v>243</v>
      </c>
      <c r="C1481" s="4" t="s">
        <v>248</v>
      </c>
      <c r="D1481" s="4" t="s">
        <v>303</v>
      </c>
      <c r="E1481" s="4" t="s">
        <v>1682</v>
      </c>
      <c r="F1481" s="42">
        <v>1776.5587</v>
      </c>
      <c r="G1481" s="42">
        <v>4801.51</v>
      </c>
    </row>
    <row r="1482" spans="1:7">
      <c r="A1482" s="3">
        <v>38350</v>
      </c>
      <c r="B1482" s="4" t="s">
        <v>275</v>
      </c>
      <c r="C1482" s="4" t="s">
        <v>248</v>
      </c>
      <c r="D1482" s="4" t="s">
        <v>259</v>
      </c>
      <c r="E1482" s="4" t="s">
        <v>1683</v>
      </c>
      <c r="F1482" s="42">
        <v>2767.9344000000001</v>
      </c>
      <c r="G1482" s="42">
        <v>3145.38</v>
      </c>
    </row>
    <row r="1483" spans="1:7">
      <c r="A1483" s="3">
        <v>38349</v>
      </c>
      <c r="B1483" s="4" t="s">
        <v>247</v>
      </c>
      <c r="C1483" s="4" t="s">
        <v>244</v>
      </c>
      <c r="D1483" s="4" t="s">
        <v>288</v>
      </c>
      <c r="E1483" s="4" t="s">
        <v>1684</v>
      </c>
      <c r="F1483" s="42">
        <v>3621.7487000000001</v>
      </c>
      <c r="G1483" s="42">
        <v>9788.51</v>
      </c>
    </row>
    <row r="1484" spans="1:7">
      <c r="A1484" s="3">
        <v>38348</v>
      </c>
      <c r="B1484" s="4" t="s">
        <v>275</v>
      </c>
      <c r="C1484" s="4" t="s">
        <v>272</v>
      </c>
      <c r="D1484" s="4" t="s">
        <v>251</v>
      </c>
      <c r="E1484" s="4" t="s">
        <v>1685</v>
      </c>
      <c r="F1484" s="42">
        <v>3396.2484999999997</v>
      </c>
      <c r="G1484" s="42">
        <v>9179.0499999999993</v>
      </c>
    </row>
    <row r="1485" spans="1:7">
      <c r="A1485" s="3">
        <v>38348</v>
      </c>
      <c r="B1485" s="4" t="s">
        <v>267</v>
      </c>
      <c r="C1485" s="4" t="s">
        <v>253</v>
      </c>
      <c r="D1485" s="4" t="s">
        <v>303</v>
      </c>
      <c r="E1485" s="4" t="s">
        <v>1686</v>
      </c>
      <c r="F1485" s="42">
        <v>5832.4125000000004</v>
      </c>
      <c r="G1485" s="42">
        <v>7776.55</v>
      </c>
    </row>
    <row r="1486" spans="1:7">
      <c r="A1486" s="3">
        <v>38348</v>
      </c>
      <c r="B1486" s="4" t="s">
        <v>247</v>
      </c>
      <c r="C1486" s="4" t="s">
        <v>261</v>
      </c>
      <c r="D1486" s="4" t="s">
        <v>276</v>
      </c>
      <c r="E1486" s="4" t="s">
        <v>794</v>
      </c>
      <c r="F1486" s="42">
        <v>4638.9192000000003</v>
      </c>
      <c r="G1486" s="42">
        <v>6821.94</v>
      </c>
    </row>
    <row r="1487" spans="1:7">
      <c r="A1487" s="3">
        <v>38348</v>
      </c>
      <c r="B1487" s="4" t="s">
        <v>267</v>
      </c>
      <c r="C1487" s="4" t="s">
        <v>248</v>
      </c>
      <c r="D1487" s="4" t="s">
        <v>259</v>
      </c>
      <c r="E1487" s="4" t="s">
        <v>1687</v>
      </c>
      <c r="F1487" s="42">
        <v>1918.9985999999999</v>
      </c>
      <c r="G1487" s="42">
        <v>3252.54</v>
      </c>
    </row>
    <row r="1488" spans="1:7">
      <c r="A1488" s="3">
        <v>38347</v>
      </c>
      <c r="B1488" s="4" t="s">
        <v>264</v>
      </c>
      <c r="C1488" s="4" t="s">
        <v>286</v>
      </c>
      <c r="D1488" s="4" t="s">
        <v>245</v>
      </c>
      <c r="E1488" s="4" t="s">
        <v>1688</v>
      </c>
      <c r="F1488" s="42">
        <v>6261.7874999999995</v>
      </c>
      <c r="G1488" s="42">
        <v>8349.0499999999993</v>
      </c>
    </row>
    <row r="1489" spans="1:7">
      <c r="A1489" s="3">
        <v>38347</v>
      </c>
      <c r="B1489" s="4" t="s">
        <v>243</v>
      </c>
      <c r="C1489" s="4" t="s">
        <v>253</v>
      </c>
      <c r="D1489" s="4" t="s">
        <v>276</v>
      </c>
      <c r="E1489" s="4" t="s">
        <v>1689</v>
      </c>
      <c r="F1489" s="42">
        <v>5923.0567000000001</v>
      </c>
      <c r="G1489" s="42">
        <v>6334.82</v>
      </c>
    </row>
    <row r="1490" spans="1:7">
      <c r="A1490" s="3">
        <v>38481</v>
      </c>
      <c r="B1490" s="4" t="s">
        <v>247</v>
      </c>
      <c r="C1490" s="4" t="s">
        <v>248</v>
      </c>
      <c r="D1490" s="4" t="s">
        <v>262</v>
      </c>
      <c r="E1490" s="4" t="s">
        <v>1635</v>
      </c>
      <c r="F1490" s="42">
        <v>1858.3438999999998</v>
      </c>
      <c r="G1490" s="42">
        <v>4321.7299999999996</v>
      </c>
    </row>
    <row r="1491" spans="1:7">
      <c r="A1491" s="3">
        <v>38346</v>
      </c>
      <c r="B1491" s="4" t="s">
        <v>275</v>
      </c>
      <c r="C1491" s="4" t="s">
        <v>248</v>
      </c>
      <c r="D1491" s="4" t="s">
        <v>288</v>
      </c>
      <c r="E1491" s="4" t="s">
        <v>1691</v>
      </c>
      <c r="F1491" s="42">
        <v>3664.6785</v>
      </c>
      <c r="G1491" s="42">
        <v>8143.73</v>
      </c>
    </row>
    <row r="1492" spans="1:7">
      <c r="A1492" s="3">
        <v>38346</v>
      </c>
      <c r="B1492" s="4" t="s">
        <v>275</v>
      </c>
      <c r="C1492" s="4" t="s">
        <v>261</v>
      </c>
      <c r="D1492" s="4" t="s">
        <v>265</v>
      </c>
      <c r="E1492" s="4" t="s">
        <v>1692</v>
      </c>
      <c r="F1492" s="42">
        <v>3343.9950000000003</v>
      </c>
      <c r="G1492" s="42">
        <v>7431.1</v>
      </c>
    </row>
    <row r="1493" spans="1:7">
      <c r="A1493" s="3">
        <v>38346</v>
      </c>
      <c r="B1493" s="4" t="s">
        <v>247</v>
      </c>
      <c r="C1493" s="4" t="s">
        <v>253</v>
      </c>
      <c r="D1493" s="4" t="s">
        <v>303</v>
      </c>
      <c r="E1493" s="4" t="s">
        <v>910</v>
      </c>
      <c r="F1493" s="42">
        <v>2281.6308999999997</v>
      </c>
      <c r="G1493" s="42">
        <v>6166.57</v>
      </c>
    </row>
    <row r="1494" spans="1:7">
      <c r="A1494" s="3">
        <v>38346</v>
      </c>
      <c r="B1494" s="4" t="s">
        <v>264</v>
      </c>
      <c r="C1494" s="4" t="s">
        <v>248</v>
      </c>
      <c r="D1494" s="4" t="s">
        <v>276</v>
      </c>
      <c r="E1494" s="4" t="s">
        <v>1693</v>
      </c>
      <c r="F1494" s="42">
        <v>2184.3060999999998</v>
      </c>
      <c r="G1494" s="42">
        <v>5903.53</v>
      </c>
    </row>
    <row r="1495" spans="1:7">
      <c r="A1495" s="3">
        <v>38346</v>
      </c>
      <c r="B1495" s="4" t="s">
        <v>247</v>
      </c>
      <c r="C1495" s="4" t="s">
        <v>258</v>
      </c>
      <c r="D1495" s="4" t="s">
        <v>288</v>
      </c>
      <c r="E1495" s="4" t="s">
        <v>1694</v>
      </c>
      <c r="F1495" s="42">
        <v>2636.7345</v>
      </c>
      <c r="G1495" s="42">
        <v>5859.41</v>
      </c>
    </row>
    <row r="1496" spans="1:7">
      <c r="A1496" s="3">
        <v>38345</v>
      </c>
      <c r="B1496" s="4" t="s">
        <v>247</v>
      </c>
      <c r="C1496" s="4" t="s">
        <v>244</v>
      </c>
      <c r="D1496" s="4" t="s">
        <v>303</v>
      </c>
      <c r="E1496" s="4" t="s">
        <v>1695</v>
      </c>
      <c r="F1496" s="42">
        <v>435.40079999999995</v>
      </c>
      <c r="G1496" s="42">
        <v>1012.56</v>
      </c>
    </row>
    <row r="1497" spans="1:7">
      <c r="A1497" s="3">
        <v>38345</v>
      </c>
      <c r="B1497" s="4" t="s">
        <v>247</v>
      </c>
      <c r="C1497" s="4" t="s">
        <v>248</v>
      </c>
      <c r="D1497" s="4" t="s">
        <v>256</v>
      </c>
      <c r="E1497" s="4" t="s">
        <v>1696</v>
      </c>
      <c r="F1497" s="42">
        <v>322.37560000000002</v>
      </c>
      <c r="G1497" s="42">
        <v>555.82000000000005</v>
      </c>
    </row>
    <row r="1498" spans="1:7">
      <c r="A1498" s="3">
        <v>38344</v>
      </c>
      <c r="B1498" s="4" t="s">
        <v>247</v>
      </c>
      <c r="C1498" s="4" t="s">
        <v>258</v>
      </c>
      <c r="D1498" s="4" t="s">
        <v>288</v>
      </c>
      <c r="E1498" s="4" t="s">
        <v>1697</v>
      </c>
      <c r="F1498" s="42">
        <v>4064.72</v>
      </c>
      <c r="G1498" s="42">
        <v>7390.4</v>
      </c>
    </row>
    <row r="1499" spans="1:7">
      <c r="A1499" s="3">
        <v>38343</v>
      </c>
      <c r="B1499" s="4" t="s">
        <v>243</v>
      </c>
      <c r="C1499" s="4" t="s">
        <v>272</v>
      </c>
      <c r="D1499" s="4" t="s">
        <v>251</v>
      </c>
      <c r="E1499" s="4" t="s">
        <v>1698</v>
      </c>
      <c r="F1499" s="42">
        <v>3799.3032000000003</v>
      </c>
      <c r="G1499" s="42">
        <v>4317.3900000000003</v>
      </c>
    </row>
    <row r="1500" spans="1:7">
      <c r="A1500" s="3">
        <v>38343</v>
      </c>
      <c r="B1500" s="4" t="s">
        <v>264</v>
      </c>
      <c r="C1500" s="4" t="s">
        <v>258</v>
      </c>
      <c r="D1500" s="4" t="s">
        <v>281</v>
      </c>
      <c r="E1500" s="4" t="s">
        <v>1699</v>
      </c>
      <c r="F1500" s="42">
        <v>3786.8863999999999</v>
      </c>
      <c r="G1500" s="42">
        <v>4303.28</v>
      </c>
    </row>
    <row r="1501" spans="1:7">
      <c r="A1501" s="3">
        <v>38343</v>
      </c>
      <c r="B1501" s="4" t="s">
        <v>247</v>
      </c>
      <c r="C1501" s="4" t="s">
        <v>244</v>
      </c>
      <c r="D1501" s="4" t="s">
        <v>317</v>
      </c>
      <c r="E1501" s="4" t="s">
        <v>1700</v>
      </c>
      <c r="F1501" s="42">
        <v>3654.4376000000002</v>
      </c>
      <c r="G1501" s="42">
        <v>4152.7700000000004</v>
      </c>
    </row>
    <row r="1502" spans="1:7">
      <c r="A1502" s="3">
        <v>38343</v>
      </c>
      <c r="B1502" s="4" t="s">
        <v>243</v>
      </c>
      <c r="C1502" s="4" t="s">
        <v>248</v>
      </c>
      <c r="D1502" s="4" t="s">
        <v>259</v>
      </c>
      <c r="E1502" s="4" t="s">
        <v>1701</v>
      </c>
      <c r="F1502" s="42">
        <v>3727.4616500000002</v>
      </c>
      <c r="G1502" s="42">
        <v>3986.59</v>
      </c>
    </row>
    <row r="1503" spans="1:7">
      <c r="A1503" s="3">
        <v>38342</v>
      </c>
      <c r="B1503" s="4" t="s">
        <v>275</v>
      </c>
      <c r="C1503" s="4" t="s">
        <v>258</v>
      </c>
      <c r="D1503" s="4" t="s">
        <v>279</v>
      </c>
      <c r="E1503" s="4" t="s">
        <v>1702</v>
      </c>
      <c r="F1503" s="42">
        <v>2432.7352000000001</v>
      </c>
      <c r="G1503" s="42">
        <v>6574.96</v>
      </c>
    </row>
    <row r="1504" spans="1:7">
      <c r="A1504" s="3">
        <v>38342</v>
      </c>
      <c r="B1504" s="4" t="s">
        <v>247</v>
      </c>
      <c r="C1504" s="4" t="s">
        <v>261</v>
      </c>
      <c r="D1504" s="4" t="s">
        <v>251</v>
      </c>
      <c r="E1504" s="4" t="s">
        <v>1703</v>
      </c>
      <c r="F1504" s="42">
        <v>1246.3055000000002</v>
      </c>
      <c r="G1504" s="42">
        <v>2266.0100000000002</v>
      </c>
    </row>
    <row r="1505" spans="1:7">
      <c r="A1505" s="3">
        <v>38342</v>
      </c>
      <c r="B1505" s="4" t="s">
        <v>267</v>
      </c>
      <c r="C1505" s="4" t="s">
        <v>272</v>
      </c>
      <c r="D1505" s="4" t="s">
        <v>303</v>
      </c>
      <c r="E1505" s="4" t="s">
        <v>1704</v>
      </c>
      <c r="F1505" s="42">
        <v>1749.0671000000002</v>
      </c>
      <c r="G1505" s="42">
        <v>1870.66</v>
      </c>
    </row>
    <row r="1506" spans="1:7">
      <c r="A1506" s="3">
        <v>38341</v>
      </c>
      <c r="B1506" s="4" t="s">
        <v>243</v>
      </c>
      <c r="C1506" s="4" t="s">
        <v>248</v>
      </c>
      <c r="D1506" s="4" t="s">
        <v>251</v>
      </c>
      <c r="E1506" s="4" t="s">
        <v>1705</v>
      </c>
      <c r="F1506" s="42">
        <v>5876.5946999999996</v>
      </c>
      <c r="G1506" s="42">
        <v>9960.33</v>
      </c>
    </row>
    <row r="1507" spans="1:7">
      <c r="A1507" s="3">
        <v>38341</v>
      </c>
      <c r="B1507" s="4" t="s">
        <v>275</v>
      </c>
      <c r="C1507" s="4" t="s">
        <v>261</v>
      </c>
      <c r="D1507" s="4" t="s">
        <v>245</v>
      </c>
      <c r="E1507" s="4" t="s">
        <v>246</v>
      </c>
      <c r="F1507" s="42">
        <v>4999.8841999999995</v>
      </c>
      <c r="G1507" s="42">
        <v>8474.3799999999992</v>
      </c>
    </row>
    <row r="1508" spans="1:7">
      <c r="A1508" s="3">
        <v>38362</v>
      </c>
      <c r="B1508" s="4" t="s">
        <v>264</v>
      </c>
      <c r="C1508" s="4" t="s">
        <v>248</v>
      </c>
      <c r="D1508" s="4" t="s">
        <v>245</v>
      </c>
      <c r="E1508" s="4" t="s">
        <v>1645</v>
      </c>
      <c r="F1508" s="42">
        <v>988.23890000000006</v>
      </c>
      <c r="G1508" s="42">
        <v>1056.94</v>
      </c>
    </row>
    <row r="1509" spans="1:7">
      <c r="A1509" s="3">
        <v>38340</v>
      </c>
      <c r="B1509" s="4" t="s">
        <v>247</v>
      </c>
      <c r="C1509" s="4" t="s">
        <v>258</v>
      </c>
      <c r="D1509" s="4" t="s">
        <v>317</v>
      </c>
      <c r="E1509" s="4" t="s">
        <v>1707</v>
      </c>
      <c r="F1509" s="42">
        <v>5867.6561999999994</v>
      </c>
      <c r="G1509" s="42">
        <v>9945.18</v>
      </c>
    </row>
    <row r="1510" spans="1:7">
      <c r="A1510" s="3">
        <v>38340</v>
      </c>
      <c r="B1510" s="4" t="s">
        <v>247</v>
      </c>
      <c r="C1510" s="4" t="s">
        <v>286</v>
      </c>
      <c r="D1510" s="4" t="s">
        <v>256</v>
      </c>
      <c r="E1510" s="4" t="s">
        <v>1708</v>
      </c>
      <c r="F1510" s="42">
        <v>3906.0224999999996</v>
      </c>
      <c r="G1510" s="42">
        <v>8680.0499999999993</v>
      </c>
    </row>
    <row r="1511" spans="1:7">
      <c r="A1511" s="3">
        <v>38340</v>
      </c>
      <c r="B1511" s="4" t="s">
        <v>247</v>
      </c>
      <c r="C1511" s="4" t="s">
        <v>248</v>
      </c>
      <c r="D1511" s="4" t="s">
        <v>276</v>
      </c>
      <c r="E1511" s="4" t="s">
        <v>1709</v>
      </c>
      <c r="F1511" s="42">
        <v>766.89919999999995</v>
      </c>
      <c r="G1511" s="42">
        <v>1322.24</v>
      </c>
    </row>
    <row r="1512" spans="1:7">
      <c r="A1512" s="3">
        <v>38339</v>
      </c>
      <c r="B1512" s="4" t="s">
        <v>247</v>
      </c>
      <c r="C1512" s="4" t="s">
        <v>248</v>
      </c>
      <c r="D1512" s="4" t="s">
        <v>276</v>
      </c>
      <c r="E1512" s="4" t="s">
        <v>1710</v>
      </c>
      <c r="F1512" s="42">
        <v>2692.7083000000002</v>
      </c>
      <c r="G1512" s="42">
        <v>7277.59</v>
      </c>
    </row>
    <row r="1513" spans="1:7">
      <c r="A1513" s="3">
        <v>38339</v>
      </c>
      <c r="B1513" s="4" t="s">
        <v>247</v>
      </c>
      <c r="C1513" s="4" t="s">
        <v>253</v>
      </c>
      <c r="D1513" s="4" t="s">
        <v>262</v>
      </c>
      <c r="E1513" s="4" t="s">
        <v>1711</v>
      </c>
      <c r="F1513" s="42">
        <v>1826.6171999999999</v>
      </c>
      <c r="G1513" s="42">
        <v>3149.34</v>
      </c>
    </row>
    <row r="1514" spans="1:7">
      <c r="A1514" s="3">
        <v>38339</v>
      </c>
      <c r="B1514" s="4" t="s">
        <v>243</v>
      </c>
      <c r="C1514" s="4" t="s">
        <v>255</v>
      </c>
      <c r="D1514" s="4" t="s">
        <v>279</v>
      </c>
      <c r="E1514" s="4" t="s">
        <v>1712</v>
      </c>
      <c r="F1514" s="42">
        <v>758.18889999999999</v>
      </c>
      <c r="G1514" s="42">
        <v>1763.23</v>
      </c>
    </row>
    <row r="1515" spans="1:7">
      <c r="A1515" s="3">
        <v>38339</v>
      </c>
      <c r="B1515" s="4" t="s">
        <v>243</v>
      </c>
      <c r="C1515" s="4" t="s">
        <v>248</v>
      </c>
      <c r="D1515" s="4" t="s">
        <v>281</v>
      </c>
      <c r="E1515" s="4" t="s">
        <v>749</v>
      </c>
      <c r="F1515" s="42">
        <v>331.26139999999998</v>
      </c>
      <c r="G1515" s="42">
        <v>561.46</v>
      </c>
    </row>
    <row r="1516" spans="1:7">
      <c r="A1516" s="3">
        <v>38339</v>
      </c>
      <c r="B1516" s="4" t="s">
        <v>264</v>
      </c>
      <c r="C1516" s="4" t="s">
        <v>255</v>
      </c>
      <c r="D1516" s="4" t="s">
        <v>245</v>
      </c>
      <c r="E1516" s="4" t="s">
        <v>1713</v>
      </c>
      <c r="F1516" s="42">
        <v>114.453</v>
      </c>
      <c r="G1516" s="42">
        <v>254.34</v>
      </c>
    </row>
    <row r="1517" spans="1:7">
      <c r="A1517" s="3">
        <v>38338</v>
      </c>
      <c r="B1517" s="4" t="s">
        <v>247</v>
      </c>
      <c r="C1517" s="4" t="s">
        <v>253</v>
      </c>
      <c r="D1517" s="4" t="s">
        <v>288</v>
      </c>
      <c r="E1517" s="4" t="s">
        <v>1714</v>
      </c>
      <c r="F1517" s="42">
        <v>4085.4915000000005</v>
      </c>
      <c r="G1517" s="42">
        <v>9078.8700000000008</v>
      </c>
    </row>
    <row r="1518" spans="1:7">
      <c r="A1518" s="3">
        <v>38338</v>
      </c>
      <c r="B1518" s="4" t="s">
        <v>275</v>
      </c>
      <c r="C1518" s="4" t="s">
        <v>258</v>
      </c>
      <c r="D1518" s="4" t="s">
        <v>288</v>
      </c>
      <c r="E1518" s="4" t="s">
        <v>1715</v>
      </c>
      <c r="F1518" s="42">
        <v>3075.82</v>
      </c>
      <c r="G1518" s="42">
        <v>5592.4</v>
      </c>
    </row>
    <row r="1519" spans="1:7">
      <c r="A1519" s="3">
        <v>38338</v>
      </c>
      <c r="B1519" s="4" t="s">
        <v>264</v>
      </c>
      <c r="C1519" s="4" t="s">
        <v>253</v>
      </c>
      <c r="D1519" s="4" t="s">
        <v>288</v>
      </c>
      <c r="E1519" s="4" t="s">
        <v>1716</v>
      </c>
      <c r="F1519" s="42">
        <v>758.69640000000004</v>
      </c>
      <c r="G1519" s="42">
        <v>1115.73</v>
      </c>
    </row>
    <row r="1520" spans="1:7">
      <c r="A1520" s="3">
        <v>38337</v>
      </c>
      <c r="B1520" s="4" t="s">
        <v>275</v>
      </c>
      <c r="C1520" s="4" t="s">
        <v>253</v>
      </c>
      <c r="D1520" s="4" t="s">
        <v>245</v>
      </c>
      <c r="E1520" s="4" t="s">
        <v>1351</v>
      </c>
      <c r="F1520" s="42">
        <v>7221.7023999999992</v>
      </c>
      <c r="G1520" s="42">
        <v>8206.48</v>
      </c>
    </row>
    <row r="1521" spans="1:7">
      <c r="A1521" s="3">
        <v>38337</v>
      </c>
      <c r="B1521" s="4" t="s">
        <v>275</v>
      </c>
      <c r="C1521" s="4" t="s">
        <v>286</v>
      </c>
      <c r="D1521" s="4" t="s">
        <v>288</v>
      </c>
      <c r="E1521" s="4" t="s">
        <v>1717</v>
      </c>
      <c r="F1521" s="42">
        <v>4145.5819000000001</v>
      </c>
      <c r="G1521" s="42">
        <v>7026.41</v>
      </c>
    </row>
    <row r="1522" spans="1:7">
      <c r="A1522" s="3">
        <v>38337</v>
      </c>
      <c r="B1522" s="4" t="s">
        <v>264</v>
      </c>
      <c r="C1522" s="4" t="s">
        <v>253</v>
      </c>
      <c r="D1522" s="4" t="s">
        <v>303</v>
      </c>
      <c r="E1522" s="4" t="s">
        <v>1718</v>
      </c>
      <c r="F1522" s="42">
        <v>2335.029</v>
      </c>
      <c r="G1522" s="42">
        <v>5430.3</v>
      </c>
    </row>
    <row r="1523" spans="1:7">
      <c r="A1523" s="3">
        <v>38337</v>
      </c>
      <c r="B1523" s="4" t="s">
        <v>247</v>
      </c>
      <c r="C1523" s="4" t="s">
        <v>244</v>
      </c>
      <c r="D1523" s="4" t="s">
        <v>251</v>
      </c>
      <c r="E1523" s="4" t="s">
        <v>1719</v>
      </c>
      <c r="F1523" s="42">
        <v>1232.2650000000001</v>
      </c>
      <c r="G1523" s="42">
        <v>1643.02</v>
      </c>
    </row>
    <row r="1524" spans="1:7">
      <c r="A1524" s="3">
        <v>38336</v>
      </c>
      <c r="B1524" s="4" t="s">
        <v>243</v>
      </c>
      <c r="C1524" s="4" t="s">
        <v>255</v>
      </c>
      <c r="D1524" s="4" t="s">
        <v>259</v>
      </c>
      <c r="E1524" s="4" t="s">
        <v>1720</v>
      </c>
      <c r="F1524" s="42">
        <v>6418.8778499999999</v>
      </c>
      <c r="G1524" s="42">
        <v>6865.11</v>
      </c>
    </row>
    <row r="1525" spans="1:7">
      <c r="A1525" s="3">
        <v>38336</v>
      </c>
      <c r="B1525" s="4" t="s">
        <v>247</v>
      </c>
      <c r="C1525" s="4" t="s">
        <v>261</v>
      </c>
      <c r="D1525" s="4" t="s">
        <v>303</v>
      </c>
      <c r="E1525" s="4" t="s">
        <v>1721</v>
      </c>
      <c r="F1525" s="42">
        <v>1838.2328</v>
      </c>
      <c r="G1525" s="42">
        <v>4274.96</v>
      </c>
    </row>
    <row r="1526" spans="1:7">
      <c r="A1526" s="3">
        <v>38354</v>
      </c>
      <c r="B1526" s="4" t="s">
        <v>275</v>
      </c>
      <c r="C1526" s="4" t="s">
        <v>248</v>
      </c>
      <c r="D1526" s="4" t="s">
        <v>245</v>
      </c>
      <c r="E1526" s="4" t="s">
        <v>1670</v>
      </c>
      <c r="F1526" s="42">
        <v>2437.6640000000002</v>
      </c>
      <c r="G1526" s="42">
        <v>3584.8</v>
      </c>
    </row>
    <row r="1527" spans="1:7">
      <c r="A1527" s="3">
        <v>38335</v>
      </c>
      <c r="B1527" s="4" t="s">
        <v>247</v>
      </c>
      <c r="C1527" s="4" t="s">
        <v>253</v>
      </c>
      <c r="D1527" s="4" t="s">
        <v>259</v>
      </c>
      <c r="E1527" s="4" t="s">
        <v>1723</v>
      </c>
      <c r="F1527" s="42">
        <v>6245.3716000000013</v>
      </c>
      <c r="G1527" s="42">
        <v>9184.3700000000008</v>
      </c>
    </row>
    <row r="1528" spans="1:7">
      <c r="A1528" s="3">
        <v>38335</v>
      </c>
      <c r="B1528" s="4" t="s">
        <v>267</v>
      </c>
      <c r="C1528" s="4" t="s">
        <v>244</v>
      </c>
      <c r="D1528" s="4" t="s">
        <v>281</v>
      </c>
      <c r="E1528" s="4" t="s">
        <v>1724</v>
      </c>
      <c r="F1528" s="42">
        <v>4676.4413999999997</v>
      </c>
      <c r="G1528" s="42">
        <v>8062.83</v>
      </c>
    </row>
    <row r="1529" spans="1:7">
      <c r="A1529" s="3">
        <v>38335</v>
      </c>
      <c r="B1529" s="4" t="s">
        <v>247</v>
      </c>
      <c r="C1529" s="4" t="s">
        <v>253</v>
      </c>
      <c r="D1529" s="4" t="s">
        <v>281</v>
      </c>
      <c r="E1529" s="4" t="s">
        <v>1725</v>
      </c>
      <c r="F1529" s="42">
        <v>5300.6646000000001</v>
      </c>
      <c r="G1529" s="42">
        <v>5669.16</v>
      </c>
    </row>
    <row r="1530" spans="1:7">
      <c r="A1530" s="3">
        <v>38335</v>
      </c>
      <c r="B1530" s="4" t="s">
        <v>243</v>
      </c>
      <c r="C1530" s="4" t="s">
        <v>286</v>
      </c>
      <c r="D1530" s="4" t="s">
        <v>256</v>
      </c>
      <c r="E1530" s="4" t="s">
        <v>1726</v>
      </c>
      <c r="F1530" s="42">
        <v>2230.9245000000001</v>
      </c>
      <c r="G1530" s="42">
        <v>4957.6099999999997</v>
      </c>
    </row>
    <row r="1531" spans="1:7">
      <c r="A1531" s="3">
        <v>38335</v>
      </c>
      <c r="B1531" s="4" t="s">
        <v>275</v>
      </c>
      <c r="C1531" s="4" t="s">
        <v>272</v>
      </c>
      <c r="D1531" s="4" t="s">
        <v>265</v>
      </c>
      <c r="E1531" s="4" t="s">
        <v>1727</v>
      </c>
      <c r="F1531" s="42">
        <v>2046.6315</v>
      </c>
      <c r="G1531" s="42">
        <v>4548.07</v>
      </c>
    </row>
    <row r="1532" spans="1:7">
      <c r="A1532" s="3">
        <v>38335</v>
      </c>
      <c r="B1532" s="4" t="s">
        <v>267</v>
      </c>
      <c r="C1532" s="4" t="s">
        <v>248</v>
      </c>
      <c r="D1532" s="4" t="s">
        <v>265</v>
      </c>
      <c r="E1532" s="4" t="s">
        <v>1728</v>
      </c>
      <c r="F1532" s="42">
        <v>699.70040000000006</v>
      </c>
      <c r="G1532" s="42">
        <v>1206.3800000000001</v>
      </c>
    </row>
    <row r="1533" spans="1:7">
      <c r="A1533" s="3">
        <v>38334</v>
      </c>
      <c r="B1533" s="4" t="s">
        <v>264</v>
      </c>
      <c r="C1533" s="4" t="s">
        <v>253</v>
      </c>
      <c r="D1533" s="4" t="s">
        <v>279</v>
      </c>
      <c r="E1533" s="4" t="s">
        <v>1089</v>
      </c>
      <c r="F1533" s="42">
        <v>8046.4510500000006</v>
      </c>
      <c r="G1533" s="42">
        <v>8605.83</v>
      </c>
    </row>
    <row r="1534" spans="1:7">
      <c r="A1534" s="3">
        <v>38334</v>
      </c>
      <c r="B1534" s="4" t="s">
        <v>247</v>
      </c>
      <c r="C1534" s="4" t="s">
        <v>253</v>
      </c>
      <c r="D1534" s="4" t="s">
        <v>303</v>
      </c>
      <c r="E1534" s="4" t="s">
        <v>1729</v>
      </c>
      <c r="F1534" s="42">
        <v>3371.7255</v>
      </c>
      <c r="G1534" s="42">
        <v>6130.41</v>
      </c>
    </row>
    <row r="1535" spans="1:7">
      <c r="A1535" s="3">
        <v>38332</v>
      </c>
      <c r="B1535" s="4" t="s">
        <v>267</v>
      </c>
      <c r="C1535" s="4" t="s">
        <v>272</v>
      </c>
      <c r="D1535" s="4" t="s">
        <v>276</v>
      </c>
      <c r="E1535" s="4" t="s">
        <v>1730</v>
      </c>
      <c r="F1535" s="42">
        <v>3413.6274000000003</v>
      </c>
      <c r="G1535" s="42">
        <v>9226.02</v>
      </c>
    </row>
    <row r="1536" spans="1:7">
      <c r="A1536" s="3">
        <v>38332</v>
      </c>
      <c r="B1536" s="4" t="s">
        <v>243</v>
      </c>
      <c r="C1536" s="4" t="s">
        <v>272</v>
      </c>
      <c r="D1536" s="4" t="s">
        <v>265</v>
      </c>
      <c r="E1536" s="4" t="s">
        <v>1731</v>
      </c>
      <c r="F1536" s="42">
        <v>6585.66</v>
      </c>
      <c r="G1536" s="42">
        <v>8780.8799999999992</v>
      </c>
    </row>
    <row r="1537" spans="1:7">
      <c r="A1537" s="3">
        <v>38332</v>
      </c>
      <c r="B1537" s="4" t="s">
        <v>247</v>
      </c>
      <c r="C1537" s="4" t="s">
        <v>286</v>
      </c>
      <c r="D1537" s="4" t="s">
        <v>279</v>
      </c>
      <c r="E1537" s="4" t="s">
        <v>1732</v>
      </c>
      <c r="F1537" s="42">
        <v>4424.6163500000002</v>
      </c>
      <c r="G1537" s="42">
        <v>4732.21</v>
      </c>
    </row>
    <row r="1538" spans="1:7">
      <c r="A1538" s="3">
        <v>38331</v>
      </c>
      <c r="B1538" s="4" t="s">
        <v>264</v>
      </c>
      <c r="C1538" s="4" t="s">
        <v>286</v>
      </c>
      <c r="D1538" s="4" t="s">
        <v>276</v>
      </c>
      <c r="E1538" s="4" t="s">
        <v>1733</v>
      </c>
      <c r="F1538" s="42">
        <v>3043.75225</v>
      </c>
      <c r="G1538" s="42">
        <v>3255.35</v>
      </c>
    </row>
    <row r="1539" spans="1:7">
      <c r="A1539" s="3">
        <v>38330</v>
      </c>
      <c r="B1539" s="4" t="s">
        <v>275</v>
      </c>
      <c r="C1539" s="4" t="s">
        <v>261</v>
      </c>
      <c r="D1539" s="4" t="s">
        <v>317</v>
      </c>
      <c r="E1539" s="4" t="s">
        <v>1734</v>
      </c>
      <c r="F1539" s="42">
        <v>6029.9849999999997</v>
      </c>
      <c r="G1539" s="42">
        <v>8039.98</v>
      </c>
    </row>
    <row r="1540" spans="1:7">
      <c r="A1540" s="3">
        <v>38330</v>
      </c>
      <c r="B1540" s="4" t="s">
        <v>275</v>
      </c>
      <c r="C1540" s="4" t="s">
        <v>253</v>
      </c>
      <c r="D1540" s="4" t="s">
        <v>262</v>
      </c>
      <c r="E1540" s="4" t="s">
        <v>1735</v>
      </c>
      <c r="F1540" s="42">
        <v>2607.7049000000002</v>
      </c>
      <c r="G1540" s="42">
        <v>6064.43</v>
      </c>
    </row>
    <row r="1541" spans="1:7">
      <c r="A1541" s="3">
        <v>38330</v>
      </c>
      <c r="B1541" s="4" t="s">
        <v>243</v>
      </c>
      <c r="C1541" s="4" t="s">
        <v>272</v>
      </c>
      <c r="D1541" s="4" t="s">
        <v>276</v>
      </c>
      <c r="E1541" s="4" t="s">
        <v>1736</v>
      </c>
      <c r="F1541" s="42">
        <v>2935.0364</v>
      </c>
      <c r="G1541" s="42">
        <v>4316.2299999999996</v>
      </c>
    </row>
    <row r="1542" spans="1:7">
      <c r="A1542" s="3">
        <v>38330</v>
      </c>
      <c r="B1542" s="4" t="s">
        <v>247</v>
      </c>
      <c r="C1542" s="4" t="s">
        <v>258</v>
      </c>
      <c r="D1542" s="4" t="s">
        <v>317</v>
      </c>
      <c r="E1542" s="4" t="s">
        <v>1737</v>
      </c>
      <c r="F1542" s="42">
        <v>1918.1961999999999</v>
      </c>
      <c r="G1542" s="42">
        <v>3251.18</v>
      </c>
    </row>
    <row r="1543" spans="1:7">
      <c r="A1543" s="3">
        <v>38330</v>
      </c>
      <c r="B1543" s="4" t="s">
        <v>264</v>
      </c>
      <c r="C1543" s="4" t="s">
        <v>253</v>
      </c>
      <c r="D1543" s="4" t="s">
        <v>254</v>
      </c>
      <c r="E1543" s="4" t="s">
        <v>1738</v>
      </c>
      <c r="F1543" s="42">
        <v>627.28200000000004</v>
      </c>
      <c r="G1543" s="42">
        <v>1393.96</v>
      </c>
    </row>
    <row r="1544" spans="1:7">
      <c r="A1544" s="3">
        <v>38329</v>
      </c>
      <c r="B1544" s="4" t="s">
        <v>267</v>
      </c>
      <c r="C1544" s="4" t="s">
        <v>244</v>
      </c>
      <c r="D1544" s="4" t="s">
        <v>268</v>
      </c>
      <c r="E1544" s="4" t="s">
        <v>1739</v>
      </c>
      <c r="F1544" s="42">
        <v>5488.9764999999998</v>
      </c>
      <c r="G1544" s="42">
        <v>9303.35</v>
      </c>
    </row>
    <row r="1545" spans="1:7">
      <c r="A1545" s="3">
        <v>38329</v>
      </c>
      <c r="B1545" s="4" t="s">
        <v>264</v>
      </c>
      <c r="C1545" s="4" t="s">
        <v>255</v>
      </c>
      <c r="D1545" s="4" t="s">
        <v>256</v>
      </c>
      <c r="E1545" s="4" t="s">
        <v>1740</v>
      </c>
      <c r="F1545" s="42">
        <v>975.5483999999999</v>
      </c>
      <c r="G1545" s="42">
        <v>1681.98</v>
      </c>
    </row>
    <row r="1546" spans="1:7">
      <c r="A1546" s="3">
        <v>38328</v>
      </c>
      <c r="B1546" s="4" t="s">
        <v>275</v>
      </c>
      <c r="C1546" s="4" t="s">
        <v>261</v>
      </c>
      <c r="D1546" s="4" t="s">
        <v>303</v>
      </c>
      <c r="E1546" s="4" t="s">
        <v>1741</v>
      </c>
      <c r="F1546" s="42">
        <v>3649.0770000000002</v>
      </c>
      <c r="G1546" s="42">
        <v>8109.06</v>
      </c>
    </row>
    <row r="1547" spans="1:7">
      <c r="A1547" s="3">
        <v>38328</v>
      </c>
      <c r="B1547" s="4" t="s">
        <v>264</v>
      </c>
      <c r="C1547" s="4" t="s">
        <v>253</v>
      </c>
      <c r="D1547" s="4" t="s">
        <v>268</v>
      </c>
      <c r="E1547" s="4" t="s">
        <v>1742</v>
      </c>
      <c r="F1547" s="42">
        <v>3845.5505000000003</v>
      </c>
      <c r="G1547" s="42">
        <v>6991.91</v>
      </c>
    </row>
    <row r="1548" spans="1:7">
      <c r="A1548" s="3">
        <v>38328</v>
      </c>
      <c r="B1548" s="4" t="s">
        <v>247</v>
      </c>
      <c r="C1548" s="4" t="s">
        <v>261</v>
      </c>
      <c r="D1548" s="4" t="s">
        <v>256</v>
      </c>
      <c r="E1548" s="4" t="s">
        <v>1743</v>
      </c>
      <c r="F1548" s="42">
        <v>2845.9004</v>
      </c>
      <c r="G1548" s="42">
        <v>4823.5600000000004</v>
      </c>
    </row>
    <row r="1549" spans="1:7">
      <c r="A1549" s="3">
        <v>38328</v>
      </c>
      <c r="B1549" s="4" t="s">
        <v>247</v>
      </c>
      <c r="C1549" s="4" t="s">
        <v>244</v>
      </c>
      <c r="D1549" s="4" t="s">
        <v>317</v>
      </c>
      <c r="E1549" s="4" t="s">
        <v>1744</v>
      </c>
      <c r="F1549" s="42">
        <v>4485.4381000000003</v>
      </c>
      <c r="G1549" s="42">
        <v>4797.26</v>
      </c>
    </row>
    <row r="1550" spans="1:7">
      <c r="A1550" s="3">
        <v>38328</v>
      </c>
      <c r="B1550" s="4" t="s">
        <v>267</v>
      </c>
      <c r="C1550" s="4" t="s">
        <v>286</v>
      </c>
      <c r="D1550" s="4" t="s">
        <v>262</v>
      </c>
      <c r="E1550" s="4" t="s">
        <v>723</v>
      </c>
      <c r="F1550" s="42">
        <v>2540.1992</v>
      </c>
      <c r="G1550" s="42">
        <v>2886.59</v>
      </c>
    </row>
    <row r="1551" spans="1:7">
      <c r="A1551" s="3">
        <v>38327</v>
      </c>
      <c r="B1551" s="4" t="s">
        <v>264</v>
      </c>
      <c r="C1551" s="4" t="s">
        <v>255</v>
      </c>
      <c r="D1551" s="4" t="s">
        <v>268</v>
      </c>
      <c r="E1551" s="4" t="s">
        <v>1745</v>
      </c>
      <c r="F1551" s="42">
        <v>2226.9456</v>
      </c>
      <c r="G1551" s="42">
        <v>2530.62</v>
      </c>
    </row>
    <row r="1552" spans="1:7">
      <c r="A1552" s="3">
        <v>38327</v>
      </c>
      <c r="B1552" s="4" t="s">
        <v>267</v>
      </c>
      <c r="C1552" s="4" t="s">
        <v>253</v>
      </c>
      <c r="D1552" s="4" t="s">
        <v>276</v>
      </c>
      <c r="E1552" s="4" t="s">
        <v>1740</v>
      </c>
      <c r="F1552" s="42">
        <v>54.287500000000001</v>
      </c>
      <c r="G1552" s="42">
        <v>126.25</v>
      </c>
    </row>
    <row r="1553" spans="1:7">
      <c r="A1553" s="3">
        <v>38327</v>
      </c>
      <c r="B1553" s="4" t="s">
        <v>247</v>
      </c>
      <c r="C1553" s="4" t="s">
        <v>286</v>
      </c>
      <c r="D1553" s="4" t="s">
        <v>254</v>
      </c>
      <c r="E1553" s="4" t="s">
        <v>1746</v>
      </c>
      <c r="F1553" s="42">
        <v>31.749200000000002</v>
      </c>
      <c r="G1553" s="42">
        <v>46.69</v>
      </c>
    </row>
    <row r="1554" spans="1:7">
      <c r="A1554" s="3">
        <v>38326</v>
      </c>
      <c r="B1554" s="4" t="s">
        <v>264</v>
      </c>
      <c r="C1554" s="4" t="s">
        <v>244</v>
      </c>
      <c r="D1554" s="4" t="s">
        <v>288</v>
      </c>
      <c r="E1554" s="4" t="s">
        <v>1747</v>
      </c>
      <c r="F1554" s="42">
        <v>2640.1320000000001</v>
      </c>
      <c r="G1554" s="42">
        <v>4800.24</v>
      </c>
    </row>
    <row r="1555" spans="1:7">
      <c r="A1555" s="3">
        <v>38326</v>
      </c>
      <c r="B1555" s="4" t="s">
        <v>247</v>
      </c>
      <c r="C1555" s="4" t="s">
        <v>286</v>
      </c>
      <c r="D1555" s="4" t="s">
        <v>268</v>
      </c>
      <c r="E1555" s="4" t="s">
        <v>1748</v>
      </c>
      <c r="F1555" s="42">
        <v>2498.9850000000001</v>
      </c>
      <c r="G1555" s="42">
        <v>3331.98</v>
      </c>
    </row>
    <row r="1556" spans="1:7">
      <c r="A1556" s="3">
        <v>38326</v>
      </c>
      <c r="B1556" s="4" t="s">
        <v>275</v>
      </c>
      <c r="C1556" s="4" t="s">
        <v>258</v>
      </c>
      <c r="D1556" s="4" t="s">
        <v>265</v>
      </c>
      <c r="E1556" s="4" t="s">
        <v>1749</v>
      </c>
      <c r="F1556" s="42">
        <v>505.125</v>
      </c>
      <c r="G1556" s="42">
        <v>673.5</v>
      </c>
    </row>
    <row r="1557" spans="1:7">
      <c r="A1557" s="3">
        <v>38325</v>
      </c>
      <c r="B1557" s="4" t="s">
        <v>243</v>
      </c>
      <c r="C1557" s="4" t="s">
        <v>248</v>
      </c>
      <c r="D1557" s="4" t="s">
        <v>265</v>
      </c>
      <c r="E1557" s="4" t="s">
        <v>1750</v>
      </c>
      <c r="F1557" s="42">
        <v>3906.9855000000002</v>
      </c>
      <c r="G1557" s="42">
        <v>8682.19</v>
      </c>
    </row>
    <row r="1558" spans="1:7">
      <c r="A1558" s="3">
        <v>38325</v>
      </c>
      <c r="B1558" s="4" t="s">
        <v>243</v>
      </c>
      <c r="C1558" s="4" t="s">
        <v>286</v>
      </c>
      <c r="D1558" s="4" t="s">
        <v>288</v>
      </c>
      <c r="E1558" s="4" t="s">
        <v>792</v>
      </c>
      <c r="F1558" s="42">
        <v>4262.5165000000006</v>
      </c>
      <c r="G1558" s="42">
        <v>7750.03</v>
      </c>
    </row>
    <row r="1559" spans="1:7">
      <c r="A1559" s="3">
        <v>38325</v>
      </c>
      <c r="B1559" s="4" t="s">
        <v>267</v>
      </c>
      <c r="C1559" s="4" t="s">
        <v>244</v>
      </c>
      <c r="D1559" s="4" t="s">
        <v>279</v>
      </c>
      <c r="E1559" s="4" t="s">
        <v>1751</v>
      </c>
      <c r="F1559" s="42">
        <v>2970.6956000000005</v>
      </c>
      <c r="G1559" s="42">
        <v>4368.67</v>
      </c>
    </row>
    <row r="1560" spans="1:7">
      <c r="A1560" s="3">
        <v>38325</v>
      </c>
      <c r="B1560" s="4" t="s">
        <v>267</v>
      </c>
      <c r="C1560" s="4" t="s">
        <v>258</v>
      </c>
      <c r="D1560" s="4" t="s">
        <v>303</v>
      </c>
      <c r="E1560" s="4" t="s">
        <v>515</v>
      </c>
      <c r="F1560" s="42">
        <v>1980.135</v>
      </c>
      <c r="G1560" s="42">
        <v>2640.18</v>
      </c>
    </row>
    <row r="1561" spans="1:7">
      <c r="A1561" s="3">
        <v>38324</v>
      </c>
      <c r="B1561" s="4" t="s">
        <v>264</v>
      </c>
      <c r="C1561" s="4" t="s">
        <v>255</v>
      </c>
      <c r="D1561" s="4" t="s">
        <v>254</v>
      </c>
      <c r="E1561" s="4" t="s">
        <v>1752</v>
      </c>
      <c r="F1561" s="42">
        <v>1514.9516000000001</v>
      </c>
      <c r="G1561" s="42">
        <v>2227.87</v>
      </c>
    </row>
    <row r="1562" spans="1:7">
      <c r="A1562" s="3">
        <v>38323</v>
      </c>
      <c r="B1562" s="4" t="s">
        <v>264</v>
      </c>
      <c r="C1562" s="4" t="s">
        <v>248</v>
      </c>
      <c r="D1562" s="4" t="s">
        <v>259</v>
      </c>
      <c r="E1562" s="4" t="s">
        <v>1753</v>
      </c>
      <c r="F1562" s="42">
        <v>6835.9719999999998</v>
      </c>
      <c r="G1562" s="42">
        <v>7768.15</v>
      </c>
    </row>
    <row r="1563" spans="1:7">
      <c r="A1563" s="3">
        <v>38323</v>
      </c>
      <c r="B1563" s="4" t="s">
        <v>275</v>
      </c>
      <c r="C1563" s="4" t="s">
        <v>255</v>
      </c>
      <c r="D1563" s="4" t="s">
        <v>317</v>
      </c>
      <c r="E1563" s="4" t="s">
        <v>1754</v>
      </c>
      <c r="F1563" s="42">
        <v>2965.0391999999997</v>
      </c>
      <c r="G1563" s="42">
        <v>6895.44</v>
      </c>
    </row>
    <row r="1564" spans="1:7">
      <c r="A1564" s="3">
        <v>38322</v>
      </c>
      <c r="B1564" s="4" t="s">
        <v>267</v>
      </c>
      <c r="C1564" s="4" t="s">
        <v>253</v>
      </c>
      <c r="D1564" s="4" t="s">
        <v>254</v>
      </c>
      <c r="E1564" s="4" t="s">
        <v>1755</v>
      </c>
      <c r="F1564" s="42">
        <v>7115.3280000000004</v>
      </c>
      <c r="G1564" s="42">
        <v>8085.6</v>
      </c>
    </row>
    <row r="1565" spans="1:7">
      <c r="A1565" s="3">
        <v>38322</v>
      </c>
      <c r="B1565" s="4" t="s">
        <v>267</v>
      </c>
      <c r="C1565" s="4" t="s">
        <v>261</v>
      </c>
      <c r="D1565" s="4" t="s">
        <v>276</v>
      </c>
      <c r="E1565" s="4" t="s">
        <v>1756</v>
      </c>
      <c r="F1565" s="42">
        <v>730.53800000000001</v>
      </c>
      <c r="G1565" s="42">
        <v>1238.2</v>
      </c>
    </row>
    <row r="1566" spans="1:7">
      <c r="A1566" s="3">
        <v>38321</v>
      </c>
      <c r="B1566" s="4" t="s">
        <v>264</v>
      </c>
      <c r="C1566" s="4" t="s">
        <v>255</v>
      </c>
      <c r="D1566" s="4" t="s">
        <v>268</v>
      </c>
      <c r="E1566" s="4" t="s">
        <v>1757</v>
      </c>
      <c r="F1566" s="42">
        <v>4760.7907999999998</v>
      </c>
      <c r="G1566" s="42">
        <v>8208.26</v>
      </c>
    </row>
    <row r="1567" spans="1:7">
      <c r="A1567" s="3">
        <v>38321</v>
      </c>
      <c r="B1567" s="4" t="s">
        <v>264</v>
      </c>
      <c r="C1567" s="4" t="s">
        <v>253</v>
      </c>
      <c r="D1567" s="4" t="s">
        <v>268</v>
      </c>
      <c r="E1567" s="4" t="s">
        <v>1758</v>
      </c>
      <c r="F1567" s="42">
        <v>6286.9751999999999</v>
      </c>
      <c r="G1567" s="42">
        <v>7144.29</v>
      </c>
    </row>
    <row r="1568" spans="1:7">
      <c r="A1568" s="3">
        <v>38321</v>
      </c>
      <c r="B1568" s="4" t="s">
        <v>247</v>
      </c>
      <c r="C1568" s="4" t="s">
        <v>261</v>
      </c>
      <c r="D1568" s="4" t="s">
        <v>288</v>
      </c>
      <c r="E1568" s="4" t="s">
        <v>1759</v>
      </c>
      <c r="F1568" s="42">
        <v>6499.4374500000004</v>
      </c>
      <c r="G1568" s="42">
        <v>6951.27</v>
      </c>
    </row>
    <row r="1569" spans="1:7">
      <c r="A1569" s="3">
        <v>38320</v>
      </c>
      <c r="B1569" s="4" t="s">
        <v>267</v>
      </c>
      <c r="C1569" s="4" t="s">
        <v>261</v>
      </c>
      <c r="D1569" s="4" t="s">
        <v>265</v>
      </c>
      <c r="E1569" s="4" t="s">
        <v>1760</v>
      </c>
      <c r="F1569" s="42">
        <v>4756.4436000000005</v>
      </c>
      <c r="G1569" s="42">
        <v>6994.77</v>
      </c>
    </row>
    <row r="1570" spans="1:7">
      <c r="A1570" s="3">
        <v>38320</v>
      </c>
      <c r="B1570" s="4" t="s">
        <v>275</v>
      </c>
      <c r="C1570" s="4" t="s">
        <v>253</v>
      </c>
      <c r="D1570" s="4" t="s">
        <v>276</v>
      </c>
      <c r="E1570" s="4" t="s">
        <v>1079</v>
      </c>
      <c r="F1570" s="42">
        <v>2682.0261</v>
      </c>
      <c r="G1570" s="42">
        <v>6237.27</v>
      </c>
    </row>
    <row r="1571" spans="1:7">
      <c r="A1571" s="3">
        <v>38320</v>
      </c>
      <c r="B1571" s="4" t="s">
        <v>275</v>
      </c>
      <c r="C1571" s="4" t="s">
        <v>253</v>
      </c>
      <c r="D1571" s="4" t="s">
        <v>288</v>
      </c>
      <c r="E1571" s="4" t="s">
        <v>1761</v>
      </c>
      <c r="F1571" s="42">
        <v>2669.4</v>
      </c>
      <c r="G1571" s="42">
        <v>5932</v>
      </c>
    </row>
    <row r="1572" spans="1:7">
      <c r="A1572" s="3">
        <v>38320</v>
      </c>
      <c r="B1572" s="4" t="s">
        <v>247</v>
      </c>
      <c r="C1572" s="4" t="s">
        <v>258</v>
      </c>
      <c r="D1572" s="4" t="s">
        <v>276</v>
      </c>
      <c r="E1572" s="4" t="s">
        <v>1301</v>
      </c>
      <c r="F1572" s="42">
        <v>2962.6167999999998</v>
      </c>
      <c r="G1572" s="42">
        <v>5107.96</v>
      </c>
    </row>
    <row r="1573" spans="1:7">
      <c r="A1573" s="3">
        <v>38320</v>
      </c>
      <c r="B1573" s="4" t="s">
        <v>264</v>
      </c>
      <c r="C1573" s="4" t="s">
        <v>248</v>
      </c>
      <c r="D1573" s="4" t="s">
        <v>303</v>
      </c>
      <c r="E1573" s="4" t="s">
        <v>1762</v>
      </c>
      <c r="F1573" s="42">
        <v>2674.6056999999996</v>
      </c>
      <c r="G1573" s="42">
        <v>4533.2299999999996</v>
      </c>
    </row>
    <row r="1574" spans="1:7">
      <c r="A1574" s="3">
        <v>38319</v>
      </c>
      <c r="B1574" s="4" t="s">
        <v>275</v>
      </c>
      <c r="C1574" s="4" t="s">
        <v>255</v>
      </c>
      <c r="D1574" s="4" t="s">
        <v>245</v>
      </c>
      <c r="E1574" s="4" t="s">
        <v>1654</v>
      </c>
      <c r="F1574" s="42">
        <v>2143.98</v>
      </c>
      <c r="G1574" s="42">
        <v>4764.3999999999996</v>
      </c>
    </row>
    <row r="1575" spans="1:7">
      <c r="A1575" s="3">
        <v>38318</v>
      </c>
      <c r="B1575" s="4" t="s">
        <v>243</v>
      </c>
      <c r="C1575" s="4" t="s">
        <v>261</v>
      </c>
      <c r="D1575" s="4" t="s">
        <v>279</v>
      </c>
      <c r="E1575" s="4" t="s">
        <v>1763</v>
      </c>
      <c r="F1575" s="42">
        <v>2003.94</v>
      </c>
      <c r="G1575" s="42">
        <v>4453.2</v>
      </c>
    </row>
    <row r="1576" spans="1:7">
      <c r="A1576" s="3">
        <v>38318</v>
      </c>
      <c r="B1576" s="4" t="s">
        <v>247</v>
      </c>
      <c r="C1576" s="4" t="s">
        <v>244</v>
      </c>
      <c r="D1576" s="4" t="s">
        <v>256</v>
      </c>
      <c r="E1576" s="4" t="s">
        <v>1764</v>
      </c>
      <c r="F1576" s="42">
        <v>4085.2581000000005</v>
      </c>
      <c r="G1576" s="42">
        <v>4369.26</v>
      </c>
    </row>
    <row r="1577" spans="1:7">
      <c r="A1577" s="3">
        <v>38318</v>
      </c>
      <c r="B1577" s="4" t="s">
        <v>243</v>
      </c>
      <c r="C1577" s="4" t="s">
        <v>261</v>
      </c>
      <c r="D1577" s="4" t="s">
        <v>279</v>
      </c>
      <c r="E1577" s="4" t="s">
        <v>1765</v>
      </c>
      <c r="F1577" s="42">
        <v>2595.2701500000003</v>
      </c>
      <c r="G1577" s="42">
        <v>2775.69</v>
      </c>
    </row>
    <row r="1578" spans="1:7">
      <c r="A1578" s="3">
        <v>38317</v>
      </c>
      <c r="B1578" s="4" t="s">
        <v>247</v>
      </c>
      <c r="C1578" s="4" t="s">
        <v>261</v>
      </c>
      <c r="D1578" s="4" t="s">
        <v>281</v>
      </c>
      <c r="E1578" s="4" t="s">
        <v>1766</v>
      </c>
      <c r="F1578" s="42">
        <v>3950.3463999999999</v>
      </c>
      <c r="G1578" s="42">
        <v>4489.03</v>
      </c>
    </row>
    <row r="1579" spans="1:7">
      <c r="A1579" s="3">
        <v>38317</v>
      </c>
      <c r="B1579" s="4" t="s">
        <v>267</v>
      </c>
      <c r="C1579" s="4" t="s">
        <v>244</v>
      </c>
      <c r="D1579" s="4" t="s">
        <v>268</v>
      </c>
      <c r="E1579" s="4" t="s">
        <v>1426</v>
      </c>
      <c r="F1579" s="42">
        <v>3238.5688500000001</v>
      </c>
      <c r="G1579" s="42">
        <v>3463.71</v>
      </c>
    </row>
    <row r="1580" spans="1:7">
      <c r="A1580" s="3">
        <v>38316</v>
      </c>
      <c r="B1580" s="4" t="s">
        <v>247</v>
      </c>
      <c r="C1580" s="4" t="s">
        <v>253</v>
      </c>
      <c r="D1580" s="4" t="s">
        <v>259</v>
      </c>
      <c r="E1580" s="4" t="s">
        <v>1767</v>
      </c>
      <c r="F1580" s="42">
        <v>3066.8078999999998</v>
      </c>
      <c r="G1580" s="42">
        <v>8288.67</v>
      </c>
    </row>
    <row r="1581" spans="1:7">
      <c r="A1581" s="3">
        <v>38316</v>
      </c>
      <c r="B1581" s="4" t="s">
        <v>243</v>
      </c>
      <c r="C1581" s="4" t="s">
        <v>244</v>
      </c>
      <c r="D1581" s="4" t="s">
        <v>256</v>
      </c>
      <c r="E1581" s="4" t="s">
        <v>1768</v>
      </c>
      <c r="F1581" s="42">
        <v>1332.1132</v>
      </c>
      <c r="G1581" s="42">
        <v>1958.99</v>
      </c>
    </row>
    <row r="1582" spans="1:7">
      <c r="A1582" s="3">
        <v>38315</v>
      </c>
      <c r="B1582" s="4" t="s">
        <v>247</v>
      </c>
      <c r="C1582" s="4" t="s">
        <v>258</v>
      </c>
      <c r="D1582" s="4" t="s">
        <v>245</v>
      </c>
      <c r="E1582" s="4" t="s">
        <v>1769</v>
      </c>
      <c r="F1582" s="42">
        <v>3068.3971999999999</v>
      </c>
      <c r="G1582" s="42">
        <v>5290.34</v>
      </c>
    </row>
    <row r="1583" spans="1:7">
      <c r="A1583" s="3">
        <v>38315</v>
      </c>
      <c r="B1583" s="4" t="s">
        <v>247</v>
      </c>
      <c r="C1583" s="4" t="s">
        <v>258</v>
      </c>
      <c r="D1583" s="4" t="s">
        <v>259</v>
      </c>
      <c r="E1583" s="4" t="s">
        <v>1770</v>
      </c>
      <c r="F1583" s="42">
        <v>2266.0715000000005</v>
      </c>
      <c r="G1583" s="42">
        <v>4120.13</v>
      </c>
    </row>
    <row r="1584" spans="1:7">
      <c r="A1584" s="3">
        <v>38315</v>
      </c>
      <c r="B1584" s="4" t="s">
        <v>247</v>
      </c>
      <c r="C1584" s="4" t="s">
        <v>255</v>
      </c>
      <c r="D1584" s="4" t="s">
        <v>265</v>
      </c>
      <c r="E1584" s="4" t="s">
        <v>1771</v>
      </c>
      <c r="F1584" s="42">
        <v>2308.6609999999996</v>
      </c>
      <c r="G1584" s="42">
        <v>3980.45</v>
      </c>
    </row>
    <row r="1585" spans="1:7">
      <c r="A1585" s="3">
        <v>38314</v>
      </c>
      <c r="B1585" s="4" t="s">
        <v>267</v>
      </c>
      <c r="C1585" s="4" t="s">
        <v>253</v>
      </c>
      <c r="D1585" s="4" t="s">
        <v>256</v>
      </c>
      <c r="E1585" s="4" t="s">
        <v>1772</v>
      </c>
      <c r="F1585" s="42">
        <v>4699.1120000000001</v>
      </c>
      <c r="G1585" s="42">
        <v>5339.9</v>
      </c>
    </row>
    <row r="1586" spans="1:7">
      <c r="A1586" s="3">
        <v>38314</v>
      </c>
      <c r="B1586" s="4" t="s">
        <v>267</v>
      </c>
      <c r="C1586" s="4" t="s">
        <v>255</v>
      </c>
      <c r="D1586" s="4" t="s">
        <v>245</v>
      </c>
      <c r="E1586" s="4" t="s">
        <v>1773</v>
      </c>
      <c r="F1586" s="42">
        <v>682.20900000000006</v>
      </c>
      <c r="G1586" s="42">
        <v>1240.3800000000001</v>
      </c>
    </row>
    <row r="1587" spans="1:7">
      <c r="A1587" s="3">
        <v>38313</v>
      </c>
      <c r="B1587" s="4" t="s">
        <v>247</v>
      </c>
      <c r="C1587" s="4" t="s">
        <v>286</v>
      </c>
      <c r="D1587" s="4" t="s">
        <v>303</v>
      </c>
      <c r="E1587" s="4" t="s">
        <v>1774</v>
      </c>
      <c r="F1587" s="42">
        <v>7012.7711500000005</v>
      </c>
      <c r="G1587" s="42">
        <v>7500.29</v>
      </c>
    </row>
    <row r="1588" spans="1:7">
      <c r="A1588" s="3">
        <v>38313</v>
      </c>
      <c r="B1588" s="4" t="s">
        <v>264</v>
      </c>
      <c r="C1588" s="4" t="s">
        <v>286</v>
      </c>
      <c r="D1588" s="4" t="s">
        <v>303</v>
      </c>
      <c r="E1588" s="4" t="s">
        <v>1775</v>
      </c>
      <c r="F1588" s="42">
        <v>4711.2295999999997</v>
      </c>
      <c r="G1588" s="42">
        <v>5353.67</v>
      </c>
    </row>
    <row r="1589" spans="1:7">
      <c r="A1589" s="3">
        <v>38312</v>
      </c>
      <c r="B1589" s="4" t="s">
        <v>267</v>
      </c>
      <c r="C1589" s="4" t="s">
        <v>286</v>
      </c>
      <c r="D1589" s="4" t="s">
        <v>265</v>
      </c>
      <c r="E1589" s="4" t="s">
        <v>1776</v>
      </c>
      <c r="F1589" s="42">
        <v>5029.8975</v>
      </c>
      <c r="G1589" s="42">
        <v>8525.25</v>
      </c>
    </row>
    <row r="1590" spans="1:7">
      <c r="A1590" s="3">
        <v>38312</v>
      </c>
      <c r="B1590" s="4" t="s">
        <v>243</v>
      </c>
      <c r="C1590" s="4" t="s">
        <v>272</v>
      </c>
      <c r="D1590" s="4" t="s">
        <v>256</v>
      </c>
      <c r="E1590" s="4" t="s">
        <v>688</v>
      </c>
      <c r="F1590" s="42">
        <v>7479.7888000000003</v>
      </c>
      <c r="G1590" s="42">
        <v>8499.76</v>
      </c>
    </row>
    <row r="1591" spans="1:7">
      <c r="A1591" s="3">
        <v>38312</v>
      </c>
      <c r="B1591" s="4" t="s">
        <v>247</v>
      </c>
      <c r="C1591" s="4" t="s">
        <v>261</v>
      </c>
      <c r="D1591" s="4" t="s">
        <v>279</v>
      </c>
      <c r="E1591" s="4" t="s">
        <v>1777</v>
      </c>
      <c r="F1591" s="42">
        <v>2500.83</v>
      </c>
      <c r="G1591" s="42">
        <v>6759</v>
      </c>
    </row>
    <row r="1592" spans="1:7">
      <c r="A1592" s="3">
        <v>38312</v>
      </c>
      <c r="B1592" s="4" t="s">
        <v>247</v>
      </c>
      <c r="C1592" s="4" t="s">
        <v>253</v>
      </c>
      <c r="D1592" s="4" t="s">
        <v>265</v>
      </c>
      <c r="E1592" s="4" t="s">
        <v>1778</v>
      </c>
      <c r="F1592" s="42">
        <v>3386.79</v>
      </c>
      <c r="G1592" s="42">
        <v>6157.8</v>
      </c>
    </row>
    <row r="1593" spans="1:7">
      <c r="A1593" s="3">
        <v>38310</v>
      </c>
      <c r="B1593" s="4" t="s">
        <v>267</v>
      </c>
      <c r="C1593" s="4" t="s">
        <v>248</v>
      </c>
      <c r="D1593" s="4" t="s">
        <v>276</v>
      </c>
      <c r="E1593" s="4" t="s">
        <v>1279</v>
      </c>
      <c r="F1593" s="42">
        <v>4198.0210999999999</v>
      </c>
      <c r="G1593" s="42">
        <v>7115.29</v>
      </c>
    </row>
    <row r="1594" spans="1:7">
      <c r="A1594" s="3">
        <v>38310</v>
      </c>
      <c r="B1594" s="4" t="s">
        <v>247</v>
      </c>
      <c r="C1594" s="4" t="s">
        <v>272</v>
      </c>
      <c r="D1594" s="4" t="s">
        <v>251</v>
      </c>
      <c r="E1594" s="4" t="s">
        <v>1779</v>
      </c>
      <c r="F1594" s="42">
        <v>1795.5729999999999</v>
      </c>
      <c r="G1594" s="42">
        <v>4852.8999999999996</v>
      </c>
    </row>
    <row r="1595" spans="1:7">
      <c r="A1595" s="3">
        <v>38310</v>
      </c>
      <c r="B1595" s="4" t="s">
        <v>243</v>
      </c>
      <c r="C1595" s="4" t="s">
        <v>255</v>
      </c>
      <c r="D1595" s="4" t="s">
        <v>259</v>
      </c>
      <c r="E1595" s="4" t="s">
        <v>1780</v>
      </c>
      <c r="F1595" s="42">
        <v>4507.0646500000003</v>
      </c>
      <c r="G1595" s="42">
        <v>4820.3900000000003</v>
      </c>
    </row>
    <row r="1596" spans="1:7">
      <c r="A1596" s="3">
        <v>38308</v>
      </c>
      <c r="B1596" s="4" t="s">
        <v>275</v>
      </c>
      <c r="C1596" s="4" t="s">
        <v>255</v>
      </c>
      <c r="D1596" s="4" t="s">
        <v>276</v>
      </c>
      <c r="E1596" s="4" t="s">
        <v>1781</v>
      </c>
      <c r="F1596" s="42">
        <v>3404.2008000000001</v>
      </c>
      <c r="G1596" s="42">
        <v>3868.41</v>
      </c>
    </row>
    <row r="1597" spans="1:7">
      <c r="A1597" s="3">
        <v>38307</v>
      </c>
      <c r="B1597" s="4" t="s">
        <v>243</v>
      </c>
      <c r="C1597" s="4" t="s">
        <v>261</v>
      </c>
      <c r="D1597" s="4" t="s">
        <v>303</v>
      </c>
      <c r="E1597" s="4" t="s">
        <v>1782</v>
      </c>
      <c r="F1597" s="42">
        <v>5399.0169999999998</v>
      </c>
      <c r="G1597" s="42">
        <v>9308.65</v>
      </c>
    </row>
    <row r="1598" spans="1:7">
      <c r="A1598" s="3">
        <v>38307</v>
      </c>
      <c r="B1598" s="4" t="s">
        <v>243</v>
      </c>
      <c r="C1598" s="4" t="s">
        <v>253</v>
      </c>
      <c r="D1598" s="4" t="s">
        <v>268</v>
      </c>
      <c r="E1598" s="4" t="s">
        <v>1783</v>
      </c>
      <c r="F1598" s="42">
        <v>3608.3834999999999</v>
      </c>
      <c r="G1598" s="42">
        <v>8018.63</v>
      </c>
    </row>
    <row r="1599" spans="1:7">
      <c r="A1599" s="3">
        <v>38307</v>
      </c>
      <c r="B1599" s="4" t="s">
        <v>264</v>
      </c>
      <c r="C1599" s="4" t="s">
        <v>253</v>
      </c>
      <c r="D1599" s="4" t="s">
        <v>251</v>
      </c>
      <c r="E1599" s="4" t="s">
        <v>1784</v>
      </c>
      <c r="F1599" s="42">
        <v>2953.2215999999999</v>
      </c>
      <c r="G1599" s="42">
        <v>7981.68</v>
      </c>
    </row>
    <row r="1600" spans="1:7">
      <c r="A1600" s="3">
        <v>38305</v>
      </c>
      <c r="B1600" s="4" t="s">
        <v>247</v>
      </c>
      <c r="C1600" s="4" t="s">
        <v>258</v>
      </c>
      <c r="D1600" s="4" t="s">
        <v>279</v>
      </c>
      <c r="E1600" s="4" t="s">
        <v>1785</v>
      </c>
      <c r="F1600" s="42">
        <v>28.538299999999996</v>
      </c>
      <c r="G1600" s="42">
        <v>48.37</v>
      </c>
    </row>
    <row r="1601" spans="1:7">
      <c r="A1601" s="3">
        <v>38304</v>
      </c>
      <c r="B1601" s="4" t="s">
        <v>275</v>
      </c>
      <c r="C1601" s="4" t="s">
        <v>244</v>
      </c>
      <c r="D1601" s="4" t="s">
        <v>268</v>
      </c>
      <c r="E1601" s="4" t="s">
        <v>1786</v>
      </c>
      <c r="F1601" s="42">
        <v>3755.3823999999995</v>
      </c>
      <c r="G1601" s="42">
        <v>4267.4799999999996</v>
      </c>
    </row>
    <row r="1602" spans="1:7">
      <c r="A1602" s="3">
        <v>38303</v>
      </c>
      <c r="B1602" s="4" t="s">
        <v>247</v>
      </c>
      <c r="C1602" s="4" t="s">
        <v>253</v>
      </c>
      <c r="D1602" s="4" t="s">
        <v>245</v>
      </c>
      <c r="E1602" s="4" t="s">
        <v>1787</v>
      </c>
      <c r="F1602" s="42">
        <v>6395.6774999999998</v>
      </c>
      <c r="G1602" s="42">
        <v>8527.57</v>
      </c>
    </row>
    <row r="1603" spans="1:7">
      <c r="A1603" s="3">
        <v>38303</v>
      </c>
      <c r="B1603" s="4" t="s">
        <v>275</v>
      </c>
      <c r="C1603" s="4" t="s">
        <v>244</v>
      </c>
      <c r="D1603" s="4" t="s">
        <v>251</v>
      </c>
      <c r="E1603" s="4" t="s">
        <v>1788</v>
      </c>
      <c r="F1603" s="42">
        <v>3504.6547999999998</v>
      </c>
      <c r="G1603" s="42">
        <v>8150.36</v>
      </c>
    </row>
    <row r="1604" spans="1:7">
      <c r="A1604" s="3">
        <v>38302</v>
      </c>
      <c r="B1604" s="4" t="s">
        <v>264</v>
      </c>
      <c r="C1604" s="4" t="s">
        <v>272</v>
      </c>
      <c r="D1604" s="4" t="s">
        <v>268</v>
      </c>
      <c r="E1604" s="4" t="s">
        <v>1244</v>
      </c>
      <c r="F1604" s="42">
        <v>3891.0923999999995</v>
      </c>
      <c r="G1604" s="42">
        <v>6708.78</v>
      </c>
    </row>
    <row r="1605" spans="1:7">
      <c r="A1605" s="3">
        <v>38302</v>
      </c>
      <c r="B1605" s="4" t="s">
        <v>243</v>
      </c>
      <c r="C1605" s="4" t="s">
        <v>244</v>
      </c>
      <c r="D1605" s="4" t="s">
        <v>281</v>
      </c>
      <c r="E1605" s="4" t="s">
        <v>1789</v>
      </c>
      <c r="F1605" s="42">
        <v>1819.989</v>
      </c>
      <c r="G1605" s="42">
        <v>4044.42</v>
      </c>
    </row>
    <row r="1606" spans="1:7">
      <c r="A1606" s="3">
        <v>38301</v>
      </c>
      <c r="B1606" s="4" t="s">
        <v>243</v>
      </c>
      <c r="C1606" s="4" t="s">
        <v>261</v>
      </c>
      <c r="D1606" s="4" t="s">
        <v>262</v>
      </c>
      <c r="E1606" s="4" t="s">
        <v>1790</v>
      </c>
      <c r="F1606" s="42">
        <v>5467.0048999999999</v>
      </c>
      <c r="G1606" s="42">
        <v>9266.11</v>
      </c>
    </row>
    <row r="1607" spans="1:7">
      <c r="A1607" s="3">
        <v>38301</v>
      </c>
      <c r="B1607" s="4" t="s">
        <v>243</v>
      </c>
      <c r="C1607" s="4" t="s">
        <v>244</v>
      </c>
      <c r="D1607" s="4" t="s">
        <v>256</v>
      </c>
      <c r="E1607" s="4" t="s">
        <v>1791</v>
      </c>
      <c r="F1607" s="42">
        <v>3426.7310000000002</v>
      </c>
      <c r="G1607" s="42">
        <v>6230.42</v>
      </c>
    </row>
    <row r="1608" spans="1:7">
      <c r="A1608" s="3">
        <v>38301</v>
      </c>
      <c r="B1608" s="4" t="s">
        <v>243</v>
      </c>
      <c r="C1608" s="4" t="s">
        <v>286</v>
      </c>
      <c r="D1608" s="4" t="s">
        <v>265</v>
      </c>
      <c r="E1608" s="4" t="s">
        <v>1792</v>
      </c>
      <c r="F1608" s="42">
        <v>4171.4396000000006</v>
      </c>
      <c r="G1608" s="42">
        <v>6134.47</v>
      </c>
    </row>
    <row r="1609" spans="1:7">
      <c r="A1609" s="3">
        <v>38301</v>
      </c>
      <c r="B1609" s="4" t="s">
        <v>247</v>
      </c>
      <c r="C1609" s="4" t="s">
        <v>286</v>
      </c>
      <c r="D1609" s="4" t="s">
        <v>251</v>
      </c>
      <c r="E1609" s="4" t="s">
        <v>1793</v>
      </c>
      <c r="F1609" s="42">
        <v>335.88159999999999</v>
      </c>
      <c r="G1609" s="42">
        <v>781.12</v>
      </c>
    </row>
    <row r="1610" spans="1:7">
      <c r="A1610" s="3">
        <v>38301</v>
      </c>
      <c r="B1610" s="4" t="s">
        <v>267</v>
      </c>
      <c r="C1610" s="4" t="s">
        <v>258</v>
      </c>
      <c r="D1610" s="4" t="s">
        <v>279</v>
      </c>
      <c r="E1610" s="4" t="s">
        <v>1794</v>
      </c>
      <c r="F1610" s="42">
        <v>243.90300000000002</v>
      </c>
      <c r="G1610" s="42">
        <v>443.46</v>
      </c>
    </row>
    <row r="1611" spans="1:7">
      <c r="A1611" s="3">
        <v>38300</v>
      </c>
      <c r="B1611" s="4" t="s">
        <v>243</v>
      </c>
      <c r="C1611" s="4" t="s">
        <v>255</v>
      </c>
      <c r="D1611" s="4" t="s">
        <v>281</v>
      </c>
      <c r="E1611" s="4" t="s">
        <v>1795</v>
      </c>
      <c r="F1611" s="42">
        <v>3374.2057</v>
      </c>
      <c r="G1611" s="42">
        <v>7846.99</v>
      </c>
    </row>
    <row r="1612" spans="1:7">
      <c r="A1612" s="3">
        <v>38300</v>
      </c>
      <c r="B1612" s="4" t="s">
        <v>264</v>
      </c>
      <c r="C1612" s="4" t="s">
        <v>244</v>
      </c>
      <c r="D1612" s="4" t="s">
        <v>251</v>
      </c>
      <c r="E1612" s="4" t="s">
        <v>1796</v>
      </c>
      <c r="F1612" s="42">
        <v>3704.6549999999997</v>
      </c>
      <c r="G1612" s="42">
        <v>4939.54</v>
      </c>
    </row>
    <row r="1613" spans="1:7">
      <c r="A1613" s="3">
        <v>38298</v>
      </c>
      <c r="B1613" s="4" t="s">
        <v>247</v>
      </c>
      <c r="C1613" s="4" t="s">
        <v>244</v>
      </c>
      <c r="D1613" s="4" t="s">
        <v>288</v>
      </c>
      <c r="E1613" s="4" t="s">
        <v>1797</v>
      </c>
      <c r="F1613" s="42">
        <v>3407.4755</v>
      </c>
      <c r="G1613" s="42">
        <v>6195.41</v>
      </c>
    </row>
    <row r="1614" spans="1:7">
      <c r="A1614" s="3">
        <v>38298</v>
      </c>
      <c r="B1614" s="4" t="s">
        <v>275</v>
      </c>
      <c r="C1614" s="4" t="s">
        <v>261</v>
      </c>
      <c r="D1614" s="4" t="s">
        <v>288</v>
      </c>
      <c r="E1614" s="4" t="s">
        <v>1798</v>
      </c>
      <c r="F1614" s="42">
        <v>2972.2392</v>
      </c>
      <c r="G1614" s="42">
        <v>4370.9399999999996</v>
      </c>
    </row>
    <row r="1615" spans="1:7">
      <c r="A1615" s="3">
        <v>38297</v>
      </c>
      <c r="B1615" s="4" t="s">
        <v>247</v>
      </c>
      <c r="C1615" s="4" t="s">
        <v>272</v>
      </c>
      <c r="D1615" s="4" t="s">
        <v>265</v>
      </c>
      <c r="E1615" s="4" t="s">
        <v>1799</v>
      </c>
      <c r="F1615" s="42">
        <v>563.5630000000001</v>
      </c>
      <c r="G1615" s="42">
        <v>1024.6600000000001</v>
      </c>
    </row>
    <row r="1616" spans="1:7">
      <c r="A1616" s="3">
        <v>38295</v>
      </c>
      <c r="B1616" s="4" t="s">
        <v>267</v>
      </c>
      <c r="C1616" s="4" t="s">
        <v>286</v>
      </c>
      <c r="D1616" s="4" t="s">
        <v>279</v>
      </c>
      <c r="E1616" s="4" t="s">
        <v>1800</v>
      </c>
      <c r="F1616" s="42">
        <v>5753.4897999999994</v>
      </c>
      <c r="G1616" s="42">
        <v>9919.81</v>
      </c>
    </row>
    <row r="1617" spans="1:7">
      <c r="A1617" s="3">
        <v>38295</v>
      </c>
      <c r="B1617" s="4" t="s">
        <v>247</v>
      </c>
      <c r="C1617" s="4" t="s">
        <v>244</v>
      </c>
      <c r="D1617" s="4" t="s">
        <v>254</v>
      </c>
      <c r="E1617" s="4" t="s">
        <v>1801</v>
      </c>
      <c r="F1617" s="42">
        <v>8100.62</v>
      </c>
      <c r="G1617" s="42">
        <v>9205.25</v>
      </c>
    </row>
    <row r="1618" spans="1:7">
      <c r="A1618" s="3">
        <v>38295</v>
      </c>
      <c r="B1618" s="4" t="s">
        <v>275</v>
      </c>
      <c r="C1618" s="4" t="s">
        <v>253</v>
      </c>
      <c r="D1618" s="4" t="s">
        <v>279</v>
      </c>
      <c r="E1618" s="4" t="s">
        <v>1802</v>
      </c>
      <c r="F1618" s="42">
        <v>1445.4114999999999</v>
      </c>
      <c r="G1618" s="42">
        <v>2449.85</v>
      </c>
    </row>
    <row r="1619" spans="1:7">
      <c r="A1619" s="3">
        <v>38294</v>
      </c>
      <c r="B1619" s="4" t="s">
        <v>247</v>
      </c>
      <c r="C1619" s="4" t="s">
        <v>255</v>
      </c>
      <c r="D1619" s="4" t="s">
        <v>262</v>
      </c>
      <c r="E1619" s="4" t="s">
        <v>1803</v>
      </c>
      <c r="F1619" s="42">
        <v>1971.5475000000001</v>
      </c>
      <c r="G1619" s="42">
        <v>2628.73</v>
      </c>
    </row>
    <row r="1620" spans="1:7">
      <c r="A1620" s="3">
        <v>38294</v>
      </c>
      <c r="B1620" s="4" t="s">
        <v>247</v>
      </c>
      <c r="C1620" s="4" t="s">
        <v>253</v>
      </c>
      <c r="D1620" s="4" t="s">
        <v>288</v>
      </c>
      <c r="E1620" s="4" t="s">
        <v>1804</v>
      </c>
      <c r="F1620" s="42">
        <v>462.10079999999999</v>
      </c>
      <c r="G1620" s="42">
        <v>679.56</v>
      </c>
    </row>
    <row r="1621" spans="1:7">
      <c r="A1621" s="3">
        <v>38293</v>
      </c>
      <c r="B1621" s="4" t="s">
        <v>243</v>
      </c>
      <c r="C1621" s="4" t="s">
        <v>272</v>
      </c>
      <c r="D1621" s="4" t="s">
        <v>254</v>
      </c>
      <c r="E1621" s="4" t="s">
        <v>1805</v>
      </c>
      <c r="F1621" s="42">
        <v>8311.7407999999996</v>
      </c>
      <c r="G1621" s="42">
        <v>9445.16</v>
      </c>
    </row>
    <row r="1622" spans="1:7">
      <c r="A1622" s="3">
        <v>38293</v>
      </c>
      <c r="B1622" s="4" t="s">
        <v>243</v>
      </c>
      <c r="C1622" s="4" t="s">
        <v>258</v>
      </c>
      <c r="D1622" s="4" t="s">
        <v>268</v>
      </c>
      <c r="E1622" s="4" t="s">
        <v>1662</v>
      </c>
      <c r="F1622" s="42">
        <v>3549.6149999999998</v>
      </c>
      <c r="G1622" s="42">
        <v>4732.82</v>
      </c>
    </row>
    <row r="1623" spans="1:7">
      <c r="A1623" s="3">
        <v>38292</v>
      </c>
      <c r="B1623" s="4" t="s">
        <v>247</v>
      </c>
      <c r="C1623" s="4" t="s">
        <v>253</v>
      </c>
      <c r="D1623" s="4" t="s">
        <v>245</v>
      </c>
      <c r="E1623" s="4" t="s">
        <v>1806</v>
      </c>
      <c r="F1623" s="42">
        <v>3679.8238999999999</v>
      </c>
      <c r="G1623" s="42">
        <v>9945.4699999999993</v>
      </c>
    </row>
    <row r="1624" spans="1:7">
      <c r="A1624" s="3">
        <v>38292</v>
      </c>
      <c r="B1624" s="4" t="s">
        <v>247</v>
      </c>
      <c r="C1624" s="4" t="s">
        <v>261</v>
      </c>
      <c r="D1624" s="4" t="s">
        <v>276</v>
      </c>
      <c r="E1624" s="4" t="s">
        <v>1807</v>
      </c>
      <c r="F1624" s="42">
        <v>1283.5119</v>
      </c>
      <c r="G1624" s="42">
        <v>1372.74</v>
      </c>
    </row>
    <row r="1625" spans="1:7">
      <c r="A1625" s="3">
        <v>38291</v>
      </c>
      <c r="B1625" s="4" t="s">
        <v>275</v>
      </c>
      <c r="C1625" s="4" t="s">
        <v>255</v>
      </c>
      <c r="D1625" s="4" t="s">
        <v>259</v>
      </c>
      <c r="E1625" s="4" t="s">
        <v>1335</v>
      </c>
      <c r="F1625" s="42">
        <v>7841.6447999999991</v>
      </c>
      <c r="G1625" s="42">
        <v>8910.9599999999991</v>
      </c>
    </row>
    <row r="1626" spans="1:7">
      <c r="A1626" s="3">
        <v>38291</v>
      </c>
      <c r="B1626" s="4" t="s">
        <v>247</v>
      </c>
      <c r="C1626" s="4" t="s">
        <v>258</v>
      </c>
      <c r="D1626" s="4" t="s">
        <v>279</v>
      </c>
      <c r="E1626" s="4" t="s">
        <v>1808</v>
      </c>
      <c r="F1626" s="42">
        <v>4549.0356999999995</v>
      </c>
      <c r="G1626" s="42">
        <v>7710.23</v>
      </c>
    </row>
    <row r="1627" spans="1:7">
      <c r="A1627" s="3">
        <v>38291</v>
      </c>
      <c r="B1627" s="4" t="s">
        <v>247</v>
      </c>
      <c r="C1627" s="4" t="s">
        <v>286</v>
      </c>
      <c r="D1627" s="4" t="s">
        <v>245</v>
      </c>
      <c r="E1627" s="4" t="s">
        <v>1809</v>
      </c>
      <c r="F1627" s="42">
        <v>3592.0060000000003</v>
      </c>
      <c r="G1627" s="42">
        <v>6530.92</v>
      </c>
    </row>
    <row r="1628" spans="1:7">
      <c r="A1628" s="3">
        <v>38291</v>
      </c>
      <c r="B1628" s="4" t="s">
        <v>247</v>
      </c>
      <c r="C1628" s="4" t="s">
        <v>253</v>
      </c>
      <c r="D1628" s="4" t="s">
        <v>279</v>
      </c>
      <c r="E1628" s="4" t="s">
        <v>813</v>
      </c>
      <c r="F1628" s="42">
        <v>3871.0950000000003</v>
      </c>
      <c r="G1628" s="42">
        <v>5161.46</v>
      </c>
    </row>
    <row r="1629" spans="1:7">
      <c r="A1629" s="3">
        <v>38290</v>
      </c>
      <c r="B1629" s="4" t="s">
        <v>247</v>
      </c>
      <c r="C1629" s="4" t="s">
        <v>244</v>
      </c>
      <c r="D1629" s="4" t="s">
        <v>256</v>
      </c>
      <c r="E1629" s="4" t="s">
        <v>1810</v>
      </c>
      <c r="F1629" s="42">
        <v>4481.1405000000004</v>
      </c>
      <c r="G1629" s="42">
        <v>9958.09</v>
      </c>
    </row>
    <row r="1630" spans="1:7">
      <c r="A1630" s="3">
        <v>38290</v>
      </c>
      <c r="B1630" s="4" t="s">
        <v>247</v>
      </c>
      <c r="C1630" s="4" t="s">
        <v>286</v>
      </c>
      <c r="D1630" s="4" t="s">
        <v>251</v>
      </c>
      <c r="E1630" s="4" t="s">
        <v>1811</v>
      </c>
      <c r="F1630" s="42">
        <v>5628.1751999999997</v>
      </c>
      <c r="G1630" s="42">
        <v>9539.2800000000007</v>
      </c>
    </row>
    <row r="1631" spans="1:7">
      <c r="A1631" s="3">
        <v>38290</v>
      </c>
      <c r="B1631" s="4" t="s">
        <v>267</v>
      </c>
      <c r="C1631" s="4" t="s">
        <v>261</v>
      </c>
      <c r="D1631" s="4" t="s">
        <v>279</v>
      </c>
      <c r="E1631" s="4" t="s">
        <v>1812</v>
      </c>
      <c r="F1631" s="42">
        <v>4304.0030000000006</v>
      </c>
      <c r="G1631" s="42">
        <v>7825.46</v>
      </c>
    </row>
    <row r="1632" spans="1:7">
      <c r="A1632" s="3">
        <v>38290</v>
      </c>
      <c r="B1632" s="4" t="s">
        <v>247</v>
      </c>
      <c r="C1632" s="4" t="s">
        <v>253</v>
      </c>
      <c r="D1632" s="4" t="s">
        <v>281</v>
      </c>
      <c r="E1632" s="4" t="s">
        <v>920</v>
      </c>
      <c r="F1632" s="42">
        <v>1438.4744000000001</v>
      </c>
      <c r="G1632" s="42">
        <v>1634.63</v>
      </c>
    </row>
    <row r="1633" spans="1:7">
      <c r="A1633" s="3">
        <v>38289</v>
      </c>
      <c r="B1633" s="4" t="s">
        <v>264</v>
      </c>
      <c r="C1633" s="4" t="s">
        <v>248</v>
      </c>
      <c r="D1633" s="4" t="s">
        <v>265</v>
      </c>
      <c r="E1633" s="4" t="s">
        <v>1813</v>
      </c>
      <c r="F1633" s="42">
        <v>3180.6213999999995</v>
      </c>
      <c r="G1633" s="42">
        <v>5483.83</v>
      </c>
    </row>
    <row r="1634" spans="1:7">
      <c r="A1634" s="3">
        <v>38289</v>
      </c>
      <c r="B1634" s="4" t="s">
        <v>264</v>
      </c>
      <c r="C1634" s="4" t="s">
        <v>286</v>
      </c>
      <c r="D1634" s="4" t="s">
        <v>254</v>
      </c>
      <c r="E1634" s="4" t="s">
        <v>1814</v>
      </c>
      <c r="F1634" s="42">
        <v>89.3673</v>
      </c>
      <c r="G1634" s="42">
        <v>151.47</v>
      </c>
    </row>
    <row r="1635" spans="1:7">
      <c r="A1635" s="3">
        <v>38288</v>
      </c>
      <c r="B1635" s="4" t="s">
        <v>264</v>
      </c>
      <c r="C1635" s="4" t="s">
        <v>272</v>
      </c>
      <c r="D1635" s="4" t="s">
        <v>254</v>
      </c>
      <c r="E1635" s="4" t="s">
        <v>1815</v>
      </c>
      <c r="F1635" s="42">
        <v>5717.7188000000006</v>
      </c>
      <c r="G1635" s="42">
        <v>8408.41</v>
      </c>
    </row>
    <row r="1636" spans="1:7">
      <c r="A1636" s="3">
        <v>38288</v>
      </c>
      <c r="B1636" s="4" t="s">
        <v>247</v>
      </c>
      <c r="C1636" s="4" t="s">
        <v>244</v>
      </c>
      <c r="D1636" s="4" t="s">
        <v>259</v>
      </c>
      <c r="E1636" s="4" t="s">
        <v>1816</v>
      </c>
      <c r="F1636" s="42">
        <v>1701.0268000000001</v>
      </c>
      <c r="G1636" s="42">
        <v>1819.28</v>
      </c>
    </row>
    <row r="1637" spans="1:7">
      <c r="A1637" s="3">
        <v>38288</v>
      </c>
      <c r="B1637" s="4" t="s">
        <v>243</v>
      </c>
      <c r="C1637" s="4" t="s">
        <v>261</v>
      </c>
      <c r="D1637" s="4" t="s">
        <v>288</v>
      </c>
      <c r="E1637" s="4" t="s">
        <v>1817</v>
      </c>
      <c r="F1637" s="42">
        <v>748.32300000000009</v>
      </c>
      <c r="G1637" s="42">
        <v>1662.94</v>
      </c>
    </row>
    <row r="1638" spans="1:7">
      <c r="A1638" s="3">
        <v>38288</v>
      </c>
      <c r="B1638" s="4" t="s">
        <v>275</v>
      </c>
      <c r="C1638" s="4" t="s">
        <v>286</v>
      </c>
      <c r="D1638" s="4" t="s">
        <v>254</v>
      </c>
      <c r="E1638" s="4" t="s">
        <v>766</v>
      </c>
      <c r="F1638" s="42">
        <v>499.13550000000004</v>
      </c>
      <c r="G1638" s="42">
        <v>1109.19</v>
      </c>
    </row>
    <row r="1639" spans="1:7">
      <c r="A1639" s="3">
        <v>38286</v>
      </c>
      <c r="B1639" s="4" t="s">
        <v>264</v>
      </c>
      <c r="C1639" s="4" t="s">
        <v>253</v>
      </c>
      <c r="D1639" s="4" t="s">
        <v>254</v>
      </c>
      <c r="E1639" s="4" t="s">
        <v>1818</v>
      </c>
      <c r="F1639" s="42">
        <v>3188.9187000000002</v>
      </c>
      <c r="G1639" s="42">
        <v>7416.09</v>
      </c>
    </row>
    <row r="1640" spans="1:7">
      <c r="A1640" s="3">
        <v>38286</v>
      </c>
      <c r="B1640" s="4" t="s">
        <v>247</v>
      </c>
      <c r="C1640" s="4" t="s">
        <v>286</v>
      </c>
      <c r="D1640" s="4" t="s">
        <v>268</v>
      </c>
      <c r="E1640" s="4" t="s">
        <v>1819</v>
      </c>
      <c r="F1640" s="42">
        <v>5841.5896000000002</v>
      </c>
      <c r="G1640" s="42">
        <v>6638.17</v>
      </c>
    </row>
    <row r="1641" spans="1:7">
      <c r="A1641" s="3">
        <v>38286</v>
      </c>
      <c r="B1641" s="4" t="s">
        <v>247</v>
      </c>
      <c r="C1641" s="4" t="s">
        <v>286</v>
      </c>
      <c r="D1641" s="4" t="s">
        <v>303</v>
      </c>
      <c r="E1641" s="4" t="s">
        <v>840</v>
      </c>
      <c r="F1641" s="42">
        <v>2137.2927</v>
      </c>
      <c r="G1641" s="42">
        <v>3622.53</v>
      </c>
    </row>
    <row r="1642" spans="1:7">
      <c r="A1642" s="3">
        <v>38284</v>
      </c>
      <c r="B1642" s="4" t="s">
        <v>247</v>
      </c>
      <c r="C1642" s="4" t="s">
        <v>261</v>
      </c>
      <c r="D1642" s="4" t="s">
        <v>256</v>
      </c>
      <c r="E1642" s="4" t="s">
        <v>1820</v>
      </c>
      <c r="F1642" s="42">
        <v>5011.1716000000006</v>
      </c>
      <c r="G1642" s="42">
        <v>7369.37</v>
      </c>
    </row>
    <row r="1643" spans="1:7">
      <c r="A1643" s="3">
        <v>38429</v>
      </c>
      <c r="B1643" s="4" t="s">
        <v>247</v>
      </c>
      <c r="C1643" s="4" t="s">
        <v>248</v>
      </c>
      <c r="D1643" s="4" t="s">
        <v>262</v>
      </c>
      <c r="E1643" s="4" t="s">
        <v>1690</v>
      </c>
      <c r="F1643" s="42">
        <v>6938.7659000000003</v>
      </c>
      <c r="G1643" s="42">
        <v>7421.14</v>
      </c>
    </row>
    <row r="1644" spans="1:7">
      <c r="A1644" s="3">
        <v>38284</v>
      </c>
      <c r="B1644" s="4" t="s">
        <v>243</v>
      </c>
      <c r="C1644" s="4" t="s">
        <v>253</v>
      </c>
      <c r="D1644" s="4" t="s">
        <v>317</v>
      </c>
      <c r="E1644" s="4" t="s">
        <v>1822</v>
      </c>
      <c r="F1644" s="42">
        <v>450.47089999999997</v>
      </c>
      <c r="G1644" s="42">
        <v>763.51</v>
      </c>
    </row>
    <row r="1645" spans="1:7">
      <c r="A1645" s="3">
        <v>38283</v>
      </c>
      <c r="B1645" s="4" t="s">
        <v>243</v>
      </c>
      <c r="C1645" s="4" t="s">
        <v>253</v>
      </c>
      <c r="D1645" s="4" t="s">
        <v>276</v>
      </c>
      <c r="E1645" s="4" t="s">
        <v>1823</v>
      </c>
      <c r="F1645" s="42">
        <v>4923.0425999999998</v>
      </c>
      <c r="G1645" s="42">
        <v>8344.14</v>
      </c>
    </row>
    <row r="1646" spans="1:7">
      <c r="A1646" s="3">
        <v>38283</v>
      </c>
      <c r="B1646" s="4" t="s">
        <v>247</v>
      </c>
      <c r="C1646" s="4" t="s">
        <v>261</v>
      </c>
      <c r="D1646" s="4" t="s">
        <v>268</v>
      </c>
      <c r="E1646" s="4" t="s">
        <v>1824</v>
      </c>
      <c r="F1646" s="42">
        <v>1719.2168000000004</v>
      </c>
      <c r="G1646" s="42">
        <v>2528.2600000000002</v>
      </c>
    </row>
    <row r="1647" spans="1:7">
      <c r="A1647" s="3">
        <v>38283</v>
      </c>
      <c r="B1647" s="4" t="s">
        <v>247</v>
      </c>
      <c r="C1647" s="4" t="s">
        <v>258</v>
      </c>
      <c r="D1647" s="4" t="s">
        <v>279</v>
      </c>
      <c r="E1647" s="4" t="s">
        <v>1825</v>
      </c>
      <c r="F1647" s="42">
        <v>564.322</v>
      </c>
      <c r="G1647" s="42">
        <v>1026.04</v>
      </c>
    </row>
    <row r="1648" spans="1:7">
      <c r="A1648" s="3">
        <v>38282</v>
      </c>
      <c r="B1648" s="4" t="s">
        <v>264</v>
      </c>
      <c r="C1648" s="4" t="s">
        <v>253</v>
      </c>
      <c r="D1648" s="4" t="s">
        <v>254</v>
      </c>
      <c r="E1648" s="4" t="s">
        <v>1826</v>
      </c>
      <c r="F1648" s="42">
        <v>1721.5523000000001</v>
      </c>
      <c r="G1648" s="42">
        <v>4003.61</v>
      </c>
    </row>
    <row r="1649" spans="1:7">
      <c r="A1649" s="3">
        <v>38281</v>
      </c>
      <c r="B1649" s="4" t="s">
        <v>243</v>
      </c>
      <c r="C1649" s="4" t="s">
        <v>244</v>
      </c>
      <c r="D1649" s="4" t="s">
        <v>317</v>
      </c>
      <c r="E1649" s="4" t="s">
        <v>1827</v>
      </c>
      <c r="F1649" s="42">
        <v>5842.7912000000006</v>
      </c>
      <c r="G1649" s="42">
        <v>8592.34</v>
      </c>
    </row>
    <row r="1650" spans="1:7">
      <c r="A1650" s="3">
        <v>38280</v>
      </c>
      <c r="B1650" s="4" t="s">
        <v>267</v>
      </c>
      <c r="C1650" s="4" t="s">
        <v>255</v>
      </c>
      <c r="D1650" s="4" t="s">
        <v>288</v>
      </c>
      <c r="E1650" s="4" t="s">
        <v>1828</v>
      </c>
      <c r="F1650" s="42">
        <v>5499.7788</v>
      </c>
      <c r="G1650" s="42">
        <v>8087.91</v>
      </c>
    </row>
    <row r="1651" spans="1:7">
      <c r="A1651" s="3">
        <v>38280</v>
      </c>
      <c r="B1651" s="4" t="s">
        <v>247</v>
      </c>
      <c r="C1651" s="4" t="s">
        <v>255</v>
      </c>
      <c r="D1651" s="4" t="s">
        <v>281</v>
      </c>
      <c r="E1651" s="4" t="s">
        <v>1829</v>
      </c>
      <c r="F1651" s="42">
        <v>6882.5680000000002</v>
      </c>
      <c r="G1651" s="42">
        <v>7821.1</v>
      </c>
    </row>
    <row r="1652" spans="1:7">
      <c r="A1652" s="3">
        <v>38280</v>
      </c>
      <c r="B1652" s="4" t="s">
        <v>247</v>
      </c>
      <c r="C1652" s="4" t="s">
        <v>244</v>
      </c>
      <c r="D1652" s="4" t="s">
        <v>254</v>
      </c>
      <c r="E1652" s="4" t="s">
        <v>1830</v>
      </c>
      <c r="F1652" s="42">
        <v>3183.9780000000001</v>
      </c>
      <c r="G1652" s="42">
        <v>7404.6</v>
      </c>
    </row>
    <row r="1653" spans="1:7">
      <c r="A1653" s="3">
        <v>38280</v>
      </c>
      <c r="B1653" s="4" t="s">
        <v>267</v>
      </c>
      <c r="C1653" s="4" t="s">
        <v>244</v>
      </c>
      <c r="D1653" s="4" t="s">
        <v>254</v>
      </c>
      <c r="E1653" s="4" t="s">
        <v>1831</v>
      </c>
      <c r="F1653" s="42">
        <v>6214.076</v>
      </c>
      <c r="G1653" s="42">
        <v>7061.45</v>
      </c>
    </row>
    <row r="1654" spans="1:7">
      <c r="A1654" s="3">
        <v>38279</v>
      </c>
      <c r="B1654" s="4" t="s">
        <v>247</v>
      </c>
      <c r="C1654" s="4" t="s">
        <v>255</v>
      </c>
      <c r="D1654" s="4" t="s">
        <v>268</v>
      </c>
      <c r="E1654" s="4" t="s">
        <v>1832</v>
      </c>
      <c r="F1654" s="42">
        <v>3251.1050000000005</v>
      </c>
      <c r="G1654" s="42">
        <v>5911.1</v>
      </c>
    </row>
    <row r="1655" spans="1:7">
      <c r="A1655" s="3">
        <v>38278</v>
      </c>
      <c r="B1655" s="4" t="s">
        <v>275</v>
      </c>
      <c r="C1655" s="4" t="s">
        <v>272</v>
      </c>
      <c r="D1655" s="4" t="s">
        <v>303</v>
      </c>
      <c r="E1655" s="4" t="s">
        <v>1833</v>
      </c>
      <c r="F1655" s="42">
        <v>8929.9045000000006</v>
      </c>
      <c r="G1655" s="42">
        <v>9550.7000000000007</v>
      </c>
    </row>
    <row r="1656" spans="1:7">
      <c r="A1656" s="3">
        <v>38278</v>
      </c>
      <c r="B1656" s="4" t="s">
        <v>243</v>
      </c>
      <c r="C1656" s="4" t="s">
        <v>272</v>
      </c>
      <c r="D1656" s="4" t="s">
        <v>254</v>
      </c>
      <c r="E1656" s="4" t="s">
        <v>1834</v>
      </c>
      <c r="F1656" s="42">
        <v>427.90360000000004</v>
      </c>
      <c r="G1656" s="42">
        <v>629.27</v>
      </c>
    </row>
    <row r="1657" spans="1:7">
      <c r="A1657" s="3">
        <v>38277</v>
      </c>
      <c r="B1657" s="4" t="s">
        <v>243</v>
      </c>
      <c r="C1657" s="4" t="s">
        <v>286</v>
      </c>
      <c r="D1657" s="4" t="s">
        <v>276</v>
      </c>
      <c r="E1657" s="4" t="s">
        <v>1835</v>
      </c>
      <c r="F1657" s="42">
        <v>4014.8121999999998</v>
      </c>
      <c r="G1657" s="42">
        <v>6922.09</v>
      </c>
    </row>
    <row r="1658" spans="1:7">
      <c r="A1658" s="3">
        <v>38277</v>
      </c>
      <c r="B1658" s="4" t="s">
        <v>275</v>
      </c>
      <c r="C1658" s="4" t="s">
        <v>244</v>
      </c>
      <c r="D1658" s="4" t="s">
        <v>254</v>
      </c>
      <c r="E1658" s="4" t="s">
        <v>1836</v>
      </c>
      <c r="F1658" s="42">
        <v>4316.7080000000005</v>
      </c>
      <c r="G1658" s="42">
        <v>4616.8</v>
      </c>
    </row>
    <row r="1659" spans="1:7">
      <c r="A1659" s="3">
        <v>38277</v>
      </c>
      <c r="B1659" s="4" t="s">
        <v>247</v>
      </c>
      <c r="C1659" s="4" t="s">
        <v>286</v>
      </c>
      <c r="D1659" s="4" t="s">
        <v>262</v>
      </c>
      <c r="E1659" s="4" t="s">
        <v>1449</v>
      </c>
      <c r="F1659" s="42">
        <v>3852.9106000000006</v>
      </c>
      <c r="G1659" s="42">
        <v>4120.76</v>
      </c>
    </row>
    <row r="1660" spans="1:7">
      <c r="A1660" s="3">
        <v>38276</v>
      </c>
      <c r="B1660" s="4" t="s">
        <v>247</v>
      </c>
      <c r="C1660" s="4" t="s">
        <v>272</v>
      </c>
      <c r="D1660" s="4" t="s">
        <v>276</v>
      </c>
      <c r="E1660" s="4" t="s">
        <v>1837</v>
      </c>
      <c r="F1660" s="42">
        <v>3394.8045000000002</v>
      </c>
      <c r="G1660" s="42">
        <v>7544.01</v>
      </c>
    </row>
    <row r="1661" spans="1:7">
      <c r="A1661" s="3">
        <v>38276</v>
      </c>
      <c r="B1661" s="4" t="s">
        <v>275</v>
      </c>
      <c r="C1661" s="4" t="s">
        <v>272</v>
      </c>
      <c r="D1661" s="4" t="s">
        <v>251</v>
      </c>
      <c r="E1661" s="4" t="s">
        <v>1838</v>
      </c>
      <c r="F1661" s="42">
        <v>4250.1646000000001</v>
      </c>
      <c r="G1661" s="42">
        <v>7327.87</v>
      </c>
    </row>
    <row r="1662" spans="1:7">
      <c r="A1662" s="3">
        <v>38276</v>
      </c>
      <c r="B1662" s="4" t="s">
        <v>243</v>
      </c>
      <c r="C1662" s="4" t="s">
        <v>248</v>
      </c>
      <c r="D1662" s="4" t="s">
        <v>303</v>
      </c>
      <c r="E1662" s="4" t="s">
        <v>1839</v>
      </c>
      <c r="F1662" s="42">
        <v>1135.3204000000001</v>
      </c>
      <c r="G1662" s="42">
        <v>2640.28</v>
      </c>
    </row>
    <row r="1663" spans="1:7">
      <c r="A1663" s="3">
        <v>38275</v>
      </c>
      <c r="B1663" s="4" t="s">
        <v>243</v>
      </c>
      <c r="C1663" s="4" t="s">
        <v>258</v>
      </c>
      <c r="D1663" s="4" t="s">
        <v>265</v>
      </c>
      <c r="E1663" s="4" t="s">
        <v>1840</v>
      </c>
      <c r="F1663" s="42">
        <v>2989.3365000000003</v>
      </c>
      <c r="G1663" s="42">
        <v>6642.97</v>
      </c>
    </row>
    <row r="1664" spans="1:7">
      <c r="A1664" s="3">
        <v>38341</v>
      </c>
      <c r="B1664" s="4" t="s">
        <v>275</v>
      </c>
      <c r="C1664" s="4" t="s">
        <v>248</v>
      </c>
      <c r="D1664" s="4" t="s">
        <v>245</v>
      </c>
      <c r="E1664" s="4" t="s">
        <v>1706</v>
      </c>
      <c r="F1664" s="42">
        <v>3589.2229000000002</v>
      </c>
      <c r="G1664" s="42">
        <v>8347.0300000000007</v>
      </c>
    </row>
    <row r="1665" spans="1:7">
      <c r="A1665" s="3">
        <v>38412</v>
      </c>
      <c r="B1665" s="4" t="s">
        <v>247</v>
      </c>
      <c r="C1665" s="4" t="s">
        <v>248</v>
      </c>
      <c r="D1665" s="4" t="s">
        <v>262</v>
      </c>
      <c r="E1665" s="4" t="s">
        <v>1722</v>
      </c>
      <c r="F1665" s="42">
        <v>2122.8411999999998</v>
      </c>
      <c r="G1665" s="42">
        <v>4936.84</v>
      </c>
    </row>
    <row r="1666" spans="1:7">
      <c r="A1666" s="3">
        <v>38275</v>
      </c>
      <c r="B1666" s="4" t="s">
        <v>243</v>
      </c>
      <c r="C1666" s="4" t="s">
        <v>286</v>
      </c>
      <c r="D1666" s="4" t="s">
        <v>288</v>
      </c>
      <c r="E1666" s="4" t="s">
        <v>1843</v>
      </c>
      <c r="F1666" s="42">
        <v>56.572499999999998</v>
      </c>
      <c r="G1666" s="42">
        <v>75.430000000000007</v>
      </c>
    </row>
    <row r="1667" spans="1:7">
      <c r="A1667" s="3">
        <v>38274</v>
      </c>
      <c r="B1667" s="4" t="s">
        <v>247</v>
      </c>
      <c r="C1667" s="4" t="s">
        <v>255</v>
      </c>
      <c r="D1667" s="4" t="s">
        <v>265</v>
      </c>
      <c r="E1667" s="4" t="s">
        <v>1844</v>
      </c>
      <c r="F1667" s="42">
        <v>4442.5744000000004</v>
      </c>
      <c r="G1667" s="42">
        <v>5048.38</v>
      </c>
    </row>
    <row r="1668" spans="1:7">
      <c r="A1668" s="3">
        <v>38274</v>
      </c>
      <c r="B1668" s="4" t="s">
        <v>275</v>
      </c>
      <c r="C1668" s="4" t="s">
        <v>286</v>
      </c>
      <c r="D1668" s="4" t="s">
        <v>259</v>
      </c>
      <c r="E1668" s="4" t="s">
        <v>1845</v>
      </c>
      <c r="F1668" s="42">
        <v>2317.3040000000001</v>
      </c>
      <c r="G1668" s="42">
        <v>3407.8</v>
      </c>
    </row>
    <row r="1669" spans="1:7">
      <c r="A1669" s="3">
        <v>38274</v>
      </c>
      <c r="B1669" s="4" t="s">
        <v>264</v>
      </c>
      <c r="C1669" s="4" t="s">
        <v>261</v>
      </c>
      <c r="D1669" s="4" t="s">
        <v>268</v>
      </c>
      <c r="E1669" s="4" t="s">
        <v>1846</v>
      </c>
      <c r="F1669" s="42">
        <v>185.87119999999999</v>
      </c>
      <c r="G1669" s="42">
        <v>273.33999999999997</v>
      </c>
    </row>
    <row r="1670" spans="1:7">
      <c r="A1670" s="3">
        <v>38273</v>
      </c>
      <c r="B1670" s="4" t="s">
        <v>247</v>
      </c>
      <c r="C1670" s="4" t="s">
        <v>261</v>
      </c>
      <c r="D1670" s="4" t="s">
        <v>256</v>
      </c>
      <c r="E1670" s="4" t="s">
        <v>1847</v>
      </c>
      <c r="F1670" s="42">
        <v>1801.0616</v>
      </c>
      <c r="G1670" s="42">
        <v>2648.62</v>
      </c>
    </row>
    <row r="1671" spans="1:7">
      <c r="A1671" s="3">
        <v>38273</v>
      </c>
      <c r="B1671" s="4" t="s">
        <v>275</v>
      </c>
      <c r="C1671" s="4" t="s">
        <v>286</v>
      </c>
      <c r="D1671" s="4" t="s">
        <v>279</v>
      </c>
      <c r="E1671" s="4" t="s">
        <v>1848</v>
      </c>
      <c r="F1671" s="42">
        <v>1108.8071500000001</v>
      </c>
      <c r="G1671" s="42">
        <v>1185.8900000000001</v>
      </c>
    </row>
    <row r="1672" spans="1:7">
      <c r="A1672" s="3">
        <v>38391</v>
      </c>
      <c r="B1672" s="4" t="s">
        <v>275</v>
      </c>
      <c r="C1672" s="4" t="s">
        <v>248</v>
      </c>
      <c r="D1672" s="4" t="s">
        <v>262</v>
      </c>
      <c r="E1672" s="4" t="s">
        <v>1841</v>
      </c>
      <c r="F1672" s="42">
        <v>1936.7624999999998</v>
      </c>
      <c r="G1672" s="42">
        <v>2582.35</v>
      </c>
    </row>
    <row r="1673" spans="1:7">
      <c r="A1673" s="3">
        <v>38272</v>
      </c>
      <c r="B1673" s="4" t="s">
        <v>267</v>
      </c>
      <c r="C1673" s="4" t="s">
        <v>253</v>
      </c>
      <c r="D1673" s="4" t="s">
        <v>268</v>
      </c>
      <c r="E1673" s="4" t="s">
        <v>1849</v>
      </c>
      <c r="F1673" s="42">
        <v>3837.6513999999997</v>
      </c>
      <c r="G1673" s="42">
        <v>4104.4399999999996</v>
      </c>
    </row>
    <row r="1674" spans="1:7">
      <c r="A1674" s="3">
        <v>38272</v>
      </c>
      <c r="B1674" s="4" t="s">
        <v>267</v>
      </c>
      <c r="C1674" s="4" t="s">
        <v>248</v>
      </c>
      <c r="D1674" s="4" t="s">
        <v>254</v>
      </c>
      <c r="E1674" s="4" t="s">
        <v>1850</v>
      </c>
      <c r="F1674" s="42">
        <v>2274.3017999999997</v>
      </c>
      <c r="G1674" s="42">
        <v>3921.21</v>
      </c>
    </row>
    <row r="1675" spans="1:7">
      <c r="A1675" s="3">
        <v>38271</v>
      </c>
      <c r="B1675" s="4" t="s">
        <v>264</v>
      </c>
      <c r="C1675" s="4" t="s">
        <v>258</v>
      </c>
      <c r="D1675" s="4" t="s">
        <v>279</v>
      </c>
      <c r="E1675" s="4" t="s">
        <v>1851</v>
      </c>
      <c r="F1675" s="42">
        <v>7307.2961500000001</v>
      </c>
      <c r="G1675" s="42">
        <v>7815.29</v>
      </c>
    </row>
    <row r="1676" spans="1:7">
      <c r="A1676" s="3">
        <v>38271</v>
      </c>
      <c r="B1676" s="4" t="s">
        <v>247</v>
      </c>
      <c r="C1676" s="4" t="s">
        <v>261</v>
      </c>
      <c r="D1676" s="4" t="s">
        <v>245</v>
      </c>
      <c r="E1676" s="4" t="s">
        <v>1852</v>
      </c>
      <c r="F1676" s="42">
        <v>1496.8125</v>
      </c>
      <c r="G1676" s="42">
        <v>3326.25</v>
      </c>
    </row>
    <row r="1677" spans="1:7">
      <c r="A1677" s="3">
        <v>38271</v>
      </c>
      <c r="B1677" s="4" t="s">
        <v>243</v>
      </c>
      <c r="C1677" s="4" t="s">
        <v>261</v>
      </c>
      <c r="D1677" s="4" t="s">
        <v>254</v>
      </c>
      <c r="E1677" s="4" t="s">
        <v>1853</v>
      </c>
      <c r="F1677" s="42">
        <v>1094.3504</v>
      </c>
      <c r="G1677" s="42">
        <v>1243.58</v>
      </c>
    </row>
    <row r="1678" spans="1:7">
      <c r="A1678" s="3">
        <v>38270</v>
      </c>
      <c r="B1678" s="4" t="s">
        <v>243</v>
      </c>
      <c r="C1678" s="4" t="s">
        <v>258</v>
      </c>
      <c r="D1678" s="4" t="s">
        <v>268</v>
      </c>
      <c r="E1678" s="4" t="s">
        <v>1854</v>
      </c>
      <c r="F1678" s="42">
        <v>6417.6632</v>
      </c>
      <c r="G1678" s="42">
        <v>9437.74</v>
      </c>
    </row>
    <row r="1679" spans="1:7">
      <c r="A1679" s="3">
        <v>38270</v>
      </c>
      <c r="B1679" s="4" t="s">
        <v>247</v>
      </c>
      <c r="C1679" s="4" t="s">
        <v>272</v>
      </c>
      <c r="D1679" s="4" t="s">
        <v>279</v>
      </c>
      <c r="E1679" s="4" t="s">
        <v>1855</v>
      </c>
      <c r="F1679" s="42">
        <v>6162.9149999999991</v>
      </c>
      <c r="G1679" s="42">
        <v>8217.2199999999993</v>
      </c>
    </row>
    <row r="1680" spans="1:7">
      <c r="A1680" s="3">
        <v>38270</v>
      </c>
      <c r="B1680" s="4" t="s">
        <v>264</v>
      </c>
      <c r="C1680" s="4" t="s">
        <v>258</v>
      </c>
      <c r="D1680" s="4" t="s">
        <v>256</v>
      </c>
      <c r="E1680" s="4" t="s">
        <v>1856</v>
      </c>
      <c r="F1680" s="42">
        <v>434.61439999999999</v>
      </c>
      <c r="G1680" s="42">
        <v>493.88</v>
      </c>
    </row>
    <row r="1681" spans="1:7">
      <c r="A1681" s="3">
        <v>38269</v>
      </c>
      <c r="B1681" s="4" t="s">
        <v>243</v>
      </c>
      <c r="C1681" s="4" t="s">
        <v>286</v>
      </c>
      <c r="D1681" s="4" t="s">
        <v>265</v>
      </c>
      <c r="E1681" s="4" t="s">
        <v>1718</v>
      </c>
      <c r="F1681" s="42">
        <v>5723.3220000000001</v>
      </c>
      <c r="G1681" s="42">
        <v>8416.65</v>
      </c>
    </row>
    <row r="1682" spans="1:7">
      <c r="A1682" s="3">
        <v>38269</v>
      </c>
      <c r="B1682" s="4" t="s">
        <v>267</v>
      </c>
      <c r="C1682" s="4" t="s">
        <v>248</v>
      </c>
      <c r="D1682" s="4" t="s">
        <v>256</v>
      </c>
      <c r="E1682" s="4" t="s">
        <v>1857</v>
      </c>
      <c r="F1682" s="42">
        <v>3347.6670000000004</v>
      </c>
      <c r="G1682" s="42">
        <v>7439.26</v>
      </c>
    </row>
    <row r="1683" spans="1:7">
      <c r="A1683" s="3">
        <v>38269</v>
      </c>
      <c r="B1683" s="4" t="s">
        <v>247</v>
      </c>
      <c r="C1683" s="4" t="s">
        <v>258</v>
      </c>
      <c r="D1683" s="4" t="s">
        <v>288</v>
      </c>
      <c r="E1683" s="4" t="s">
        <v>1858</v>
      </c>
      <c r="F1683" s="42">
        <v>5385.81</v>
      </c>
      <c r="G1683" s="42">
        <v>7181.08</v>
      </c>
    </row>
    <row r="1684" spans="1:7">
      <c r="A1684" s="3">
        <v>38269</v>
      </c>
      <c r="B1684" s="4" t="s">
        <v>247</v>
      </c>
      <c r="C1684" s="4" t="s">
        <v>258</v>
      </c>
      <c r="D1684" s="4" t="s">
        <v>259</v>
      </c>
      <c r="E1684" s="4" t="s">
        <v>1859</v>
      </c>
      <c r="F1684" s="42">
        <v>1935.6095</v>
      </c>
      <c r="G1684" s="42">
        <v>3519.29</v>
      </c>
    </row>
    <row r="1685" spans="1:7">
      <c r="A1685" s="3">
        <v>38269</v>
      </c>
      <c r="B1685" s="4" t="s">
        <v>247</v>
      </c>
      <c r="C1685" s="4" t="s">
        <v>258</v>
      </c>
      <c r="D1685" s="4" t="s">
        <v>262</v>
      </c>
      <c r="E1685" s="4" t="s">
        <v>1860</v>
      </c>
      <c r="F1685" s="42">
        <v>1742.925</v>
      </c>
      <c r="G1685" s="42">
        <v>2323.9</v>
      </c>
    </row>
    <row r="1686" spans="1:7">
      <c r="A1686" s="3">
        <v>38268</v>
      </c>
      <c r="B1686" s="4" t="s">
        <v>264</v>
      </c>
      <c r="C1686" s="4" t="s">
        <v>286</v>
      </c>
      <c r="D1686" s="4" t="s">
        <v>281</v>
      </c>
      <c r="E1686" s="4" t="s">
        <v>1861</v>
      </c>
      <c r="F1686" s="42">
        <v>7750.4768000000004</v>
      </c>
      <c r="G1686" s="42">
        <v>8807.36</v>
      </c>
    </row>
    <row r="1687" spans="1:7">
      <c r="A1687" s="3">
        <v>38267</v>
      </c>
      <c r="B1687" s="4" t="s">
        <v>247</v>
      </c>
      <c r="C1687" s="4" t="s">
        <v>261</v>
      </c>
      <c r="D1687" s="4" t="s">
        <v>251</v>
      </c>
      <c r="E1687" s="4" t="s">
        <v>1862</v>
      </c>
      <c r="F1687" s="42">
        <v>5417.6813999999995</v>
      </c>
      <c r="G1687" s="42">
        <v>9340.83</v>
      </c>
    </row>
    <row r="1688" spans="1:7">
      <c r="A1688" s="3">
        <v>38267</v>
      </c>
      <c r="B1688" s="4" t="s">
        <v>247</v>
      </c>
      <c r="C1688" s="4" t="s">
        <v>286</v>
      </c>
      <c r="D1688" s="4" t="s">
        <v>276</v>
      </c>
      <c r="E1688" s="4" t="s">
        <v>1863</v>
      </c>
      <c r="F1688" s="42">
        <v>3454.6788999999999</v>
      </c>
      <c r="G1688" s="42">
        <v>9336.9699999999993</v>
      </c>
    </row>
    <row r="1689" spans="1:7">
      <c r="A1689" s="3">
        <v>38267</v>
      </c>
      <c r="B1689" s="4" t="s">
        <v>267</v>
      </c>
      <c r="C1689" s="4" t="s">
        <v>255</v>
      </c>
      <c r="D1689" s="4" t="s">
        <v>288</v>
      </c>
      <c r="E1689" s="4" t="s">
        <v>1864</v>
      </c>
      <c r="F1689" s="42">
        <v>4572.0065999999997</v>
      </c>
      <c r="G1689" s="42">
        <v>7882.77</v>
      </c>
    </row>
    <row r="1690" spans="1:7">
      <c r="A1690" s="3">
        <v>38267</v>
      </c>
      <c r="B1690" s="4" t="s">
        <v>275</v>
      </c>
      <c r="C1690" s="4" t="s">
        <v>272</v>
      </c>
      <c r="D1690" s="4" t="s">
        <v>265</v>
      </c>
      <c r="E1690" s="4" t="s">
        <v>1865</v>
      </c>
      <c r="F1690" s="42">
        <v>4574.7884000000004</v>
      </c>
      <c r="G1690" s="42">
        <v>6727.63</v>
      </c>
    </row>
    <row r="1691" spans="1:7">
      <c r="A1691" s="3">
        <v>38267</v>
      </c>
      <c r="B1691" s="4" t="s">
        <v>247</v>
      </c>
      <c r="C1691" s="4" t="s">
        <v>255</v>
      </c>
      <c r="D1691" s="4" t="s">
        <v>288</v>
      </c>
      <c r="E1691" s="4" t="s">
        <v>1866</v>
      </c>
      <c r="F1691" s="42">
        <v>1155.0808</v>
      </c>
      <c r="G1691" s="42">
        <v>3121.84</v>
      </c>
    </row>
    <row r="1692" spans="1:7">
      <c r="A1692" s="3">
        <v>38267</v>
      </c>
      <c r="B1692" s="4" t="s">
        <v>243</v>
      </c>
      <c r="C1692" s="4" t="s">
        <v>244</v>
      </c>
      <c r="D1692" s="4" t="s">
        <v>251</v>
      </c>
      <c r="E1692" s="4" t="s">
        <v>1867</v>
      </c>
      <c r="F1692" s="42">
        <v>2251.4272000000001</v>
      </c>
      <c r="G1692" s="42">
        <v>2558.44</v>
      </c>
    </row>
    <row r="1693" spans="1:7">
      <c r="A1693" s="3">
        <v>38266</v>
      </c>
      <c r="B1693" s="4" t="s">
        <v>247</v>
      </c>
      <c r="C1693" s="4" t="s">
        <v>286</v>
      </c>
      <c r="D1693" s="4" t="s">
        <v>259</v>
      </c>
      <c r="E1693" s="4" t="s">
        <v>1868</v>
      </c>
      <c r="F1693" s="42">
        <v>3671.5798</v>
      </c>
      <c r="G1693" s="42">
        <v>6330.31</v>
      </c>
    </row>
    <row r="1694" spans="1:7">
      <c r="A1694" s="3">
        <v>38266</v>
      </c>
      <c r="B1694" s="4" t="s">
        <v>264</v>
      </c>
      <c r="C1694" s="4" t="s">
        <v>286</v>
      </c>
      <c r="D1694" s="4" t="s">
        <v>254</v>
      </c>
      <c r="E1694" s="4" t="s">
        <v>1869</v>
      </c>
      <c r="F1694" s="42">
        <v>1547.1495</v>
      </c>
      <c r="G1694" s="42">
        <v>3438.11</v>
      </c>
    </row>
    <row r="1695" spans="1:7">
      <c r="A1695" s="3">
        <v>38265</v>
      </c>
      <c r="B1695" s="4" t="s">
        <v>275</v>
      </c>
      <c r="C1695" s="4" t="s">
        <v>255</v>
      </c>
      <c r="D1695" s="4" t="s">
        <v>303</v>
      </c>
      <c r="E1695" s="4" t="s">
        <v>1870</v>
      </c>
      <c r="F1695" s="42">
        <v>2580.172</v>
      </c>
      <c r="G1695" s="42">
        <v>6000.4</v>
      </c>
    </row>
    <row r="1696" spans="1:7">
      <c r="A1696" s="3">
        <v>38265</v>
      </c>
      <c r="B1696" s="4" t="s">
        <v>247</v>
      </c>
      <c r="C1696" s="4" t="s">
        <v>244</v>
      </c>
      <c r="D1696" s="4" t="s">
        <v>276</v>
      </c>
      <c r="E1696" s="4" t="s">
        <v>1871</v>
      </c>
      <c r="F1696" s="42">
        <v>851.52750000000003</v>
      </c>
      <c r="G1696" s="42">
        <v>1135.3699999999999</v>
      </c>
    </row>
    <row r="1697" spans="1:7">
      <c r="A1697" s="3">
        <v>38264</v>
      </c>
      <c r="B1697" s="4" t="s">
        <v>267</v>
      </c>
      <c r="C1697" s="4" t="s">
        <v>272</v>
      </c>
      <c r="D1697" s="4" t="s">
        <v>281</v>
      </c>
      <c r="E1697" s="4" t="s">
        <v>1872</v>
      </c>
      <c r="F1697" s="42">
        <v>4398.0632000000005</v>
      </c>
      <c r="G1697" s="42">
        <v>6467.74</v>
      </c>
    </row>
    <row r="1698" spans="1:7">
      <c r="A1698" s="3">
        <v>38264</v>
      </c>
      <c r="B1698" s="4" t="s">
        <v>247</v>
      </c>
      <c r="C1698" s="4" t="s">
        <v>286</v>
      </c>
      <c r="D1698" s="4" t="s">
        <v>256</v>
      </c>
      <c r="E1698" s="4" t="s">
        <v>1733</v>
      </c>
      <c r="F1698" s="42">
        <v>3946.7250000000004</v>
      </c>
      <c r="G1698" s="42">
        <v>5262.3</v>
      </c>
    </row>
    <row r="1699" spans="1:7">
      <c r="A1699" s="3">
        <v>38263</v>
      </c>
      <c r="B1699" s="4" t="s">
        <v>243</v>
      </c>
      <c r="C1699" s="4" t="s">
        <v>286</v>
      </c>
      <c r="D1699" s="4" t="s">
        <v>254</v>
      </c>
      <c r="E1699" s="4" t="s">
        <v>1873</v>
      </c>
      <c r="F1699" s="42">
        <v>2774.7771000000002</v>
      </c>
      <c r="G1699" s="42">
        <v>6452.97</v>
      </c>
    </row>
    <row r="1700" spans="1:7">
      <c r="A1700" s="3">
        <v>38263</v>
      </c>
      <c r="B1700" s="4" t="s">
        <v>243</v>
      </c>
      <c r="C1700" s="4" t="s">
        <v>286</v>
      </c>
      <c r="D1700" s="4" t="s">
        <v>288</v>
      </c>
      <c r="E1700" s="4" t="s">
        <v>1874</v>
      </c>
      <c r="F1700" s="42">
        <v>2067.7635</v>
      </c>
      <c r="G1700" s="42">
        <v>5588.55</v>
      </c>
    </row>
    <row r="1701" spans="1:7">
      <c r="A1701" s="3">
        <v>38263</v>
      </c>
      <c r="B1701" s="4" t="s">
        <v>267</v>
      </c>
      <c r="C1701" s="4" t="s">
        <v>258</v>
      </c>
      <c r="D1701" s="4" t="s">
        <v>276</v>
      </c>
      <c r="E1701" s="4" t="s">
        <v>1875</v>
      </c>
      <c r="F1701" s="42">
        <v>975.03359999999998</v>
      </c>
      <c r="G1701" s="42">
        <v>2267.52</v>
      </c>
    </row>
    <row r="1702" spans="1:7">
      <c r="A1702" s="3">
        <v>38263</v>
      </c>
      <c r="B1702" s="4" t="s">
        <v>243</v>
      </c>
      <c r="C1702" s="4" t="s">
        <v>286</v>
      </c>
      <c r="D1702" s="4" t="s">
        <v>256</v>
      </c>
      <c r="E1702" s="4" t="s">
        <v>1876</v>
      </c>
      <c r="F1702" s="42">
        <v>939.96280000000002</v>
      </c>
      <c r="G1702" s="42">
        <v>2185.96</v>
      </c>
    </row>
    <row r="1703" spans="1:7">
      <c r="A1703" s="3">
        <v>38263</v>
      </c>
      <c r="B1703" s="4" t="s">
        <v>247</v>
      </c>
      <c r="C1703" s="4" t="s">
        <v>261</v>
      </c>
      <c r="D1703" s="4" t="s">
        <v>259</v>
      </c>
      <c r="E1703" s="4" t="s">
        <v>1877</v>
      </c>
      <c r="F1703" s="42">
        <v>387.57099999999997</v>
      </c>
      <c r="G1703" s="42">
        <v>656.9</v>
      </c>
    </row>
    <row r="1704" spans="1:7">
      <c r="A1704" s="3">
        <v>38262</v>
      </c>
      <c r="B1704" s="4" t="s">
        <v>275</v>
      </c>
      <c r="C1704" s="4" t="s">
        <v>261</v>
      </c>
      <c r="D1704" s="4" t="s">
        <v>259</v>
      </c>
      <c r="E1704" s="4" t="s">
        <v>1878</v>
      </c>
      <c r="F1704" s="42">
        <v>7266.9135000000006</v>
      </c>
      <c r="G1704" s="42">
        <v>7772.1</v>
      </c>
    </row>
    <row r="1705" spans="1:7">
      <c r="A1705" s="3">
        <v>38262</v>
      </c>
      <c r="B1705" s="4" t="s">
        <v>275</v>
      </c>
      <c r="C1705" s="4" t="s">
        <v>253</v>
      </c>
      <c r="D1705" s="4" t="s">
        <v>254</v>
      </c>
      <c r="E1705" s="4" t="s">
        <v>1879</v>
      </c>
      <c r="F1705" s="42">
        <v>6662.8287000000009</v>
      </c>
      <c r="G1705" s="42">
        <v>7126.02</v>
      </c>
    </row>
    <row r="1706" spans="1:7">
      <c r="A1706" s="3">
        <v>38262</v>
      </c>
      <c r="B1706" s="4" t="s">
        <v>264</v>
      </c>
      <c r="C1706" s="4" t="s">
        <v>258</v>
      </c>
      <c r="D1706" s="4" t="s">
        <v>254</v>
      </c>
      <c r="E1706" s="4" t="s">
        <v>1880</v>
      </c>
      <c r="F1706" s="42">
        <v>2578.5144</v>
      </c>
      <c r="G1706" s="42">
        <v>2930.13</v>
      </c>
    </row>
    <row r="1707" spans="1:7">
      <c r="A1707" s="3">
        <v>38261</v>
      </c>
      <c r="B1707" s="4" t="s">
        <v>264</v>
      </c>
      <c r="C1707" s="4" t="s">
        <v>248</v>
      </c>
      <c r="D1707" s="4" t="s">
        <v>303</v>
      </c>
      <c r="E1707" s="4" t="s">
        <v>1881</v>
      </c>
      <c r="F1707" s="42">
        <v>6615.39</v>
      </c>
      <c r="G1707" s="42">
        <v>8820.52</v>
      </c>
    </row>
    <row r="1708" spans="1:7">
      <c r="A1708" s="3">
        <v>38261</v>
      </c>
      <c r="B1708" s="4" t="s">
        <v>264</v>
      </c>
      <c r="C1708" s="4" t="s">
        <v>261</v>
      </c>
      <c r="D1708" s="4" t="s">
        <v>245</v>
      </c>
      <c r="E1708" s="4" t="s">
        <v>1882</v>
      </c>
      <c r="F1708" s="42">
        <v>4539.4910000000009</v>
      </c>
      <c r="G1708" s="42">
        <v>8253.6200000000008</v>
      </c>
    </row>
    <row r="1709" spans="1:7">
      <c r="A1709" s="3">
        <v>38261</v>
      </c>
      <c r="B1709" s="4" t="s">
        <v>243</v>
      </c>
      <c r="C1709" s="4" t="s">
        <v>261</v>
      </c>
      <c r="D1709" s="4" t="s">
        <v>279</v>
      </c>
      <c r="E1709" s="4" t="s">
        <v>1883</v>
      </c>
      <c r="F1709" s="42">
        <v>3017.9487999999997</v>
      </c>
      <c r="G1709" s="42">
        <v>5203.3599999999997</v>
      </c>
    </row>
    <row r="1710" spans="1:7">
      <c r="A1710" s="3">
        <v>38260</v>
      </c>
      <c r="B1710" s="4" t="s">
        <v>267</v>
      </c>
      <c r="C1710" s="4" t="s">
        <v>258</v>
      </c>
      <c r="D1710" s="4" t="s">
        <v>281</v>
      </c>
      <c r="E1710" s="4" t="s">
        <v>1884</v>
      </c>
      <c r="F1710" s="42">
        <v>3523.6395000000002</v>
      </c>
      <c r="G1710" s="42">
        <v>9523.35</v>
      </c>
    </row>
    <row r="1711" spans="1:7">
      <c r="A1711" s="3">
        <v>38260</v>
      </c>
      <c r="B1711" s="4" t="s">
        <v>267</v>
      </c>
      <c r="C1711" s="4" t="s">
        <v>261</v>
      </c>
      <c r="D1711" s="4" t="s">
        <v>245</v>
      </c>
      <c r="E1711" s="4" t="s">
        <v>1885</v>
      </c>
      <c r="F1711" s="42">
        <v>5505.8645999999999</v>
      </c>
      <c r="G1711" s="42">
        <v>9492.8700000000008</v>
      </c>
    </row>
    <row r="1712" spans="1:7">
      <c r="A1712" s="3">
        <v>38260</v>
      </c>
      <c r="B1712" s="4" t="s">
        <v>275</v>
      </c>
      <c r="C1712" s="4" t="s">
        <v>244</v>
      </c>
      <c r="D1712" s="4" t="s">
        <v>281</v>
      </c>
      <c r="E1712" s="4" t="s">
        <v>1886</v>
      </c>
      <c r="F1712" s="42">
        <v>3236.7341000000001</v>
      </c>
      <c r="G1712" s="42">
        <v>8747.93</v>
      </c>
    </row>
    <row r="1713" spans="1:7">
      <c r="A1713" s="3">
        <v>38260</v>
      </c>
      <c r="B1713" s="4" t="s">
        <v>264</v>
      </c>
      <c r="C1713" s="4" t="s">
        <v>244</v>
      </c>
      <c r="D1713" s="4" t="s">
        <v>265</v>
      </c>
      <c r="E1713" s="4" t="s">
        <v>1887</v>
      </c>
      <c r="F1713" s="42">
        <v>2844.6118000000001</v>
      </c>
      <c r="G1713" s="42">
        <v>7688.14</v>
      </c>
    </row>
    <row r="1714" spans="1:7">
      <c r="A1714" s="3">
        <v>38260</v>
      </c>
      <c r="B1714" s="4" t="s">
        <v>275</v>
      </c>
      <c r="C1714" s="4" t="s">
        <v>248</v>
      </c>
      <c r="D1714" s="4" t="s">
        <v>281</v>
      </c>
      <c r="E1714" s="4" t="s">
        <v>1888</v>
      </c>
      <c r="F1714" s="42">
        <v>6348.0889999999999</v>
      </c>
      <c r="G1714" s="42">
        <v>6789.4</v>
      </c>
    </row>
    <row r="1715" spans="1:7">
      <c r="A1715" s="3">
        <v>38371</v>
      </c>
      <c r="B1715" s="4" t="s">
        <v>243</v>
      </c>
      <c r="C1715" s="4" t="s">
        <v>248</v>
      </c>
      <c r="D1715" s="4" t="s">
        <v>262</v>
      </c>
      <c r="E1715" s="4" t="s">
        <v>1842</v>
      </c>
      <c r="F1715" s="42">
        <v>4427.9618</v>
      </c>
      <c r="G1715" s="42">
        <v>7505.02</v>
      </c>
    </row>
    <row r="1716" spans="1:7">
      <c r="A1716" s="3">
        <v>38260</v>
      </c>
      <c r="B1716" s="4" t="s">
        <v>243</v>
      </c>
      <c r="C1716" s="4" t="s">
        <v>255</v>
      </c>
      <c r="D1716" s="4" t="s">
        <v>268</v>
      </c>
      <c r="E1716" s="4" t="s">
        <v>1890</v>
      </c>
      <c r="F1716" s="42">
        <v>2121.6734999999999</v>
      </c>
      <c r="G1716" s="42">
        <v>4714.83</v>
      </c>
    </row>
    <row r="1717" spans="1:7">
      <c r="A1717" s="3">
        <v>38260</v>
      </c>
      <c r="B1717" s="4" t="s">
        <v>275</v>
      </c>
      <c r="C1717" s="4" t="s">
        <v>248</v>
      </c>
      <c r="D1717" s="4" t="s">
        <v>259</v>
      </c>
      <c r="E1717" s="4" t="s">
        <v>1891</v>
      </c>
      <c r="F1717" s="42">
        <v>500.88749999999999</v>
      </c>
      <c r="G1717" s="42">
        <v>1353.75</v>
      </c>
    </row>
    <row r="1718" spans="1:7">
      <c r="A1718" s="3">
        <v>38260</v>
      </c>
      <c r="B1718" s="4" t="s">
        <v>275</v>
      </c>
      <c r="C1718" s="4" t="s">
        <v>253</v>
      </c>
      <c r="D1718" s="4" t="s">
        <v>279</v>
      </c>
      <c r="E1718" s="4" t="s">
        <v>1892</v>
      </c>
      <c r="F1718" s="42">
        <v>444.07</v>
      </c>
      <c r="G1718" s="42">
        <v>807.4</v>
      </c>
    </row>
    <row r="1719" spans="1:7">
      <c r="A1719" s="3">
        <v>38259</v>
      </c>
      <c r="B1719" s="4" t="s">
        <v>247</v>
      </c>
      <c r="C1719" s="4" t="s">
        <v>258</v>
      </c>
      <c r="D1719" s="4" t="s">
        <v>259</v>
      </c>
      <c r="E1719" s="4" t="s">
        <v>1893</v>
      </c>
      <c r="F1719" s="42">
        <v>4854.4027999999998</v>
      </c>
      <c r="G1719" s="42">
        <v>8369.66</v>
      </c>
    </row>
    <row r="1720" spans="1:7">
      <c r="A1720" s="3">
        <v>38275</v>
      </c>
      <c r="B1720" s="4" t="s">
        <v>247</v>
      </c>
      <c r="C1720" s="4" t="s">
        <v>248</v>
      </c>
      <c r="D1720" s="4" t="s">
        <v>262</v>
      </c>
      <c r="E1720" s="4" t="s">
        <v>1317</v>
      </c>
      <c r="F1720" s="42">
        <v>353.83479999999997</v>
      </c>
      <c r="G1720" s="42">
        <v>599.72</v>
      </c>
    </row>
    <row r="1721" spans="1:7">
      <c r="A1721" s="3">
        <v>38258</v>
      </c>
      <c r="B1721" s="4" t="s">
        <v>243</v>
      </c>
      <c r="C1721" s="4" t="s">
        <v>253</v>
      </c>
      <c r="D1721" s="4" t="s">
        <v>262</v>
      </c>
      <c r="E1721" s="4" t="s">
        <v>1895</v>
      </c>
      <c r="F1721" s="42">
        <v>3581.3564999999999</v>
      </c>
      <c r="G1721" s="42">
        <v>7958.57</v>
      </c>
    </row>
    <row r="1722" spans="1:7">
      <c r="A1722" s="3">
        <v>38258</v>
      </c>
      <c r="B1722" s="4" t="s">
        <v>247</v>
      </c>
      <c r="C1722" s="4" t="s">
        <v>286</v>
      </c>
      <c r="D1722" s="4" t="s">
        <v>254</v>
      </c>
      <c r="E1722" s="4" t="s">
        <v>1896</v>
      </c>
      <c r="F1722" s="42">
        <v>1582.7476000000001</v>
      </c>
      <c r="G1722" s="42">
        <v>2327.5700000000002</v>
      </c>
    </row>
    <row r="1723" spans="1:7">
      <c r="A1723" s="3">
        <v>38256</v>
      </c>
      <c r="B1723" s="4" t="s">
        <v>267</v>
      </c>
      <c r="C1723" s="4" t="s">
        <v>248</v>
      </c>
      <c r="D1723" s="4" t="s">
        <v>251</v>
      </c>
      <c r="E1723" s="4" t="s">
        <v>1897</v>
      </c>
      <c r="F1723" s="42">
        <v>3621.1504000000004</v>
      </c>
      <c r="G1723" s="42">
        <v>8421.2800000000007</v>
      </c>
    </row>
    <row r="1724" spans="1:7">
      <c r="A1724" s="3">
        <v>38256</v>
      </c>
      <c r="B1724" s="4" t="s">
        <v>275</v>
      </c>
      <c r="C1724" s="4" t="s">
        <v>248</v>
      </c>
      <c r="D1724" s="4" t="s">
        <v>279</v>
      </c>
      <c r="E1724" s="4" t="s">
        <v>1898</v>
      </c>
      <c r="F1724" s="42">
        <v>3590.7685000000001</v>
      </c>
      <c r="G1724" s="42">
        <v>6528.67</v>
      </c>
    </row>
    <row r="1725" spans="1:7">
      <c r="A1725" s="3">
        <v>38256</v>
      </c>
      <c r="B1725" s="4" t="s">
        <v>243</v>
      </c>
      <c r="C1725" s="4" t="s">
        <v>258</v>
      </c>
      <c r="D1725" s="4" t="s">
        <v>268</v>
      </c>
      <c r="E1725" s="4" t="s">
        <v>1899</v>
      </c>
      <c r="F1725" s="42">
        <v>1593.8809999999999</v>
      </c>
      <c r="G1725" s="42">
        <v>3706.7</v>
      </c>
    </row>
    <row r="1726" spans="1:7">
      <c r="A1726" s="3">
        <v>38255</v>
      </c>
      <c r="B1726" s="4" t="s">
        <v>267</v>
      </c>
      <c r="C1726" s="4" t="s">
        <v>286</v>
      </c>
      <c r="D1726" s="4" t="s">
        <v>245</v>
      </c>
      <c r="E1726" s="4" t="s">
        <v>1900</v>
      </c>
      <c r="F1726" s="42">
        <v>2641.8960000000002</v>
      </c>
      <c r="G1726" s="42">
        <v>5870.88</v>
      </c>
    </row>
    <row r="1727" spans="1:7">
      <c r="A1727" s="3">
        <v>38254</v>
      </c>
      <c r="B1727" s="4" t="s">
        <v>267</v>
      </c>
      <c r="C1727" s="4" t="s">
        <v>272</v>
      </c>
      <c r="D1727" s="4" t="s">
        <v>256</v>
      </c>
      <c r="E1727" s="4" t="s">
        <v>1901</v>
      </c>
      <c r="F1727" s="42">
        <v>6159.0388000000003</v>
      </c>
      <c r="G1727" s="42">
        <v>9057.41</v>
      </c>
    </row>
    <row r="1728" spans="1:7">
      <c r="A1728" s="3">
        <v>38254</v>
      </c>
      <c r="B1728" s="4" t="s">
        <v>275</v>
      </c>
      <c r="C1728" s="4" t="s">
        <v>248</v>
      </c>
      <c r="D1728" s="4" t="s">
        <v>279</v>
      </c>
      <c r="E1728" s="4" t="s">
        <v>1902</v>
      </c>
      <c r="F1728" s="42">
        <v>2982.5345000000002</v>
      </c>
      <c r="G1728" s="42">
        <v>5422.79</v>
      </c>
    </row>
    <row r="1729" spans="1:7">
      <c r="A1729" s="3">
        <v>38254</v>
      </c>
      <c r="B1729" s="4" t="s">
        <v>243</v>
      </c>
      <c r="C1729" s="4" t="s">
        <v>253</v>
      </c>
      <c r="D1729" s="4" t="s">
        <v>259</v>
      </c>
      <c r="E1729" s="4" t="s">
        <v>1903</v>
      </c>
      <c r="F1729" s="42">
        <v>2872.7174999999997</v>
      </c>
      <c r="G1729" s="42">
        <v>3830.29</v>
      </c>
    </row>
    <row r="1730" spans="1:7">
      <c r="A1730" s="3">
        <v>38254</v>
      </c>
      <c r="B1730" s="4" t="s">
        <v>264</v>
      </c>
      <c r="C1730" s="4" t="s">
        <v>272</v>
      </c>
      <c r="D1730" s="4" t="s">
        <v>288</v>
      </c>
      <c r="E1730" s="4" t="s">
        <v>1904</v>
      </c>
      <c r="F1730" s="42">
        <v>1267.3980000000001</v>
      </c>
      <c r="G1730" s="42">
        <v>2304.36</v>
      </c>
    </row>
    <row r="1731" spans="1:7">
      <c r="A1731" s="3">
        <v>38254</v>
      </c>
      <c r="B1731" s="4" t="s">
        <v>247</v>
      </c>
      <c r="C1731" s="4" t="s">
        <v>286</v>
      </c>
      <c r="D1731" s="4" t="s">
        <v>251</v>
      </c>
      <c r="E1731" s="4" t="s">
        <v>1905</v>
      </c>
      <c r="F1731" s="42">
        <v>756.88800000000003</v>
      </c>
      <c r="G1731" s="42">
        <v>860.1</v>
      </c>
    </row>
    <row r="1732" spans="1:7">
      <c r="A1732" s="3">
        <v>38254</v>
      </c>
      <c r="B1732" s="4" t="s">
        <v>267</v>
      </c>
      <c r="C1732" s="4" t="s">
        <v>272</v>
      </c>
      <c r="D1732" s="4" t="s">
        <v>281</v>
      </c>
      <c r="E1732" s="4" t="s">
        <v>1906</v>
      </c>
      <c r="F1732" s="42">
        <v>112.7984</v>
      </c>
      <c r="G1732" s="42">
        <v>128.18</v>
      </c>
    </row>
    <row r="1733" spans="1:7">
      <c r="A1733" s="3">
        <v>38253</v>
      </c>
      <c r="B1733" s="4" t="s">
        <v>247</v>
      </c>
      <c r="C1733" s="4" t="s">
        <v>261</v>
      </c>
      <c r="D1733" s="4" t="s">
        <v>254</v>
      </c>
      <c r="E1733" s="4" t="s">
        <v>1907</v>
      </c>
      <c r="F1733" s="42">
        <v>4089.3860000000004</v>
      </c>
      <c r="G1733" s="42">
        <v>9510.2000000000007</v>
      </c>
    </row>
    <row r="1734" spans="1:7">
      <c r="A1734" s="3">
        <v>38253</v>
      </c>
      <c r="B1734" s="4" t="s">
        <v>264</v>
      </c>
      <c r="C1734" s="4" t="s">
        <v>272</v>
      </c>
      <c r="D1734" s="4" t="s">
        <v>254</v>
      </c>
      <c r="E1734" s="4" t="s">
        <v>1908</v>
      </c>
      <c r="F1734" s="42">
        <v>4597.5074999999997</v>
      </c>
      <c r="G1734" s="42">
        <v>6130.01</v>
      </c>
    </row>
    <row r="1735" spans="1:7">
      <c r="A1735" s="3">
        <v>38253</v>
      </c>
      <c r="B1735" s="4" t="s">
        <v>243</v>
      </c>
      <c r="C1735" s="4" t="s">
        <v>261</v>
      </c>
      <c r="D1735" s="4" t="s">
        <v>259</v>
      </c>
      <c r="E1735" s="4" t="s">
        <v>1909</v>
      </c>
      <c r="F1735" s="42">
        <v>3280.3523999999998</v>
      </c>
      <c r="G1735" s="42">
        <v>5655.78</v>
      </c>
    </row>
    <row r="1736" spans="1:7">
      <c r="A1736" s="3">
        <v>38253</v>
      </c>
      <c r="B1736" s="4" t="s">
        <v>247</v>
      </c>
      <c r="C1736" s="4" t="s">
        <v>253</v>
      </c>
      <c r="D1736" s="4" t="s">
        <v>288</v>
      </c>
      <c r="E1736" s="4" t="s">
        <v>1910</v>
      </c>
      <c r="F1736" s="42">
        <v>1559.4981999999998</v>
      </c>
      <c r="G1736" s="42">
        <v>3626.74</v>
      </c>
    </row>
    <row r="1737" spans="1:7">
      <c r="A1737" s="3">
        <v>38253</v>
      </c>
      <c r="B1737" s="4" t="s">
        <v>275</v>
      </c>
      <c r="C1737" s="4" t="s">
        <v>261</v>
      </c>
      <c r="D1737" s="4" t="s">
        <v>288</v>
      </c>
      <c r="E1737" s="4" t="s">
        <v>1911</v>
      </c>
      <c r="F1737" s="42">
        <v>1657.1991999999998</v>
      </c>
      <c r="G1737" s="42">
        <v>2857.24</v>
      </c>
    </row>
    <row r="1738" spans="1:7">
      <c r="A1738" s="3">
        <v>38251</v>
      </c>
      <c r="B1738" s="4" t="s">
        <v>264</v>
      </c>
      <c r="C1738" s="4" t="s">
        <v>258</v>
      </c>
      <c r="D1738" s="4" t="s">
        <v>256</v>
      </c>
      <c r="E1738" s="4" t="s">
        <v>1912</v>
      </c>
      <c r="F1738" s="42">
        <v>5774.1145999999999</v>
      </c>
      <c r="G1738" s="42">
        <v>9955.3700000000008</v>
      </c>
    </row>
    <row r="1739" spans="1:7">
      <c r="A1739" s="3">
        <v>38251</v>
      </c>
      <c r="B1739" s="4" t="s">
        <v>247</v>
      </c>
      <c r="C1739" s="4" t="s">
        <v>255</v>
      </c>
      <c r="D1739" s="4" t="s">
        <v>317</v>
      </c>
      <c r="E1739" s="4" t="s">
        <v>1913</v>
      </c>
      <c r="F1739" s="42">
        <v>2177.0059999999999</v>
      </c>
      <c r="G1739" s="42">
        <v>5883.8</v>
      </c>
    </row>
    <row r="1740" spans="1:7">
      <c r="A1740" s="3">
        <v>38251</v>
      </c>
      <c r="B1740" s="4" t="s">
        <v>267</v>
      </c>
      <c r="C1740" s="4" t="s">
        <v>261</v>
      </c>
      <c r="D1740" s="4" t="s">
        <v>268</v>
      </c>
      <c r="E1740" s="4" t="s">
        <v>1914</v>
      </c>
      <c r="F1740" s="42">
        <v>2008.8009999999997</v>
      </c>
      <c r="G1740" s="42">
        <v>3463.45</v>
      </c>
    </row>
    <row r="1741" spans="1:7">
      <c r="A1741" s="3">
        <v>38251</v>
      </c>
      <c r="B1741" s="4" t="s">
        <v>243</v>
      </c>
      <c r="C1741" s="4" t="s">
        <v>253</v>
      </c>
      <c r="D1741" s="4" t="s">
        <v>268</v>
      </c>
      <c r="E1741" s="4" t="s">
        <v>1915</v>
      </c>
      <c r="F1741" s="42">
        <v>1101.1422</v>
      </c>
      <c r="G1741" s="42">
        <v>2976.06</v>
      </c>
    </row>
    <row r="1742" spans="1:7">
      <c r="A1742" s="3">
        <v>38250</v>
      </c>
      <c r="B1742" s="4" t="s">
        <v>247</v>
      </c>
      <c r="C1742" s="4" t="s">
        <v>272</v>
      </c>
      <c r="D1742" s="4" t="s">
        <v>256</v>
      </c>
      <c r="E1742" s="4" t="s">
        <v>1916</v>
      </c>
      <c r="F1742" s="42">
        <v>6055.1832000000004</v>
      </c>
      <c r="G1742" s="42">
        <v>6880.89</v>
      </c>
    </row>
    <row r="1743" spans="1:7">
      <c r="A1743" s="3">
        <v>38250</v>
      </c>
      <c r="B1743" s="4" t="s">
        <v>247</v>
      </c>
      <c r="C1743" s="4" t="s">
        <v>261</v>
      </c>
      <c r="D1743" s="4" t="s">
        <v>288</v>
      </c>
      <c r="E1743" s="4" t="s">
        <v>1917</v>
      </c>
      <c r="F1743" s="42">
        <v>2081.2875000000004</v>
      </c>
      <c r="G1743" s="42">
        <v>2775.05</v>
      </c>
    </row>
    <row r="1744" spans="1:7">
      <c r="A1744" s="3">
        <v>38250</v>
      </c>
      <c r="B1744" s="4" t="s">
        <v>267</v>
      </c>
      <c r="C1744" s="4" t="s">
        <v>244</v>
      </c>
      <c r="D1744" s="4" t="s">
        <v>259</v>
      </c>
      <c r="E1744" s="4" t="s">
        <v>1918</v>
      </c>
      <c r="F1744" s="42">
        <v>939.33159999999998</v>
      </c>
      <c r="G1744" s="42">
        <v>1381.37</v>
      </c>
    </row>
    <row r="1745" spans="1:7">
      <c r="A1745" s="3">
        <v>38249</v>
      </c>
      <c r="B1745" s="4" t="s">
        <v>243</v>
      </c>
      <c r="C1745" s="4" t="s">
        <v>261</v>
      </c>
      <c r="D1745" s="4" t="s">
        <v>254</v>
      </c>
      <c r="E1745" s="4" t="s">
        <v>1919</v>
      </c>
      <c r="F1745" s="42">
        <v>5342.1131500000001</v>
      </c>
      <c r="G1745" s="42">
        <v>5713.49</v>
      </c>
    </row>
    <row r="1746" spans="1:7">
      <c r="A1746" s="3">
        <v>38249</v>
      </c>
      <c r="B1746" s="4" t="s">
        <v>247</v>
      </c>
      <c r="C1746" s="4" t="s">
        <v>261</v>
      </c>
      <c r="D1746" s="4" t="s">
        <v>262</v>
      </c>
      <c r="E1746" s="4" t="s">
        <v>1920</v>
      </c>
      <c r="F1746" s="42">
        <v>2145.6071999999999</v>
      </c>
      <c r="G1746" s="42">
        <v>2438.19</v>
      </c>
    </row>
    <row r="1747" spans="1:7">
      <c r="A1747" s="3">
        <v>38249</v>
      </c>
      <c r="B1747" s="4" t="s">
        <v>267</v>
      </c>
      <c r="C1747" s="4" t="s">
        <v>272</v>
      </c>
      <c r="D1747" s="4" t="s">
        <v>281</v>
      </c>
      <c r="E1747" s="4" t="s">
        <v>1921</v>
      </c>
      <c r="F1747" s="42">
        <v>115.3515</v>
      </c>
      <c r="G1747" s="42">
        <v>209.73</v>
      </c>
    </row>
    <row r="1748" spans="1:7">
      <c r="A1748" s="3">
        <v>38248</v>
      </c>
      <c r="B1748" s="4" t="s">
        <v>264</v>
      </c>
      <c r="C1748" s="4" t="s">
        <v>253</v>
      </c>
      <c r="D1748" s="4" t="s">
        <v>303</v>
      </c>
      <c r="E1748" s="4" t="s">
        <v>1922</v>
      </c>
      <c r="F1748" s="42">
        <v>5773.1677</v>
      </c>
      <c r="G1748" s="42">
        <v>9785.0300000000007</v>
      </c>
    </row>
    <row r="1749" spans="1:7">
      <c r="A1749" s="3">
        <v>38248</v>
      </c>
      <c r="B1749" s="4" t="s">
        <v>243</v>
      </c>
      <c r="C1749" s="4" t="s">
        <v>248</v>
      </c>
      <c r="D1749" s="4" t="s">
        <v>288</v>
      </c>
      <c r="E1749" s="4" t="s">
        <v>1923</v>
      </c>
      <c r="F1749" s="42">
        <v>4373.8031999999994</v>
      </c>
      <c r="G1749" s="42">
        <v>7541.04</v>
      </c>
    </row>
    <row r="1750" spans="1:7">
      <c r="A1750" s="3">
        <v>38248</v>
      </c>
      <c r="B1750" s="4" t="s">
        <v>247</v>
      </c>
      <c r="C1750" s="4" t="s">
        <v>253</v>
      </c>
      <c r="D1750" s="4" t="s">
        <v>303</v>
      </c>
      <c r="E1750" s="4" t="s">
        <v>1924</v>
      </c>
      <c r="F1750" s="42">
        <v>50.728000000000002</v>
      </c>
      <c r="G1750" s="42">
        <v>74.599999999999994</v>
      </c>
    </row>
    <row r="1751" spans="1:7">
      <c r="A1751" s="3">
        <v>38247</v>
      </c>
      <c r="B1751" s="4" t="s">
        <v>243</v>
      </c>
      <c r="C1751" s="4" t="s">
        <v>258</v>
      </c>
      <c r="D1751" s="4" t="s">
        <v>303</v>
      </c>
      <c r="E1751" s="4" t="s">
        <v>591</v>
      </c>
      <c r="F1751" s="42">
        <v>2680.1504999999997</v>
      </c>
      <c r="G1751" s="42">
        <v>7243.65</v>
      </c>
    </row>
    <row r="1752" spans="1:7">
      <c r="A1752" s="3">
        <v>38247</v>
      </c>
      <c r="B1752" s="4" t="s">
        <v>247</v>
      </c>
      <c r="C1752" s="4" t="s">
        <v>253</v>
      </c>
      <c r="D1752" s="4" t="s">
        <v>251</v>
      </c>
      <c r="E1752" s="4" t="s">
        <v>1925</v>
      </c>
      <c r="F1752" s="42">
        <v>2852.1680000000006</v>
      </c>
      <c r="G1752" s="42">
        <v>5185.76</v>
      </c>
    </row>
    <row r="1753" spans="1:7">
      <c r="A1753" s="3">
        <v>38247</v>
      </c>
      <c r="B1753" s="4" t="s">
        <v>267</v>
      </c>
      <c r="C1753" s="4" t="s">
        <v>272</v>
      </c>
      <c r="D1753" s="4" t="s">
        <v>303</v>
      </c>
      <c r="E1753" s="4" t="s">
        <v>1926</v>
      </c>
      <c r="F1753" s="42">
        <v>913.60770000000002</v>
      </c>
      <c r="G1753" s="42">
        <v>2469.21</v>
      </c>
    </row>
    <row r="1754" spans="1:7">
      <c r="A1754" s="3">
        <v>38246</v>
      </c>
      <c r="B1754" s="4" t="s">
        <v>264</v>
      </c>
      <c r="C1754" s="4" t="s">
        <v>253</v>
      </c>
      <c r="D1754" s="4" t="s">
        <v>288</v>
      </c>
      <c r="E1754" s="4" t="s">
        <v>1927</v>
      </c>
      <c r="F1754" s="42">
        <v>5286.0675000000001</v>
      </c>
      <c r="G1754" s="42">
        <v>7048.09</v>
      </c>
    </row>
    <row r="1755" spans="1:7">
      <c r="A1755" s="3">
        <v>38246</v>
      </c>
      <c r="B1755" s="4" t="s">
        <v>247</v>
      </c>
      <c r="C1755" s="4" t="s">
        <v>255</v>
      </c>
      <c r="D1755" s="4" t="s">
        <v>288</v>
      </c>
      <c r="E1755" s="4" t="s">
        <v>1928</v>
      </c>
      <c r="F1755" s="42">
        <v>2182.1965</v>
      </c>
      <c r="G1755" s="42">
        <v>2333.9</v>
      </c>
    </row>
    <row r="1756" spans="1:7">
      <c r="A1756" s="3">
        <v>38246</v>
      </c>
      <c r="B1756" s="4" t="s">
        <v>267</v>
      </c>
      <c r="C1756" s="4" t="s">
        <v>248</v>
      </c>
      <c r="D1756" s="4" t="s">
        <v>317</v>
      </c>
      <c r="E1756" s="4" t="s">
        <v>1929</v>
      </c>
      <c r="F1756" s="42">
        <v>828.59280000000001</v>
      </c>
      <c r="G1756" s="42">
        <v>2239.44</v>
      </c>
    </row>
    <row r="1757" spans="1:7">
      <c r="A1757" s="3">
        <v>38245</v>
      </c>
      <c r="B1757" s="4" t="s">
        <v>247</v>
      </c>
      <c r="C1757" s="4" t="s">
        <v>248</v>
      </c>
      <c r="D1757" s="4" t="s">
        <v>268</v>
      </c>
      <c r="E1757" s="4" t="s">
        <v>1930</v>
      </c>
      <c r="F1757" s="42">
        <v>2600.4857999999999</v>
      </c>
      <c r="G1757" s="42">
        <v>7028.34</v>
      </c>
    </row>
    <row r="1758" spans="1:7">
      <c r="A1758" s="3">
        <v>38244</v>
      </c>
      <c r="B1758" s="4" t="s">
        <v>247</v>
      </c>
      <c r="C1758" s="4" t="s">
        <v>261</v>
      </c>
      <c r="D1758" s="4" t="s">
        <v>281</v>
      </c>
      <c r="E1758" s="4" t="s">
        <v>1931</v>
      </c>
      <c r="F1758" s="42">
        <v>3229.116</v>
      </c>
      <c r="G1758" s="42">
        <v>3453.6</v>
      </c>
    </row>
    <row r="1759" spans="1:7">
      <c r="A1759" s="3">
        <v>38243</v>
      </c>
      <c r="B1759" s="4" t="s">
        <v>264</v>
      </c>
      <c r="C1759" s="4" t="s">
        <v>272</v>
      </c>
      <c r="D1759" s="4" t="s">
        <v>276</v>
      </c>
      <c r="E1759" s="4" t="s">
        <v>1932</v>
      </c>
      <c r="F1759" s="42">
        <v>2811.7964999999999</v>
      </c>
      <c r="G1759" s="42">
        <v>7599.45</v>
      </c>
    </row>
    <row r="1760" spans="1:7">
      <c r="A1760" s="3">
        <v>38242</v>
      </c>
      <c r="B1760" s="4" t="s">
        <v>275</v>
      </c>
      <c r="C1760" s="4" t="s">
        <v>253</v>
      </c>
      <c r="D1760" s="4" t="s">
        <v>265</v>
      </c>
      <c r="E1760" s="4" t="s">
        <v>1933</v>
      </c>
      <c r="F1760" s="42">
        <v>3673.2696000000001</v>
      </c>
      <c r="G1760" s="42">
        <v>4174.17</v>
      </c>
    </row>
    <row r="1761" spans="1:7">
      <c r="A1761" s="3">
        <v>38242</v>
      </c>
      <c r="B1761" s="4" t="s">
        <v>264</v>
      </c>
      <c r="C1761" s="4" t="s">
        <v>255</v>
      </c>
      <c r="D1761" s="4" t="s">
        <v>279</v>
      </c>
      <c r="E1761" s="4" t="s">
        <v>1934</v>
      </c>
      <c r="F1761" s="42">
        <v>1454.76</v>
      </c>
      <c r="G1761" s="42">
        <v>1939.68</v>
      </c>
    </row>
    <row r="1762" spans="1:7">
      <c r="A1762" s="3">
        <v>38242</v>
      </c>
      <c r="B1762" s="4" t="s">
        <v>247</v>
      </c>
      <c r="C1762" s="4" t="s">
        <v>258</v>
      </c>
      <c r="D1762" s="4" t="s">
        <v>268</v>
      </c>
      <c r="E1762" s="4" t="s">
        <v>1935</v>
      </c>
      <c r="F1762" s="42">
        <v>1467.4357500000001</v>
      </c>
      <c r="G1762" s="42">
        <v>1569.45</v>
      </c>
    </row>
    <row r="1763" spans="1:7">
      <c r="A1763" s="3">
        <v>38240</v>
      </c>
      <c r="B1763" s="4" t="s">
        <v>247</v>
      </c>
      <c r="C1763" s="4" t="s">
        <v>258</v>
      </c>
      <c r="D1763" s="4" t="s">
        <v>259</v>
      </c>
      <c r="E1763" s="4" t="s">
        <v>1936</v>
      </c>
      <c r="F1763" s="42">
        <v>6481.875</v>
      </c>
      <c r="G1763" s="42">
        <v>8642.5</v>
      </c>
    </row>
    <row r="1764" spans="1:7">
      <c r="A1764" s="3">
        <v>38240</v>
      </c>
      <c r="B1764" s="4" t="s">
        <v>267</v>
      </c>
      <c r="C1764" s="4" t="s">
        <v>255</v>
      </c>
      <c r="D1764" s="4" t="s">
        <v>256</v>
      </c>
      <c r="E1764" s="4" t="s">
        <v>1937</v>
      </c>
      <c r="F1764" s="42">
        <v>2852.3447999999999</v>
      </c>
      <c r="G1764" s="42">
        <v>7709.04</v>
      </c>
    </row>
    <row r="1765" spans="1:7">
      <c r="A1765" s="3">
        <v>38240</v>
      </c>
      <c r="B1765" s="4" t="s">
        <v>247</v>
      </c>
      <c r="C1765" s="4" t="s">
        <v>261</v>
      </c>
      <c r="D1765" s="4" t="s">
        <v>259</v>
      </c>
      <c r="E1765" s="4" t="s">
        <v>1938</v>
      </c>
      <c r="F1765" s="42">
        <v>2996.1374999999998</v>
      </c>
      <c r="G1765" s="42">
        <v>3994.85</v>
      </c>
    </row>
    <row r="1766" spans="1:7">
      <c r="A1766" s="3">
        <v>38240</v>
      </c>
      <c r="B1766" s="4" t="s">
        <v>247</v>
      </c>
      <c r="C1766" s="4" t="s">
        <v>286</v>
      </c>
      <c r="D1766" s="4" t="s">
        <v>251</v>
      </c>
      <c r="E1766" s="4" t="s">
        <v>1939</v>
      </c>
      <c r="F1766" s="42">
        <v>1017.9251500000001</v>
      </c>
      <c r="G1766" s="42">
        <v>1088.69</v>
      </c>
    </row>
    <row r="1767" spans="1:7">
      <c r="A1767" s="3">
        <v>38239</v>
      </c>
      <c r="B1767" s="4" t="s">
        <v>247</v>
      </c>
      <c r="C1767" s="4" t="s">
        <v>248</v>
      </c>
      <c r="D1767" s="4" t="s">
        <v>256</v>
      </c>
      <c r="E1767" s="4" t="s">
        <v>1804</v>
      </c>
      <c r="F1767" s="42">
        <v>9317.9668999999994</v>
      </c>
      <c r="G1767" s="42">
        <v>9965.74</v>
      </c>
    </row>
    <row r="1768" spans="1:7">
      <c r="A1768" s="3">
        <v>38239</v>
      </c>
      <c r="B1768" s="4" t="s">
        <v>264</v>
      </c>
      <c r="C1768" s="4" t="s">
        <v>244</v>
      </c>
      <c r="D1768" s="4" t="s">
        <v>259</v>
      </c>
      <c r="E1768" s="4" t="s">
        <v>674</v>
      </c>
      <c r="F1768" s="42">
        <v>4665.4069</v>
      </c>
      <c r="G1768" s="42">
        <v>4989.74</v>
      </c>
    </row>
    <row r="1769" spans="1:7">
      <c r="A1769" s="3">
        <v>38239</v>
      </c>
      <c r="B1769" s="4" t="s">
        <v>264</v>
      </c>
      <c r="C1769" s="4" t="s">
        <v>286</v>
      </c>
      <c r="D1769" s="4" t="s">
        <v>259</v>
      </c>
      <c r="E1769" s="4" t="s">
        <v>1940</v>
      </c>
      <c r="F1769" s="42">
        <v>1724.0325999999998</v>
      </c>
      <c r="G1769" s="42">
        <v>2972.47</v>
      </c>
    </row>
    <row r="1770" spans="1:7">
      <c r="A1770" s="3">
        <v>38238</v>
      </c>
      <c r="B1770" s="4" t="s">
        <v>247</v>
      </c>
      <c r="C1770" s="4" t="s">
        <v>255</v>
      </c>
      <c r="D1770" s="4" t="s">
        <v>268</v>
      </c>
      <c r="E1770" s="4" t="s">
        <v>1941</v>
      </c>
      <c r="F1770" s="42">
        <v>1907.5574000000001</v>
      </c>
      <c r="G1770" s="42">
        <v>4436.18</v>
      </c>
    </row>
    <row r="1771" spans="1:7">
      <c r="A1771" s="3">
        <v>38238</v>
      </c>
      <c r="B1771" s="4" t="s">
        <v>267</v>
      </c>
      <c r="C1771" s="4" t="s">
        <v>244</v>
      </c>
      <c r="D1771" s="4" t="s">
        <v>268</v>
      </c>
      <c r="E1771" s="4" t="s">
        <v>1942</v>
      </c>
      <c r="F1771" s="42">
        <v>1160.2431999999999</v>
      </c>
      <c r="G1771" s="42">
        <v>2698.24</v>
      </c>
    </row>
    <row r="1772" spans="1:7">
      <c r="A1772" s="3">
        <v>38238</v>
      </c>
      <c r="B1772" s="4" t="s">
        <v>243</v>
      </c>
      <c r="C1772" s="4" t="s">
        <v>272</v>
      </c>
      <c r="D1772" s="4" t="s">
        <v>288</v>
      </c>
      <c r="E1772" s="4" t="s">
        <v>1943</v>
      </c>
      <c r="F1772" s="42">
        <v>1054.1905999999999</v>
      </c>
      <c r="G1772" s="42">
        <v>1817.57</v>
      </c>
    </row>
    <row r="1773" spans="1:7">
      <c r="A1773" s="3">
        <v>38238</v>
      </c>
      <c r="B1773" s="4" t="s">
        <v>247</v>
      </c>
      <c r="C1773" s="4" t="s">
        <v>286</v>
      </c>
      <c r="D1773" s="4" t="s">
        <v>288</v>
      </c>
      <c r="E1773" s="4" t="s">
        <v>1944</v>
      </c>
      <c r="F1773" s="42">
        <v>422.72450000000003</v>
      </c>
      <c r="G1773" s="42">
        <v>768.59</v>
      </c>
    </row>
    <row r="1774" spans="1:7">
      <c r="A1774" s="3">
        <v>38237</v>
      </c>
      <c r="B1774" s="4" t="s">
        <v>275</v>
      </c>
      <c r="C1774" s="4" t="s">
        <v>244</v>
      </c>
      <c r="D1774" s="4" t="s">
        <v>281</v>
      </c>
      <c r="E1774" s="4" t="s">
        <v>1945</v>
      </c>
      <c r="F1774" s="42">
        <v>7884.2659500000009</v>
      </c>
      <c r="G1774" s="42">
        <v>8432.3700000000008</v>
      </c>
    </row>
    <row r="1775" spans="1:7">
      <c r="A1775" s="3">
        <v>38237</v>
      </c>
      <c r="B1775" s="4" t="s">
        <v>267</v>
      </c>
      <c r="C1775" s="4" t="s">
        <v>248</v>
      </c>
      <c r="D1775" s="4" t="s">
        <v>288</v>
      </c>
      <c r="E1775" s="4" t="s">
        <v>1946</v>
      </c>
      <c r="F1775" s="42">
        <v>3498.1875999999997</v>
      </c>
      <c r="G1775" s="42">
        <v>8135.32</v>
      </c>
    </row>
    <row r="1776" spans="1:7">
      <c r="A1776" s="3">
        <v>38237</v>
      </c>
      <c r="B1776" s="4" t="s">
        <v>267</v>
      </c>
      <c r="C1776" s="4" t="s">
        <v>261</v>
      </c>
      <c r="D1776" s="4" t="s">
        <v>265</v>
      </c>
      <c r="E1776" s="4" t="s">
        <v>1947</v>
      </c>
      <c r="F1776" s="42">
        <v>5047.3450499999999</v>
      </c>
      <c r="G1776" s="42">
        <v>5398.23</v>
      </c>
    </row>
    <row r="1777" spans="1:7">
      <c r="A1777" s="3">
        <v>38237</v>
      </c>
      <c r="B1777" s="4" t="s">
        <v>247</v>
      </c>
      <c r="C1777" s="4" t="s">
        <v>248</v>
      </c>
      <c r="D1777" s="4" t="s">
        <v>276</v>
      </c>
      <c r="E1777" s="4" t="s">
        <v>1948</v>
      </c>
      <c r="F1777" s="42">
        <v>1465.875</v>
      </c>
      <c r="G1777" s="42">
        <v>3257.5</v>
      </c>
    </row>
    <row r="1778" spans="1:7">
      <c r="A1778" s="3">
        <v>38237</v>
      </c>
      <c r="B1778" s="4" t="s">
        <v>247</v>
      </c>
      <c r="C1778" s="4" t="s">
        <v>258</v>
      </c>
      <c r="D1778" s="4" t="s">
        <v>265</v>
      </c>
      <c r="E1778" s="4" t="s">
        <v>1949</v>
      </c>
      <c r="F1778" s="42">
        <v>1864.6688000000001</v>
      </c>
      <c r="G1778" s="42">
        <v>2742.16</v>
      </c>
    </row>
    <row r="1779" spans="1:7">
      <c r="A1779" s="3">
        <v>38259</v>
      </c>
      <c r="B1779" s="4" t="s">
        <v>247</v>
      </c>
      <c r="C1779" s="4" t="s">
        <v>248</v>
      </c>
      <c r="D1779" s="4" t="s">
        <v>245</v>
      </c>
      <c r="E1779" s="4" t="s">
        <v>1894</v>
      </c>
      <c r="F1779" s="42">
        <v>2626.7312000000002</v>
      </c>
      <c r="G1779" s="42">
        <v>3862.84</v>
      </c>
    </row>
    <row r="1780" spans="1:7">
      <c r="A1780" s="3">
        <v>38236</v>
      </c>
      <c r="B1780" s="4" t="s">
        <v>267</v>
      </c>
      <c r="C1780" s="4" t="s">
        <v>255</v>
      </c>
      <c r="D1780" s="4" t="s">
        <v>279</v>
      </c>
      <c r="E1780" s="4" t="s">
        <v>1951</v>
      </c>
      <c r="F1780" s="42">
        <v>3595.4837000000002</v>
      </c>
      <c r="G1780" s="42">
        <v>8361.59</v>
      </c>
    </row>
    <row r="1781" spans="1:7">
      <c r="A1781" s="3">
        <v>38236</v>
      </c>
      <c r="B1781" s="4" t="s">
        <v>275</v>
      </c>
      <c r="C1781" s="4" t="s">
        <v>258</v>
      </c>
      <c r="D1781" s="4" t="s">
        <v>251</v>
      </c>
      <c r="E1781" s="4" t="s">
        <v>1952</v>
      </c>
      <c r="F1781" s="42">
        <v>5481.7663999999995</v>
      </c>
      <c r="G1781" s="42">
        <v>6229.28</v>
      </c>
    </row>
    <row r="1782" spans="1:7">
      <c r="A1782" s="3">
        <v>38236</v>
      </c>
      <c r="B1782" s="4" t="s">
        <v>267</v>
      </c>
      <c r="C1782" s="4" t="s">
        <v>261</v>
      </c>
      <c r="D1782" s="4" t="s">
        <v>317</v>
      </c>
      <c r="E1782" s="4" t="s">
        <v>1953</v>
      </c>
      <c r="F1782" s="42">
        <v>2808.3587000000002</v>
      </c>
      <c r="G1782" s="42">
        <v>4759.93</v>
      </c>
    </row>
    <row r="1783" spans="1:7">
      <c r="A1783" s="3">
        <v>38236</v>
      </c>
      <c r="B1783" s="4" t="s">
        <v>243</v>
      </c>
      <c r="C1783" s="4" t="s">
        <v>248</v>
      </c>
      <c r="D1783" s="4" t="s">
        <v>251</v>
      </c>
      <c r="E1783" s="4" t="s">
        <v>1954</v>
      </c>
      <c r="F1783" s="42">
        <v>3980.1696000000002</v>
      </c>
      <c r="G1783" s="42">
        <v>4522.92</v>
      </c>
    </row>
    <row r="1784" spans="1:7">
      <c r="A1784" s="3">
        <v>38236</v>
      </c>
      <c r="B1784" s="4" t="s">
        <v>247</v>
      </c>
      <c r="C1784" s="4" t="s">
        <v>248</v>
      </c>
      <c r="D1784" s="4" t="s">
        <v>245</v>
      </c>
      <c r="E1784" s="4" t="s">
        <v>578</v>
      </c>
      <c r="F1784" s="42">
        <v>1823.277</v>
      </c>
      <c r="G1784" s="42">
        <v>3090.3</v>
      </c>
    </row>
    <row r="1785" spans="1:7">
      <c r="A1785" s="3">
        <v>38236</v>
      </c>
      <c r="B1785" s="4" t="s">
        <v>264</v>
      </c>
      <c r="C1785" s="4" t="s">
        <v>261</v>
      </c>
      <c r="D1785" s="4" t="s">
        <v>262</v>
      </c>
      <c r="E1785" s="4" t="s">
        <v>1955</v>
      </c>
      <c r="F1785" s="42">
        <v>826.56804999999997</v>
      </c>
      <c r="G1785" s="42">
        <v>884.03</v>
      </c>
    </row>
    <row r="1786" spans="1:7">
      <c r="A1786" s="3">
        <v>38235</v>
      </c>
      <c r="B1786" s="4" t="s">
        <v>247</v>
      </c>
      <c r="C1786" s="4" t="s">
        <v>258</v>
      </c>
      <c r="D1786" s="4" t="s">
        <v>245</v>
      </c>
      <c r="E1786" s="4" t="s">
        <v>1956</v>
      </c>
      <c r="F1786" s="42">
        <v>3313.2715000000003</v>
      </c>
      <c r="G1786" s="42">
        <v>6024.13</v>
      </c>
    </row>
    <row r="1787" spans="1:7">
      <c r="A1787" s="3">
        <v>38235</v>
      </c>
      <c r="B1787" s="4" t="s">
        <v>264</v>
      </c>
      <c r="C1787" s="4" t="s">
        <v>258</v>
      </c>
      <c r="D1787" s="4" t="s">
        <v>276</v>
      </c>
      <c r="E1787" s="4" t="s">
        <v>1957</v>
      </c>
      <c r="F1787" s="42">
        <v>5486.8231000000005</v>
      </c>
      <c r="G1787" s="42">
        <v>5868.26</v>
      </c>
    </row>
    <row r="1788" spans="1:7">
      <c r="A1788" s="3">
        <v>38235</v>
      </c>
      <c r="B1788" s="4" t="s">
        <v>243</v>
      </c>
      <c r="C1788" s="4" t="s">
        <v>255</v>
      </c>
      <c r="D1788" s="4" t="s">
        <v>281</v>
      </c>
      <c r="E1788" s="4" t="s">
        <v>1958</v>
      </c>
      <c r="F1788" s="42">
        <v>965.33280000000002</v>
      </c>
      <c r="G1788" s="42">
        <v>2244.96</v>
      </c>
    </row>
    <row r="1789" spans="1:7">
      <c r="A1789" s="3">
        <v>38234</v>
      </c>
      <c r="B1789" s="4" t="s">
        <v>243</v>
      </c>
      <c r="C1789" s="4" t="s">
        <v>255</v>
      </c>
      <c r="D1789" s="4" t="s">
        <v>317</v>
      </c>
      <c r="E1789" s="4" t="s">
        <v>1959</v>
      </c>
      <c r="F1789" s="42">
        <v>5157.0475000000006</v>
      </c>
      <c r="G1789" s="42">
        <v>9376.4500000000007</v>
      </c>
    </row>
    <row r="1790" spans="1:7">
      <c r="A1790" s="3">
        <v>38234</v>
      </c>
      <c r="B1790" s="4" t="s">
        <v>275</v>
      </c>
      <c r="C1790" s="4" t="s">
        <v>248</v>
      </c>
      <c r="D1790" s="4" t="s">
        <v>288</v>
      </c>
      <c r="E1790" s="4" t="s">
        <v>1960</v>
      </c>
      <c r="F1790" s="42">
        <v>5988.93</v>
      </c>
      <c r="G1790" s="42">
        <v>7985.24</v>
      </c>
    </row>
    <row r="1791" spans="1:7">
      <c r="A1791" s="3">
        <v>38234</v>
      </c>
      <c r="B1791" s="4" t="s">
        <v>247</v>
      </c>
      <c r="C1791" s="4" t="s">
        <v>261</v>
      </c>
      <c r="D1791" s="4" t="s">
        <v>262</v>
      </c>
      <c r="E1791" s="4" t="s">
        <v>1961</v>
      </c>
      <c r="F1791" s="42">
        <v>5842.0823999999993</v>
      </c>
      <c r="G1791" s="42">
        <v>6638.73</v>
      </c>
    </row>
    <row r="1792" spans="1:7">
      <c r="A1792" s="3">
        <v>38234</v>
      </c>
      <c r="B1792" s="4" t="s">
        <v>243</v>
      </c>
      <c r="C1792" s="4" t="s">
        <v>244</v>
      </c>
      <c r="D1792" s="4" t="s">
        <v>317</v>
      </c>
      <c r="E1792" s="4" t="s">
        <v>1962</v>
      </c>
      <c r="F1792" s="42">
        <v>2356.7912999999999</v>
      </c>
      <c r="G1792" s="42">
        <v>5480.91</v>
      </c>
    </row>
    <row r="1793" spans="1:7">
      <c r="A1793" s="3">
        <v>38232</v>
      </c>
      <c r="B1793" s="4" t="s">
        <v>243</v>
      </c>
      <c r="C1793" s="4" t="s">
        <v>253</v>
      </c>
      <c r="D1793" s="4" t="s">
        <v>276</v>
      </c>
      <c r="E1793" s="4" t="s">
        <v>895</v>
      </c>
      <c r="F1793" s="42">
        <v>3759.9414999999995</v>
      </c>
      <c r="G1793" s="42">
        <v>8744.0499999999993</v>
      </c>
    </row>
    <row r="1794" spans="1:7">
      <c r="A1794" s="3">
        <v>38232</v>
      </c>
      <c r="B1794" s="4" t="s">
        <v>264</v>
      </c>
      <c r="C1794" s="4" t="s">
        <v>244</v>
      </c>
      <c r="D1794" s="4" t="s">
        <v>256</v>
      </c>
      <c r="E1794" s="4" t="s">
        <v>1963</v>
      </c>
      <c r="F1794" s="42">
        <v>3978.6256000000003</v>
      </c>
      <c r="G1794" s="42">
        <v>5850.92</v>
      </c>
    </row>
    <row r="1795" spans="1:7">
      <c r="A1795" s="3">
        <v>38232</v>
      </c>
      <c r="B1795" s="4" t="s">
        <v>247</v>
      </c>
      <c r="C1795" s="4" t="s">
        <v>258</v>
      </c>
      <c r="D1795" s="4" t="s">
        <v>245</v>
      </c>
      <c r="E1795" s="4" t="s">
        <v>1964</v>
      </c>
      <c r="F1795" s="42">
        <v>3719.6367999999998</v>
      </c>
      <c r="G1795" s="42">
        <v>4226.8599999999997</v>
      </c>
    </row>
    <row r="1796" spans="1:7">
      <c r="A1796" s="3">
        <v>38232</v>
      </c>
      <c r="B1796" s="4" t="s">
        <v>264</v>
      </c>
      <c r="C1796" s="4" t="s">
        <v>286</v>
      </c>
      <c r="D1796" s="4" t="s">
        <v>265</v>
      </c>
      <c r="E1796" s="4" t="s">
        <v>1965</v>
      </c>
      <c r="F1796" s="42">
        <v>1514.0880999999999</v>
      </c>
      <c r="G1796" s="42">
        <v>4092.13</v>
      </c>
    </row>
    <row r="1797" spans="1:7">
      <c r="A1797" s="3">
        <v>38231</v>
      </c>
      <c r="B1797" s="4" t="s">
        <v>247</v>
      </c>
      <c r="C1797" s="4" t="s">
        <v>255</v>
      </c>
      <c r="D1797" s="4" t="s">
        <v>276</v>
      </c>
      <c r="E1797" s="4" t="s">
        <v>1966</v>
      </c>
      <c r="F1797" s="42">
        <v>5018.3728000000001</v>
      </c>
      <c r="G1797" s="42">
        <v>7379.96</v>
      </c>
    </row>
    <row r="1798" spans="1:7">
      <c r="A1798" s="3">
        <v>38231</v>
      </c>
      <c r="B1798" s="4" t="s">
        <v>247</v>
      </c>
      <c r="C1798" s="4" t="s">
        <v>286</v>
      </c>
      <c r="D1798" s="4" t="s">
        <v>281</v>
      </c>
      <c r="E1798" s="4" t="s">
        <v>1967</v>
      </c>
      <c r="F1798" s="42">
        <v>425.44370000000004</v>
      </c>
      <c r="G1798" s="42">
        <v>455.02</v>
      </c>
    </row>
    <row r="1799" spans="1:7">
      <c r="A1799" s="3">
        <v>38230</v>
      </c>
      <c r="B1799" s="4" t="s">
        <v>243</v>
      </c>
      <c r="C1799" s="4" t="s">
        <v>244</v>
      </c>
      <c r="D1799" s="4" t="s">
        <v>288</v>
      </c>
      <c r="E1799" s="4" t="s">
        <v>1968</v>
      </c>
      <c r="F1799" s="42">
        <v>5802.5733</v>
      </c>
      <c r="G1799" s="42">
        <v>9834.8700000000008</v>
      </c>
    </row>
    <row r="1800" spans="1:7">
      <c r="A1800" s="3">
        <v>38230</v>
      </c>
      <c r="B1800" s="4" t="s">
        <v>264</v>
      </c>
      <c r="C1800" s="4" t="s">
        <v>244</v>
      </c>
      <c r="D1800" s="4" t="s">
        <v>259</v>
      </c>
      <c r="E1800" s="4" t="s">
        <v>1969</v>
      </c>
      <c r="F1800" s="42">
        <v>2393.5456000000004</v>
      </c>
      <c r="G1800" s="42">
        <v>3519.92</v>
      </c>
    </row>
    <row r="1801" spans="1:7">
      <c r="A1801" s="3">
        <v>38229</v>
      </c>
      <c r="B1801" s="4" t="s">
        <v>247</v>
      </c>
      <c r="C1801" s="4" t="s">
        <v>244</v>
      </c>
      <c r="D1801" s="4" t="s">
        <v>256</v>
      </c>
      <c r="E1801" s="4" t="s">
        <v>1970</v>
      </c>
      <c r="F1801" s="42">
        <v>3131.6125999999999</v>
      </c>
      <c r="G1801" s="42">
        <v>7282.82</v>
      </c>
    </row>
    <row r="1802" spans="1:7">
      <c r="A1802" s="3">
        <v>38229</v>
      </c>
      <c r="B1802" s="4" t="s">
        <v>275</v>
      </c>
      <c r="C1802" s="4" t="s">
        <v>286</v>
      </c>
      <c r="D1802" s="4" t="s">
        <v>259</v>
      </c>
      <c r="E1802" s="4" t="s">
        <v>1971</v>
      </c>
      <c r="F1802" s="42">
        <v>3931.9823999999994</v>
      </c>
      <c r="G1802" s="42">
        <v>6779.28</v>
      </c>
    </row>
    <row r="1803" spans="1:7">
      <c r="A1803" s="3">
        <v>38229</v>
      </c>
      <c r="B1803" s="4" t="s">
        <v>243</v>
      </c>
      <c r="C1803" s="4" t="s">
        <v>248</v>
      </c>
      <c r="D1803" s="4" t="s">
        <v>265</v>
      </c>
      <c r="E1803" s="4" t="s">
        <v>1972</v>
      </c>
      <c r="F1803" s="42">
        <v>4482.7980000000007</v>
      </c>
      <c r="G1803" s="42">
        <v>6592.35</v>
      </c>
    </row>
    <row r="1804" spans="1:7">
      <c r="A1804" s="3">
        <v>38229</v>
      </c>
      <c r="B1804" s="4" t="s">
        <v>247</v>
      </c>
      <c r="C1804" s="4" t="s">
        <v>255</v>
      </c>
      <c r="D1804" s="4" t="s">
        <v>288</v>
      </c>
      <c r="E1804" s="4" t="s">
        <v>1973</v>
      </c>
      <c r="F1804" s="42">
        <v>3366.8195000000001</v>
      </c>
      <c r="G1804" s="42">
        <v>6121.49</v>
      </c>
    </row>
    <row r="1805" spans="1:7">
      <c r="A1805" s="3">
        <v>38229</v>
      </c>
      <c r="B1805" s="4" t="s">
        <v>243</v>
      </c>
      <c r="C1805" s="4" t="s">
        <v>286</v>
      </c>
      <c r="D1805" s="4" t="s">
        <v>288</v>
      </c>
      <c r="E1805" s="4" t="s">
        <v>1974</v>
      </c>
      <c r="F1805" s="42">
        <v>744.8433</v>
      </c>
      <c r="G1805" s="42">
        <v>2013.09</v>
      </c>
    </row>
    <row r="1806" spans="1:7">
      <c r="A1806" s="3">
        <v>38229</v>
      </c>
      <c r="B1806" s="4" t="s">
        <v>264</v>
      </c>
      <c r="C1806" s="4" t="s">
        <v>272</v>
      </c>
      <c r="D1806" s="4" t="s">
        <v>268</v>
      </c>
      <c r="E1806" s="4" t="s">
        <v>1975</v>
      </c>
      <c r="F1806" s="42">
        <v>141.85600000000002</v>
      </c>
      <c r="G1806" s="42">
        <v>257.92</v>
      </c>
    </row>
    <row r="1807" spans="1:7">
      <c r="A1807" s="3">
        <v>38228</v>
      </c>
      <c r="B1807" s="4" t="s">
        <v>264</v>
      </c>
      <c r="C1807" s="4" t="s">
        <v>258</v>
      </c>
      <c r="D1807" s="4" t="s">
        <v>303</v>
      </c>
      <c r="E1807" s="4" t="s">
        <v>1395</v>
      </c>
      <c r="F1807" s="42">
        <v>3887.3220000000001</v>
      </c>
      <c r="G1807" s="42">
        <v>5716.65</v>
      </c>
    </row>
    <row r="1808" spans="1:7">
      <c r="A1808" s="3">
        <v>38228</v>
      </c>
      <c r="B1808" s="4" t="s">
        <v>247</v>
      </c>
      <c r="C1808" s="4" t="s">
        <v>258</v>
      </c>
      <c r="D1808" s="4" t="s">
        <v>317</v>
      </c>
      <c r="E1808" s="4" t="s">
        <v>1976</v>
      </c>
      <c r="F1808" s="42">
        <v>3729.2025000000003</v>
      </c>
      <c r="G1808" s="42">
        <v>4972.2700000000004</v>
      </c>
    </row>
    <row r="1809" spans="1:7">
      <c r="A1809" s="3">
        <v>38228</v>
      </c>
      <c r="B1809" s="4" t="s">
        <v>275</v>
      </c>
      <c r="C1809" s="4" t="s">
        <v>258</v>
      </c>
      <c r="D1809" s="4" t="s">
        <v>251</v>
      </c>
      <c r="E1809" s="4" t="s">
        <v>1977</v>
      </c>
      <c r="F1809" s="42">
        <v>1775.8355000000001</v>
      </c>
      <c r="G1809" s="42">
        <v>4129.8500000000004</v>
      </c>
    </row>
    <row r="1810" spans="1:7">
      <c r="A1810" s="3">
        <v>38228</v>
      </c>
      <c r="B1810" s="4" t="s">
        <v>264</v>
      </c>
      <c r="C1810" s="4" t="s">
        <v>261</v>
      </c>
      <c r="D1810" s="4" t="s">
        <v>279</v>
      </c>
      <c r="E1810" s="4" t="s">
        <v>1978</v>
      </c>
      <c r="F1810" s="42">
        <v>1451.1935000000001</v>
      </c>
      <c r="G1810" s="42">
        <v>2459.65</v>
      </c>
    </row>
    <row r="1811" spans="1:7">
      <c r="A1811" s="3">
        <v>38227</v>
      </c>
      <c r="B1811" s="4" t="s">
        <v>247</v>
      </c>
      <c r="C1811" s="4" t="s">
        <v>258</v>
      </c>
      <c r="D1811" s="4" t="s">
        <v>256</v>
      </c>
      <c r="E1811" s="4" t="s">
        <v>1979</v>
      </c>
      <c r="F1811" s="42">
        <v>3543.2532000000001</v>
      </c>
      <c r="G1811" s="42">
        <v>9576.36</v>
      </c>
    </row>
    <row r="1812" spans="1:7">
      <c r="A1812" s="3">
        <v>38227</v>
      </c>
      <c r="B1812" s="4" t="s">
        <v>247</v>
      </c>
      <c r="C1812" s="4" t="s">
        <v>272</v>
      </c>
      <c r="D1812" s="4" t="s">
        <v>251</v>
      </c>
      <c r="E1812" s="4" t="s">
        <v>1980</v>
      </c>
      <c r="F1812" s="42">
        <v>7898.9152000000004</v>
      </c>
      <c r="G1812" s="42">
        <v>8976.0400000000009</v>
      </c>
    </row>
    <row r="1813" spans="1:7">
      <c r="A1813" s="3">
        <v>38227</v>
      </c>
      <c r="B1813" s="4" t="s">
        <v>267</v>
      </c>
      <c r="C1813" s="4" t="s">
        <v>248</v>
      </c>
      <c r="D1813" s="4" t="s">
        <v>276</v>
      </c>
      <c r="E1813" s="4" t="s">
        <v>1981</v>
      </c>
      <c r="F1813" s="42">
        <v>5363.1532000000007</v>
      </c>
      <c r="G1813" s="42">
        <v>7886.99</v>
      </c>
    </row>
    <row r="1814" spans="1:7">
      <c r="A1814" s="3">
        <v>38227</v>
      </c>
      <c r="B1814" s="4" t="s">
        <v>243</v>
      </c>
      <c r="C1814" s="4" t="s">
        <v>286</v>
      </c>
      <c r="D1814" s="4" t="s">
        <v>251</v>
      </c>
      <c r="E1814" s="4" t="s">
        <v>1399</v>
      </c>
      <c r="F1814" s="42">
        <v>2021.7449999999999</v>
      </c>
      <c r="G1814" s="42">
        <v>2695.66</v>
      </c>
    </row>
    <row r="1815" spans="1:7">
      <c r="A1815" s="3">
        <v>38227</v>
      </c>
      <c r="B1815" s="4" t="s">
        <v>275</v>
      </c>
      <c r="C1815" s="4" t="s">
        <v>248</v>
      </c>
      <c r="D1815" s="4" t="s">
        <v>317</v>
      </c>
      <c r="E1815" s="4" t="s">
        <v>1982</v>
      </c>
      <c r="F1815" s="42">
        <v>1901.4449999999999</v>
      </c>
      <c r="G1815" s="42">
        <v>2535.2600000000002</v>
      </c>
    </row>
    <row r="1816" spans="1:7">
      <c r="A1816" s="3">
        <v>38227</v>
      </c>
      <c r="B1816" s="4" t="s">
        <v>267</v>
      </c>
      <c r="C1816" s="4" t="s">
        <v>258</v>
      </c>
      <c r="D1816" s="4" t="s">
        <v>259</v>
      </c>
      <c r="E1816" s="4" t="s">
        <v>1983</v>
      </c>
      <c r="F1816" s="42">
        <v>964.14480000000003</v>
      </c>
      <c r="G1816" s="42">
        <v>1417.86</v>
      </c>
    </row>
    <row r="1817" spans="1:7">
      <c r="A1817" s="3">
        <v>38226</v>
      </c>
      <c r="B1817" s="4" t="s">
        <v>264</v>
      </c>
      <c r="C1817" s="4" t="s">
        <v>286</v>
      </c>
      <c r="D1817" s="4" t="s">
        <v>256</v>
      </c>
      <c r="E1817" s="4" t="s">
        <v>1984</v>
      </c>
      <c r="F1817" s="42">
        <v>4832.6850000000004</v>
      </c>
      <c r="G1817" s="42">
        <v>8786.7000000000007</v>
      </c>
    </row>
    <row r="1818" spans="1:7">
      <c r="A1818" s="3">
        <v>38226</v>
      </c>
      <c r="B1818" s="4" t="s">
        <v>243</v>
      </c>
      <c r="C1818" s="4" t="s">
        <v>255</v>
      </c>
      <c r="D1818" s="4" t="s">
        <v>303</v>
      </c>
      <c r="E1818" s="4" t="s">
        <v>1985</v>
      </c>
      <c r="F1818" s="42">
        <v>4356.9674999999997</v>
      </c>
      <c r="G1818" s="42">
        <v>5809.29</v>
      </c>
    </row>
    <row r="1819" spans="1:7">
      <c r="A1819" s="3">
        <v>38226</v>
      </c>
      <c r="B1819" s="4" t="s">
        <v>247</v>
      </c>
      <c r="C1819" s="4" t="s">
        <v>244</v>
      </c>
      <c r="D1819" s="4" t="s">
        <v>303</v>
      </c>
      <c r="E1819" s="4" t="s">
        <v>1800</v>
      </c>
      <c r="F1819" s="42">
        <v>1441.1398999999999</v>
      </c>
      <c r="G1819" s="42">
        <v>2442.61</v>
      </c>
    </row>
    <row r="1820" spans="1:7">
      <c r="A1820" s="3">
        <v>38226</v>
      </c>
      <c r="B1820" s="4" t="s">
        <v>264</v>
      </c>
      <c r="C1820" s="4" t="s">
        <v>253</v>
      </c>
      <c r="D1820" s="4" t="s">
        <v>288</v>
      </c>
      <c r="E1820" s="4" t="s">
        <v>1986</v>
      </c>
      <c r="F1820" s="42">
        <v>757.37750000000005</v>
      </c>
      <c r="G1820" s="42">
        <v>1377.05</v>
      </c>
    </row>
    <row r="1821" spans="1:7">
      <c r="A1821" s="3">
        <v>38225</v>
      </c>
      <c r="B1821" s="4" t="s">
        <v>247</v>
      </c>
      <c r="C1821" s="4" t="s">
        <v>253</v>
      </c>
      <c r="D1821" s="4" t="s">
        <v>251</v>
      </c>
      <c r="E1821" s="4" t="s">
        <v>1987</v>
      </c>
      <c r="F1821" s="42">
        <v>3879.2588999999998</v>
      </c>
      <c r="G1821" s="42">
        <v>4148.9399999999996</v>
      </c>
    </row>
    <row r="1822" spans="1:7">
      <c r="A1822" s="3">
        <v>38224</v>
      </c>
      <c r="B1822" s="4" t="s">
        <v>243</v>
      </c>
      <c r="C1822" s="4" t="s">
        <v>255</v>
      </c>
      <c r="D1822" s="4" t="s">
        <v>262</v>
      </c>
      <c r="E1822" s="4" t="s">
        <v>1988</v>
      </c>
      <c r="F1822" s="42">
        <v>2637.41995</v>
      </c>
      <c r="G1822" s="42">
        <v>2820.77</v>
      </c>
    </row>
    <row r="1823" spans="1:7">
      <c r="A1823" s="3">
        <v>38224</v>
      </c>
      <c r="B1823" s="4" t="s">
        <v>264</v>
      </c>
      <c r="C1823" s="4" t="s">
        <v>244</v>
      </c>
      <c r="D1823" s="4" t="s">
        <v>256</v>
      </c>
      <c r="E1823" s="4" t="s">
        <v>1989</v>
      </c>
      <c r="F1823" s="42">
        <v>666.74479999999994</v>
      </c>
      <c r="G1823" s="42">
        <v>1149.56</v>
      </c>
    </row>
    <row r="1824" spans="1:7">
      <c r="A1824" s="3">
        <v>38222</v>
      </c>
      <c r="B1824" s="4" t="s">
        <v>243</v>
      </c>
      <c r="C1824" s="4" t="s">
        <v>253</v>
      </c>
      <c r="D1824" s="4" t="s">
        <v>265</v>
      </c>
      <c r="E1824" s="4" t="s">
        <v>1945</v>
      </c>
      <c r="F1824" s="42">
        <v>8622.1492500000004</v>
      </c>
      <c r="G1824" s="42">
        <v>9221.5499999999993</v>
      </c>
    </row>
    <row r="1825" spans="1:7">
      <c r="A1825" s="3">
        <v>38222</v>
      </c>
      <c r="B1825" s="4" t="s">
        <v>267</v>
      </c>
      <c r="C1825" s="4" t="s">
        <v>272</v>
      </c>
      <c r="D1825" s="4" t="s">
        <v>288</v>
      </c>
      <c r="E1825" s="4" t="s">
        <v>1990</v>
      </c>
      <c r="F1825" s="42">
        <v>3304.6064999999999</v>
      </c>
      <c r="G1825" s="42">
        <v>7343.57</v>
      </c>
    </row>
    <row r="1826" spans="1:7">
      <c r="A1826" s="3">
        <v>38222</v>
      </c>
      <c r="B1826" s="4" t="s">
        <v>264</v>
      </c>
      <c r="C1826" s="4" t="s">
        <v>255</v>
      </c>
      <c r="D1826" s="4" t="s">
        <v>288</v>
      </c>
      <c r="E1826" s="4" t="s">
        <v>1652</v>
      </c>
      <c r="F1826" s="42">
        <v>3081.9657000000002</v>
      </c>
      <c r="G1826" s="42">
        <v>3296.22</v>
      </c>
    </row>
    <row r="1827" spans="1:7">
      <c r="A1827" s="3">
        <v>38222</v>
      </c>
      <c r="B1827" s="4" t="s">
        <v>267</v>
      </c>
      <c r="C1827" s="4" t="s">
        <v>244</v>
      </c>
      <c r="D1827" s="4" t="s">
        <v>288</v>
      </c>
      <c r="E1827" s="4" t="s">
        <v>1991</v>
      </c>
      <c r="F1827" s="42">
        <v>969.23200000000008</v>
      </c>
      <c r="G1827" s="42">
        <v>1762.24</v>
      </c>
    </row>
    <row r="1828" spans="1:7">
      <c r="A1828" s="3">
        <v>38222</v>
      </c>
      <c r="B1828" s="4" t="s">
        <v>264</v>
      </c>
      <c r="C1828" s="4" t="s">
        <v>253</v>
      </c>
      <c r="D1828" s="4" t="s">
        <v>251</v>
      </c>
      <c r="E1828" s="4" t="s">
        <v>1992</v>
      </c>
      <c r="F1828" s="42">
        <v>782.59050000000002</v>
      </c>
      <c r="G1828" s="42">
        <v>1739.09</v>
      </c>
    </row>
    <row r="1829" spans="1:7">
      <c r="A1829" s="3">
        <v>38221</v>
      </c>
      <c r="B1829" s="4" t="s">
        <v>247</v>
      </c>
      <c r="C1829" s="4" t="s">
        <v>255</v>
      </c>
      <c r="D1829" s="4" t="s">
        <v>281</v>
      </c>
      <c r="E1829" s="4" t="s">
        <v>1993</v>
      </c>
      <c r="F1829" s="42">
        <v>3539.2165000000005</v>
      </c>
      <c r="G1829" s="42">
        <v>9565.4500000000007</v>
      </c>
    </row>
    <row r="1830" spans="1:7">
      <c r="A1830" s="3">
        <v>38221</v>
      </c>
      <c r="B1830" s="4" t="s">
        <v>267</v>
      </c>
      <c r="C1830" s="4" t="s">
        <v>272</v>
      </c>
      <c r="D1830" s="4" t="s">
        <v>276</v>
      </c>
      <c r="E1830" s="4" t="s">
        <v>1994</v>
      </c>
      <c r="F1830" s="42">
        <v>3448.9587000000001</v>
      </c>
      <c r="G1830" s="42">
        <v>9321.51</v>
      </c>
    </row>
    <row r="1831" spans="1:7">
      <c r="A1831" s="3">
        <v>38221</v>
      </c>
      <c r="B1831" s="4" t="s">
        <v>243</v>
      </c>
      <c r="C1831" s="4" t="s">
        <v>244</v>
      </c>
      <c r="D1831" s="4" t="s">
        <v>256</v>
      </c>
      <c r="E1831" s="4" t="s">
        <v>1995</v>
      </c>
      <c r="F1831" s="42">
        <v>3605.8734999999997</v>
      </c>
      <c r="G1831" s="42">
        <v>6111.65</v>
      </c>
    </row>
    <row r="1832" spans="1:7">
      <c r="A1832" s="3">
        <v>38220</v>
      </c>
      <c r="B1832" s="4" t="s">
        <v>264</v>
      </c>
      <c r="C1832" s="4" t="s">
        <v>253</v>
      </c>
      <c r="D1832" s="4" t="s">
        <v>317</v>
      </c>
      <c r="E1832" s="4" t="s">
        <v>1996</v>
      </c>
      <c r="F1832" s="42">
        <v>2606.7183999999997</v>
      </c>
      <c r="G1832" s="42">
        <v>2962.18</v>
      </c>
    </row>
    <row r="1833" spans="1:7">
      <c r="A1833" s="3">
        <v>38220</v>
      </c>
      <c r="B1833" s="4" t="s">
        <v>243</v>
      </c>
      <c r="C1833" s="4" t="s">
        <v>261</v>
      </c>
      <c r="D1833" s="4" t="s">
        <v>254</v>
      </c>
      <c r="E1833" s="4" t="s">
        <v>1997</v>
      </c>
      <c r="F1833" s="42">
        <v>1381.9096000000002</v>
      </c>
      <c r="G1833" s="42">
        <v>2032.22</v>
      </c>
    </row>
    <row r="1834" spans="1:7">
      <c r="A1834" s="3">
        <v>38219</v>
      </c>
      <c r="B1834" s="4" t="s">
        <v>247</v>
      </c>
      <c r="C1834" s="4" t="s">
        <v>261</v>
      </c>
      <c r="D1834" s="4" t="s">
        <v>254</v>
      </c>
      <c r="E1834" s="4" t="s">
        <v>1998</v>
      </c>
      <c r="F1834" s="42">
        <v>2734.8741999999997</v>
      </c>
      <c r="G1834" s="42">
        <v>4635.38</v>
      </c>
    </row>
    <row r="1835" spans="1:7">
      <c r="A1835" s="3">
        <v>38218</v>
      </c>
      <c r="B1835" s="4" t="s">
        <v>264</v>
      </c>
      <c r="C1835" s="4" t="s">
        <v>248</v>
      </c>
      <c r="D1835" s="4" t="s">
        <v>303</v>
      </c>
      <c r="E1835" s="4" t="s">
        <v>1999</v>
      </c>
      <c r="F1835" s="42">
        <v>1427.2638999999999</v>
      </c>
      <c r="G1835" s="42">
        <v>3857.47</v>
      </c>
    </row>
    <row r="1836" spans="1:7">
      <c r="A1836" s="3">
        <v>38217</v>
      </c>
      <c r="B1836" s="4" t="s">
        <v>275</v>
      </c>
      <c r="C1836" s="4" t="s">
        <v>255</v>
      </c>
      <c r="D1836" s="4" t="s">
        <v>262</v>
      </c>
      <c r="E1836" s="4" t="s">
        <v>2000</v>
      </c>
      <c r="F1836" s="42">
        <v>4844.0752000000002</v>
      </c>
      <c r="G1836" s="42">
        <v>7123.64</v>
      </c>
    </row>
    <row r="1837" spans="1:7">
      <c r="A1837" s="3">
        <v>38217</v>
      </c>
      <c r="B1837" s="4" t="s">
        <v>247</v>
      </c>
      <c r="C1837" s="4" t="s">
        <v>258</v>
      </c>
      <c r="D1837" s="4" t="s">
        <v>279</v>
      </c>
      <c r="E1837" s="4" t="s">
        <v>2001</v>
      </c>
      <c r="F1837" s="42">
        <v>2420.9618</v>
      </c>
      <c r="G1837" s="42">
        <v>6543.14</v>
      </c>
    </row>
    <row r="1838" spans="1:7">
      <c r="A1838" s="3">
        <v>38217</v>
      </c>
      <c r="B1838" s="4" t="s">
        <v>267</v>
      </c>
      <c r="C1838" s="4" t="s">
        <v>244</v>
      </c>
      <c r="D1838" s="4" t="s">
        <v>276</v>
      </c>
      <c r="E1838" s="4" t="s">
        <v>2002</v>
      </c>
      <c r="F1838" s="42">
        <v>2575.3365000000003</v>
      </c>
      <c r="G1838" s="42">
        <v>4682.43</v>
      </c>
    </row>
    <row r="1839" spans="1:7">
      <c r="A1839" s="3">
        <v>38217</v>
      </c>
      <c r="B1839" s="4" t="s">
        <v>247</v>
      </c>
      <c r="C1839" s="4" t="s">
        <v>286</v>
      </c>
      <c r="D1839" s="4" t="s">
        <v>254</v>
      </c>
      <c r="E1839" s="4" t="s">
        <v>1038</v>
      </c>
      <c r="F1839" s="42">
        <v>2991.7649999999999</v>
      </c>
      <c r="G1839" s="42">
        <v>3989.02</v>
      </c>
    </row>
    <row r="1840" spans="1:7">
      <c r="A1840" s="3">
        <v>38216</v>
      </c>
      <c r="B1840" s="4" t="s">
        <v>264</v>
      </c>
      <c r="C1840" s="4" t="s">
        <v>253</v>
      </c>
      <c r="D1840" s="4" t="s">
        <v>245</v>
      </c>
      <c r="E1840" s="4" t="s">
        <v>2003</v>
      </c>
      <c r="F1840" s="42">
        <v>6390.6656000000003</v>
      </c>
      <c r="G1840" s="42">
        <v>7262.12</v>
      </c>
    </row>
    <row r="1841" spans="1:7">
      <c r="A1841" s="3">
        <v>38216</v>
      </c>
      <c r="B1841" s="4" t="s">
        <v>275</v>
      </c>
      <c r="C1841" s="4" t="s">
        <v>272</v>
      </c>
      <c r="D1841" s="4" t="s">
        <v>276</v>
      </c>
      <c r="E1841" s="4" t="s">
        <v>2004</v>
      </c>
      <c r="F1841" s="42">
        <v>3418.5360000000005</v>
      </c>
      <c r="G1841" s="42">
        <v>6215.52</v>
      </c>
    </row>
    <row r="1842" spans="1:7">
      <c r="A1842" s="3">
        <v>38216</v>
      </c>
      <c r="B1842" s="4" t="s">
        <v>247</v>
      </c>
      <c r="C1842" s="4" t="s">
        <v>248</v>
      </c>
      <c r="D1842" s="4" t="s">
        <v>288</v>
      </c>
      <c r="E1842" s="4" t="s">
        <v>2005</v>
      </c>
      <c r="F1842" s="42">
        <v>3740.28</v>
      </c>
      <c r="G1842" s="42">
        <v>4987.04</v>
      </c>
    </row>
    <row r="1843" spans="1:7">
      <c r="A1843" s="3">
        <v>38216</v>
      </c>
      <c r="B1843" s="4" t="s">
        <v>247</v>
      </c>
      <c r="C1843" s="4" t="s">
        <v>255</v>
      </c>
      <c r="D1843" s="4" t="s">
        <v>268</v>
      </c>
      <c r="E1843" s="4" t="s">
        <v>2006</v>
      </c>
      <c r="F1843" s="42">
        <v>301.33499999999998</v>
      </c>
      <c r="G1843" s="42">
        <v>401.78</v>
      </c>
    </row>
    <row r="1844" spans="1:7">
      <c r="A1844" s="3">
        <v>38215</v>
      </c>
      <c r="B1844" s="4" t="s">
        <v>247</v>
      </c>
      <c r="C1844" s="4" t="s">
        <v>258</v>
      </c>
      <c r="D1844" s="4" t="s">
        <v>262</v>
      </c>
      <c r="E1844" s="4" t="s">
        <v>2007</v>
      </c>
      <c r="F1844" s="42">
        <v>4345.5600000000004</v>
      </c>
      <c r="G1844" s="42">
        <v>5794.08</v>
      </c>
    </row>
    <row r="1845" spans="1:7">
      <c r="A1845" s="3">
        <v>38215</v>
      </c>
      <c r="B1845" s="4" t="s">
        <v>247</v>
      </c>
      <c r="C1845" s="4" t="s">
        <v>253</v>
      </c>
      <c r="D1845" s="4" t="s">
        <v>259</v>
      </c>
      <c r="E1845" s="4" t="s">
        <v>2008</v>
      </c>
      <c r="F1845" s="42">
        <v>5014.3632000000007</v>
      </c>
      <c r="G1845" s="42">
        <v>5698.14</v>
      </c>
    </row>
    <row r="1846" spans="1:7">
      <c r="A1846" s="3">
        <v>38215</v>
      </c>
      <c r="B1846" s="4" t="s">
        <v>264</v>
      </c>
      <c r="C1846" s="4" t="s">
        <v>255</v>
      </c>
      <c r="D1846" s="4" t="s">
        <v>265</v>
      </c>
      <c r="E1846" s="4" t="s">
        <v>2009</v>
      </c>
      <c r="F1846" s="42">
        <v>2095.9028000000003</v>
      </c>
      <c r="G1846" s="42">
        <v>3082.21</v>
      </c>
    </row>
    <row r="1847" spans="1:7">
      <c r="A1847" s="3">
        <v>38215</v>
      </c>
      <c r="B1847" s="4" t="s">
        <v>267</v>
      </c>
      <c r="C1847" s="4" t="s">
        <v>258</v>
      </c>
      <c r="D1847" s="4" t="s">
        <v>245</v>
      </c>
      <c r="E1847" s="4" t="s">
        <v>2010</v>
      </c>
      <c r="F1847" s="42">
        <v>2645.0589</v>
      </c>
      <c r="G1847" s="42">
        <v>2828.94</v>
      </c>
    </row>
    <row r="1848" spans="1:7">
      <c r="A1848" s="3">
        <v>38214</v>
      </c>
      <c r="B1848" s="4" t="s">
        <v>243</v>
      </c>
      <c r="C1848" s="4" t="s">
        <v>248</v>
      </c>
      <c r="D1848" s="4" t="s">
        <v>256</v>
      </c>
      <c r="E1848" s="4" t="s">
        <v>2011</v>
      </c>
      <c r="F1848" s="42">
        <v>3778.8529000000003</v>
      </c>
      <c r="G1848" s="42">
        <v>8788.0300000000007</v>
      </c>
    </row>
    <row r="1849" spans="1:7">
      <c r="A1849" s="3">
        <v>38212</v>
      </c>
      <c r="B1849" s="4" t="s">
        <v>267</v>
      </c>
      <c r="C1849" s="4" t="s">
        <v>253</v>
      </c>
      <c r="D1849" s="4" t="s">
        <v>268</v>
      </c>
      <c r="E1849" s="4" t="s">
        <v>2012</v>
      </c>
      <c r="F1849" s="42">
        <v>8446.4599999999991</v>
      </c>
      <c r="G1849" s="42">
        <v>9598.25</v>
      </c>
    </row>
    <row r="1850" spans="1:7">
      <c r="A1850" s="3">
        <v>38212</v>
      </c>
      <c r="B1850" s="4" t="s">
        <v>247</v>
      </c>
      <c r="C1850" s="4" t="s">
        <v>255</v>
      </c>
      <c r="D1850" s="4" t="s">
        <v>288</v>
      </c>
      <c r="E1850" s="4" t="s">
        <v>2013</v>
      </c>
      <c r="F1850" s="42">
        <v>2791.8868000000002</v>
      </c>
      <c r="G1850" s="42">
        <v>7545.64</v>
      </c>
    </row>
    <row r="1851" spans="1:7">
      <c r="A1851" s="3">
        <v>38212</v>
      </c>
      <c r="B1851" s="4" t="s">
        <v>264</v>
      </c>
      <c r="C1851" s="4" t="s">
        <v>258</v>
      </c>
      <c r="D1851" s="4" t="s">
        <v>245</v>
      </c>
      <c r="E1851" s="4" t="s">
        <v>2014</v>
      </c>
      <c r="F1851" s="42">
        <v>4570.1656000000003</v>
      </c>
      <c r="G1851" s="42">
        <v>5193.37</v>
      </c>
    </row>
    <row r="1852" spans="1:7">
      <c r="A1852" s="3">
        <v>38212</v>
      </c>
      <c r="B1852" s="4" t="s">
        <v>275</v>
      </c>
      <c r="C1852" s="4" t="s">
        <v>258</v>
      </c>
      <c r="D1852" s="4" t="s">
        <v>251</v>
      </c>
      <c r="E1852" s="4" t="s">
        <v>2015</v>
      </c>
      <c r="F1852" s="42">
        <v>1054.7642000000001</v>
      </c>
      <c r="G1852" s="42">
        <v>2452.94</v>
      </c>
    </row>
    <row r="1853" spans="1:7">
      <c r="A1853" s="3">
        <v>38212</v>
      </c>
      <c r="B1853" s="4" t="s">
        <v>243</v>
      </c>
      <c r="C1853" s="4" t="s">
        <v>272</v>
      </c>
      <c r="D1853" s="4" t="s">
        <v>254</v>
      </c>
      <c r="E1853" s="4" t="s">
        <v>2016</v>
      </c>
      <c r="F1853" s="42">
        <v>852.83199999999999</v>
      </c>
      <c r="G1853" s="42">
        <v>1470.4</v>
      </c>
    </row>
    <row r="1854" spans="1:7">
      <c r="A1854" s="3">
        <v>38212</v>
      </c>
      <c r="B1854" s="4" t="s">
        <v>247</v>
      </c>
      <c r="C1854" s="4" t="s">
        <v>253</v>
      </c>
      <c r="D1854" s="4" t="s">
        <v>303</v>
      </c>
      <c r="E1854" s="4" t="s">
        <v>2017</v>
      </c>
      <c r="F1854" s="42">
        <v>425.30239999999998</v>
      </c>
      <c r="G1854" s="42">
        <v>733.28</v>
      </c>
    </row>
    <row r="1855" spans="1:7">
      <c r="A1855" s="3">
        <v>38211</v>
      </c>
      <c r="B1855" s="4" t="s">
        <v>264</v>
      </c>
      <c r="C1855" s="4" t="s">
        <v>244</v>
      </c>
      <c r="D1855" s="4" t="s">
        <v>288</v>
      </c>
      <c r="E1855" s="4" t="s">
        <v>2018</v>
      </c>
      <c r="F1855" s="42">
        <v>6187.3336000000008</v>
      </c>
      <c r="G1855" s="42">
        <v>9099.02</v>
      </c>
    </row>
    <row r="1856" spans="1:7">
      <c r="A1856" s="3">
        <v>38210</v>
      </c>
      <c r="B1856" s="4" t="s">
        <v>247</v>
      </c>
      <c r="C1856" s="4" t="s">
        <v>258</v>
      </c>
      <c r="D1856" s="4" t="s">
        <v>281</v>
      </c>
      <c r="E1856" s="4" t="s">
        <v>613</v>
      </c>
      <c r="F1856" s="42">
        <v>4044.8705000000004</v>
      </c>
      <c r="G1856" s="42">
        <v>7354.31</v>
      </c>
    </row>
    <row r="1857" spans="1:7">
      <c r="A1857" s="3">
        <v>38210</v>
      </c>
      <c r="B1857" s="4" t="s">
        <v>264</v>
      </c>
      <c r="C1857" s="4" t="s">
        <v>253</v>
      </c>
      <c r="D1857" s="4" t="s">
        <v>276</v>
      </c>
      <c r="E1857" s="4" t="s">
        <v>419</v>
      </c>
      <c r="F1857" s="42">
        <v>748.44079999999997</v>
      </c>
      <c r="G1857" s="42">
        <v>1740.56</v>
      </c>
    </row>
    <row r="1858" spans="1:7">
      <c r="A1858" s="3">
        <v>38210</v>
      </c>
      <c r="B1858" s="4" t="s">
        <v>247</v>
      </c>
      <c r="C1858" s="4" t="s">
        <v>261</v>
      </c>
      <c r="D1858" s="4" t="s">
        <v>268</v>
      </c>
      <c r="E1858" s="4" t="s">
        <v>2019</v>
      </c>
      <c r="F1858" s="42">
        <v>326.77659999999997</v>
      </c>
      <c r="G1858" s="42">
        <v>883.18</v>
      </c>
    </row>
    <row r="1859" spans="1:7">
      <c r="A1859" s="3">
        <v>38209</v>
      </c>
      <c r="B1859" s="4" t="s">
        <v>247</v>
      </c>
      <c r="C1859" s="4" t="s">
        <v>253</v>
      </c>
      <c r="D1859" s="4" t="s">
        <v>276</v>
      </c>
      <c r="E1859" s="4" t="s">
        <v>2020</v>
      </c>
      <c r="F1859" s="42">
        <v>5710.9874</v>
      </c>
      <c r="G1859" s="42">
        <v>9846.5300000000007</v>
      </c>
    </row>
    <row r="1860" spans="1:7">
      <c r="A1860" s="3">
        <v>38209</v>
      </c>
      <c r="B1860" s="4" t="s">
        <v>243</v>
      </c>
      <c r="C1860" s="4" t="s">
        <v>272</v>
      </c>
      <c r="D1860" s="4" t="s">
        <v>254</v>
      </c>
      <c r="E1860" s="4" t="s">
        <v>2021</v>
      </c>
      <c r="F1860" s="42">
        <v>5686.0357999999997</v>
      </c>
      <c r="G1860" s="42">
        <v>9803.51</v>
      </c>
    </row>
    <row r="1861" spans="1:7">
      <c r="A1861" s="3">
        <v>38209</v>
      </c>
      <c r="B1861" s="4" t="s">
        <v>247</v>
      </c>
      <c r="C1861" s="4" t="s">
        <v>261</v>
      </c>
      <c r="D1861" s="4" t="s">
        <v>259</v>
      </c>
      <c r="E1861" s="4" t="s">
        <v>2022</v>
      </c>
      <c r="F1861" s="42">
        <v>169.1525</v>
      </c>
      <c r="G1861" s="42">
        <v>307.55</v>
      </c>
    </row>
    <row r="1862" spans="1:7">
      <c r="A1862" s="3">
        <v>38209</v>
      </c>
      <c r="B1862" s="4" t="s">
        <v>267</v>
      </c>
      <c r="C1862" s="4" t="s">
        <v>255</v>
      </c>
      <c r="D1862" s="4" t="s">
        <v>254</v>
      </c>
      <c r="E1862" s="4" t="s">
        <v>631</v>
      </c>
      <c r="F1862" s="42">
        <v>234.08879999999999</v>
      </c>
      <c r="G1862" s="42">
        <v>266.01</v>
      </c>
    </row>
    <row r="1863" spans="1:7">
      <c r="A1863" s="3">
        <v>38208</v>
      </c>
      <c r="B1863" s="4" t="s">
        <v>264</v>
      </c>
      <c r="C1863" s="4" t="s">
        <v>272</v>
      </c>
      <c r="D1863" s="4" t="s">
        <v>259</v>
      </c>
      <c r="E1863" s="4" t="s">
        <v>2023</v>
      </c>
      <c r="F1863" s="42">
        <v>1149.2865999999999</v>
      </c>
      <c r="G1863" s="42">
        <v>3106.18</v>
      </c>
    </row>
    <row r="1864" spans="1:7">
      <c r="A1864" s="3">
        <v>38208</v>
      </c>
      <c r="B1864" s="4" t="s">
        <v>275</v>
      </c>
      <c r="C1864" s="4" t="s">
        <v>272</v>
      </c>
      <c r="D1864" s="4" t="s">
        <v>256</v>
      </c>
      <c r="E1864" s="4" t="s">
        <v>2024</v>
      </c>
      <c r="F1864" s="42">
        <v>1370.5505000000001</v>
      </c>
      <c r="G1864" s="42">
        <v>2491.91</v>
      </c>
    </row>
    <row r="1865" spans="1:7">
      <c r="A1865" s="3">
        <v>38208</v>
      </c>
      <c r="B1865" s="4" t="s">
        <v>267</v>
      </c>
      <c r="C1865" s="4" t="s">
        <v>255</v>
      </c>
      <c r="D1865" s="4" t="s">
        <v>281</v>
      </c>
      <c r="E1865" s="4" t="s">
        <v>2025</v>
      </c>
      <c r="F1865" s="42">
        <v>1950.7224000000001</v>
      </c>
      <c r="G1865" s="42">
        <v>2216.73</v>
      </c>
    </row>
    <row r="1866" spans="1:7">
      <c r="A1866" s="3">
        <v>38207</v>
      </c>
      <c r="B1866" s="4" t="s">
        <v>275</v>
      </c>
      <c r="C1866" s="4" t="s">
        <v>255</v>
      </c>
      <c r="D1866" s="4" t="s">
        <v>254</v>
      </c>
      <c r="E1866" s="4" t="s">
        <v>2026</v>
      </c>
      <c r="F1866" s="42">
        <v>7632.068400000001</v>
      </c>
      <c r="G1866" s="42">
        <v>8162.64</v>
      </c>
    </row>
    <row r="1867" spans="1:7">
      <c r="A1867" s="3">
        <v>38206</v>
      </c>
      <c r="B1867" s="4" t="s">
        <v>243</v>
      </c>
      <c r="C1867" s="4" t="s">
        <v>261</v>
      </c>
      <c r="D1867" s="4" t="s">
        <v>262</v>
      </c>
      <c r="E1867" s="4" t="s">
        <v>2027</v>
      </c>
      <c r="F1867" s="42">
        <v>799.45459999999991</v>
      </c>
      <c r="G1867" s="42">
        <v>1378.37</v>
      </c>
    </row>
    <row r="1868" spans="1:7">
      <c r="A1868" s="3">
        <v>38205</v>
      </c>
      <c r="B1868" s="4" t="s">
        <v>264</v>
      </c>
      <c r="C1868" s="4" t="s">
        <v>255</v>
      </c>
      <c r="D1868" s="4" t="s">
        <v>317</v>
      </c>
      <c r="E1868" s="4" t="s">
        <v>2028</v>
      </c>
      <c r="F1868" s="42">
        <v>3617.0782999999997</v>
      </c>
      <c r="G1868" s="42">
        <v>8411.81</v>
      </c>
    </row>
    <row r="1869" spans="1:7">
      <c r="A1869" s="3">
        <v>38205</v>
      </c>
      <c r="B1869" s="4" t="s">
        <v>275</v>
      </c>
      <c r="C1869" s="4" t="s">
        <v>286</v>
      </c>
      <c r="D1869" s="4" t="s">
        <v>254</v>
      </c>
      <c r="E1869" s="4" t="s">
        <v>2029</v>
      </c>
      <c r="F1869" s="42">
        <v>1254.2889</v>
      </c>
      <c r="G1869" s="42">
        <v>3389.97</v>
      </c>
    </row>
    <row r="1870" spans="1:7">
      <c r="A1870" s="3">
        <v>38205</v>
      </c>
      <c r="B1870" s="4" t="s">
        <v>264</v>
      </c>
      <c r="C1870" s="4" t="s">
        <v>272</v>
      </c>
      <c r="D1870" s="4" t="s">
        <v>245</v>
      </c>
      <c r="E1870" s="4" t="s">
        <v>2030</v>
      </c>
      <c r="F1870" s="42">
        <v>1600.3240000000001</v>
      </c>
      <c r="G1870" s="42">
        <v>1818.55</v>
      </c>
    </row>
    <row r="1871" spans="1:7">
      <c r="A1871" s="3">
        <v>38204</v>
      </c>
      <c r="B1871" s="4" t="s">
        <v>247</v>
      </c>
      <c r="C1871" s="4" t="s">
        <v>261</v>
      </c>
      <c r="D1871" s="4" t="s">
        <v>303</v>
      </c>
      <c r="E1871" s="4" t="s">
        <v>2031</v>
      </c>
      <c r="F1871" s="42">
        <v>3793.5288</v>
      </c>
      <c r="G1871" s="42">
        <v>8822.16</v>
      </c>
    </row>
    <row r="1872" spans="1:7">
      <c r="A1872" s="3">
        <v>38204</v>
      </c>
      <c r="B1872" s="4" t="s">
        <v>264</v>
      </c>
      <c r="C1872" s="4" t="s">
        <v>248</v>
      </c>
      <c r="D1872" s="4" t="s">
        <v>279</v>
      </c>
      <c r="E1872" s="4" t="s">
        <v>2032</v>
      </c>
      <c r="F1872" s="42">
        <v>4561.1984000000002</v>
      </c>
      <c r="G1872" s="42">
        <v>5183.18</v>
      </c>
    </row>
    <row r="1873" spans="1:7">
      <c r="A1873" s="3">
        <v>38203</v>
      </c>
      <c r="B1873" s="4" t="s">
        <v>247</v>
      </c>
      <c r="C1873" s="4" t="s">
        <v>258</v>
      </c>
      <c r="D1873" s="4" t="s">
        <v>265</v>
      </c>
      <c r="E1873" s="4" t="s">
        <v>1760</v>
      </c>
      <c r="F1873" s="42">
        <v>839.18700000000001</v>
      </c>
      <c r="G1873" s="42">
        <v>1864.86</v>
      </c>
    </row>
    <row r="1874" spans="1:7">
      <c r="A1874" s="3">
        <v>38202</v>
      </c>
      <c r="B1874" s="4" t="s">
        <v>247</v>
      </c>
      <c r="C1874" s="4" t="s">
        <v>261</v>
      </c>
      <c r="D1874" s="4" t="s">
        <v>251</v>
      </c>
      <c r="E1874" s="4" t="s">
        <v>2033</v>
      </c>
      <c r="F1874" s="42">
        <v>8930.0073499999999</v>
      </c>
      <c r="G1874" s="42">
        <v>9550.81</v>
      </c>
    </row>
    <row r="1875" spans="1:7">
      <c r="A1875" s="3">
        <v>38202</v>
      </c>
      <c r="B1875" s="4" t="s">
        <v>267</v>
      </c>
      <c r="C1875" s="4" t="s">
        <v>258</v>
      </c>
      <c r="D1875" s="4" t="s">
        <v>279</v>
      </c>
      <c r="E1875" s="4" t="s">
        <v>2034</v>
      </c>
      <c r="F1875" s="42">
        <v>3758.9611</v>
      </c>
      <c r="G1875" s="42">
        <v>8741.77</v>
      </c>
    </row>
    <row r="1876" spans="1:7">
      <c r="A1876" s="3">
        <v>38202</v>
      </c>
      <c r="B1876" s="4" t="s">
        <v>243</v>
      </c>
      <c r="C1876" s="4" t="s">
        <v>248</v>
      </c>
      <c r="D1876" s="4" t="s">
        <v>303</v>
      </c>
      <c r="E1876" s="4" t="s">
        <v>2035</v>
      </c>
      <c r="F1876" s="42">
        <v>3972.4256</v>
      </c>
      <c r="G1876" s="42">
        <v>4514.12</v>
      </c>
    </row>
    <row r="1877" spans="1:7">
      <c r="A1877" s="3">
        <v>38202</v>
      </c>
      <c r="B1877" s="4" t="s">
        <v>267</v>
      </c>
      <c r="C1877" s="4" t="s">
        <v>272</v>
      </c>
      <c r="D1877" s="4" t="s">
        <v>268</v>
      </c>
      <c r="E1877" s="4" t="s">
        <v>2036</v>
      </c>
      <c r="F1877" s="42">
        <v>1281.1804999999999</v>
      </c>
      <c r="G1877" s="42">
        <v>3462.65</v>
      </c>
    </row>
    <row r="1878" spans="1:7">
      <c r="A1878" s="3">
        <v>38202</v>
      </c>
      <c r="B1878" s="4" t="s">
        <v>243</v>
      </c>
      <c r="C1878" s="4" t="s">
        <v>255</v>
      </c>
      <c r="D1878" s="4" t="s">
        <v>251</v>
      </c>
      <c r="E1878" s="4" t="s">
        <v>2037</v>
      </c>
      <c r="F1878" s="42">
        <v>1271.6324999999999</v>
      </c>
      <c r="G1878" s="42">
        <v>2825.85</v>
      </c>
    </row>
    <row r="1879" spans="1:7">
      <c r="A1879" s="3">
        <v>38202</v>
      </c>
      <c r="B1879" s="4" t="s">
        <v>243</v>
      </c>
      <c r="C1879" s="4" t="s">
        <v>253</v>
      </c>
      <c r="D1879" s="4" t="s">
        <v>254</v>
      </c>
      <c r="E1879" s="4" t="s">
        <v>2038</v>
      </c>
      <c r="F1879" s="42">
        <v>421.61680000000001</v>
      </c>
      <c r="G1879" s="42">
        <v>479.11</v>
      </c>
    </row>
    <row r="1880" spans="1:7">
      <c r="A1880" s="3">
        <v>38200</v>
      </c>
      <c r="B1880" s="4" t="s">
        <v>247</v>
      </c>
      <c r="C1880" s="4" t="s">
        <v>272</v>
      </c>
      <c r="D1880" s="4" t="s">
        <v>288</v>
      </c>
      <c r="E1880" s="4" t="s">
        <v>2039</v>
      </c>
      <c r="F1880" s="42">
        <v>4595.2060000000001</v>
      </c>
      <c r="G1880" s="42">
        <v>8354.92</v>
      </c>
    </row>
    <row r="1881" spans="1:7">
      <c r="A1881" s="3">
        <v>38200</v>
      </c>
      <c r="B1881" s="4" t="s">
        <v>247</v>
      </c>
      <c r="C1881" s="4" t="s">
        <v>261</v>
      </c>
      <c r="D1881" s="4" t="s">
        <v>268</v>
      </c>
      <c r="E1881" s="4" t="s">
        <v>2040</v>
      </c>
      <c r="F1881" s="42">
        <v>3565.9298000000003</v>
      </c>
      <c r="G1881" s="42">
        <v>8292.86</v>
      </c>
    </row>
    <row r="1882" spans="1:7">
      <c r="A1882" s="3">
        <v>38200</v>
      </c>
      <c r="B1882" s="4" t="s">
        <v>247</v>
      </c>
      <c r="C1882" s="4" t="s">
        <v>272</v>
      </c>
      <c r="D1882" s="4" t="s">
        <v>268</v>
      </c>
      <c r="E1882" s="4" t="s">
        <v>2041</v>
      </c>
      <c r="F1882" s="42">
        <v>5948.0550000000003</v>
      </c>
      <c r="G1882" s="42">
        <v>7930.74</v>
      </c>
    </row>
    <row r="1883" spans="1:7">
      <c r="A1883" s="3">
        <v>38200</v>
      </c>
      <c r="B1883" s="4" t="s">
        <v>267</v>
      </c>
      <c r="C1883" s="4" t="s">
        <v>244</v>
      </c>
      <c r="D1883" s="4" t="s">
        <v>254</v>
      </c>
      <c r="E1883" s="4" t="s">
        <v>2042</v>
      </c>
      <c r="F1883" s="42">
        <v>2934.8968</v>
      </c>
      <c r="G1883" s="42">
        <v>3335.11</v>
      </c>
    </row>
    <row r="1884" spans="1:7">
      <c r="A1884" s="3">
        <v>38200</v>
      </c>
      <c r="B1884" s="4" t="s">
        <v>264</v>
      </c>
      <c r="C1884" s="4" t="s">
        <v>272</v>
      </c>
      <c r="D1884" s="4" t="s">
        <v>265</v>
      </c>
      <c r="E1884" s="4" t="s">
        <v>2043</v>
      </c>
      <c r="F1884" s="42">
        <v>2222.2552000000001</v>
      </c>
      <c r="G1884" s="42">
        <v>2525.29</v>
      </c>
    </row>
    <row r="1885" spans="1:7">
      <c r="A1885" s="3">
        <v>38200</v>
      </c>
      <c r="B1885" s="4" t="s">
        <v>247</v>
      </c>
      <c r="C1885" s="4" t="s">
        <v>248</v>
      </c>
      <c r="D1885" s="4" t="s">
        <v>262</v>
      </c>
      <c r="E1885" s="4" t="s">
        <v>2044</v>
      </c>
      <c r="F1885" s="42">
        <v>534.57539999999995</v>
      </c>
      <c r="G1885" s="42">
        <v>906.06</v>
      </c>
    </row>
    <row r="1886" spans="1:7">
      <c r="A1886" s="3">
        <v>38199</v>
      </c>
      <c r="B1886" s="4" t="s">
        <v>243</v>
      </c>
      <c r="C1886" s="4" t="s">
        <v>244</v>
      </c>
      <c r="D1886" s="4" t="s">
        <v>268</v>
      </c>
      <c r="E1886" s="4" t="s">
        <v>2045</v>
      </c>
      <c r="F1886" s="42">
        <v>5937.0595999999996</v>
      </c>
      <c r="G1886" s="42">
        <v>8730.9699999999993</v>
      </c>
    </row>
    <row r="1887" spans="1:7">
      <c r="A1887" s="3">
        <v>38199</v>
      </c>
      <c r="B1887" s="4" t="s">
        <v>247</v>
      </c>
      <c r="C1887" s="4" t="s">
        <v>248</v>
      </c>
      <c r="D1887" s="4" t="s">
        <v>276</v>
      </c>
      <c r="E1887" s="4" t="s">
        <v>2046</v>
      </c>
      <c r="F1887" s="42">
        <v>6526.0447999999997</v>
      </c>
      <c r="G1887" s="42">
        <v>7415.96</v>
      </c>
    </row>
    <row r="1888" spans="1:7">
      <c r="A1888" s="3">
        <v>38199</v>
      </c>
      <c r="B1888" s="4" t="s">
        <v>247</v>
      </c>
      <c r="C1888" s="4" t="s">
        <v>255</v>
      </c>
      <c r="D1888" s="4" t="s">
        <v>256</v>
      </c>
      <c r="E1888" s="4" t="s">
        <v>2047</v>
      </c>
      <c r="F1888" s="42">
        <v>2830.6724999999997</v>
      </c>
      <c r="G1888" s="42">
        <v>4797.75</v>
      </c>
    </row>
    <row r="1889" spans="1:7">
      <c r="A1889" s="3">
        <v>38199</v>
      </c>
      <c r="B1889" s="4" t="s">
        <v>264</v>
      </c>
      <c r="C1889" s="4" t="s">
        <v>258</v>
      </c>
      <c r="D1889" s="4" t="s">
        <v>303</v>
      </c>
      <c r="E1889" s="4" t="s">
        <v>2048</v>
      </c>
      <c r="F1889" s="42">
        <v>798.1961</v>
      </c>
      <c r="G1889" s="42">
        <v>1856.27</v>
      </c>
    </row>
    <row r="1890" spans="1:7">
      <c r="A1890" s="3">
        <v>38199</v>
      </c>
      <c r="B1890" s="4" t="s">
        <v>247</v>
      </c>
      <c r="C1890" s="4" t="s">
        <v>258</v>
      </c>
      <c r="D1890" s="4" t="s">
        <v>265</v>
      </c>
      <c r="E1890" s="4" t="s">
        <v>2049</v>
      </c>
      <c r="F1890" s="42">
        <v>962.9235000000001</v>
      </c>
      <c r="G1890" s="42">
        <v>1750.77</v>
      </c>
    </row>
    <row r="1891" spans="1:7">
      <c r="A1891" s="3">
        <v>38198</v>
      </c>
      <c r="B1891" s="4" t="s">
        <v>275</v>
      </c>
      <c r="C1891" s="4" t="s">
        <v>286</v>
      </c>
      <c r="D1891" s="4" t="s">
        <v>265</v>
      </c>
      <c r="E1891" s="4" t="s">
        <v>2050</v>
      </c>
      <c r="F1891" s="42">
        <v>6831.5120500000003</v>
      </c>
      <c r="G1891" s="42">
        <v>7306.43</v>
      </c>
    </row>
    <row r="1892" spans="1:7">
      <c r="A1892" s="3">
        <v>38198</v>
      </c>
      <c r="B1892" s="4" t="s">
        <v>264</v>
      </c>
      <c r="C1892" s="4" t="s">
        <v>255</v>
      </c>
      <c r="D1892" s="4" t="s">
        <v>279</v>
      </c>
      <c r="E1892" s="4" t="s">
        <v>1760</v>
      </c>
      <c r="F1892" s="42">
        <v>816.15215000000001</v>
      </c>
      <c r="G1892" s="42">
        <v>872.89</v>
      </c>
    </row>
    <row r="1893" spans="1:7">
      <c r="A1893" s="3">
        <v>38197</v>
      </c>
      <c r="B1893" s="4" t="s">
        <v>264</v>
      </c>
      <c r="C1893" s="4" t="s">
        <v>286</v>
      </c>
      <c r="D1893" s="4" t="s">
        <v>288</v>
      </c>
      <c r="E1893" s="4" t="s">
        <v>1755</v>
      </c>
      <c r="F1893" s="42">
        <v>4675.335500000001</v>
      </c>
      <c r="G1893" s="42">
        <v>8500.61</v>
      </c>
    </row>
    <row r="1894" spans="1:7">
      <c r="A1894" s="3">
        <v>38197</v>
      </c>
      <c r="B1894" s="4" t="s">
        <v>247</v>
      </c>
      <c r="C1894" s="4" t="s">
        <v>261</v>
      </c>
      <c r="D1894" s="4" t="s">
        <v>265</v>
      </c>
      <c r="E1894" s="4" t="s">
        <v>2051</v>
      </c>
      <c r="F1894" s="42">
        <v>3961.1655999999998</v>
      </c>
      <c r="G1894" s="42">
        <v>6713.84</v>
      </c>
    </row>
    <row r="1895" spans="1:7">
      <c r="A1895" s="3">
        <v>38196</v>
      </c>
      <c r="B1895" s="4" t="s">
        <v>267</v>
      </c>
      <c r="C1895" s="4" t="s">
        <v>272</v>
      </c>
      <c r="D1895" s="4" t="s">
        <v>256</v>
      </c>
      <c r="E1895" s="4" t="s">
        <v>2052</v>
      </c>
      <c r="F1895" s="42">
        <v>3856.1411000000003</v>
      </c>
      <c r="G1895" s="42">
        <v>8967.77</v>
      </c>
    </row>
    <row r="1896" spans="1:7">
      <c r="A1896" s="3">
        <v>38196</v>
      </c>
      <c r="B1896" s="4" t="s">
        <v>247</v>
      </c>
      <c r="C1896" s="4" t="s">
        <v>248</v>
      </c>
      <c r="D1896" s="4" t="s">
        <v>251</v>
      </c>
      <c r="E1896" s="4" t="s">
        <v>2053</v>
      </c>
      <c r="F1896" s="42">
        <v>4020.66</v>
      </c>
      <c r="G1896" s="42">
        <v>8934.7999999999993</v>
      </c>
    </row>
    <row r="1897" spans="1:7">
      <c r="A1897" s="3">
        <v>38196</v>
      </c>
      <c r="B1897" s="4" t="s">
        <v>267</v>
      </c>
      <c r="C1897" s="4" t="s">
        <v>255</v>
      </c>
      <c r="D1897" s="4" t="s">
        <v>254</v>
      </c>
      <c r="E1897" s="4" t="s">
        <v>402</v>
      </c>
      <c r="F1897" s="42">
        <v>4400.1055999999999</v>
      </c>
      <c r="G1897" s="42">
        <v>5000.12</v>
      </c>
    </row>
    <row r="1898" spans="1:7">
      <c r="A1898" s="3">
        <v>38195</v>
      </c>
      <c r="B1898" s="4" t="s">
        <v>247</v>
      </c>
      <c r="C1898" s="4" t="s">
        <v>255</v>
      </c>
      <c r="D1898" s="4" t="s">
        <v>262</v>
      </c>
      <c r="E1898" s="4" t="s">
        <v>2054</v>
      </c>
      <c r="F1898" s="42">
        <v>7078.8476000000001</v>
      </c>
      <c r="G1898" s="42">
        <v>7570.96</v>
      </c>
    </row>
    <row r="1899" spans="1:7">
      <c r="A1899" s="3">
        <v>38195</v>
      </c>
      <c r="B1899" s="4" t="s">
        <v>247</v>
      </c>
      <c r="C1899" s="4" t="s">
        <v>286</v>
      </c>
      <c r="D1899" s="4" t="s">
        <v>251</v>
      </c>
      <c r="E1899" s="4" t="s">
        <v>1043</v>
      </c>
      <c r="F1899" s="42">
        <v>245.50239999999999</v>
      </c>
      <c r="G1899" s="42">
        <v>663.52</v>
      </c>
    </row>
    <row r="1900" spans="1:7">
      <c r="A1900" s="3">
        <v>38194</v>
      </c>
      <c r="B1900" s="4" t="s">
        <v>275</v>
      </c>
      <c r="C1900" s="4" t="s">
        <v>255</v>
      </c>
      <c r="D1900" s="4" t="s">
        <v>245</v>
      </c>
      <c r="E1900" s="4" t="s">
        <v>2055</v>
      </c>
      <c r="F1900" s="42">
        <v>3913.9425000000001</v>
      </c>
      <c r="G1900" s="42">
        <v>5218.59</v>
      </c>
    </row>
    <row r="1901" spans="1:7">
      <c r="A1901" s="3">
        <v>38193</v>
      </c>
      <c r="B1901" s="4" t="s">
        <v>247</v>
      </c>
      <c r="C1901" s="4" t="s">
        <v>255</v>
      </c>
      <c r="D1901" s="4" t="s">
        <v>245</v>
      </c>
      <c r="E1901" s="4" t="s">
        <v>2056</v>
      </c>
      <c r="F1901" s="42">
        <v>4488.7139999999999</v>
      </c>
      <c r="G1901" s="42">
        <v>9974.92</v>
      </c>
    </row>
    <row r="1902" spans="1:7">
      <c r="A1902" s="3">
        <v>38193</v>
      </c>
      <c r="B1902" s="4" t="s">
        <v>275</v>
      </c>
      <c r="C1902" s="4" t="s">
        <v>244</v>
      </c>
      <c r="D1902" s="4" t="s">
        <v>288</v>
      </c>
      <c r="E1902" s="4" t="s">
        <v>2057</v>
      </c>
      <c r="F1902" s="42">
        <v>7400.6774999999998</v>
      </c>
      <c r="G1902" s="42">
        <v>9867.57</v>
      </c>
    </row>
    <row r="1903" spans="1:7">
      <c r="A1903" s="3">
        <v>38193</v>
      </c>
      <c r="B1903" s="4" t="s">
        <v>264</v>
      </c>
      <c r="C1903" s="4" t="s">
        <v>258</v>
      </c>
      <c r="D1903" s="4" t="s">
        <v>265</v>
      </c>
      <c r="E1903" s="4" t="s">
        <v>2058</v>
      </c>
      <c r="F1903" s="42">
        <v>2898.5697999999998</v>
      </c>
      <c r="G1903" s="42">
        <v>6740.86</v>
      </c>
    </row>
    <row r="1904" spans="1:7">
      <c r="A1904" s="3">
        <v>38193</v>
      </c>
      <c r="B1904" s="4" t="s">
        <v>267</v>
      </c>
      <c r="C1904" s="4" t="s">
        <v>261</v>
      </c>
      <c r="D1904" s="4" t="s">
        <v>245</v>
      </c>
      <c r="E1904" s="4" t="s">
        <v>2059</v>
      </c>
      <c r="F1904" s="42">
        <v>307.44749999999999</v>
      </c>
      <c r="G1904" s="42">
        <v>409.93</v>
      </c>
    </row>
    <row r="1905" spans="1:7">
      <c r="A1905" s="3">
        <v>38192</v>
      </c>
      <c r="B1905" s="4" t="s">
        <v>267</v>
      </c>
      <c r="C1905" s="4" t="s">
        <v>272</v>
      </c>
      <c r="D1905" s="4" t="s">
        <v>262</v>
      </c>
      <c r="E1905" s="4" t="s">
        <v>2060</v>
      </c>
      <c r="F1905" s="42">
        <v>4232.2455</v>
      </c>
      <c r="G1905" s="42">
        <v>9404.99</v>
      </c>
    </row>
    <row r="1906" spans="1:7">
      <c r="A1906" s="3">
        <v>38192</v>
      </c>
      <c r="B1906" s="4" t="s">
        <v>267</v>
      </c>
      <c r="C1906" s="4" t="s">
        <v>248</v>
      </c>
      <c r="D1906" s="4" t="s">
        <v>303</v>
      </c>
      <c r="E1906" s="4" t="s">
        <v>2061</v>
      </c>
      <c r="F1906" s="42">
        <v>3807.9720000000002</v>
      </c>
      <c r="G1906" s="42">
        <v>8462.16</v>
      </c>
    </row>
    <row r="1907" spans="1:7">
      <c r="A1907" s="3">
        <v>38192</v>
      </c>
      <c r="B1907" s="4" t="s">
        <v>243</v>
      </c>
      <c r="C1907" s="4" t="s">
        <v>244</v>
      </c>
      <c r="D1907" s="4" t="s">
        <v>254</v>
      </c>
      <c r="E1907" s="4" t="s">
        <v>2062</v>
      </c>
      <c r="F1907" s="42">
        <v>3410.2440000000001</v>
      </c>
      <c r="G1907" s="42">
        <v>7578.32</v>
      </c>
    </row>
    <row r="1908" spans="1:7">
      <c r="A1908" s="3">
        <v>38192</v>
      </c>
      <c r="B1908" s="4" t="s">
        <v>247</v>
      </c>
      <c r="C1908" s="4" t="s">
        <v>258</v>
      </c>
      <c r="D1908" s="4" t="s">
        <v>279</v>
      </c>
      <c r="E1908" s="4" t="s">
        <v>2063</v>
      </c>
      <c r="F1908" s="42">
        <v>660.75750000000005</v>
      </c>
      <c r="G1908" s="42">
        <v>881.01</v>
      </c>
    </row>
    <row r="1909" spans="1:7">
      <c r="A1909" s="3">
        <v>38191</v>
      </c>
      <c r="B1909" s="4" t="s">
        <v>267</v>
      </c>
      <c r="C1909" s="4" t="s">
        <v>272</v>
      </c>
      <c r="D1909" s="4" t="s">
        <v>303</v>
      </c>
      <c r="E1909" s="4" t="s">
        <v>2064</v>
      </c>
      <c r="F1909" s="42">
        <v>4591.3901999999998</v>
      </c>
      <c r="G1909" s="42">
        <v>7916.19</v>
      </c>
    </row>
    <row r="1910" spans="1:7">
      <c r="A1910" s="3">
        <v>38191</v>
      </c>
      <c r="B1910" s="4" t="s">
        <v>243</v>
      </c>
      <c r="C1910" s="4" t="s">
        <v>253</v>
      </c>
      <c r="D1910" s="4" t="s">
        <v>265</v>
      </c>
      <c r="E1910" s="4" t="s">
        <v>2065</v>
      </c>
      <c r="F1910" s="42">
        <v>1152.1688999999999</v>
      </c>
      <c r="G1910" s="42">
        <v>3113.97</v>
      </c>
    </row>
    <row r="1911" spans="1:7">
      <c r="A1911" s="3">
        <v>38191</v>
      </c>
      <c r="B1911" s="4" t="s">
        <v>275</v>
      </c>
      <c r="C1911" s="4" t="s">
        <v>255</v>
      </c>
      <c r="D1911" s="4" t="s">
        <v>265</v>
      </c>
      <c r="E1911" s="4" t="s">
        <v>2066</v>
      </c>
      <c r="F1911" s="42">
        <v>829.32959999999991</v>
      </c>
      <c r="G1911" s="42">
        <v>942.42</v>
      </c>
    </row>
    <row r="1912" spans="1:7">
      <c r="A1912" s="3">
        <v>38190</v>
      </c>
      <c r="B1912" s="4" t="s">
        <v>247</v>
      </c>
      <c r="C1912" s="4" t="s">
        <v>261</v>
      </c>
      <c r="D1912" s="4" t="s">
        <v>303</v>
      </c>
      <c r="E1912" s="4" t="s">
        <v>2067</v>
      </c>
      <c r="F1912" s="42">
        <v>3116.7431999999999</v>
      </c>
      <c r="G1912" s="42">
        <v>7248.24</v>
      </c>
    </row>
    <row r="1913" spans="1:7">
      <c r="A1913" s="3">
        <v>38190</v>
      </c>
      <c r="B1913" s="4" t="s">
        <v>264</v>
      </c>
      <c r="C1913" s="4" t="s">
        <v>261</v>
      </c>
      <c r="D1913" s="4" t="s">
        <v>245</v>
      </c>
      <c r="E1913" s="4" t="s">
        <v>2068</v>
      </c>
      <c r="F1913" s="42">
        <v>1476.1112999999998</v>
      </c>
      <c r="G1913" s="42">
        <v>3989.49</v>
      </c>
    </row>
    <row r="1914" spans="1:7">
      <c r="A1914" s="3">
        <v>38190</v>
      </c>
      <c r="B1914" s="4" t="s">
        <v>243</v>
      </c>
      <c r="C1914" s="4" t="s">
        <v>272</v>
      </c>
      <c r="D1914" s="4" t="s">
        <v>259</v>
      </c>
      <c r="E1914" s="4" t="s">
        <v>2069</v>
      </c>
      <c r="F1914" s="42">
        <v>1926.5388</v>
      </c>
      <c r="G1914" s="42">
        <v>3265.32</v>
      </c>
    </row>
    <row r="1915" spans="1:7">
      <c r="A1915" s="3">
        <v>38190</v>
      </c>
      <c r="B1915" s="4" t="s">
        <v>275</v>
      </c>
      <c r="C1915" s="4" t="s">
        <v>253</v>
      </c>
      <c r="D1915" s="4" t="s">
        <v>259</v>
      </c>
      <c r="E1915" s="4" t="s">
        <v>895</v>
      </c>
      <c r="F1915" s="42">
        <v>704.27079999999989</v>
      </c>
      <c r="G1915" s="42">
        <v>1214.26</v>
      </c>
    </row>
    <row r="1916" spans="1:7">
      <c r="A1916" s="3">
        <v>38190</v>
      </c>
      <c r="B1916" s="4" t="s">
        <v>247</v>
      </c>
      <c r="C1916" s="4" t="s">
        <v>253</v>
      </c>
      <c r="D1916" s="4" t="s">
        <v>303</v>
      </c>
      <c r="E1916" s="4" t="s">
        <v>2070</v>
      </c>
      <c r="F1916" s="42">
        <v>649.5005000000001</v>
      </c>
      <c r="G1916" s="42">
        <v>1180.9100000000001</v>
      </c>
    </row>
    <row r="1917" spans="1:7">
      <c r="A1917" s="3">
        <v>38189</v>
      </c>
      <c r="B1917" s="4" t="s">
        <v>247</v>
      </c>
      <c r="C1917" s="4" t="s">
        <v>261</v>
      </c>
      <c r="D1917" s="4" t="s">
        <v>245</v>
      </c>
      <c r="E1917" s="4" t="s">
        <v>2071</v>
      </c>
      <c r="F1917" s="42">
        <v>6587.7</v>
      </c>
      <c r="G1917" s="42">
        <v>8783.6</v>
      </c>
    </row>
    <row r="1918" spans="1:7">
      <c r="A1918" s="3">
        <v>38189</v>
      </c>
      <c r="B1918" s="4" t="s">
        <v>264</v>
      </c>
      <c r="C1918" s="4" t="s">
        <v>244</v>
      </c>
      <c r="D1918" s="4" t="s">
        <v>303</v>
      </c>
      <c r="E1918" s="4" t="s">
        <v>2072</v>
      </c>
      <c r="F1918" s="42">
        <v>3119.5596999999998</v>
      </c>
      <c r="G1918" s="42">
        <v>7254.79</v>
      </c>
    </row>
    <row r="1919" spans="1:7">
      <c r="A1919" s="3">
        <v>38188</v>
      </c>
      <c r="B1919" s="4" t="s">
        <v>267</v>
      </c>
      <c r="C1919" s="4" t="s">
        <v>253</v>
      </c>
      <c r="D1919" s="4" t="s">
        <v>251</v>
      </c>
      <c r="E1919" s="4" t="s">
        <v>2073</v>
      </c>
      <c r="F1919" s="42">
        <v>4411.0878000000002</v>
      </c>
      <c r="G1919" s="42">
        <v>7476.42</v>
      </c>
    </row>
    <row r="1920" spans="1:7">
      <c r="A1920" s="3">
        <v>38187</v>
      </c>
      <c r="B1920" s="4" t="s">
        <v>243</v>
      </c>
      <c r="C1920" s="4" t="s">
        <v>255</v>
      </c>
      <c r="D1920" s="4" t="s">
        <v>265</v>
      </c>
      <c r="E1920" s="4" t="s">
        <v>2074</v>
      </c>
      <c r="F1920" s="42">
        <v>5542.5438000000004</v>
      </c>
      <c r="G1920" s="42">
        <v>9556.11</v>
      </c>
    </row>
    <row r="1921" spans="1:7">
      <c r="A1921" s="3">
        <v>38187</v>
      </c>
      <c r="B1921" s="4" t="s">
        <v>267</v>
      </c>
      <c r="C1921" s="4" t="s">
        <v>244</v>
      </c>
      <c r="D1921" s="4" t="s">
        <v>256</v>
      </c>
      <c r="E1921" s="4" t="s">
        <v>2075</v>
      </c>
      <c r="F1921" s="42">
        <v>1832.0502999999999</v>
      </c>
      <c r="G1921" s="42">
        <v>3105.17</v>
      </c>
    </row>
    <row r="1922" spans="1:7">
      <c r="A1922" s="3">
        <v>38187</v>
      </c>
      <c r="B1922" s="4" t="s">
        <v>243</v>
      </c>
      <c r="C1922" s="4" t="s">
        <v>248</v>
      </c>
      <c r="D1922" s="4" t="s">
        <v>262</v>
      </c>
      <c r="E1922" s="4" t="s">
        <v>2076</v>
      </c>
      <c r="F1922" s="42">
        <v>1333.3050000000001</v>
      </c>
      <c r="G1922" s="42">
        <v>2962.9</v>
      </c>
    </row>
    <row r="1923" spans="1:7">
      <c r="A1923" s="3">
        <v>38187</v>
      </c>
      <c r="B1923" s="4" t="s">
        <v>267</v>
      </c>
      <c r="C1923" s="4" t="s">
        <v>255</v>
      </c>
      <c r="D1923" s="4" t="s">
        <v>259</v>
      </c>
      <c r="E1923" s="4" t="s">
        <v>1853</v>
      </c>
      <c r="F1923" s="42">
        <v>826.72700000000009</v>
      </c>
      <c r="G1923" s="42">
        <v>1503.14</v>
      </c>
    </row>
    <row r="1924" spans="1:7">
      <c r="A1924" s="3">
        <v>38186</v>
      </c>
      <c r="B1924" s="4" t="s">
        <v>247</v>
      </c>
      <c r="C1924" s="4" t="s">
        <v>272</v>
      </c>
      <c r="D1924" s="4" t="s">
        <v>281</v>
      </c>
      <c r="E1924" s="4" t="s">
        <v>2077</v>
      </c>
      <c r="F1924" s="42">
        <v>5438.6365000000005</v>
      </c>
      <c r="G1924" s="42">
        <v>9888.43</v>
      </c>
    </row>
    <row r="1925" spans="1:7">
      <c r="A1925" s="3">
        <v>38186</v>
      </c>
      <c r="B1925" s="4" t="s">
        <v>264</v>
      </c>
      <c r="C1925" s="4" t="s">
        <v>272</v>
      </c>
      <c r="D1925" s="4" t="s">
        <v>262</v>
      </c>
      <c r="E1925" s="4" t="s">
        <v>2078</v>
      </c>
      <c r="F1925" s="42">
        <v>3413.9849999999997</v>
      </c>
      <c r="G1925" s="42">
        <v>4551.9799999999996</v>
      </c>
    </row>
    <row r="1926" spans="1:7">
      <c r="A1926" s="3">
        <v>38185</v>
      </c>
      <c r="B1926" s="4" t="s">
        <v>247</v>
      </c>
      <c r="C1926" s="4" t="s">
        <v>261</v>
      </c>
      <c r="D1926" s="4" t="s">
        <v>303</v>
      </c>
      <c r="E1926" s="4" t="s">
        <v>2079</v>
      </c>
      <c r="F1926" s="42">
        <v>5456.0013999999992</v>
      </c>
      <c r="G1926" s="42">
        <v>9247.4599999999991</v>
      </c>
    </row>
    <row r="1927" spans="1:7">
      <c r="A1927" s="3">
        <v>38185</v>
      </c>
      <c r="B1927" s="4" t="s">
        <v>247</v>
      </c>
      <c r="C1927" s="4" t="s">
        <v>248</v>
      </c>
      <c r="D1927" s="4" t="s">
        <v>281</v>
      </c>
      <c r="E1927" s="4" t="s">
        <v>1971</v>
      </c>
      <c r="F1927" s="42">
        <v>1210.3425</v>
      </c>
      <c r="G1927" s="42">
        <v>1613.79</v>
      </c>
    </row>
    <row r="1928" spans="1:7">
      <c r="A1928" s="3">
        <v>38185</v>
      </c>
      <c r="B1928" s="4" t="s">
        <v>247</v>
      </c>
      <c r="C1928" s="4" t="s">
        <v>248</v>
      </c>
      <c r="D1928" s="4" t="s">
        <v>265</v>
      </c>
      <c r="E1928" s="4" t="s">
        <v>2080</v>
      </c>
      <c r="F1928" s="42">
        <v>782.73249999999996</v>
      </c>
      <c r="G1928" s="42">
        <v>1423.15</v>
      </c>
    </row>
    <row r="1929" spans="1:7">
      <c r="A1929" s="3">
        <v>38184</v>
      </c>
      <c r="B1929" s="4" t="s">
        <v>247</v>
      </c>
      <c r="C1929" s="4" t="s">
        <v>286</v>
      </c>
      <c r="D1929" s="4" t="s">
        <v>265</v>
      </c>
      <c r="E1929" s="4" t="s">
        <v>2081</v>
      </c>
      <c r="F1929" s="42">
        <v>5269.9459999999999</v>
      </c>
      <c r="G1929" s="42">
        <v>9581.7199999999993</v>
      </c>
    </row>
    <row r="1930" spans="1:7">
      <c r="A1930" s="3">
        <v>38184</v>
      </c>
      <c r="B1930" s="4" t="s">
        <v>264</v>
      </c>
      <c r="C1930" s="4" t="s">
        <v>244</v>
      </c>
      <c r="D1930" s="4" t="s">
        <v>276</v>
      </c>
      <c r="E1930" s="4" t="s">
        <v>2082</v>
      </c>
      <c r="F1930" s="42">
        <v>858.46379999999988</v>
      </c>
      <c r="G1930" s="42">
        <v>1480.11</v>
      </c>
    </row>
    <row r="1931" spans="1:7">
      <c r="A1931" s="3">
        <v>38183</v>
      </c>
      <c r="B1931" s="4" t="s">
        <v>247</v>
      </c>
      <c r="C1931" s="4" t="s">
        <v>248</v>
      </c>
      <c r="D1931" s="4" t="s">
        <v>262</v>
      </c>
      <c r="E1931" s="4" t="s">
        <v>2083</v>
      </c>
      <c r="F1931" s="42">
        <v>5481.2945</v>
      </c>
      <c r="G1931" s="42">
        <v>9965.99</v>
      </c>
    </row>
    <row r="1932" spans="1:7">
      <c r="A1932" s="3">
        <v>38183</v>
      </c>
      <c r="B1932" s="4" t="s">
        <v>275</v>
      </c>
      <c r="C1932" s="4" t="s">
        <v>286</v>
      </c>
      <c r="D1932" s="4" t="s">
        <v>288</v>
      </c>
      <c r="E1932" s="4" t="s">
        <v>2084</v>
      </c>
      <c r="F1932" s="42">
        <v>4614.5072</v>
      </c>
      <c r="G1932" s="42">
        <v>6786.04</v>
      </c>
    </row>
    <row r="1933" spans="1:7">
      <c r="A1933" s="3">
        <v>38183</v>
      </c>
      <c r="B1933" s="4" t="s">
        <v>267</v>
      </c>
      <c r="C1933" s="4" t="s">
        <v>272</v>
      </c>
      <c r="D1933" s="4" t="s">
        <v>262</v>
      </c>
      <c r="E1933" s="4" t="s">
        <v>2085</v>
      </c>
      <c r="F1933" s="42">
        <v>1049.9698999999998</v>
      </c>
      <c r="G1933" s="42">
        <v>1779.61</v>
      </c>
    </row>
    <row r="1934" spans="1:7">
      <c r="A1934" s="3">
        <v>38182</v>
      </c>
      <c r="B1934" s="4" t="s">
        <v>267</v>
      </c>
      <c r="C1934" s="4" t="s">
        <v>258</v>
      </c>
      <c r="D1934" s="4" t="s">
        <v>281</v>
      </c>
      <c r="E1934" s="4" t="s">
        <v>2086</v>
      </c>
      <c r="F1934" s="42">
        <v>4413.6810000000005</v>
      </c>
      <c r="G1934" s="42">
        <v>9808.18</v>
      </c>
    </row>
    <row r="1935" spans="1:7">
      <c r="A1935" s="3">
        <v>38182</v>
      </c>
      <c r="B1935" s="4" t="s">
        <v>247</v>
      </c>
      <c r="C1935" s="4" t="s">
        <v>253</v>
      </c>
      <c r="D1935" s="4" t="s">
        <v>259</v>
      </c>
      <c r="E1935" s="4" t="s">
        <v>2087</v>
      </c>
      <c r="F1935" s="42">
        <v>1143.3481999999999</v>
      </c>
      <c r="G1935" s="42">
        <v>1971.29</v>
      </c>
    </row>
    <row r="1936" spans="1:7">
      <c r="A1936" s="3">
        <v>38181</v>
      </c>
      <c r="B1936" s="4" t="s">
        <v>247</v>
      </c>
      <c r="C1936" s="4" t="s">
        <v>258</v>
      </c>
      <c r="D1936" s="4" t="s">
        <v>276</v>
      </c>
      <c r="E1936" s="4" t="s">
        <v>2088</v>
      </c>
      <c r="F1936" s="42">
        <v>690.33339999999998</v>
      </c>
      <c r="G1936" s="42">
        <v>1190.23</v>
      </c>
    </row>
    <row r="1937" spans="1:7">
      <c r="A1937" s="3">
        <v>38179</v>
      </c>
      <c r="B1937" s="4" t="s">
        <v>243</v>
      </c>
      <c r="C1937" s="4" t="s">
        <v>258</v>
      </c>
      <c r="D1937" s="4" t="s">
        <v>245</v>
      </c>
      <c r="E1937" s="4" t="s">
        <v>2089</v>
      </c>
      <c r="F1937" s="42">
        <v>4710.7251999999999</v>
      </c>
      <c r="G1937" s="42">
        <v>7984.28</v>
      </c>
    </row>
    <row r="1938" spans="1:7">
      <c r="A1938" s="3">
        <v>38178</v>
      </c>
      <c r="B1938" s="4" t="s">
        <v>267</v>
      </c>
      <c r="C1938" s="4" t="s">
        <v>286</v>
      </c>
      <c r="D1938" s="4" t="s">
        <v>276</v>
      </c>
      <c r="E1938" s="4" t="s">
        <v>2090</v>
      </c>
      <c r="F1938" s="42">
        <v>4456.2780000000002</v>
      </c>
      <c r="G1938" s="42">
        <v>9902.84</v>
      </c>
    </row>
    <row r="1939" spans="1:7">
      <c r="A1939" s="3">
        <v>38178</v>
      </c>
      <c r="B1939" s="4" t="s">
        <v>275</v>
      </c>
      <c r="C1939" s="4" t="s">
        <v>272</v>
      </c>
      <c r="D1939" s="4" t="s">
        <v>317</v>
      </c>
      <c r="E1939" s="4" t="s">
        <v>1218</v>
      </c>
      <c r="F1939" s="42">
        <v>5100.5515000000005</v>
      </c>
      <c r="G1939" s="42">
        <v>9273.73</v>
      </c>
    </row>
    <row r="1940" spans="1:7">
      <c r="A1940" s="3">
        <v>38178</v>
      </c>
      <c r="B1940" s="4" t="s">
        <v>243</v>
      </c>
      <c r="C1940" s="4" t="s">
        <v>272</v>
      </c>
      <c r="D1940" s="4" t="s">
        <v>245</v>
      </c>
      <c r="E1940" s="4" t="s">
        <v>2091</v>
      </c>
      <c r="F1940" s="42">
        <v>3181.5990000000002</v>
      </c>
      <c r="G1940" s="42">
        <v>7070.22</v>
      </c>
    </row>
    <row r="1941" spans="1:7">
      <c r="A1941" s="3">
        <v>38178</v>
      </c>
      <c r="B1941" s="4" t="s">
        <v>267</v>
      </c>
      <c r="C1941" s="4" t="s">
        <v>244</v>
      </c>
      <c r="D1941" s="4" t="s">
        <v>288</v>
      </c>
      <c r="E1941" s="4" t="s">
        <v>2092</v>
      </c>
      <c r="F1941" s="42">
        <v>1904.6734000000001</v>
      </c>
      <c r="G1941" s="42">
        <v>3228.26</v>
      </c>
    </row>
    <row r="1942" spans="1:7">
      <c r="A1942" s="3">
        <v>38177</v>
      </c>
      <c r="B1942" s="4" t="s">
        <v>247</v>
      </c>
      <c r="C1942" s="4" t="s">
        <v>255</v>
      </c>
      <c r="D1942" s="4" t="s">
        <v>276</v>
      </c>
      <c r="E1942" s="4" t="s">
        <v>2093</v>
      </c>
      <c r="F1942" s="42">
        <v>3034.3884999999996</v>
      </c>
      <c r="G1942" s="42">
        <v>8201.0499999999993</v>
      </c>
    </row>
    <row r="1943" spans="1:7">
      <c r="A1943" s="3">
        <v>38177</v>
      </c>
      <c r="B1943" s="4" t="s">
        <v>267</v>
      </c>
      <c r="C1943" s="4" t="s">
        <v>286</v>
      </c>
      <c r="D1943" s="4" t="s">
        <v>279</v>
      </c>
      <c r="E1943" s="4" t="s">
        <v>2094</v>
      </c>
      <c r="F1943" s="42">
        <v>5626.65</v>
      </c>
      <c r="G1943" s="42">
        <v>7502.2</v>
      </c>
    </row>
    <row r="1944" spans="1:7">
      <c r="A1944" s="3">
        <v>38177</v>
      </c>
      <c r="B1944" s="4" t="s">
        <v>247</v>
      </c>
      <c r="C1944" s="4" t="s">
        <v>261</v>
      </c>
      <c r="D1944" s="4" t="s">
        <v>268</v>
      </c>
      <c r="E1944" s="4" t="s">
        <v>2095</v>
      </c>
      <c r="F1944" s="42">
        <v>3273.2655999999997</v>
      </c>
      <c r="G1944" s="42">
        <v>3719.62</v>
      </c>
    </row>
    <row r="1945" spans="1:7">
      <c r="A1945" s="3">
        <v>38177</v>
      </c>
      <c r="B1945" s="4" t="s">
        <v>264</v>
      </c>
      <c r="C1945" s="4" t="s">
        <v>272</v>
      </c>
      <c r="D1945" s="4" t="s">
        <v>259</v>
      </c>
      <c r="E1945" s="4" t="s">
        <v>1345</v>
      </c>
      <c r="F1945" s="42">
        <v>1236.6886</v>
      </c>
      <c r="G1945" s="42">
        <v>2876.02</v>
      </c>
    </row>
    <row r="1946" spans="1:7">
      <c r="A1946" s="3">
        <v>38176</v>
      </c>
      <c r="B1946" s="4" t="s">
        <v>267</v>
      </c>
      <c r="C1946" s="4" t="s">
        <v>258</v>
      </c>
      <c r="D1946" s="4" t="s">
        <v>251</v>
      </c>
      <c r="E1946" s="4" t="s">
        <v>2096</v>
      </c>
      <c r="F1946" s="42">
        <v>3734.64</v>
      </c>
      <c r="G1946" s="42">
        <v>4979.5200000000004</v>
      </c>
    </row>
    <row r="1947" spans="1:7">
      <c r="A1947" s="3">
        <v>38176</v>
      </c>
      <c r="B1947" s="4" t="s">
        <v>275</v>
      </c>
      <c r="C1947" s="4" t="s">
        <v>253</v>
      </c>
      <c r="D1947" s="4" t="s">
        <v>265</v>
      </c>
      <c r="E1947" s="4" t="s">
        <v>2097</v>
      </c>
      <c r="F1947" s="42">
        <v>3708.54</v>
      </c>
      <c r="G1947" s="42">
        <v>4944.72</v>
      </c>
    </row>
    <row r="1948" spans="1:7">
      <c r="A1948" s="3">
        <v>38176</v>
      </c>
      <c r="B1948" s="4" t="s">
        <v>243</v>
      </c>
      <c r="C1948" s="4" t="s">
        <v>255</v>
      </c>
      <c r="D1948" s="4" t="s">
        <v>251</v>
      </c>
      <c r="E1948" s="4" t="s">
        <v>2098</v>
      </c>
      <c r="F1948" s="42">
        <v>3110.4750000000004</v>
      </c>
      <c r="G1948" s="42">
        <v>4147.3</v>
      </c>
    </row>
    <row r="1949" spans="1:7">
      <c r="A1949" s="3">
        <v>38176</v>
      </c>
      <c r="B1949" s="4" t="s">
        <v>243</v>
      </c>
      <c r="C1949" s="4" t="s">
        <v>248</v>
      </c>
      <c r="D1949" s="4" t="s">
        <v>265</v>
      </c>
      <c r="E1949" s="4" t="s">
        <v>2099</v>
      </c>
      <c r="F1949" s="42">
        <v>2226.6651000000002</v>
      </c>
      <c r="G1949" s="42">
        <v>2381.46</v>
      </c>
    </row>
    <row r="1950" spans="1:7">
      <c r="A1950" s="3">
        <v>38176</v>
      </c>
      <c r="B1950" s="4" t="s">
        <v>243</v>
      </c>
      <c r="C1950" s="4" t="s">
        <v>253</v>
      </c>
      <c r="D1950" s="4" t="s">
        <v>265</v>
      </c>
      <c r="E1950" s="4" t="s">
        <v>2100</v>
      </c>
      <c r="F1950" s="42">
        <v>1829.652</v>
      </c>
      <c r="G1950" s="42">
        <v>2079.15</v>
      </c>
    </row>
    <row r="1951" spans="1:7">
      <c r="A1951" s="3">
        <v>38176</v>
      </c>
      <c r="B1951" s="4" t="s">
        <v>275</v>
      </c>
      <c r="C1951" s="4" t="s">
        <v>244</v>
      </c>
      <c r="D1951" s="4" t="s">
        <v>256</v>
      </c>
      <c r="E1951" s="4" t="s">
        <v>2101</v>
      </c>
      <c r="F1951" s="42">
        <v>1676.6288</v>
      </c>
      <c r="G1951" s="42">
        <v>1905.26</v>
      </c>
    </row>
    <row r="1952" spans="1:7">
      <c r="A1952" s="3">
        <v>38173</v>
      </c>
      <c r="B1952" s="4" t="s">
        <v>247</v>
      </c>
      <c r="C1952" s="4" t="s">
        <v>258</v>
      </c>
      <c r="D1952" s="4" t="s">
        <v>281</v>
      </c>
      <c r="E1952" s="4" t="s">
        <v>2102</v>
      </c>
      <c r="F1952" s="42">
        <v>746.29499999999996</v>
      </c>
      <c r="G1952" s="42">
        <v>1356.9</v>
      </c>
    </row>
    <row r="1953" spans="1:7">
      <c r="A1953" s="3">
        <v>38172</v>
      </c>
      <c r="B1953" s="4" t="s">
        <v>247</v>
      </c>
      <c r="C1953" s="4" t="s">
        <v>258</v>
      </c>
      <c r="D1953" s="4" t="s">
        <v>251</v>
      </c>
      <c r="E1953" s="4" t="s">
        <v>2103</v>
      </c>
      <c r="F1953" s="42">
        <v>8787.6272000000008</v>
      </c>
      <c r="G1953" s="42">
        <v>9985.94</v>
      </c>
    </row>
    <row r="1954" spans="1:7">
      <c r="A1954" s="3">
        <v>38171</v>
      </c>
      <c r="B1954" s="4" t="s">
        <v>247</v>
      </c>
      <c r="C1954" s="4" t="s">
        <v>244</v>
      </c>
      <c r="D1954" s="4" t="s">
        <v>268</v>
      </c>
      <c r="E1954" s="4" t="s">
        <v>2104</v>
      </c>
      <c r="F1954" s="42">
        <v>3140.9235000000003</v>
      </c>
      <c r="G1954" s="42">
        <v>5710.77</v>
      </c>
    </row>
    <row r="1955" spans="1:7">
      <c r="A1955" s="3">
        <v>38171</v>
      </c>
      <c r="B1955" s="4" t="s">
        <v>243</v>
      </c>
      <c r="C1955" s="4" t="s">
        <v>248</v>
      </c>
      <c r="D1955" s="4" t="s">
        <v>303</v>
      </c>
      <c r="E1955" s="4" t="s">
        <v>2105</v>
      </c>
      <c r="F1955" s="42">
        <v>1265.7510000000002</v>
      </c>
      <c r="G1955" s="42">
        <v>2812.78</v>
      </c>
    </row>
    <row r="1956" spans="1:7">
      <c r="A1956" s="3">
        <v>38171</v>
      </c>
      <c r="B1956" s="4" t="s">
        <v>247</v>
      </c>
      <c r="C1956" s="4" t="s">
        <v>261</v>
      </c>
      <c r="D1956" s="4" t="s">
        <v>303</v>
      </c>
      <c r="E1956" s="4" t="s">
        <v>2106</v>
      </c>
      <c r="F1956" s="42">
        <v>1160.9145000000001</v>
      </c>
      <c r="G1956" s="42">
        <v>2579.81</v>
      </c>
    </row>
    <row r="1957" spans="1:7">
      <c r="A1957" s="3">
        <v>38170</v>
      </c>
      <c r="B1957" s="4" t="s">
        <v>267</v>
      </c>
      <c r="C1957" s="4" t="s">
        <v>244</v>
      </c>
      <c r="D1957" s="4" t="s">
        <v>276</v>
      </c>
      <c r="E1957" s="4" t="s">
        <v>2107</v>
      </c>
      <c r="F1957" s="42">
        <v>4467.4575000000004</v>
      </c>
      <c r="G1957" s="42">
        <v>8122.65</v>
      </c>
    </row>
    <row r="1958" spans="1:7">
      <c r="A1958" s="3">
        <v>38170</v>
      </c>
      <c r="B1958" s="4" t="s">
        <v>243</v>
      </c>
      <c r="C1958" s="4" t="s">
        <v>255</v>
      </c>
      <c r="D1958" s="4" t="s">
        <v>262</v>
      </c>
      <c r="E1958" s="4" t="s">
        <v>2108</v>
      </c>
      <c r="F1958" s="42">
        <v>899.59739999999988</v>
      </c>
      <c r="G1958" s="42">
        <v>1551.03</v>
      </c>
    </row>
    <row r="1959" spans="1:7">
      <c r="A1959" s="3">
        <v>38170</v>
      </c>
      <c r="B1959" s="4" t="s">
        <v>247</v>
      </c>
      <c r="C1959" s="4" t="s">
        <v>248</v>
      </c>
      <c r="D1959" s="4" t="s">
        <v>256</v>
      </c>
      <c r="E1959" s="4" t="s">
        <v>2109</v>
      </c>
      <c r="F1959" s="42">
        <v>836.17600000000004</v>
      </c>
      <c r="G1959" s="42">
        <v>1520.32</v>
      </c>
    </row>
    <row r="1960" spans="1:7">
      <c r="A1960" s="3">
        <v>38169</v>
      </c>
      <c r="B1960" s="4" t="s">
        <v>243</v>
      </c>
      <c r="C1960" s="4" t="s">
        <v>248</v>
      </c>
      <c r="D1960" s="4" t="s">
        <v>254</v>
      </c>
      <c r="E1960" s="4" t="s">
        <v>1443</v>
      </c>
      <c r="F1960" s="42">
        <v>3960.8305000000005</v>
      </c>
      <c r="G1960" s="42">
        <v>7201.51</v>
      </c>
    </row>
    <row r="1961" spans="1:7">
      <c r="A1961" s="3">
        <v>38169</v>
      </c>
      <c r="B1961" s="4" t="s">
        <v>247</v>
      </c>
      <c r="C1961" s="4" t="s">
        <v>272</v>
      </c>
      <c r="D1961" s="4" t="s">
        <v>268</v>
      </c>
      <c r="E1961" s="4" t="s">
        <v>2110</v>
      </c>
      <c r="F1961" s="42">
        <v>2656.3393000000001</v>
      </c>
      <c r="G1961" s="42">
        <v>4502.2700000000004</v>
      </c>
    </row>
    <row r="1962" spans="1:7">
      <c r="A1962" s="3">
        <v>38169</v>
      </c>
      <c r="B1962" s="4" t="s">
        <v>247</v>
      </c>
      <c r="C1962" s="4" t="s">
        <v>255</v>
      </c>
      <c r="D1962" s="4" t="s">
        <v>317</v>
      </c>
      <c r="E1962" s="4" t="s">
        <v>2111</v>
      </c>
      <c r="F1962" s="42">
        <v>105.4019</v>
      </c>
      <c r="G1962" s="42">
        <v>284.87</v>
      </c>
    </row>
    <row r="1963" spans="1:7">
      <c r="A1963" s="3">
        <v>38168</v>
      </c>
      <c r="B1963" s="4" t="s">
        <v>264</v>
      </c>
      <c r="C1963" s="4" t="s">
        <v>253</v>
      </c>
      <c r="D1963" s="4" t="s">
        <v>259</v>
      </c>
      <c r="E1963" s="4" t="s">
        <v>2112</v>
      </c>
      <c r="F1963" s="42">
        <v>5122.0141500000009</v>
      </c>
      <c r="G1963" s="42">
        <v>5478.09</v>
      </c>
    </row>
    <row r="1964" spans="1:7">
      <c r="A1964" s="3">
        <v>38168</v>
      </c>
      <c r="B1964" s="4" t="s">
        <v>247</v>
      </c>
      <c r="C1964" s="4" t="s">
        <v>244</v>
      </c>
      <c r="D1964" s="4" t="s">
        <v>303</v>
      </c>
      <c r="E1964" s="4" t="s">
        <v>2113</v>
      </c>
      <c r="F1964" s="42">
        <v>2705.6095</v>
      </c>
      <c r="G1964" s="42">
        <v>4919.29</v>
      </c>
    </row>
    <row r="1965" spans="1:7">
      <c r="A1965" s="3">
        <v>38168</v>
      </c>
      <c r="B1965" s="4" t="s">
        <v>247</v>
      </c>
      <c r="C1965" s="4" t="s">
        <v>244</v>
      </c>
      <c r="D1965" s="4" t="s">
        <v>279</v>
      </c>
      <c r="E1965" s="4" t="s">
        <v>2114</v>
      </c>
      <c r="F1965" s="42">
        <v>1223.1178</v>
      </c>
      <c r="G1965" s="42">
        <v>2844.46</v>
      </c>
    </row>
    <row r="1966" spans="1:7">
      <c r="A1966" s="3">
        <v>38167</v>
      </c>
      <c r="B1966" s="4" t="s">
        <v>267</v>
      </c>
      <c r="C1966" s="4" t="s">
        <v>253</v>
      </c>
      <c r="D1966" s="4" t="s">
        <v>317</v>
      </c>
      <c r="E1966" s="4" t="s">
        <v>2115</v>
      </c>
      <c r="F1966" s="42">
        <v>1565.0745000000002</v>
      </c>
      <c r="G1966" s="42">
        <v>2845.59</v>
      </c>
    </row>
    <row r="1967" spans="1:7">
      <c r="A1967" s="3">
        <v>38166</v>
      </c>
      <c r="B1967" s="4" t="s">
        <v>247</v>
      </c>
      <c r="C1967" s="4" t="s">
        <v>255</v>
      </c>
      <c r="D1967" s="4" t="s">
        <v>317</v>
      </c>
      <c r="E1967" s="4" t="s">
        <v>2116</v>
      </c>
      <c r="F1967" s="42">
        <v>2043.5578</v>
      </c>
      <c r="G1967" s="42">
        <v>4752.46</v>
      </c>
    </row>
    <row r="1968" spans="1:7">
      <c r="A1968" s="3">
        <v>38166</v>
      </c>
      <c r="B1968" s="4" t="s">
        <v>275</v>
      </c>
      <c r="C1968" s="4" t="s">
        <v>261</v>
      </c>
      <c r="D1968" s="4" t="s">
        <v>288</v>
      </c>
      <c r="E1968" s="4" t="s">
        <v>2117</v>
      </c>
      <c r="F1968" s="42">
        <v>844.62290000000007</v>
      </c>
      <c r="G1968" s="42">
        <v>903.34</v>
      </c>
    </row>
    <row r="1969" spans="1:7">
      <c r="A1969" s="3">
        <v>38165</v>
      </c>
      <c r="B1969" s="4" t="s">
        <v>267</v>
      </c>
      <c r="C1969" s="4" t="s">
        <v>255</v>
      </c>
      <c r="D1969" s="4" t="s">
        <v>251</v>
      </c>
      <c r="E1969" s="4" t="s">
        <v>1611</v>
      </c>
      <c r="F1969" s="42">
        <v>3785.4963999999995</v>
      </c>
      <c r="G1969" s="42">
        <v>8803.48</v>
      </c>
    </row>
    <row r="1970" spans="1:7">
      <c r="A1970" s="3">
        <v>38165</v>
      </c>
      <c r="B1970" s="4" t="s">
        <v>275</v>
      </c>
      <c r="C1970" s="4" t="s">
        <v>261</v>
      </c>
      <c r="D1970" s="4" t="s">
        <v>268</v>
      </c>
      <c r="E1970" s="4" t="s">
        <v>2118</v>
      </c>
      <c r="F1970" s="42">
        <v>1990.1633999999999</v>
      </c>
      <c r="G1970" s="42">
        <v>5378.82</v>
      </c>
    </row>
    <row r="1971" spans="1:7">
      <c r="A1971" s="3">
        <v>38164</v>
      </c>
      <c r="B1971" s="4" t="s">
        <v>247</v>
      </c>
      <c r="C1971" s="4" t="s">
        <v>253</v>
      </c>
      <c r="D1971" s="4" t="s">
        <v>245</v>
      </c>
      <c r="E1971" s="4" t="s">
        <v>2119</v>
      </c>
      <c r="F1971" s="42">
        <v>5927.7240000000002</v>
      </c>
      <c r="G1971" s="42">
        <v>6736.05</v>
      </c>
    </row>
    <row r="1972" spans="1:7">
      <c r="A1972" s="3">
        <v>38164</v>
      </c>
      <c r="B1972" s="4" t="s">
        <v>247</v>
      </c>
      <c r="C1972" s="4" t="s">
        <v>255</v>
      </c>
      <c r="D1972" s="4" t="s">
        <v>288</v>
      </c>
      <c r="E1972" s="4" t="s">
        <v>2120</v>
      </c>
      <c r="F1972" s="42">
        <v>3712.2150999999999</v>
      </c>
      <c r="G1972" s="42">
        <v>6291.89</v>
      </c>
    </row>
    <row r="1973" spans="1:7">
      <c r="A1973" s="3">
        <v>38163</v>
      </c>
      <c r="B1973" s="4" t="s">
        <v>247</v>
      </c>
      <c r="C1973" s="4" t="s">
        <v>244</v>
      </c>
      <c r="D1973" s="4" t="s">
        <v>259</v>
      </c>
      <c r="E1973" s="4" t="s">
        <v>2121</v>
      </c>
      <c r="F1973" s="42">
        <v>2357.4342000000001</v>
      </c>
      <c r="G1973" s="42">
        <v>2521.3200000000002</v>
      </c>
    </row>
    <row r="1974" spans="1:7">
      <c r="A1974" s="3">
        <v>38162</v>
      </c>
      <c r="B1974" s="4" t="s">
        <v>247</v>
      </c>
      <c r="C1974" s="4" t="s">
        <v>272</v>
      </c>
      <c r="D1974" s="4" t="s">
        <v>317</v>
      </c>
      <c r="E1974" s="4" t="s">
        <v>2122</v>
      </c>
      <c r="F1974" s="42">
        <v>4968.8375000000005</v>
      </c>
      <c r="G1974" s="42">
        <v>9034.25</v>
      </c>
    </row>
    <row r="1975" spans="1:7">
      <c r="A1975" s="3">
        <v>38162</v>
      </c>
      <c r="B1975" s="4" t="s">
        <v>247</v>
      </c>
      <c r="C1975" s="4" t="s">
        <v>244</v>
      </c>
      <c r="D1975" s="4" t="s">
        <v>251</v>
      </c>
      <c r="E1975" s="4" t="s">
        <v>2123</v>
      </c>
      <c r="F1975" s="42">
        <v>2729.8489</v>
      </c>
      <c r="G1975" s="42">
        <v>7377.97</v>
      </c>
    </row>
    <row r="1976" spans="1:7">
      <c r="A1976" s="3">
        <v>38162</v>
      </c>
      <c r="B1976" s="4" t="s">
        <v>275</v>
      </c>
      <c r="C1976" s="4" t="s">
        <v>255</v>
      </c>
      <c r="D1976" s="4" t="s">
        <v>276</v>
      </c>
      <c r="E1976" s="4" t="s">
        <v>2124</v>
      </c>
      <c r="F1976" s="42">
        <v>6180.3780500000003</v>
      </c>
      <c r="G1976" s="42">
        <v>6610.03</v>
      </c>
    </row>
    <row r="1977" spans="1:7">
      <c r="A1977" s="3">
        <v>38162</v>
      </c>
      <c r="B1977" s="4" t="s">
        <v>264</v>
      </c>
      <c r="C1977" s="4" t="s">
        <v>261</v>
      </c>
      <c r="D1977" s="4" t="s">
        <v>259</v>
      </c>
      <c r="E1977" s="4" t="s">
        <v>1234</v>
      </c>
      <c r="F1977" s="42">
        <v>2079.8685</v>
      </c>
      <c r="G1977" s="42">
        <v>4621.93</v>
      </c>
    </row>
    <row r="1978" spans="1:7">
      <c r="A1978" s="3">
        <v>38162</v>
      </c>
      <c r="B1978" s="4" t="s">
        <v>247</v>
      </c>
      <c r="C1978" s="4" t="s">
        <v>255</v>
      </c>
      <c r="D1978" s="4" t="s">
        <v>265</v>
      </c>
      <c r="E1978" s="4" t="s">
        <v>2125</v>
      </c>
      <c r="F1978" s="42">
        <v>2019.5640999999998</v>
      </c>
      <c r="G1978" s="42">
        <v>3422.99</v>
      </c>
    </row>
    <row r="1979" spans="1:7">
      <c r="A1979" s="3">
        <v>38162</v>
      </c>
      <c r="B1979" s="4" t="s">
        <v>247</v>
      </c>
      <c r="C1979" s="4" t="s">
        <v>261</v>
      </c>
      <c r="D1979" s="4" t="s">
        <v>279</v>
      </c>
      <c r="E1979" s="4" t="s">
        <v>2126</v>
      </c>
      <c r="F1979" s="42">
        <v>1860.8276500000002</v>
      </c>
      <c r="G1979" s="42">
        <v>1990.19</v>
      </c>
    </row>
    <row r="1980" spans="1:7">
      <c r="A1980" s="3">
        <v>38162</v>
      </c>
      <c r="B1980" s="4" t="s">
        <v>267</v>
      </c>
      <c r="C1980" s="4" t="s">
        <v>258</v>
      </c>
      <c r="D1980" s="4" t="s">
        <v>276</v>
      </c>
      <c r="E1980" s="4" t="s">
        <v>2127</v>
      </c>
      <c r="F1980" s="42">
        <v>1712.0752</v>
      </c>
      <c r="G1980" s="42">
        <v>1945.54</v>
      </c>
    </row>
    <row r="1981" spans="1:7">
      <c r="A1981" s="3">
        <v>38162</v>
      </c>
      <c r="B1981" s="4" t="s">
        <v>247</v>
      </c>
      <c r="C1981" s="4" t="s">
        <v>258</v>
      </c>
      <c r="D1981" s="4" t="s">
        <v>256</v>
      </c>
      <c r="E1981" s="4" t="s">
        <v>2128</v>
      </c>
      <c r="F1981" s="42">
        <v>379.56600000000003</v>
      </c>
      <c r="G1981" s="42">
        <v>690.12</v>
      </c>
    </row>
    <row r="1982" spans="1:7">
      <c r="A1982" s="3">
        <v>38161</v>
      </c>
      <c r="B1982" s="4" t="s">
        <v>243</v>
      </c>
      <c r="C1982" s="4" t="s">
        <v>248</v>
      </c>
      <c r="D1982" s="4" t="s">
        <v>262</v>
      </c>
      <c r="E1982" s="4" t="s">
        <v>2129</v>
      </c>
      <c r="F1982" s="42">
        <v>1707.8126999999999</v>
      </c>
      <c r="G1982" s="42">
        <v>4615.71</v>
      </c>
    </row>
    <row r="1983" spans="1:7">
      <c r="A1983" s="3">
        <v>38161</v>
      </c>
      <c r="B1983" s="4" t="s">
        <v>267</v>
      </c>
      <c r="C1983" s="4" t="s">
        <v>255</v>
      </c>
      <c r="D1983" s="4" t="s">
        <v>254</v>
      </c>
      <c r="E1983" s="4" t="s">
        <v>2130</v>
      </c>
      <c r="F1983" s="42">
        <v>776.83100000000013</v>
      </c>
      <c r="G1983" s="42">
        <v>1412.42</v>
      </c>
    </row>
    <row r="1984" spans="1:7">
      <c r="A1984" s="3">
        <v>38161</v>
      </c>
      <c r="B1984" s="4" t="s">
        <v>267</v>
      </c>
      <c r="C1984" s="4" t="s">
        <v>255</v>
      </c>
      <c r="D1984" s="4" t="s">
        <v>251</v>
      </c>
      <c r="E1984" s="4" t="s">
        <v>2131</v>
      </c>
      <c r="F1984" s="42">
        <v>1197.6321500000001</v>
      </c>
      <c r="G1984" s="42">
        <v>1280.8900000000001</v>
      </c>
    </row>
    <row r="1985" spans="1:7">
      <c r="A1985" s="3">
        <v>38160</v>
      </c>
      <c r="B1985" s="4" t="s">
        <v>247</v>
      </c>
      <c r="C1985" s="4" t="s">
        <v>244</v>
      </c>
      <c r="D1985" s="4" t="s">
        <v>281</v>
      </c>
      <c r="E1985" s="4" t="s">
        <v>2132</v>
      </c>
      <c r="F1985" s="42">
        <v>2687.9694</v>
      </c>
      <c r="G1985" s="42">
        <v>4634.43</v>
      </c>
    </row>
    <row r="1986" spans="1:7">
      <c r="A1986" s="3">
        <v>38160</v>
      </c>
      <c r="B1986" s="4" t="s">
        <v>243</v>
      </c>
      <c r="C1986" s="4" t="s">
        <v>286</v>
      </c>
      <c r="D1986" s="4" t="s">
        <v>281</v>
      </c>
      <c r="E1986" s="4" t="s">
        <v>2133</v>
      </c>
      <c r="F1986" s="42">
        <v>1007.748</v>
      </c>
      <c r="G1986" s="42">
        <v>2239.44</v>
      </c>
    </row>
    <row r="1987" spans="1:7">
      <c r="A1987" s="3">
        <v>38159</v>
      </c>
      <c r="B1987" s="4" t="s">
        <v>243</v>
      </c>
      <c r="C1987" s="4" t="s">
        <v>248</v>
      </c>
      <c r="D1987" s="4" t="s">
        <v>256</v>
      </c>
      <c r="E1987" s="4" t="s">
        <v>2134</v>
      </c>
      <c r="F1987" s="42">
        <v>8555.8484000000008</v>
      </c>
      <c r="G1987" s="42">
        <v>9150.64</v>
      </c>
    </row>
    <row r="1988" spans="1:7">
      <c r="A1988" s="3">
        <v>38159</v>
      </c>
      <c r="B1988" s="4" t="s">
        <v>243</v>
      </c>
      <c r="C1988" s="4" t="s">
        <v>248</v>
      </c>
      <c r="D1988" s="4" t="s">
        <v>288</v>
      </c>
      <c r="E1988" s="4" t="s">
        <v>2135</v>
      </c>
      <c r="F1988" s="42">
        <v>4843.5046999999995</v>
      </c>
      <c r="G1988" s="42">
        <v>8209.33</v>
      </c>
    </row>
    <row r="1989" spans="1:7">
      <c r="A1989" s="3">
        <v>38159</v>
      </c>
      <c r="B1989" s="4" t="s">
        <v>243</v>
      </c>
      <c r="C1989" s="4" t="s">
        <v>253</v>
      </c>
      <c r="D1989" s="4" t="s">
        <v>281</v>
      </c>
      <c r="E1989" s="4" t="s">
        <v>2136</v>
      </c>
      <c r="F1989" s="42">
        <v>285.07710000000003</v>
      </c>
      <c r="G1989" s="42">
        <v>662.97</v>
      </c>
    </row>
    <row r="1990" spans="1:7">
      <c r="A1990" s="3">
        <v>38158</v>
      </c>
      <c r="B1990" s="4" t="s">
        <v>264</v>
      </c>
      <c r="C1990" s="4" t="s">
        <v>258</v>
      </c>
      <c r="D1990" s="4" t="s">
        <v>279</v>
      </c>
      <c r="E1990" s="4" t="s">
        <v>2137</v>
      </c>
      <c r="F1990" s="42">
        <v>8722.3752000000004</v>
      </c>
      <c r="G1990" s="42">
        <v>9911.7900000000009</v>
      </c>
    </row>
    <row r="1991" spans="1:7">
      <c r="A1991" s="3">
        <v>38158</v>
      </c>
      <c r="B1991" s="4" t="s">
        <v>247</v>
      </c>
      <c r="C1991" s="4" t="s">
        <v>255</v>
      </c>
      <c r="D1991" s="4" t="s">
        <v>279</v>
      </c>
      <c r="E1991" s="4" t="s">
        <v>2138</v>
      </c>
      <c r="F1991" s="42">
        <v>4481.3685999999998</v>
      </c>
      <c r="G1991" s="42">
        <v>7595.54</v>
      </c>
    </row>
    <row r="1992" spans="1:7">
      <c r="A1992" s="3">
        <v>38157</v>
      </c>
      <c r="B1992" s="4" t="s">
        <v>247</v>
      </c>
      <c r="C1992" s="4" t="s">
        <v>272</v>
      </c>
      <c r="D1992" s="4" t="s">
        <v>245</v>
      </c>
      <c r="E1992" s="4" t="s">
        <v>2139</v>
      </c>
      <c r="F1992" s="42">
        <v>3623.9411</v>
      </c>
      <c r="G1992" s="42">
        <v>8427.77</v>
      </c>
    </row>
    <row r="1993" spans="1:7">
      <c r="A1993" s="3">
        <v>38157</v>
      </c>
      <c r="B1993" s="4" t="s">
        <v>264</v>
      </c>
      <c r="C1993" s="4" t="s">
        <v>258</v>
      </c>
      <c r="D1993" s="4" t="s">
        <v>262</v>
      </c>
      <c r="E1993" s="4" t="s">
        <v>2140</v>
      </c>
      <c r="F1993" s="42">
        <v>1517.2840000000003</v>
      </c>
      <c r="G1993" s="42">
        <v>2231.3000000000002</v>
      </c>
    </row>
    <row r="1994" spans="1:7">
      <c r="A1994" s="3">
        <v>38157</v>
      </c>
      <c r="B1994" s="4" t="s">
        <v>247</v>
      </c>
      <c r="C1994" s="4" t="s">
        <v>253</v>
      </c>
      <c r="D1994" s="4" t="s">
        <v>268</v>
      </c>
      <c r="E1994" s="4" t="s">
        <v>2141</v>
      </c>
      <c r="F1994" s="42">
        <v>581.01239999999996</v>
      </c>
      <c r="G1994" s="42">
        <v>854.43</v>
      </c>
    </row>
    <row r="1995" spans="1:7">
      <c r="A1995" s="3">
        <v>38157</v>
      </c>
      <c r="B1995" s="4" t="s">
        <v>264</v>
      </c>
      <c r="C1995" s="4" t="s">
        <v>272</v>
      </c>
      <c r="D1995" s="4" t="s">
        <v>317</v>
      </c>
      <c r="E1995" s="4" t="s">
        <v>2142</v>
      </c>
      <c r="F1995" s="42">
        <v>121.977</v>
      </c>
      <c r="G1995" s="42">
        <v>271.06</v>
      </c>
    </row>
    <row r="1996" spans="1:7">
      <c r="A1996" s="3">
        <v>38156</v>
      </c>
      <c r="B1996" s="4" t="s">
        <v>264</v>
      </c>
      <c r="C1996" s="4" t="s">
        <v>258</v>
      </c>
      <c r="D1996" s="4" t="s">
        <v>317</v>
      </c>
      <c r="E1996" s="4" t="s">
        <v>2143</v>
      </c>
      <c r="F1996" s="42">
        <v>3852.5264999999999</v>
      </c>
      <c r="G1996" s="42">
        <v>8561.17</v>
      </c>
    </row>
    <row r="1997" spans="1:7">
      <c r="A1997" s="3">
        <v>38155</v>
      </c>
      <c r="B1997" s="4" t="s">
        <v>267</v>
      </c>
      <c r="C1997" s="4" t="s">
        <v>244</v>
      </c>
      <c r="D1997" s="4" t="s">
        <v>268</v>
      </c>
      <c r="E1997" s="4" t="s">
        <v>2144</v>
      </c>
      <c r="F1997" s="42">
        <v>8271.4896000000008</v>
      </c>
      <c r="G1997" s="42">
        <v>9399.42</v>
      </c>
    </row>
    <row r="1998" spans="1:7">
      <c r="A1998" s="3">
        <v>38155</v>
      </c>
      <c r="B1998" s="4" t="s">
        <v>275</v>
      </c>
      <c r="C1998" s="4" t="s">
        <v>244</v>
      </c>
      <c r="D1998" s="4" t="s">
        <v>268</v>
      </c>
      <c r="E1998" s="4" t="s">
        <v>2145</v>
      </c>
      <c r="F1998" s="42">
        <v>6305.0007999999998</v>
      </c>
      <c r="G1998" s="42">
        <v>9272.06</v>
      </c>
    </row>
    <row r="1999" spans="1:7">
      <c r="A1999" s="3">
        <v>38155</v>
      </c>
      <c r="B1999" s="4" t="s">
        <v>247</v>
      </c>
      <c r="C1999" s="4" t="s">
        <v>244</v>
      </c>
      <c r="D1999" s="4" t="s">
        <v>281</v>
      </c>
      <c r="E1999" s="4" t="s">
        <v>2146</v>
      </c>
      <c r="F1999" s="42">
        <v>5773.2</v>
      </c>
      <c r="G1999" s="42">
        <v>8490</v>
      </c>
    </row>
    <row r="2000" spans="1:7">
      <c r="A2000" s="3">
        <v>38155</v>
      </c>
      <c r="B2000" s="4" t="s">
        <v>243</v>
      </c>
      <c r="C2000" s="4" t="s">
        <v>244</v>
      </c>
      <c r="D2000" s="4" t="s">
        <v>279</v>
      </c>
      <c r="E2000" s="4" t="s">
        <v>2147</v>
      </c>
      <c r="F2000" s="42">
        <v>5838.15</v>
      </c>
      <c r="G2000" s="42">
        <v>7784.2</v>
      </c>
    </row>
    <row r="2001" spans="1:7">
      <c r="A2001" s="3">
        <v>38155</v>
      </c>
      <c r="B2001" s="4" t="s">
        <v>264</v>
      </c>
      <c r="C2001" s="4" t="s">
        <v>253</v>
      </c>
      <c r="D2001" s="4" t="s">
        <v>254</v>
      </c>
      <c r="E2001" s="4" t="s">
        <v>2148</v>
      </c>
      <c r="F2001" s="42">
        <v>4577.7273999999998</v>
      </c>
      <c r="G2001" s="42">
        <v>7758.86</v>
      </c>
    </row>
    <row r="2002" spans="1:7">
      <c r="A2002" s="3">
        <v>38155</v>
      </c>
      <c r="B2002" s="4" t="s">
        <v>264</v>
      </c>
      <c r="C2002" s="4" t="s">
        <v>248</v>
      </c>
      <c r="D2002" s="4" t="s">
        <v>256</v>
      </c>
      <c r="E2002" s="4" t="s">
        <v>2149</v>
      </c>
      <c r="F2002" s="42">
        <v>4919.6028000000006</v>
      </c>
      <c r="G2002" s="42">
        <v>7234.71</v>
      </c>
    </row>
    <row r="2003" spans="1:7">
      <c r="A2003" s="3">
        <v>38155</v>
      </c>
      <c r="B2003" s="4" t="s">
        <v>247</v>
      </c>
      <c r="C2003" s="4" t="s">
        <v>258</v>
      </c>
      <c r="D2003" s="4" t="s">
        <v>279</v>
      </c>
      <c r="E2003" s="4" t="s">
        <v>2150</v>
      </c>
      <c r="F2003" s="42">
        <v>2181.2399999999998</v>
      </c>
      <c r="G2003" s="42">
        <v>4847.2</v>
      </c>
    </row>
    <row r="2004" spans="1:7">
      <c r="A2004" s="3">
        <v>38155</v>
      </c>
      <c r="B2004" s="4" t="s">
        <v>247</v>
      </c>
      <c r="C2004" s="4" t="s">
        <v>272</v>
      </c>
      <c r="D2004" s="4" t="s">
        <v>251</v>
      </c>
      <c r="E2004" s="4" t="s">
        <v>2151</v>
      </c>
      <c r="F2004" s="42">
        <v>998.02629999999988</v>
      </c>
      <c r="G2004" s="42">
        <v>1691.57</v>
      </c>
    </row>
    <row r="2005" spans="1:7">
      <c r="A2005" s="3">
        <v>38878</v>
      </c>
      <c r="B2005" s="4" t="s">
        <v>275</v>
      </c>
      <c r="C2005" s="4" t="s">
        <v>244</v>
      </c>
      <c r="D2005" s="4" t="s">
        <v>276</v>
      </c>
      <c r="E2005" s="4" t="s">
        <v>277</v>
      </c>
      <c r="F2005" s="42">
        <v>2336.3963999999996</v>
      </c>
      <c r="G2005" s="42">
        <v>5433.48</v>
      </c>
    </row>
    <row r="2006" spans="1:7">
      <c r="A2006" s="3">
        <v>38876</v>
      </c>
      <c r="B2006" s="4" t="s">
        <v>275</v>
      </c>
      <c r="C2006" s="4" t="s">
        <v>261</v>
      </c>
      <c r="D2006" s="4" t="s">
        <v>256</v>
      </c>
      <c r="E2006" s="4" t="s">
        <v>290</v>
      </c>
      <c r="F2006" s="42">
        <v>4651.7015999999994</v>
      </c>
      <c r="G2006" s="42">
        <v>7884.24</v>
      </c>
    </row>
    <row r="2007" spans="1:7">
      <c r="A2007" s="3">
        <v>38875</v>
      </c>
      <c r="B2007" s="4" t="s">
        <v>275</v>
      </c>
      <c r="C2007" s="4" t="s">
        <v>248</v>
      </c>
      <c r="D2007" s="4" t="s">
        <v>265</v>
      </c>
      <c r="E2007" s="4" t="s">
        <v>293</v>
      </c>
      <c r="F2007" s="42">
        <v>5395.1260000000002</v>
      </c>
      <c r="G2007" s="42">
        <v>9809.32</v>
      </c>
    </row>
    <row r="2008" spans="1:7">
      <c r="A2008" s="3">
        <v>38875</v>
      </c>
      <c r="B2008" s="4" t="s">
        <v>275</v>
      </c>
      <c r="C2008" s="4" t="s">
        <v>244</v>
      </c>
      <c r="D2008" s="4" t="s">
        <v>259</v>
      </c>
      <c r="E2008" s="4" t="s">
        <v>300</v>
      </c>
      <c r="F2008" s="42">
        <v>304.81</v>
      </c>
      <c r="G2008" s="42">
        <v>326</v>
      </c>
    </row>
    <row r="2009" spans="1:7">
      <c r="A2009" s="3">
        <v>38874</v>
      </c>
      <c r="B2009" s="4" t="s">
        <v>275</v>
      </c>
      <c r="C2009" s="4" t="s">
        <v>244</v>
      </c>
      <c r="D2009" s="4" t="s">
        <v>288</v>
      </c>
      <c r="E2009" s="4" t="s">
        <v>302</v>
      </c>
      <c r="F2009" s="42">
        <v>1701.5422999999998</v>
      </c>
      <c r="G2009" s="42">
        <v>2883.97</v>
      </c>
    </row>
    <row r="2010" spans="1:7">
      <c r="A2010" s="3">
        <v>38867</v>
      </c>
      <c r="B2010" s="4" t="s">
        <v>275</v>
      </c>
      <c r="C2010" s="4" t="s">
        <v>286</v>
      </c>
      <c r="D2010" s="4" t="s">
        <v>256</v>
      </c>
      <c r="E2010" s="4" t="s">
        <v>313</v>
      </c>
      <c r="F2010" s="42">
        <v>4190.1288000000004</v>
      </c>
      <c r="G2010" s="42">
        <v>4761.51</v>
      </c>
    </row>
    <row r="2011" spans="1:7">
      <c r="A2011" s="3">
        <v>38867</v>
      </c>
      <c r="B2011" s="4" t="s">
        <v>275</v>
      </c>
      <c r="C2011" s="4" t="s">
        <v>286</v>
      </c>
      <c r="D2011" s="4" t="s">
        <v>256</v>
      </c>
      <c r="E2011" s="4" t="s">
        <v>315</v>
      </c>
      <c r="F2011" s="42">
        <v>1138.0952</v>
      </c>
      <c r="G2011" s="42">
        <v>1293.29</v>
      </c>
    </row>
    <row r="2012" spans="1:7">
      <c r="A2012" s="3">
        <v>38855</v>
      </c>
      <c r="B2012" s="4" t="s">
        <v>275</v>
      </c>
      <c r="C2012" s="4" t="s">
        <v>244</v>
      </c>
      <c r="D2012" s="4" t="s">
        <v>303</v>
      </c>
      <c r="E2012" s="4" t="s">
        <v>347</v>
      </c>
      <c r="F2012" s="42">
        <v>8649.2829500000007</v>
      </c>
      <c r="G2012" s="42">
        <v>9250.57</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ED65-09E6-415C-A913-E111D2EF51C2}">
  <sheetPr filterMode="1"/>
  <dimension ref="A1:H2018"/>
  <sheetViews>
    <sheetView topLeftCell="A10" zoomScale="120" zoomScaleNormal="120" workbookViewId="0">
      <selection activeCell="B10" sqref="B10"/>
    </sheetView>
  </sheetViews>
  <sheetFormatPr defaultRowHeight="14.6"/>
  <cols>
    <col min="1" max="1" width="48" bestFit="1" customWidth="1"/>
    <col min="3" max="3" width="11.23046875" bestFit="1" customWidth="1"/>
    <col min="6" max="7" width="9.921875" bestFit="1" customWidth="1"/>
  </cols>
  <sheetData>
    <row r="1" spans="1:8">
      <c r="A1" t="s">
        <v>2172</v>
      </c>
      <c r="C1" s="41" t="s">
        <v>16</v>
      </c>
      <c r="D1" s="41" t="s">
        <v>16</v>
      </c>
      <c r="E1" s="41" t="s">
        <v>239</v>
      </c>
      <c r="F1" s="41" t="s">
        <v>240</v>
      </c>
      <c r="G1" s="41" t="s">
        <v>19</v>
      </c>
      <c r="H1" s="41" t="s">
        <v>19</v>
      </c>
    </row>
    <row r="2" spans="1:8">
      <c r="A2" t="s">
        <v>2173</v>
      </c>
      <c r="F2" t="s">
        <v>2176</v>
      </c>
    </row>
    <row r="3" spans="1:8">
      <c r="A3" t="s">
        <v>2174</v>
      </c>
      <c r="F3" t="s">
        <v>2177</v>
      </c>
    </row>
    <row r="4" spans="1:8">
      <c r="A4" t="s">
        <v>2175</v>
      </c>
      <c r="F4" t="s">
        <v>2178</v>
      </c>
    </row>
    <row r="5" spans="1:8">
      <c r="C5" t="s">
        <v>2180</v>
      </c>
      <c r="D5" t="s">
        <v>2179</v>
      </c>
    </row>
    <row r="6" spans="1:8">
      <c r="A6" t="s">
        <v>2183</v>
      </c>
      <c r="E6" t="str">
        <f>"=north"</f>
        <v>=north</v>
      </c>
      <c r="G6" t="s">
        <v>2182</v>
      </c>
      <c r="H6" t="s">
        <v>2181</v>
      </c>
    </row>
    <row r="11" spans="1:8">
      <c r="A11" s="41" t="s">
        <v>16</v>
      </c>
      <c r="B11" s="41" t="s">
        <v>239</v>
      </c>
      <c r="C11" s="41" t="s">
        <v>240</v>
      </c>
      <c r="D11" s="41" t="s">
        <v>241</v>
      </c>
      <c r="E11" s="41" t="s">
        <v>242</v>
      </c>
      <c r="F11" s="41" t="s">
        <v>20</v>
      </c>
      <c r="G11" s="41" t="s">
        <v>19</v>
      </c>
    </row>
    <row r="12" spans="1:8">
      <c r="A12" s="3">
        <v>38884</v>
      </c>
      <c r="B12" s="4" t="s">
        <v>247</v>
      </c>
      <c r="C12" s="4" t="s">
        <v>248</v>
      </c>
      <c r="D12" s="4" t="s">
        <v>262</v>
      </c>
      <c r="E12" s="4" t="s">
        <v>1255</v>
      </c>
      <c r="F12" s="42">
        <v>1835.8971999999999</v>
      </c>
      <c r="G12" s="42">
        <v>3165.34</v>
      </c>
    </row>
    <row r="13" spans="1:8">
      <c r="A13" s="3">
        <v>38883</v>
      </c>
      <c r="B13" s="4" t="s">
        <v>247</v>
      </c>
      <c r="C13" s="4" t="s">
        <v>248</v>
      </c>
      <c r="D13" s="4" t="s">
        <v>245</v>
      </c>
      <c r="E13" s="4" t="s">
        <v>249</v>
      </c>
      <c r="F13" s="42">
        <v>6971.4974999999995</v>
      </c>
      <c r="G13" s="42">
        <v>9295.33</v>
      </c>
    </row>
    <row r="14" spans="1:8">
      <c r="A14" s="3">
        <v>38883</v>
      </c>
      <c r="B14" s="4" t="s">
        <v>243</v>
      </c>
      <c r="C14" s="4" t="s">
        <v>244</v>
      </c>
      <c r="D14" s="4" t="s">
        <v>245</v>
      </c>
      <c r="E14" s="4" t="s">
        <v>246</v>
      </c>
      <c r="F14" s="42">
        <v>5406.2703000000001</v>
      </c>
      <c r="G14" s="42">
        <v>9163.17</v>
      </c>
    </row>
    <row r="15" spans="1:8">
      <c r="A15" s="3">
        <v>38883</v>
      </c>
      <c r="B15" s="4" t="s">
        <v>243</v>
      </c>
      <c r="C15" s="4" t="s">
        <v>244</v>
      </c>
      <c r="D15" s="4" t="s">
        <v>251</v>
      </c>
      <c r="E15" s="4" t="s">
        <v>252</v>
      </c>
      <c r="F15" s="42">
        <v>736.25199999999995</v>
      </c>
      <c r="G15" s="42">
        <v>836.65</v>
      </c>
    </row>
    <row r="16" spans="1:8">
      <c r="A16" s="3">
        <v>38882</v>
      </c>
      <c r="B16" s="4" t="s">
        <v>247</v>
      </c>
      <c r="C16" s="4" t="s">
        <v>253</v>
      </c>
      <c r="D16" s="4" t="s">
        <v>254</v>
      </c>
      <c r="E16" s="4" t="s">
        <v>249</v>
      </c>
      <c r="F16" s="42">
        <v>2065.1130000000003</v>
      </c>
      <c r="G16" s="42">
        <v>4589.1400000000003</v>
      </c>
    </row>
    <row r="17" spans="1:7">
      <c r="A17" s="3">
        <v>38882</v>
      </c>
      <c r="B17" s="4" t="s">
        <v>247</v>
      </c>
      <c r="C17" s="4" t="s">
        <v>255</v>
      </c>
      <c r="D17" s="4" t="s">
        <v>256</v>
      </c>
      <c r="E17" s="4" t="s">
        <v>257</v>
      </c>
      <c r="F17" s="42">
        <v>2553.2776000000003</v>
      </c>
      <c r="G17" s="42">
        <v>3754.82</v>
      </c>
    </row>
    <row r="18" spans="1:7">
      <c r="A18" s="3">
        <v>38882</v>
      </c>
      <c r="B18" s="4" t="s">
        <v>247</v>
      </c>
      <c r="C18" s="4" t="s">
        <v>258</v>
      </c>
      <c r="D18" s="4" t="s">
        <v>259</v>
      </c>
      <c r="E18" s="4" t="s">
        <v>260</v>
      </c>
      <c r="F18" s="42">
        <v>2315.4340000000002</v>
      </c>
      <c r="G18" s="42">
        <v>3405.05</v>
      </c>
    </row>
    <row r="19" spans="1:7">
      <c r="A19" s="3">
        <v>38882</v>
      </c>
      <c r="B19" s="4" t="s">
        <v>243</v>
      </c>
      <c r="C19" s="4" t="s">
        <v>261</v>
      </c>
      <c r="D19" s="4" t="s">
        <v>262</v>
      </c>
      <c r="E19" s="4" t="s">
        <v>263</v>
      </c>
      <c r="F19" s="42">
        <v>1233.068</v>
      </c>
      <c r="G19" s="42">
        <v>2867.6</v>
      </c>
    </row>
    <row r="20" spans="1:7">
      <c r="A20" s="3">
        <v>38881</v>
      </c>
      <c r="B20" s="4" t="s">
        <v>264</v>
      </c>
      <c r="C20" s="4" t="s">
        <v>244</v>
      </c>
      <c r="D20" s="4" t="s">
        <v>265</v>
      </c>
      <c r="E20" s="4" t="s">
        <v>266</v>
      </c>
      <c r="F20" s="42">
        <v>2187.7136</v>
      </c>
      <c r="G20" s="42">
        <v>3771.92</v>
      </c>
    </row>
    <row r="21" spans="1:7">
      <c r="A21" s="3">
        <v>38880</v>
      </c>
      <c r="B21" s="4" t="s">
        <v>267</v>
      </c>
      <c r="C21" s="4" t="s">
        <v>261</v>
      </c>
      <c r="D21" s="4" t="s">
        <v>268</v>
      </c>
      <c r="E21" s="4" t="s">
        <v>269</v>
      </c>
      <c r="F21" s="42">
        <v>3786.4939999999997</v>
      </c>
      <c r="G21" s="42">
        <v>8805.7999999999993</v>
      </c>
    </row>
    <row r="22" spans="1:7">
      <c r="A22" s="3">
        <v>38880</v>
      </c>
      <c r="B22" s="4" t="s">
        <v>247</v>
      </c>
      <c r="C22" s="4" t="s">
        <v>244</v>
      </c>
      <c r="D22" s="4" t="s">
        <v>256</v>
      </c>
      <c r="E22" s="4" t="s">
        <v>270</v>
      </c>
      <c r="F22" s="42">
        <v>2964.4780000000001</v>
      </c>
      <c r="G22" s="42">
        <v>5389.96</v>
      </c>
    </row>
    <row r="23" spans="1:7">
      <c r="A23" s="3">
        <v>38880</v>
      </c>
      <c r="B23" s="4" t="s">
        <v>247</v>
      </c>
      <c r="C23" s="4" t="s">
        <v>253</v>
      </c>
      <c r="D23" s="4" t="s">
        <v>259</v>
      </c>
      <c r="E23" s="4" t="s">
        <v>271</v>
      </c>
      <c r="F23" s="42">
        <v>2292.2224999999999</v>
      </c>
      <c r="G23" s="42">
        <v>5330.75</v>
      </c>
    </row>
    <row r="24" spans="1:7">
      <c r="A24" s="3">
        <v>38879</v>
      </c>
      <c r="B24" s="4" t="s">
        <v>243</v>
      </c>
      <c r="C24" s="4" t="s">
        <v>272</v>
      </c>
      <c r="D24" s="4" t="s">
        <v>254</v>
      </c>
      <c r="E24" s="4" t="s">
        <v>273</v>
      </c>
      <c r="F24" s="42">
        <v>3427.8409999999994</v>
      </c>
      <c r="G24" s="42">
        <v>5809.9</v>
      </c>
    </row>
    <row r="25" spans="1:7">
      <c r="A25" s="3">
        <v>38878</v>
      </c>
      <c r="B25" s="4" t="s">
        <v>267</v>
      </c>
      <c r="C25" s="4" t="s">
        <v>244</v>
      </c>
      <c r="D25" s="4" t="s">
        <v>262</v>
      </c>
      <c r="E25" s="4" t="s">
        <v>274</v>
      </c>
      <c r="F25" s="42">
        <v>2681.739</v>
      </c>
      <c r="G25" s="42">
        <v>5959.42</v>
      </c>
    </row>
    <row r="26" spans="1:7">
      <c r="A26" s="3">
        <v>38878</v>
      </c>
      <c r="B26" s="4" t="s">
        <v>275</v>
      </c>
      <c r="C26" s="4" t="s">
        <v>244</v>
      </c>
      <c r="D26" s="4" t="s">
        <v>276</v>
      </c>
      <c r="E26" s="4" t="s">
        <v>277</v>
      </c>
      <c r="F26" s="42">
        <v>2336.3963999999996</v>
      </c>
      <c r="G26" s="42">
        <v>5433.48</v>
      </c>
    </row>
    <row r="27" spans="1:7">
      <c r="A27" s="3">
        <v>38878</v>
      </c>
      <c r="B27" s="4" t="s">
        <v>247</v>
      </c>
      <c r="C27" s="4" t="s">
        <v>255</v>
      </c>
      <c r="D27" s="4" t="s">
        <v>262</v>
      </c>
      <c r="E27" s="4" t="s">
        <v>278</v>
      </c>
      <c r="F27" s="42">
        <v>3411.5625500000001</v>
      </c>
      <c r="G27" s="42">
        <v>3648.73</v>
      </c>
    </row>
    <row r="28" spans="1:7">
      <c r="A28" s="3">
        <v>38878</v>
      </c>
      <c r="B28" s="4" t="s">
        <v>264</v>
      </c>
      <c r="C28" s="4" t="s">
        <v>272</v>
      </c>
      <c r="D28" s="4" t="s">
        <v>279</v>
      </c>
      <c r="E28" s="4" t="s">
        <v>280</v>
      </c>
      <c r="F28" s="42">
        <v>209.30459999999999</v>
      </c>
      <c r="G28" s="42">
        <v>360.87</v>
      </c>
    </row>
    <row r="29" spans="1:7">
      <c r="A29" s="3">
        <v>38877</v>
      </c>
      <c r="B29" s="4" t="s">
        <v>247</v>
      </c>
      <c r="C29" s="4" t="s">
        <v>261</v>
      </c>
      <c r="D29" s="4" t="s">
        <v>281</v>
      </c>
      <c r="E29" s="4" t="s">
        <v>282</v>
      </c>
      <c r="F29" s="42">
        <v>4426.8998000000001</v>
      </c>
      <c r="G29" s="42">
        <v>7503.22</v>
      </c>
    </row>
    <row r="30" spans="1:7">
      <c r="A30" s="3">
        <v>38877</v>
      </c>
      <c r="B30" s="4" t="s">
        <v>243</v>
      </c>
      <c r="C30" s="4" t="s">
        <v>244</v>
      </c>
      <c r="D30" s="4" t="s">
        <v>254</v>
      </c>
      <c r="E30" s="4" t="s">
        <v>283</v>
      </c>
      <c r="F30" s="42">
        <v>6487.5183999999999</v>
      </c>
      <c r="G30" s="42">
        <v>7372.18</v>
      </c>
    </row>
    <row r="31" spans="1:7">
      <c r="A31" s="3">
        <v>38877</v>
      </c>
      <c r="B31" s="4" t="s">
        <v>243</v>
      </c>
      <c r="C31" s="4" t="s">
        <v>255</v>
      </c>
      <c r="D31" s="4" t="s">
        <v>262</v>
      </c>
      <c r="E31" s="4" t="s">
        <v>284</v>
      </c>
      <c r="F31" s="42">
        <v>2478.7079999999996</v>
      </c>
      <c r="G31" s="42">
        <v>4201.2</v>
      </c>
    </row>
    <row r="32" spans="1:7">
      <c r="A32" s="3">
        <v>38877</v>
      </c>
      <c r="B32" s="4" t="s">
        <v>247</v>
      </c>
      <c r="C32" s="4" t="s">
        <v>258</v>
      </c>
      <c r="D32" s="4" t="s">
        <v>262</v>
      </c>
      <c r="E32" s="4" t="s">
        <v>285</v>
      </c>
      <c r="F32" s="42">
        <v>1381.6759999999997</v>
      </c>
      <c r="G32" s="42">
        <v>2382.1999999999998</v>
      </c>
    </row>
    <row r="33" spans="1:7">
      <c r="A33" s="3">
        <v>38876</v>
      </c>
      <c r="B33" s="4" t="s">
        <v>247</v>
      </c>
      <c r="C33" s="4" t="s">
        <v>286</v>
      </c>
      <c r="D33" s="4" t="s">
        <v>256</v>
      </c>
      <c r="E33" s="4" t="s">
        <v>287</v>
      </c>
      <c r="F33" s="42">
        <v>4295.7172</v>
      </c>
      <c r="G33" s="42">
        <v>9990.0400000000009</v>
      </c>
    </row>
    <row r="34" spans="1:7">
      <c r="A34" s="3">
        <v>38876</v>
      </c>
      <c r="B34" s="4" t="s">
        <v>264</v>
      </c>
      <c r="C34" s="4" t="s">
        <v>253</v>
      </c>
      <c r="D34" s="4" t="s">
        <v>288</v>
      </c>
      <c r="E34" s="4" t="s">
        <v>289</v>
      </c>
      <c r="F34" s="42">
        <v>4949.5336000000007</v>
      </c>
      <c r="G34" s="42">
        <v>8389.0400000000009</v>
      </c>
    </row>
    <row r="35" spans="1:7">
      <c r="A35" s="3">
        <v>38876</v>
      </c>
      <c r="B35" s="4" t="s">
        <v>275</v>
      </c>
      <c r="C35" s="4" t="s">
        <v>261</v>
      </c>
      <c r="D35" s="4" t="s">
        <v>256</v>
      </c>
      <c r="E35" s="4" t="s">
        <v>290</v>
      </c>
      <c r="F35" s="42">
        <v>4651.7015999999994</v>
      </c>
      <c r="G35" s="42">
        <v>7884.24</v>
      </c>
    </row>
    <row r="36" spans="1:7">
      <c r="A36" s="3">
        <v>38876</v>
      </c>
      <c r="B36" s="4" t="s">
        <v>267</v>
      </c>
      <c r="C36" s="4" t="s">
        <v>261</v>
      </c>
      <c r="D36" s="4" t="s">
        <v>276</v>
      </c>
      <c r="E36" s="4" t="s">
        <v>291</v>
      </c>
      <c r="F36" s="42">
        <v>2605.3515000000002</v>
      </c>
      <c r="G36" s="42">
        <v>5789.67</v>
      </c>
    </row>
    <row r="37" spans="1:7">
      <c r="A37" s="3">
        <v>38876</v>
      </c>
      <c r="B37" s="4" t="s">
        <v>243</v>
      </c>
      <c r="C37" s="4" t="s">
        <v>255</v>
      </c>
      <c r="D37" s="4" t="s">
        <v>268</v>
      </c>
      <c r="E37" s="4" t="s">
        <v>292</v>
      </c>
      <c r="F37" s="42">
        <v>1563.0155999999999</v>
      </c>
      <c r="G37" s="42">
        <v>3634.92</v>
      </c>
    </row>
    <row r="38" spans="1:7">
      <c r="A38" s="3">
        <v>38875</v>
      </c>
      <c r="B38" s="4" t="s">
        <v>275</v>
      </c>
      <c r="C38" s="4" t="s">
        <v>248</v>
      </c>
      <c r="D38" s="4" t="s">
        <v>265</v>
      </c>
      <c r="E38" s="4" t="s">
        <v>293</v>
      </c>
      <c r="F38" s="42">
        <v>5395.1260000000002</v>
      </c>
      <c r="G38" s="42">
        <v>9809.32</v>
      </c>
    </row>
    <row r="39" spans="1:7">
      <c r="A39" s="3">
        <v>38875</v>
      </c>
      <c r="B39" s="4" t="s">
        <v>264</v>
      </c>
      <c r="C39" s="4" t="s">
        <v>286</v>
      </c>
      <c r="D39" s="4" t="s">
        <v>251</v>
      </c>
      <c r="E39" s="4" t="s">
        <v>294</v>
      </c>
      <c r="F39" s="42">
        <v>6353.3624000000009</v>
      </c>
      <c r="G39" s="42">
        <v>9343.18</v>
      </c>
    </row>
    <row r="40" spans="1:7">
      <c r="A40" s="3">
        <v>38875</v>
      </c>
      <c r="B40" s="4" t="s">
        <v>267</v>
      </c>
      <c r="C40" s="4" t="s">
        <v>286</v>
      </c>
      <c r="D40" s="4" t="s">
        <v>279</v>
      </c>
      <c r="E40" s="4" t="s">
        <v>295</v>
      </c>
      <c r="F40" s="42">
        <v>3401.7208000000001</v>
      </c>
      <c r="G40" s="42">
        <v>9193.84</v>
      </c>
    </row>
    <row r="41" spans="1:7">
      <c r="A41" s="3">
        <v>38875</v>
      </c>
      <c r="B41" s="4" t="s">
        <v>264</v>
      </c>
      <c r="C41" s="4" t="s">
        <v>248</v>
      </c>
      <c r="D41" s="4" t="s">
        <v>265</v>
      </c>
      <c r="E41" s="4" t="s">
        <v>296</v>
      </c>
      <c r="F41" s="42">
        <v>3084.5731000000001</v>
      </c>
      <c r="G41" s="42">
        <v>5228.09</v>
      </c>
    </row>
    <row r="42" spans="1:7">
      <c r="A42" s="3">
        <v>38875</v>
      </c>
      <c r="B42" s="4" t="s">
        <v>247</v>
      </c>
      <c r="C42" s="4" t="s">
        <v>258</v>
      </c>
      <c r="D42" s="4" t="s">
        <v>276</v>
      </c>
      <c r="E42" s="4" t="s">
        <v>297</v>
      </c>
      <c r="F42" s="42">
        <v>1569.5120999999999</v>
      </c>
      <c r="G42" s="42">
        <v>2660.19</v>
      </c>
    </row>
    <row r="43" spans="1:7">
      <c r="A43" s="3">
        <v>38875</v>
      </c>
      <c r="B43" s="4" t="s">
        <v>247</v>
      </c>
      <c r="C43" s="4" t="s">
        <v>253</v>
      </c>
      <c r="D43" s="4" t="s">
        <v>262</v>
      </c>
      <c r="E43" s="4" t="s">
        <v>298</v>
      </c>
      <c r="F43" s="42">
        <v>1155.048</v>
      </c>
      <c r="G43" s="42">
        <v>1698.6</v>
      </c>
    </row>
    <row r="44" spans="1:7">
      <c r="A44" s="3">
        <v>38875</v>
      </c>
      <c r="B44" s="4" t="s">
        <v>247</v>
      </c>
      <c r="C44" s="4" t="s">
        <v>248</v>
      </c>
      <c r="D44" s="4" t="s">
        <v>245</v>
      </c>
      <c r="E44" s="4" t="s">
        <v>299</v>
      </c>
      <c r="F44" s="42">
        <v>391.89600000000002</v>
      </c>
      <c r="G44" s="42">
        <v>870.88</v>
      </c>
    </row>
    <row r="45" spans="1:7">
      <c r="A45" s="3">
        <v>38875</v>
      </c>
      <c r="B45" s="4" t="s">
        <v>275</v>
      </c>
      <c r="C45" s="4" t="s">
        <v>244</v>
      </c>
      <c r="D45" s="4" t="s">
        <v>259</v>
      </c>
      <c r="E45" s="4" t="s">
        <v>300</v>
      </c>
      <c r="F45" s="42">
        <v>304.81</v>
      </c>
      <c r="G45" s="42">
        <v>326</v>
      </c>
    </row>
    <row r="46" spans="1:7">
      <c r="A46" s="3">
        <v>38874</v>
      </c>
      <c r="B46" s="4" t="s">
        <v>247</v>
      </c>
      <c r="C46" s="4" t="s">
        <v>244</v>
      </c>
      <c r="D46" s="4" t="s">
        <v>268</v>
      </c>
      <c r="E46" s="4" t="s">
        <v>301</v>
      </c>
      <c r="F46" s="42">
        <v>5231.1224999999995</v>
      </c>
      <c r="G46" s="42">
        <v>6974.83</v>
      </c>
    </row>
    <row r="47" spans="1:7">
      <c r="A47" s="3">
        <v>38874</v>
      </c>
      <c r="B47" s="4" t="s">
        <v>275</v>
      </c>
      <c r="C47" s="4" t="s">
        <v>244</v>
      </c>
      <c r="D47" s="4" t="s">
        <v>288</v>
      </c>
      <c r="E47" s="4" t="s">
        <v>302</v>
      </c>
      <c r="F47" s="42">
        <v>1701.5422999999998</v>
      </c>
      <c r="G47" s="42">
        <v>2883.97</v>
      </c>
    </row>
    <row r="48" spans="1:7">
      <c r="A48" s="3">
        <v>38873</v>
      </c>
      <c r="B48" s="4" t="s">
        <v>247</v>
      </c>
      <c r="C48" s="4" t="s">
        <v>253</v>
      </c>
      <c r="D48" s="4" t="s">
        <v>303</v>
      </c>
      <c r="E48" s="4" t="s">
        <v>304</v>
      </c>
      <c r="F48" s="42">
        <v>1755.6580000000001</v>
      </c>
      <c r="G48" s="42">
        <v>2581.85</v>
      </c>
    </row>
    <row r="49" spans="1:7">
      <c r="A49" s="3">
        <v>38873</v>
      </c>
      <c r="B49" s="4" t="s">
        <v>247</v>
      </c>
      <c r="C49" s="4" t="s">
        <v>272</v>
      </c>
      <c r="D49" s="4" t="s">
        <v>259</v>
      </c>
      <c r="E49" s="4" t="s">
        <v>305</v>
      </c>
      <c r="F49" s="42">
        <v>1012.1468500000001</v>
      </c>
      <c r="G49" s="42">
        <v>1082.51</v>
      </c>
    </row>
    <row r="50" spans="1:7">
      <c r="A50" s="3">
        <v>38871</v>
      </c>
      <c r="B50" s="4" t="s">
        <v>243</v>
      </c>
      <c r="C50" s="4" t="s">
        <v>286</v>
      </c>
      <c r="D50" s="4" t="s">
        <v>265</v>
      </c>
      <c r="E50" s="4" t="s">
        <v>306</v>
      </c>
      <c r="F50" s="42">
        <v>3317.4607000000001</v>
      </c>
      <c r="G50" s="42">
        <v>8966.11</v>
      </c>
    </row>
    <row r="51" spans="1:7">
      <c r="A51" s="3">
        <v>38871</v>
      </c>
      <c r="B51" s="4" t="s">
        <v>267</v>
      </c>
      <c r="C51" s="4" t="s">
        <v>286</v>
      </c>
      <c r="D51" s="4" t="s">
        <v>259</v>
      </c>
      <c r="E51" s="4" t="s">
        <v>307</v>
      </c>
      <c r="F51" s="42">
        <v>1291.4625000000001</v>
      </c>
      <c r="G51" s="42">
        <v>1721.95</v>
      </c>
    </row>
    <row r="52" spans="1:7">
      <c r="A52" s="3">
        <v>38870</v>
      </c>
      <c r="B52" s="4" t="s">
        <v>247</v>
      </c>
      <c r="C52" s="4" t="s">
        <v>244</v>
      </c>
      <c r="D52" s="4" t="s">
        <v>279</v>
      </c>
      <c r="E52" s="4" t="s">
        <v>308</v>
      </c>
      <c r="F52" s="42">
        <v>4304.3099000000002</v>
      </c>
      <c r="G52" s="42">
        <v>4603.54</v>
      </c>
    </row>
    <row r="53" spans="1:7">
      <c r="A53" s="3">
        <v>38869</v>
      </c>
      <c r="B53" s="4" t="s">
        <v>247</v>
      </c>
      <c r="C53" s="4" t="s">
        <v>258</v>
      </c>
      <c r="D53" s="4" t="s">
        <v>281</v>
      </c>
      <c r="E53" s="4" t="s">
        <v>309</v>
      </c>
      <c r="F53" s="42">
        <v>1276.155</v>
      </c>
      <c r="G53" s="42">
        <v>1701.54</v>
      </c>
    </row>
    <row r="54" spans="1:7">
      <c r="A54" s="3">
        <v>38869</v>
      </c>
      <c r="B54" s="4" t="s">
        <v>243</v>
      </c>
      <c r="C54" s="4" t="s">
        <v>244</v>
      </c>
      <c r="D54" s="4" t="s">
        <v>281</v>
      </c>
      <c r="E54" s="4" t="s">
        <v>310</v>
      </c>
      <c r="F54" s="42">
        <v>296.5985</v>
      </c>
      <c r="G54" s="42">
        <v>539.27</v>
      </c>
    </row>
    <row r="55" spans="1:7">
      <c r="A55" s="3">
        <v>38868</v>
      </c>
      <c r="B55" s="4" t="s">
        <v>247</v>
      </c>
      <c r="C55" s="4" t="s">
        <v>248</v>
      </c>
      <c r="D55" s="4" t="s">
        <v>268</v>
      </c>
      <c r="E55" s="4" t="s">
        <v>311</v>
      </c>
      <c r="F55" s="42">
        <v>4494.4470000000001</v>
      </c>
      <c r="G55" s="42">
        <v>9987.66</v>
      </c>
    </row>
    <row r="56" spans="1:7">
      <c r="A56" s="3">
        <v>38867</v>
      </c>
      <c r="B56" s="4" t="s">
        <v>264</v>
      </c>
      <c r="C56" s="4" t="s">
        <v>244</v>
      </c>
      <c r="D56" s="4" t="s">
        <v>279</v>
      </c>
      <c r="E56" s="4" t="s">
        <v>312</v>
      </c>
      <c r="F56" s="42">
        <v>5224.1909500000002</v>
      </c>
      <c r="G56" s="42">
        <v>5587.37</v>
      </c>
    </row>
    <row r="57" spans="1:7">
      <c r="A57" s="3">
        <v>38867</v>
      </c>
      <c r="B57" s="4" t="s">
        <v>275</v>
      </c>
      <c r="C57" s="4" t="s">
        <v>286</v>
      </c>
      <c r="D57" s="4" t="s">
        <v>256</v>
      </c>
      <c r="E57" s="4" t="s">
        <v>313</v>
      </c>
      <c r="F57" s="42">
        <v>4190.1288000000004</v>
      </c>
      <c r="G57" s="42">
        <v>4761.51</v>
      </c>
    </row>
    <row r="58" spans="1:7">
      <c r="A58" s="3">
        <v>38867</v>
      </c>
      <c r="B58" s="4" t="s">
        <v>264</v>
      </c>
      <c r="C58" s="4" t="s">
        <v>272</v>
      </c>
      <c r="D58" s="4" t="s">
        <v>254</v>
      </c>
      <c r="E58" s="4" t="s">
        <v>314</v>
      </c>
      <c r="F58" s="42">
        <v>1117.5012999999999</v>
      </c>
      <c r="G58" s="42">
        <v>1894.07</v>
      </c>
    </row>
    <row r="59" spans="1:7">
      <c r="A59" s="3">
        <v>38867</v>
      </c>
      <c r="B59" s="4" t="s">
        <v>275</v>
      </c>
      <c r="C59" s="4" t="s">
        <v>286</v>
      </c>
      <c r="D59" s="4" t="s">
        <v>256</v>
      </c>
      <c r="E59" s="4" t="s">
        <v>315</v>
      </c>
      <c r="F59" s="42">
        <v>1138.0952</v>
      </c>
      <c r="G59" s="42">
        <v>1293.29</v>
      </c>
    </row>
    <row r="60" spans="1:7">
      <c r="A60" s="3">
        <v>38866</v>
      </c>
      <c r="B60" s="4" t="s">
        <v>243</v>
      </c>
      <c r="C60" s="4" t="s">
        <v>261</v>
      </c>
      <c r="D60" s="4" t="s">
        <v>265</v>
      </c>
      <c r="E60" s="4" t="s">
        <v>316</v>
      </c>
      <c r="F60" s="42">
        <v>4263.1784000000007</v>
      </c>
      <c r="G60" s="42">
        <v>6269.38</v>
      </c>
    </row>
    <row r="61" spans="1:7">
      <c r="A61" s="3">
        <v>38866</v>
      </c>
      <c r="B61" s="4" t="s">
        <v>267</v>
      </c>
      <c r="C61" s="4" t="s">
        <v>261</v>
      </c>
      <c r="D61" s="4" t="s">
        <v>317</v>
      </c>
      <c r="E61" s="4" t="s">
        <v>318</v>
      </c>
      <c r="F61" s="42">
        <v>295.78559999999999</v>
      </c>
      <c r="G61" s="42">
        <v>336.12</v>
      </c>
    </row>
    <row r="62" spans="1:7">
      <c r="A62" s="3">
        <v>38866</v>
      </c>
      <c r="B62" s="4" t="s">
        <v>247</v>
      </c>
      <c r="C62" s="4" t="s">
        <v>258</v>
      </c>
      <c r="D62" s="4" t="s">
        <v>288</v>
      </c>
      <c r="E62" s="4" t="s">
        <v>319</v>
      </c>
      <c r="F62" s="42">
        <v>305.01570000000004</v>
      </c>
      <c r="G62" s="42">
        <v>326.22000000000003</v>
      </c>
    </row>
    <row r="63" spans="1:7">
      <c r="A63" s="3">
        <v>38865</v>
      </c>
      <c r="B63" s="4" t="s">
        <v>267</v>
      </c>
      <c r="C63" s="4" t="s">
        <v>248</v>
      </c>
      <c r="D63" s="4" t="s">
        <v>265</v>
      </c>
      <c r="E63" s="4" t="s">
        <v>320</v>
      </c>
      <c r="F63" s="42">
        <v>5262.2075000000004</v>
      </c>
      <c r="G63" s="42">
        <v>9567.65</v>
      </c>
    </row>
    <row r="64" spans="1:7">
      <c r="A64" s="3">
        <v>38865</v>
      </c>
      <c r="B64" s="4" t="s">
        <v>243</v>
      </c>
      <c r="C64" s="4" t="s">
        <v>253</v>
      </c>
      <c r="D64" s="4" t="s">
        <v>268</v>
      </c>
      <c r="E64" s="4" t="s">
        <v>321</v>
      </c>
      <c r="F64" s="42">
        <v>1075.8901000000001</v>
      </c>
      <c r="G64" s="42">
        <v>2502.0700000000002</v>
      </c>
    </row>
    <row r="65" spans="1:7">
      <c r="A65" s="3">
        <v>38864</v>
      </c>
      <c r="B65" s="4" t="s">
        <v>267</v>
      </c>
      <c r="C65" s="4" t="s">
        <v>253</v>
      </c>
      <c r="D65" s="4" t="s">
        <v>256</v>
      </c>
      <c r="E65" s="4" t="s">
        <v>322</v>
      </c>
      <c r="F65" s="42">
        <v>5422.665</v>
      </c>
      <c r="G65" s="42">
        <v>7230.22</v>
      </c>
    </row>
    <row r="66" spans="1:7">
      <c r="A66" s="3">
        <v>38864</v>
      </c>
      <c r="B66" s="4" t="s">
        <v>264</v>
      </c>
      <c r="C66" s="4" t="s">
        <v>272</v>
      </c>
      <c r="D66" s="4" t="s">
        <v>251</v>
      </c>
      <c r="E66" s="4" t="s">
        <v>323</v>
      </c>
      <c r="F66" s="42">
        <v>2289.2539999999999</v>
      </c>
      <c r="G66" s="42">
        <v>4162.28</v>
      </c>
    </row>
    <row r="67" spans="1:7">
      <c r="A67" s="3">
        <v>38864</v>
      </c>
      <c r="B67" s="4" t="s">
        <v>267</v>
      </c>
      <c r="C67" s="4" t="s">
        <v>261</v>
      </c>
      <c r="D67" s="4" t="s">
        <v>281</v>
      </c>
      <c r="E67" s="4" t="s">
        <v>324</v>
      </c>
      <c r="F67" s="42">
        <v>1067.1624999999999</v>
      </c>
      <c r="G67" s="42">
        <v>1808.75</v>
      </c>
    </row>
    <row r="68" spans="1:7">
      <c r="A68" s="3">
        <v>38864</v>
      </c>
      <c r="B68" s="4" t="s">
        <v>267</v>
      </c>
      <c r="C68" s="4" t="s">
        <v>258</v>
      </c>
      <c r="D68" s="4" t="s">
        <v>288</v>
      </c>
      <c r="E68" s="4" t="s">
        <v>325</v>
      </c>
      <c r="F68" s="42">
        <v>87.245999999999995</v>
      </c>
      <c r="G68" s="42">
        <v>193.88</v>
      </c>
    </row>
    <row r="69" spans="1:7">
      <c r="A69" s="3">
        <v>38863</v>
      </c>
      <c r="B69" s="4" t="s">
        <v>247</v>
      </c>
      <c r="C69" s="4" t="s">
        <v>286</v>
      </c>
      <c r="D69" s="4" t="s">
        <v>262</v>
      </c>
      <c r="E69" s="4" t="s">
        <v>326</v>
      </c>
      <c r="F69" s="42">
        <v>5846.415</v>
      </c>
      <c r="G69" s="42">
        <v>7795.22</v>
      </c>
    </row>
    <row r="70" spans="1:7">
      <c r="A70" s="3">
        <v>38863</v>
      </c>
      <c r="B70" s="4" t="s">
        <v>247</v>
      </c>
      <c r="C70" s="4" t="s">
        <v>253</v>
      </c>
      <c r="D70" s="4" t="s">
        <v>265</v>
      </c>
      <c r="E70" s="4" t="s">
        <v>327</v>
      </c>
      <c r="F70" s="42">
        <v>3631.5148999999997</v>
      </c>
      <c r="G70" s="42">
        <v>6155.11</v>
      </c>
    </row>
    <row r="71" spans="1:7">
      <c r="A71" s="3">
        <v>38863</v>
      </c>
      <c r="B71" s="4" t="s">
        <v>247</v>
      </c>
      <c r="C71" s="4" t="s">
        <v>253</v>
      </c>
      <c r="D71" s="4" t="s">
        <v>256</v>
      </c>
      <c r="E71" s="4" t="s">
        <v>328</v>
      </c>
      <c r="F71" s="42">
        <v>194.82100000000003</v>
      </c>
      <c r="G71" s="42">
        <v>354.22</v>
      </c>
    </row>
    <row r="72" spans="1:7">
      <c r="A72" s="3">
        <v>38862</v>
      </c>
      <c r="B72" s="4" t="s">
        <v>267</v>
      </c>
      <c r="C72" s="4" t="s">
        <v>286</v>
      </c>
      <c r="D72" s="4" t="s">
        <v>317</v>
      </c>
      <c r="E72" s="4" t="s">
        <v>329</v>
      </c>
      <c r="F72" s="42">
        <v>2580.6390000000001</v>
      </c>
      <c r="G72" s="42">
        <v>6974.7</v>
      </c>
    </row>
    <row r="73" spans="1:7">
      <c r="A73" s="3">
        <v>38862</v>
      </c>
      <c r="B73" s="4" t="s">
        <v>264</v>
      </c>
      <c r="C73" s="4" t="s">
        <v>253</v>
      </c>
      <c r="D73" s="4" t="s">
        <v>281</v>
      </c>
      <c r="E73" s="4" t="s">
        <v>330</v>
      </c>
      <c r="F73" s="42">
        <v>1259.0744</v>
      </c>
      <c r="G73" s="42">
        <v>2928.08</v>
      </c>
    </row>
    <row r="74" spans="1:7">
      <c r="A74" s="3">
        <v>38861</v>
      </c>
      <c r="B74" s="4" t="s">
        <v>243</v>
      </c>
      <c r="C74" s="4" t="s">
        <v>248</v>
      </c>
      <c r="D74" s="4" t="s">
        <v>288</v>
      </c>
      <c r="E74" s="4" t="s">
        <v>331</v>
      </c>
      <c r="F74" s="42">
        <v>2175.6752999999999</v>
      </c>
      <c r="G74" s="42">
        <v>5059.71</v>
      </c>
    </row>
    <row r="75" spans="1:7">
      <c r="A75" s="3">
        <v>38861</v>
      </c>
      <c r="B75" s="4" t="s">
        <v>247</v>
      </c>
      <c r="C75" s="4" t="s">
        <v>253</v>
      </c>
      <c r="D75" s="4" t="s">
        <v>288</v>
      </c>
      <c r="E75" s="4" t="s">
        <v>332</v>
      </c>
      <c r="F75" s="42">
        <v>823.97889999999995</v>
      </c>
      <c r="G75" s="42">
        <v>2226.9699999999998</v>
      </c>
    </row>
    <row r="76" spans="1:7">
      <c r="A76" s="3">
        <v>38860</v>
      </c>
      <c r="B76" s="4" t="s">
        <v>247</v>
      </c>
      <c r="C76" s="4" t="s">
        <v>253</v>
      </c>
      <c r="D76" s="4" t="s">
        <v>279</v>
      </c>
      <c r="E76" s="4" t="s">
        <v>333</v>
      </c>
      <c r="F76" s="42">
        <v>6767.5080000000007</v>
      </c>
      <c r="G76" s="42">
        <v>7690.35</v>
      </c>
    </row>
    <row r="77" spans="1:7">
      <c r="A77" s="3">
        <v>38859</v>
      </c>
      <c r="B77" s="4" t="s">
        <v>247</v>
      </c>
      <c r="C77" s="4" t="s">
        <v>255</v>
      </c>
      <c r="D77" s="4" t="s">
        <v>259</v>
      </c>
      <c r="E77" s="4" t="s">
        <v>334</v>
      </c>
      <c r="F77" s="42">
        <v>3963.8069999999998</v>
      </c>
      <c r="G77" s="42">
        <v>8808.4599999999991</v>
      </c>
    </row>
    <row r="78" spans="1:7">
      <c r="A78" s="3">
        <v>38859</v>
      </c>
      <c r="B78" s="4" t="s">
        <v>264</v>
      </c>
      <c r="C78" s="4" t="s">
        <v>248</v>
      </c>
      <c r="D78" s="4" t="s">
        <v>265</v>
      </c>
      <c r="E78" s="4" t="s">
        <v>335</v>
      </c>
      <c r="F78" s="42">
        <v>4441.3792000000003</v>
      </c>
      <c r="G78" s="42">
        <v>6531.44</v>
      </c>
    </row>
    <row r="79" spans="1:7">
      <c r="A79" s="3">
        <v>38859</v>
      </c>
      <c r="B79" s="4" t="s">
        <v>247</v>
      </c>
      <c r="C79" s="4" t="s">
        <v>258</v>
      </c>
      <c r="D79" s="4" t="s">
        <v>265</v>
      </c>
      <c r="E79" s="4" t="s">
        <v>336</v>
      </c>
      <c r="F79" s="42">
        <v>2827.5159999999996</v>
      </c>
      <c r="G79" s="42">
        <v>4792.3999999999996</v>
      </c>
    </row>
    <row r="80" spans="1:7">
      <c r="A80" s="3">
        <v>38859</v>
      </c>
      <c r="B80" s="4" t="s">
        <v>264</v>
      </c>
      <c r="C80" s="4" t="s">
        <v>253</v>
      </c>
      <c r="D80" s="4" t="s">
        <v>245</v>
      </c>
      <c r="E80" s="4" t="s">
        <v>337</v>
      </c>
      <c r="F80" s="42">
        <v>776.84849999999994</v>
      </c>
      <c r="G80" s="42">
        <v>1726.33</v>
      </c>
    </row>
    <row r="81" spans="1:7">
      <c r="A81" s="3">
        <v>38858</v>
      </c>
      <c r="B81" s="4" t="s">
        <v>247</v>
      </c>
      <c r="C81" s="4" t="s">
        <v>248</v>
      </c>
      <c r="D81" s="4" t="s">
        <v>276</v>
      </c>
      <c r="E81" s="4" t="s">
        <v>338</v>
      </c>
      <c r="F81" s="42">
        <v>3569.8872000000001</v>
      </c>
      <c r="G81" s="42">
        <v>4056.69</v>
      </c>
    </row>
    <row r="82" spans="1:7">
      <c r="A82" s="3">
        <v>38858</v>
      </c>
      <c r="B82" s="4" t="s">
        <v>264</v>
      </c>
      <c r="C82" s="4" t="s">
        <v>286</v>
      </c>
      <c r="D82" s="4" t="s">
        <v>303</v>
      </c>
      <c r="E82" s="4" t="s">
        <v>339</v>
      </c>
      <c r="F82" s="42">
        <v>1658.3309999999999</v>
      </c>
      <c r="G82" s="42">
        <v>3685.18</v>
      </c>
    </row>
    <row r="83" spans="1:7">
      <c r="A83" s="3">
        <v>38857</v>
      </c>
      <c r="B83" s="4" t="s">
        <v>243</v>
      </c>
      <c r="C83" s="4" t="s">
        <v>248</v>
      </c>
      <c r="D83" s="4" t="s">
        <v>281</v>
      </c>
      <c r="E83" s="4" t="s">
        <v>340</v>
      </c>
      <c r="F83" s="42">
        <v>2950.4429</v>
      </c>
      <c r="G83" s="42">
        <v>7974.17</v>
      </c>
    </row>
    <row r="84" spans="1:7">
      <c r="A84" s="3">
        <v>38856</v>
      </c>
      <c r="B84" s="4" t="s">
        <v>247</v>
      </c>
      <c r="C84" s="4" t="s">
        <v>272</v>
      </c>
      <c r="D84" s="4" t="s">
        <v>317</v>
      </c>
      <c r="E84" s="4" t="s">
        <v>341</v>
      </c>
      <c r="F84" s="42">
        <v>3908.8896</v>
      </c>
      <c r="G84" s="42">
        <v>4441.92</v>
      </c>
    </row>
    <row r="85" spans="1:7">
      <c r="A85" s="3">
        <v>38856</v>
      </c>
      <c r="B85" s="4" t="s">
        <v>264</v>
      </c>
      <c r="C85" s="4" t="s">
        <v>253</v>
      </c>
      <c r="D85" s="4" t="s">
        <v>265</v>
      </c>
      <c r="E85" s="4" t="s">
        <v>342</v>
      </c>
      <c r="F85" s="42">
        <v>1854.6071999999999</v>
      </c>
      <c r="G85" s="42">
        <v>4313.04</v>
      </c>
    </row>
    <row r="86" spans="1:7">
      <c r="A86" s="3">
        <v>38856</v>
      </c>
      <c r="B86" s="4" t="s">
        <v>264</v>
      </c>
      <c r="C86" s="4" t="s">
        <v>261</v>
      </c>
      <c r="D86" s="4" t="s">
        <v>251</v>
      </c>
      <c r="E86" s="4" t="s">
        <v>343</v>
      </c>
      <c r="F86" s="42">
        <v>1530.5445</v>
      </c>
      <c r="G86" s="42">
        <v>3401.21</v>
      </c>
    </row>
    <row r="87" spans="1:7">
      <c r="A87" s="3">
        <v>38856</v>
      </c>
      <c r="B87" s="4" t="s">
        <v>264</v>
      </c>
      <c r="C87" s="4" t="s">
        <v>248</v>
      </c>
      <c r="D87" s="4" t="s">
        <v>251</v>
      </c>
      <c r="E87" s="4" t="s">
        <v>344</v>
      </c>
      <c r="F87" s="42">
        <v>1798.3015999999998</v>
      </c>
      <c r="G87" s="42">
        <v>3100.52</v>
      </c>
    </row>
    <row r="88" spans="1:7">
      <c r="A88" s="3">
        <v>38856</v>
      </c>
      <c r="B88" s="4" t="s">
        <v>243</v>
      </c>
      <c r="C88" s="4" t="s">
        <v>244</v>
      </c>
      <c r="D88" s="4" t="s">
        <v>303</v>
      </c>
      <c r="E88" s="4" t="s">
        <v>345</v>
      </c>
      <c r="F88" s="42">
        <v>1458.2425000000001</v>
      </c>
      <c r="G88" s="42">
        <v>2651.35</v>
      </c>
    </row>
    <row r="89" spans="1:7">
      <c r="A89" s="3">
        <v>38855</v>
      </c>
      <c r="B89" s="4" t="s">
        <v>243</v>
      </c>
      <c r="C89" s="4" t="s">
        <v>244</v>
      </c>
      <c r="D89" s="4" t="s">
        <v>262</v>
      </c>
      <c r="E89" s="4" t="s">
        <v>346</v>
      </c>
      <c r="F89" s="42">
        <v>5309.2380000000003</v>
      </c>
      <c r="G89" s="42">
        <v>9653.16</v>
      </c>
    </row>
    <row r="90" spans="1:7">
      <c r="A90" s="3">
        <v>38855</v>
      </c>
      <c r="B90" s="4" t="s">
        <v>275</v>
      </c>
      <c r="C90" s="4" t="s">
        <v>244</v>
      </c>
      <c r="D90" s="4" t="s">
        <v>303</v>
      </c>
      <c r="E90" s="4" t="s">
        <v>347</v>
      </c>
      <c r="F90" s="42">
        <v>8649.2829500000007</v>
      </c>
      <c r="G90" s="42">
        <v>9250.57</v>
      </c>
    </row>
    <row r="91" spans="1:7">
      <c r="A91" s="3">
        <v>38855</v>
      </c>
      <c r="B91" s="4" t="s">
        <v>247</v>
      </c>
      <c r="C91" s="4" t="s">
        <v>253</v>
      </c>
      <c r="D91" s="4" t="s">
        <v>251</v>
      </c>
      <c r="E91" s="4" t="s">
        <v>348</v>
      </c>
      <c r="F91" s="42">
        <v>3731.0940000000001</v>
      </c>
      <c r="G91" s="42">
        <v>8291.32</v>
      </c>
    </row>
    <row r="92" spans="1:7">
      <c r="A92" s="3">
        <v>38855</v>
      </c>
      <c r="B92" s="4" t="s">
        <v>275</v>
      </c>
      <c r="C92" s="4" t="s">
        <v>255</v>
      </c>
      <c r="D92" s="4" t="s">
        <v>317</v>
      </c>
      <c r="E92" s="4" t="s">
        <v>349</v>
      </c>
      <c r="F92" s="42">
        <v>2442.518</v>
      </c>
      <c r="G92" s="42">
        <v>6601.4</v>
      </c>
    </row>
    <row r="93" spans="1:7">
      <c r="A93" s="3">
        <v>38855</v>
      </c>
      <c r="B93" s="4" t="s">
        <v>275</v>
      </c>
      <c r="C93" s="4" t="s">
        <v>272</v>
      </c>
      <c r="D93" s="4" t="s">
        <v>279</v>
      </c>
      <c r="E93" s="4" t="s">
        <v>350</v>
      </c>
      <c r="F93" s="42">
        <v>3489.6525000000001</v>
      </c>
      <c r="G93" s="42">
        <v>4652.87</v>
      </c>
    </row>
    <row r="94" spans="1:7">
      <c r="A94" s="3">
        <v>38855</v>
      </c>
      <c r="B94" s="4" t="s">
        <v>247</v>
      </c>
      <c r="C94" s="4" t="s">
        <v>286</v>
      </c>
      <c r="D94" s="4" t="s">
        <v>303</v>
      </c>
      <c r="E94" s="4" t="s">
        <v>351</v>
      </c>
      <c r="F94" s="42">
        <v>4246.5736500000003</v>
      </c>
      <c r="G94" s="42">
        <v>4541.79</v>
      </c>
    </row>
    <row r="95" spans="1:7">
      <c r="A95" s="3">
        <v>38855</v>
      </c>
      <c r="B95" s="4" t="s">
        <v>247</v>
      </c>
      <c r="C95" s="4" t="s">
        <v>255</v>
      </c>
      <c r="D95" s="4" t="s">
        <v>259</v>
      </c>
      <c r="E95" s="4" t="s">
        <v>352</v>
      </c>
      <c r="F95" s="42">
        <v>406.24650000000003</v>
      </c>
      <c r="G95" s="42">
        <v>738.63</v>
      </c>
    </row>
    <row r="96" spans="1:7">
      <c r="A96" s="3">
        <v>38854</v>
      </c>
      <c r="B96" s="4" t="s">
        <v>247</v>
      </c>
      <c r="C96" s="4" t="s">
        <v>261</v>
      </c>
      <c r="D96" s="4" t="s">
        <v>256</v>
      </c>
      <c r="E96" s="4" t="s">
        <v>353</v>
      </c>
      <c r="F96" s="42">
        <v>5365.1730000000007</v>
      </c>
      <c r="G96" s="42">
        <v>9754.86</v>
      </c>
    </row>
    <row r="97" spans="1:7">
      <c r="A97" s="3">
        <v>38854</v>
      </c>
      <c r="B97" s="4" t="s">
        <v>247</v>
      </c>
      <c r="C97" s="4" t="s">
        <v>248</v>
      </c>
      <c r="D97" s="4" t="s">
        <v>251</v>
      </c>
      <c r="E97" s="4" t="s">
        <v>354</v>
      </c>
      <c r="F97" s="42">
        <v>2764.3959999999997</v>
      </c>
      <c r="G97" s="42">
        <v>4766.2</v>
      </c>
    </row>
    <row r="98" spans="1:7">
      <c r="A98" s="3">
        <v>38854</v>
      </c>
      <c r="B98" s="4" t="s">
        <v>275</v>
      </c>
      <c r="C98" s="4" t="s">
        <v>261</v>
      </c>
      <c r="D98" s="4" t="s">
        <v>268</v>
      </c>
      <c r="E98" s="4" t="s">
        <v>355</v>
      </c>
      <c r="F98" s="42">
        <v>436.86270000000002</v>
      </c>
      <c r="G98" s="42">
        <v>1180.71</v>
      </c>
    </row>
    <row r="99" spans="1:7">
      <c r="A99" s="3">
        <v>38853</v>
      </c>
      <c r="B99" s="4" t="s">
        <v>275</v>
      </c>
      <c r="C99" s="4" t="s">
        <v>253</v>
      </c>
      <c r="D99" s="4" t="s">
        <v>254</v>
      </c>
      <c r="E99" s="4" t="s">
        <v>356</v>
      </c>
      <c r="F99" s="42">
        <v>4533.7574999999997</v>
      </c>
      <c r="G99" s="42">
        <v>6045.01</v>
      </c>
    </row>
    <row r="100" spans="1:7">
      <c r="A100" s="3">
        <v>38853</v>
      </c>
      <c r="B100" s="4" t="s">
        <v>247</v>
      </c>
      <c r="C100" s="4" t="s">
        <v>261</v>
      </c>
      <c r="D100" s="4" t="s">
        <v>256</v>
      </c>
      <c r="E100" s="4" t="s">
        <v>357</v>
      </c>
      <c r="F100" s="42">
        <v>272.13300000000004</v>
      </c>
      <c r="G100" s="42">
        <v>604.74</v>
      </c>
    </row>
    <row r="101" spans="1:7">
      <c r="A101" s="3">
        <v>38852</v>
      </c>
      <c r="B101" s="4" t="s">
        <v>267</v>
      </c>
      <c r="C101" s="4" t="s">
        <v>286</v>
      </c>
      <c r="D101" s="4" t="s">
        <v>281</v>
      </c>
      <c r="E101" s="4" t="s">
        <v>358</v>
      </c>
      <c r="F101" s="42">
        <v>3605.0410000000002</v>
      </c>
      <c r="G101" s="42">
        <v>6554.62</v>
      </c>
    </row>
    <row r="102" spans="1:7">
      <c r="A102" s="3">
        <v>38852</v>
      </c>
      <c r="B102" s="4" t="s">
        <v>247</v>
      </c>
      <c r="C102" s="4" t="s">
        <v>244</v>
      </c>
      <c r="D102" s="4" t="s">
        <v>279</v>
      </c>
      <c r="E102" s="4" t="s">
        <v>359</v>
      </c>
      <c r="F102" s="42">
        <v>1018.2511000000001</v>
      </c>
      <c r="G102" s="42">
        <v>2752.03</v>
      </c>
    </row>
    <row r="103" spans="1:7">
      <c r="A103" s="3">
        <v>38851</v>
      </c>
      <c r="B103" s="4" t="s">
        <v>247</v>
      </c>
      <c r="C103" s="4" t="s">
        <v>261</v>
      </c>
      <c r="D103" s="4" t="s">
        <v>276</v>
      </c>
      <c r="E103" s="4" t="s">
        <v>360</v>
      </c>
      <c r="F103" s="42">
        <v>5409.0277999999998</v>
      </c>
      <c r="G103" s="42">
        <v>9325.91</v>
      </c>
    </row>
    <row r="104" spans="1:7">
      <c r="A104" s="3">
        <v>38851</v>
      </c>
      <c r="B104" s="4" t="s">
        <v>247</v>
      </c>
      <c r="C104" s="4" t="s">
        <v>253</v>
      </c>
      <c r="D104" s="4" t="s">
        <v>268</v>
      </c>
      <c r="E104" s="4" t="s">
        <v>361</v>
      </c>
      <c r="F104" s="42">
        <v>3559.26</v>
      </c>
      <c r="G104" s="42">
        <v>4745.68</v>
      </c>
    </row>
    <row r="105" spans="1:7">
      <c r="A105" s="3">
        <v>38851</v>
      </c>
      <c r="B105" s="4" t="s">
        <v>247</v>
      </c>
      <c r="C105" s="4" t="s">
        <v>255</v>
      </c>
      <c r="D105" s="4" t="s">
        <v>251</v>
      </c>
      <c r="E105" s="4" t="s">
        <v>362</v>
      </c>
      <c r="F105" s="42">
        <v>692.46749999999997</v>
      </c>
      <c r="G105" s="42">
        <v>923.29</v>
      </c>
    </row>
    <row r="106" spans="1:7">
      <c r="A106" s="3">
        <v>38850</v>
      </c>
      <c r="B106" s="4" t="s">
        <v>267</v>
      </c>
      <c r="C106" s="4" t="s">
        <v>286</v>
      </c>
      <c r="D106" s="4" t="s">
        <v>265</v>
      </c>
      <c r="E106" s="4" t="s">
        <v>363</v>
      </c>
      <c r="F106" s="42">
        <v>2666.1385999999998</v>
      </c>
      <c r="G106" s="42">
        <v>7205.78</v>
      </c>
    </row>
    <row r="107" spans="1:7">
      <c r="A107" s="3">
        <v>38850</v>
      </c>
      <c r="B107" s="4" t="s">
        <v>247</v>
      </c>
      <c r="C107" s="4" t="s">
        <v>261</v>
      </c>
      <c r="D107" s="4" t="s">
        <v>279</v>
      </c>
      <c r="E107" s="4" t="s">
        <v>364</v>
      </c>
      <c r="F107" s="42">
        <v>2076.5250000000001</v>
      </c>
      <c r="G107" s="42">
        <v>4614.5</v>
      </c>
    </row>
    <row r="108" spans="1:7">
      <c r="A108" s="3">
        <v>38850</v>
      </c>
      <c r="B108" s="4" t="s">
        <v>264</v>
      </c>
      <c r="C108" s="4" t="s">
        <v>244</v>
      </c>
      <c r="D108" s="4" t="s">
        <v>281</v>
      </c>
      <c r="E108" s="4" t="s">
        <v>365</v>
      </c>
      <c r="F108" s="42">
        <v>927.62330000000009</v>
      </c>
      <c r="G108" s="42">
        <v>2507.09</v>
      </c>
    </row>
    <row r="109" spans="1:7">
      <c r="A109" s="3">
        <v>38849</v>
      </c>
      <c r="B109" s="4" t="s">
        <v>264</v>
      </c>
      <c r="C109" s="4" t="s">
        <v>255</v>
      </c>
      <c r="D109" s="4" t="s">
        <v>279</v>
      </c>
      <c r="E109" s="4" t="s">
        <v>366</v>
      </c>
      <c r="F109" s="42">
        <v>4596.9550000000008</v>
      </c>
      <c r="G109" s="42">
        <v>8358.1</v>
      </c>
    </row>
    <row r="110" spans="1:7">
      <c r="A110" s="3">
        <v>38849</v>
      </c>
      <c r="B110" s="4" t="s">
        <v>247</v>
      </c>
      <c r="C110" s="4" t="s">
        <v>258</v>
      </c>
      <c r="D110" s="4" t="s">
        <v>276</v>
      </c>
      <c r="E110" s="4" t="s">
        <v>367</v>
      </c>
      <c r="F110" s="42">
        <v>4764.9841999999999</v>
      </c>
      <c r="G110" s="42">
        <v>8215.49</v>
      </c>
    </row>
    <row r="111" spans="1:7">
      <c r="A111" s="3">
        <v>38849</v>
      </c>
      <c r="B111" s="4" t="s">
        <v>267</v>
      </c>
      <c r="C111" s="4" t="s">
        <v>261</v>
      </c>
      <c r="D111" s="4" t="s">
        <v>276</v>
      </c>
      <c r="E111" s="4" t="s">
        <v>368</v>
      </c>
      <c r="F111" s="42">
        <v>1122.2566999999999</v>
      </c>
      <c r="G111" s="42">
        <v>1902.13</v>
      </c>
    </row>
    <row r="112" spans="1:7">
      <c r="A112" s="3">
        <v>38848</v>
      </c>
      <c r="B112" s="4" t="s">
        <v>275</v>
      </c>
      <c r="C112" s="4" t="s">
        <v>244</v>
      </c>
      <c r="D112" s="4" t="s">
        <v>254</v>
      </c>
      <c r="E112" s="4" t="s">
        <v>369</v>
      </c>
      <c r="F112" s="42">
        <v>3545.6228500000002</v>
      </c>
      <c r="G112" s="42">
        <v>3792.11</v>
      </c>
    </row>
    <row r="113" spans="1:7">
      <c r="A113" s="3">
        <v>38848</v>
      </c>
      <c r="B113" s="4" t="s">
        <v>267</v>
      </c>
      <c r="C113" s="4" t="s">
        <v>255</v>
      </c>
      <c r="D113" s="4" t="s">
        <v>317</v>
      </c>
      <c r="E113" s="4" t="s">
        <v>370</v>
      </c>
      <c r="F113" s="42">
        <v>2293.8449999999998</v>
      </c>
      <c r="G113" s="42">
        <v>3058.46</v>
      </c>
    </row>
    <row r="114" spans="1:7">
      <c r="A114" s="3">
        <v>38847</v>
      </c>
      <c r="B114" s="4" t="s">
        <v>247</v>
      </c>
      <c r="C114" s="4" t="s">
        <v>248</v>
      </c>
      <c r="D114" s="4" t="s">
        <v>256</v>
      </c>
      <c r="E114" s="4" t="s">
        <v>371</v>
      </c>
      <c r="F114" s="42">
        <v>4030.73</v>
      </c>
      <c r="G114" s="42">
        <v>7328.6</v>
      </c>
    </row>
    <row r="115" spans="1:7">
      <c r="A115" s="3">
        <v>38847</v>
      </c>
      <c r="B115" s="4" t="s">
        <v>267</v>
      </c>
      <c r="C115" s="4" t="s">
        <v>244</v>
      </c>
      <c r="D115" s="4" t="s">
        <v>279</v>
      </c>
      <c r="E115" s="4" t="s">
        <v>372</v>
      </c>
      <c r="F115" s="42">
        <v>3475.9285000000004</v>
      </c>
      <c r="G115" s="42">
        <v>6319.87</v>
      </c>
    </row>
    <row r="116" spans="1:7">
      <c r="A116" s="3">
        <v>38847</v>
      </c>
      <c r="B116" s="4" t="s">
        <v>247</v>
      </c>
      <c r="C116" s="4" t="s">
        <v>253</v>
      </c>
      <c r="D116" s="4" t="s">
        <v>279</v>
      </c>
      <c r="E116" s="4" t="s">
        <v>373</v>
      </c>
      <c r="F116" s="42">
        <v>1855.4204999999999</v>
      </c>
      <c r="G116" s="42">
        <v>5014.6499999999996</v>
      </c>
    </row>
    <row r="117" spans="1:7">
      <c r="A117" s="3">
        <v>38847</v>
      </c>
      <c r="B117" s="4" t="s">
        <v>267</v>
      </c>
      <c r="C117" s="4" t="s">
        <v>272</v>
      </c>
      <c r="D117" s="4" t="s">
        <v>245</v>
      </c>
      <c r="E117" s="4" t="s">
        <v>374</v>
      </c>
      <c r="F117" s="42">
        <v>2236.3418999999999</v>
      </c>
      <c r="G117" s="42">
        <v>3790.41</v>
      </c>
    </row>
    <row r="118" spans="1:7">
      <c r="A118" s="3">
        <v>38847</v>
      </c>
      <c r="B118" s="4" t="s">
        <v>267</v>
      </c>
      <c r="C118" s="4" t="s">
        <v>286</v>
      </c>
      <c r="D118" s="4" t="s">
        <v>245</v>
      </c>
      <c r="E118" s="4" t="s">
        <v>375</v>
      </c>
      <c r="F118" s="42">
        <v>2127.2576000000004</v>
      </c>
      <c r="G118" s="42">
        <v>3128.32</v>
      </c>
    </row>
    <row r="119" spans="1:7">
      <c r="A119" s="3">
        <v>38847</v>
      </c>
      <c r="B119" s="4" t="s">
        <v>247</v>
      </c>
      <c r="C119" s="4" t="s">
        <v>258</v>
      </c>
      <c r="D119" s="4" t="s">
        <v>259</v>
      </c>
      <c r="E119" s="4" t="s">
        <v>376</v>
      </c>
      <c r="F119" s="42">
        <v>637.44709999999998</v>
      </c>
      <c r="G119" s="42">
        <v>1722.83</v>
      </c>
    </row>
    <row r="120" spans="1:7">
      <c r="A120" s="3">
        <v>38846</v>
      </c>
      <c r="B120" s="4" t="s">
        <v>275</v>
      </c>
      <c r="C120" s="4" t="s">
        <v>272</v>
      </c>
      <c r="D120" s="4" t="s">
        <v>276</v>
      </c>
      <c r="E120" s="4" t="s">
        <v>377</v>
      </c>
      <c r="F120" s="42">
        <v>4285.1774999999998</v>
      </c>
      <c r="G120" s="42">
        <v>5713.57</v>
      </c>
    </row>
    <row r="121" spans="1:7">
      <c r="A121" s="3">
        <v>38845</v>
      </c>
      <c r="B121" s="4" t="s">
        <v>264</v>
      </c>
      <c r="C121" s="4" t="s">
        <v>255</v>
      </c>
      <c r="D121" s="4" t="s">
        <v>281</v>
      </c>
      <c r="E121" s="4" t="s">
        <v>378</v>
      </c>
      <c r="F121" s="42">
        <v>6255.4949999999999</v>
      </c>
      <c r="G121" s="42">
        <v>8340.66</v>
      </c>
    </row>
    <row r="122" spans="1:7">
      <c r="A122" s="3">
        <v>38845</v>
      </c>
      <c r="B122" s="4" t="s">
        <v>275</v>
      </c>
      <c r="C122" s="4" t="s">
        <v>244</v>
      </c>
      <c r="D122" s="4" t="s">
        <v>254</v>
      </c>
      <c r="E122" s="4" t="s">
        <v>379</v>
      </c>
      <c r="F122" s="42">
        <v>1834.0455999999999</v>
      </c>
      <c r="G122" s="42">
        <v>4956.88</v>
      </c>
    </row>
    <row r="123" spans="1:7">
      <c r="A123" s="3">
        <v>38844</v>
      </c>
      <c r="B123" s="4" t="s">
        <v>247</v>
      </c>
      <c r="C123" s="4" t="s">
        <v>244</v>
      </c>
      <c r="D123" s="4" t="s">
        <v>276</v>
      </c>
      <c r="E123" s="4" t="s">
        <v>380</v>
      </c>
      <c r="F123" s="42">
        <v>5026.5109000000002</v>
      </c>
      <c r="G123" s="42">
        <v>8519.51</v>
      </c>
    </row>
    <row r="124" spans="1:7">
      <c r="A124" s="3">
        <v>38844</v>
      </c>
      <c r="B124" s="4" t="s">
        <v>243</v>
      </c>
      <c r="C124" s="4" t="s">
        <v>244</v>
      </c>
      <c r="D124" s="4" t="s">
        <v>254</v>
      </c>
      <c r="E124" s="4" t="s">
        <v>381</v>
      </c>
      <c r="F124" s="42">
        <v>4677.2253000000001</v>
      </c>
      <c r="G124" s="42">
        <v>5002.38</v>
      </c>
    </row>
    <row r="125" spans="1:7">
      <c r="A125" s="3">
        <v>38844</v>
      </c>
      <c r="B125" s="4" t="s">
        <v>264</v>
      </c>
      <c r="C125" s="4" t="s">
        <v>286</v>
      </c>
      <c r="D125" s="4" t="s">
        <v>256</v>
      </c>
      <c r="E125" s="4" t="s">
        <v>382</v>
      </c>
      <c r="F125" s="42">
        <v>2018.03855</v>
      </c>
      <c r="G125" s="42">
        <v>2158.33</v>
      </c>
    </row>
    <row r="126" spans="1:7">
      <c r="A126" s="3">
        <v>38843</v>
      </c>
      <c r="B126" s="4" t="s">
        <v>275</v>
      </c>
      <c r="C126" s="4" t="s">
        <v>272</v>
      </c>
      <c r="D126" s="4" t="s">
        <v>317</v>
      </c>
      <c r="E126" s="4" t="s">
        <v>383</v>
      </c>
      <c r="F126" s="42">
        <v>3172.0617999999999</v>
      </c>
      <c r="G126" s="42">
        <v>8573.14</v>
      </c>
    </row>
    <row r="127" spans="1:7">
      <c r="A127" s="3">
        <v>38843</v>
      </c>
      <c r="B127" s="4" t="s">
        <v>243</v>
      </c>
      <c r="C127" s="4" t="s">
        <v>255</v>
      </c>
      <c r="D127" s="4" t="s">
        <v>245</v>
      </c>
      <c r="E127" s="4" t="s">
        <v>384</v>
      </c>
      <c r="F127" s="42">
        <v>3558.8649</v>
      </c>
      <c r="G127" s="42">
        <v>8276.43</v>
      </c>
    </row>
    <row r="128" spans="1:7">
      <c r="A128" s="3">
        <v>38843</v>
      </c>
      <c r="B128" s="4" t="s">
        <v>267</v>
      </c>
      <c r="C128" s="4" t="s">
        <v>253</v>
      </c>
      <c r="D128" s="4" t="s">
        <v>276</v>
      </c>
      <c r="E128" s="4" t="s">
        <v>385</v>
      </c>
      <c r="F128" s="42">
        <v>1558.413</v>
      </c>
      <c r="G128" s="42">
        <v>3463.14</v>
      </c>
    </row>
    <row r="129" spans="1:7">
      <c r="A129" s="3">
        <v>38842</v>
      </c>
      <c r="B129" s="4" t="s">
        <v>243</v>
      </c>
      <c r="C129" s="4" t="s">
        <v>286</v>
      </c>
      <c r="D129" s="4" t="s">
        <v>288</v>
      </c>
      <c r="E129" s="4" t="s">
        <v>386</v>
      </c>
      <c r="F129" s="42">
        <v>1974.5040999999999</v>
      </c>
      <c r="G129" s="42">
        <v>4591.87</v>
      </c>
    </row>
    <row r="130" spans="1:7">
      <c r="A130" s="3">
        <v>38841</v>
      </c>
      <c r="B130" s="4" t="s">
        <v>264</v>
      </c>
      <c r="C130" s="4" t="s">
        <v>253</v>
      </c>
      <c r="D130" s="4" t="s">
        <v>268</v>
      </c>
      <c r="E130" s="4" t="s">
        <v>387</v>
      </c>
      <c r="F130" s="42">
        <v>5376.2628999999997</v>
      </c>
      <c r="G130" s="42">
        <v>9112.31</v>
      </c>
    </row>
    <row r="131" spans="1:7">
      <c r="A131" s="3">
        <v>38841</v>
      </c>
      <c r="B131" s="4" t="s">
        <v>247</v>
      </c>
      <c r="C131" s="4" t="s">
        <v>248</v>
      </c>
      <c r="D131" s="4" t="s">
        <v>256</v>
      </c>
      <c r="E131" s="4" t="s">
        <v>388</v>
      </c>
      <c r="F131" s="42">
        <v>7980.0847500000009</v>
      </c>
      <c r="G131" s="42">
        <v>8534.85</v>
      </c>
    </row>
    <row r="132" spans="1:7">
      <c r="A132" s="3">
        <v>38840</v>
      </c>
      <c r="B132" s="4" t="s">
        <v>267</v>
      </c>
      <c r="C132" s="4" t="s">
        <v>253</v>
      </c>
      <c r="D132" s="4" t="s">
        <v>268</v>
      </c>
      <c r="E132" s="4" t="s">
        <v>389</v>
      </c>
      <c r="F132" s="42">
        <v>4468.6187</v>
      </c>
      <c r="G132" s="42">
        <v>7573.93</v>
      </c>
    </row>
    <row r="133" spans="1:7">
      <c r="A133" s="3">
        <v>38840</v>
      </c>
      <c r="B133" s="4" t="s">
        <v>264</v>
      </c>
      <c r="C133" s="4" t="s">
        <v>261</v>
      </c>
      <c r="D133" s="4" t="s">
        <v>288</v>
      </c>
      <c r="E133" s="4" t="s">
        <v>390</v>
      </c>
      <c r="F133" s="42">
        <v>3843.0652999999998</v>
      </c>
      <c r="G133" s="42">
        <v>6513.67</v>
      </c>
    </row>
    <row r="134" spans="1:7">
      <c r="A134" s="3">
        <v>38840</v>
      </c>
      <c r="B134" s="4" t="s">
        <v>267</v>
      </c>
      <c r="C134" s="4" t="s">
        <v>261</v>
      </c>
      <c r="D134" s="4" t="s">
        <v>279</v>
      </c>
      <c r="E134" s="4" t="s">
        <v>391</v>
      </c>
      <c r="F134" s="42">
        <v>3904.1549999999997</v>
      </c>
      <c r="G134" s="42">
        <v>5205.54</v>
      </c>
    </row>
    <row r="135" spans="1:7">
      <c r="A135" s="3">
        <v>38840</v>
      </c>
      <c r="B135" s="4" t="s">
        <v>247</v>
      </c>
      <c r="C135" s="4" t="s">
        <v>258</v>
      </c>
      <c r="D135" s="4" t="s">
        <v>279</v>
      </c>
      <c r="E135" s="4" t="s">
        <v>392</v>
      </c>
      <c r="F135" s="42">
        <v>4846.9558500000003</v>
      </c>
      <c r="G135" s="42">
        <v>5183.91</v>
      </c>
    </row>
    <row r="136" spans="1:7">
      <c r="A136" s="3">
        <v>38840</v>
      </c>
      <c r="B136" s="4" t="s">
        <v>247</v>
      </c>
      <c r="C136" s="4" t="s">
        <v>286</v>
      </c>
      <c r="D136" s="4" t="s">
        <v>262</v>
      </c>
      <c r="E136" s="4" t="s">
        <v>393</v>
      </c>
      <c r="F136" s="42">
        <v>2075.59</v>
      </c>
      <c r="G136" s="42">
        <v>3773.8</v>
      </c>
    </row>
    <row r="137" spans="1:7">
      <c r="A137" s="3">
        <v>38840</v>
      </c>
      <c r="B137" s="4" t="s">
        <v>243</v>
      </c>
      <c r="C137" s="4" t="s">
        <v>272</v>
      </c>
      <c r="D137" s="4" t="s">
        <v>254</v>
      </c>
      <c r="E137" s="4" t="s">
        <v>394</v>
      </c>
      <c r="F137" s="42">
        <v>1978.1514500000001</v>
      </c>
      <c r="G137" s="42">
        <v>2115.67</v>
      </c>
    </row>
    <row r="138" spans="1:7">
      <c r="A138" s="3">
        <v>38839</v>
      </c>
      <c r="B138" s="4" t="s">
        <v>247</v>
      </c>
      <c r="C138" s="4" t="s">
        <v>248</v>
      </c>
      <c r="D138" s="4" t="s">
        <v>245</v>
      </c>
      <c r="E138" s="4" t="s">
        <v>395</v>
      </c>
      <c r="F138" s="42">
        <v>5363.0444000000007</v>
      </c>
      <c r="G138" s="42">
        <v>7886.83</v>
      </c>
    </row>
    <row r="139" spans="1:7">
      <c r="A139" s="3">
        <v>38839</v>
      </c>
      <c r="B139" s="4" t="s">
        <v>243</v>
      </c>
      <c r="C139" s="4" t="s">
        <v>244</v>
      </c>
      <c r="D139" s="4" t="s">
        <v>254</v>
      </c>
      <c r="E139" s="4" t="s">
        <v>396</v>
      </c>
      <c r="F139" s="42">
        <v>3127.7565</v>
      </c>
      <c r="G139" s="42">
        <v>6950.57</v>
      </c>
    </row>
    <row r="140" spans="1:7">
      <c r="A140" s="3">
        <v>38839</v>
      </c>
      <c r="B140" s="4" t="s">
        <v>267</v>
      </c>
      <c r="C140" s="4" t="s">
        <v>248</v>
      </c>
      <c r="D140" s="4" t="s">
        <v>262</v>
      </c>
      <c r="E140" s="4" t="s">
        <v>1304</v>
      </c>
      <c r="F140" s="42">
        <v>2420.2440000000001</v>
      </c>
      <c r="G140" s="42">
        <v>5378.32</v>
      </c>
    </row>
    <row r="141" spans="1:7">
      <c r="A141" s="3">
        <v>38839</v>
      </c>
      <c r="B141" s="4" t="s">
        <v>247</v>
      </c>
      <c r="C141" s="4" t="s">
        <v>255</v>
      </c>
      <c r="D141" s="4" t="s">
        <v>262</v>
      </c>
      <c r="E141" s="4" t="s">
        <v>398</v>
      </c>
      <c r="F141" s="42">
        <v>1775.075</v>
      </c>
      <c r="G141" s="42">
        <v>4797.5</v>
      </c>
    </row>
    <row r="142" spans="1:7">
      <c r="A142" s="3">
        <v>38839</v>
      </c>
      <c r="B142" s="4" t="s">
        <v>243</v>
      </c>
      <c r="C142" s="4" t="s">
        <v>253</v>
      </c>
      <c r="D142" s="4" t="s">
        <v>279</v>
      </c>
      <c r="E142" s="4" t="s">
        <v>399</v>
      </c>
      <c r="F142" s="42">
        <v>1265.308</v>
      </c>
      <c r="G142" s="42">
        <v>1437.85</v>
      </c>
    </row>
    <row r="143" spans="1:7">
      <c r="A143" s="3">
        <v>38838</v>
      </c>
      <c r="B143" s="4" t="s">
        <v>267</v>
      </c>
      <c r="C143" s="4" t="s">
        <v>272</v>
      </c>
      <c r="D143" s="4" t="s">
        <v>251</v>
      </c>
      <c r="E143" s="4" t="s">
        <v>400</v>
      </c>
      <c r="F143" s="42">
        <v>6605.4974999999995</v>
      </c>
      <c r="G143" s="42">
        <v>8807.33</v>
      </c>
    </row>
    <row r="144" spans="1:7">
      <c r="A144" s="3">
        <v>38838</v>
      </c>
      <c r="B144" s="4" t="s">
        <v>247</v>
      </c>
      <c r="C144" s="4" t="s">
        <v>272</v>
      </c>
      <c r="D144" s="4" t="s">
        <v>259</v>
      </c>
      <c r="E144" s="4" t="s">
        <v>401</v>
      </c>
      <c r="F144" s="42">
        <v>3750.0773000000004</v>
      </c>
      <c r="G144" s="42">
        <v>8721.11</v>
      </c>
    </row>
    <row r="145" spans="1:7">
      <c r="A145" s="3">
        <v>38838</v>
      </c>
      <c r="B145" s="4" t="s">
        <v>275</v>
      </c>
      <c r="C145" s="4" t="s">
        <v>253</v>
      </c>
      <c r="D145" s="4" t="s">
        <v>251</v>
      </c>
      <c r="E145" s="4" t="s">
        <v>402</v>
      </c>
      <c r="F145" s="42">
        <v>5990.4974999999995</v>
      </c>
      <c r="G145" s="42">
        <v>7987.33</v>
      </c>
    </row>
    <row r="146" spans="1:7">
      <c r="A146" s="3">
        <v>38838</v>
      </c>
      <c r="B146" s="4" t="s">
        <v>247</v>
      </c>
      <c r="C146" s="4" t="s">
        <v>261</v>
      </c>
      <c r="D146" s="4" t="s">
        <v>262</v>
      </c>
      <c r="E146" s="4" t="s">
        <v>403</v>
      </c>
      <c r="F146" s="42">
        <v>3297.0465000000004</v>
      </c>
      <c r="G146" s="42">
        <v>7326.77</v>
      </c>
    </row>
    <row r="147" spans="1:7">
      <c r="A147" s="3">
        <v>38838</v>
      </c>
      <c r="B147" s="4" t="s">
        <v>247</v>
      </c>
      <c r="C147" s="4" t="s">
        <v>261</v>
      </c>
      <c r="D147" s="4" t="s">
        <v>317</v>
      </c>
      <c r="E147" s="4" t="s">
        <v>404</v>
      </c>
      <c r="F147" s="42">
        <v>3650.8996000000006</v>
      </c>
      <c r="G147" s="42">
        <v>5368.97</v>
      </c>
    </row>
    <row r="148" spans="1:7">
      <c r="A148" s="3">
        <v>38838</v>
      </c>
      <c r="B148" s="4" t="s">
        <v>247</v>
      </c>
      <c r="C148" s="4" t="s">
        <v>244</v>
      </c>
      <c r="D148" s="4" t="s">
        <v>268</v>
      </c>
      <c r="E148" s="4" t="s">
        <v>405</v>
      </c>
      <c r="F148" s="42">
        <v>3084.0745999999999</v>
      </c>
      <c r="G148" s="42">
        <v>5317.37</v>
      </c>
    </row>
    <row r="149" spans="1:7">
      <c r="A149" s="3">
        <v>38838</v>
      </c>
      <c r="B149" s="4" t="s">
        <v>247</v>
      </c>
      <c r="C149" s="4" t="s">
        <v>248</v>
      </c>
      <c r="D149" s="4" t="s">
        <v>276</v>
      </c>
      <c r="E149" s="4" t="s">
        <v>406</v>
      </c>
      <c r="F149" s="42">
        <v>2081.3031999999998</v>
      </c>
      <c r="G149" s="42">
        <v>4840.24</v>
      </c>
    </row>
    <row r="150" spans="1:7">
      <c r="A150" s="3">
        <v>38838</v>
      </c>
      <c r="B150" s="4" t="s">
        <v>247</v>
      </c>
      <c r="C150" s="4" t="s">
        <v>286</v>
      </c>
      <c r="D150" s="4" t="s">
        <v>317</v>
      </c>
      <c r="E150" s="4" t="s">
        <v>407</v>
      </c>
      <c r="F150" s="42">
        <v>2347.59</v>
      </c>
      <c r="G150" s="42">
        <v>3130.12</v>
      </c>
    </row>
    <row r="151" spans="1:7">
      <c r="A151" s="3">
        <v>38837</v>
      </c>
      <c r="B151" s="4" t="s">
        <v>267</v>
      </c>
      <c r="C151" s="4" t="s">
        <v>258</v>
      </c>
      <c r="D151" s="4" t="s">
        <v>245</v>
      </c>
      <c r="E151" s="4" t="s">
        <v>408</v>
      </c>
      <c r="F151" s="42">
        <v>3233.7251000000001</v>
      </c>
      <c r="G151" s="42">
        <v>5480.89</v>
      </c>
    </row>
    <row r="152" spans="1:7">
      <c r="A152" s="3">
        <v>38837</v>
      </c>
      <c r="B152" s="4" t="s">
        <v>247</v>
      </c>
      <c r="C152" s="4" t="s">
        <v>244</v>
      </c>
      <c r="D152" s="4" t="s">
        <v>288</v>
      </c>
      <c r="E152" s="4" t="s">
        <v>409</v>
      </c>
      <c r="F152" s="42">
        <v>2796.4023999999999</v>
      </c>
      <c r="G152" s="42">
        <v>3177.73</v>
      </c>
    </row>
    <row r="153" spans="1:7">
      <c r="A153" s="3">
        <v>38837</v>
      </c>
      <c r="B153" s="4" t="s">
        <v>267</v>
      </c>
      <c r="C153" s="4" t="s">
        <v>253</v>
      </c>
      <c r="D153" s="4" t="s">
        <v>279</v>
      </c>
      <c r="E153" s="4" t="s">
        <v>410</v>
      </c>
      <c r="F153" s="42">
        <v>730.46249999999998</v>
      </c>
      <c r="G153" s="42">
        <v>973.95</v>
      </c>
    </row>
    <row r="154" spans="1:7">
      <c r="A154" s="3">
        <v>38836</v>
      </c>
      <c r="B154" s="4" t="s">
        <v>243</v>
      </c>
      <c r="C154" s="4" t="s">
        <v>261</v>
      </c>
      <c r="D154" s="4" t="s">
        <v>303</v>
      </c>
      <c r="E154" s="4" t="s">
        <v>411</v>
      </c>
      <c r="F154" s="42">
        <v>3491.3835000000004</v>
      </c>
      <c r="G154" s="42">
        <v>6347.97</v>
      </c>
    </row>
    <row r="155" spans="1:7">
      <c r="A155" s="3">
        <v>38836</v>
      </c>
      <c r="B155" s="4" t="s">
        <v>275</v>
      </c>
      <c r="C155" s="4" t="s">
        <v>248</v>
      </c>
      <c r="D155" s="4" t="s">
        <v>251</v>
      </c>
      <c r="E155" s="4" t="s">
        <v>412</v>
      </c>
      <c r="F155" s="42">
        <v>3196.6177999999995</v>
      </c>
      <c r="G155" s="42">
        <v>5511.41</v>
      </c>
    </row>
    <row r="156" spans="1:7">
      <c r="A156" s="3">
        <v>38836</v>
      </c>
      <c r="B156" s="4" t="s">
        <v>275</v>
      </c>
      <c r="C156" s="4" t="s">
        <v>248</v>
      </c>
      <c r="D156" s="4" t="s">
        <v>279</v>
      </c>
      <c r="E156" s="4" t="s">
        <v>413</v>
      </c>
      <c r="F156" s="42">
        <v>2714.3696</v>
      </c>
      <c r="G156" s="42">
        <v>3991.72</v>
      </c>
    </row>
    <row r="157" spans="1:7">
      <c r="A157" s="3">
        <v>38836</v>
      </c>
      <c r="B157" s="4" t="s">
        <v>264</v>
      </c>
      <c r="C157" s="4" t="s">
        <v>255</v>
      </c>
      <c r="D157" s="4" t="s">
        <v>317</v>
      </c>
      <c r="E157" s="4" t="s">
        <v>414</v>
      </c>
      <c r="F157" s="42">
        <v>195.21899999999999</v>
      </c>
      <c r="G157" s="42">
        <v>433.82</v>
      </c>
    </row>
    <row r="158" spans="1:7">
      <c r="A158" s="3">
        <v>38835</v>
      </c>
      <c r="B158" s="4" t="s">
        <v>267</v>
      </c>
      <c r="C158" s="4" t="s">
        <v>272</v>
      </c>
      <c r="D158" s="4" t="s">
        <v>276</v>
      </c>
      <c r="E158" s="4" t="s">
        <v>415</v>
      </c>
      <c r="F158" s="42">
        <v>3290.5840000000003</v>
      </c>
      <c r="G158" s="42">
        <v>3739.3</v>
      </c>
    </row>
    <row r="159" spans="1:7">
      <c r="A159" s="3">
        <v>38835</v>
      </c>
      <c r="B159" s="4" t="s">
        <v>243</v>
      </c>
      <c r="C159" s="4" t="s">
        <v>286</v>
      </c>
      <c r="D159" s="4" t="s">
        <v>245</v>
      </c>
      <c r="E159" s="4" t="s">
        <v>416</v>
      </c>
      <c r="F159" s="42">
        <v>98.042600000000007</v>
      </c>
      <c r="G159" s="42">
        <v>264.98</v>
      </c>
    </row>
    <row r="160" spans="1:7">
      <c r="A160" s="3">
        <v>38834</v>
      </c>
      <c r="B160" s="4" t="s">
        <v>243</v>
      </c>
      <c r="C160" s="4" t="s">
        <v>255</v>
      </c>
      <c r="D160" s="4" t="s">
        <v>256</v>
      </c>
      <c r="E160" s="4" t="s">
        <v>355</v>
      </c>
      <c r="F160" s="42">
        <v>1186.6409000000001</v>
      </c>
      <c r="G160" s="42">
        <v>2759.63</v>
      </c>
    </row>
    <row r="161" spans="1:7">
      <c r="A161" s="3">
        <v>38833</v>
      </c>
      <c r="B161" s="4" t="s">
        <v>243</v>
      </c>
      <c r="C161" s="4" t="s">
        <v>258</v>
      </c>
      <c r="D161" s="4" t="s">
        <v>276</v>
      </c>
      <c r="E161" s="4" t="s">
        <v>417</v>
      </c>
      <c r="F161" s="42">
        <v>7054.7752</v>
      </c>
      <c r="G161" s="42">
        <v>8016.79</v>
      </c>
    </row>
    <row r="162" spans="1:7">
      <c r="A162" s="3">
        <v>38833</v>
      </c>
      <c r="B162" s="4" t="s">
        <v>247</v>
      </c>
      <c r="C162" s="4" t="s">
        <v>258</v>
      </c>
      <c r="D162" s="4" t="s">
        <v>256</v>
      </c>
      <c r="E162" s="4" t="s">
        <v>418</v>
      </c>
      <c r="F162" s="42">
        <v>317.27120000000002</v>
      </c>
      <c r="G162" s="42">
        <v>737.84</v>
      </c>
    </row>
    <row r="163" spans="1:7">
      <c r="A163" s="3">
        <v>38832</v>
      </c>
      <c r="B163" s="4" t="s">
        <v>275</v>
      </c>
      <c r="C163" s="4" t="s">
        <v>286</v>
      </c>
      <c r="D163" s="4" t="s">
        <v>268</v>
      </c>
      <c r="E163" s="4" t="s">
        <v>419</v>
      </c>
      <c r="F163" s="42">
        <v>8333.411900000001</v>
      </c>
      <c r="G163" s="42">
        <v>8912.74</v>
      </c>
    </row>
    <row r="164" spans="1:7">
      <c r="A164" s="3">
        <v>38832</v>
      </c>
      <c r="B164" s="4" t="s">
        <v>247</v>
      </c>
      <c r="C164" s="4" t="s">
        <v>258</v>
      </c>
      <c r="D164" s="4" t="s">
        <v>268</v>
      </c>
      <c r="E164" s="4" t="s">
        <v>420</v>
      </c>
      <c r="F164" s="42">
        <v>3342.2579999999998</v>
      </c>
      <c r="G164" s="42">
        <v>7427.24</v>
      </c>
    </row>
    <row r="165" spans="1:7">
      <c r="A165" s="3">
        <v>38830</v>
      </c>
      <c r="B165" s="4" t="s">
        <v>275</v>
      </c>
      <c r="C165" s="4" t="s">
        <v>255</v>
      </c>
      <c r="D165" s="4" t="s">
        <v>259</v>
      </c>
      <c r="E165" s="4" t="s">
        <v>421</v>
      </c>
      <c r="F165" s="42">
        <v>1673.6358</v>
      </c>
      <c r="G165" s="42">
        <v>4523.34</v>
      </c>
    </row>
    <row r="166" spans="1:7">
      <c r="A166" s="3">
        <v>38828</v>
      </c>
      <c r="B166" s="4" t="s">
        <v>247</v>
      </c>
      <c r="C166" s="4" t="s">
        <v>258</v>
      </c>
      <c r="D166" s="4" t="s">
        <v>265</v>
      </c>
      <c r="E166" s="4" t="s">
        <v>422</v>
      </c>
      <c r="F166" s="42">
        <v>3627.81</v>
      </c>
      <c r="G166" s="42">
        <v>8061.8</v>
      </c>
    </row>
    <row r="167" spans="1:7">
      <c r="A167" s="3">
        <v>38828</v>
      </c>
      <c r="B167" s="4" t="s">
        <v>267</v>
      </c>
      <c r="C167" s="4" t="s">
        <v>248</v>
      </c>
      <c r="D167" s="4" t="s">
        <v>281</v>
      </c>
      <c r="E167" s="4" t="s">
        <v>423</v>
      </c>
      <c r="F167" s="42">
        <v>3303.1997999999999</v>
      </c>
      <c r="G167" s="42">
        <v>7681.86</v>
      </c>
    </row>
    <row r="168" spans="1:7">
      <c r="A168" s="3">
        <v>38828</v>
      </c>
      <c r="B168" s="4" t="s">
        <v>267</v>
      </c>
      <c r="C168" s="4" t="s">
        <v>255</v>
      </c>
      <c r="D168" s="4" t="s">
        <v>256</v>
      </c>
      <c r="E168" s="4" t="s">
        <v>424</v>
      </c>
      <c r="F168" s="42">
        <v>3122.1255999999998</v>
      </c>
      <c r="G168" s="42">
        <v>3547.87</v>
      </c>
    </row>
    <row r="169" spans="1:7">
      <c r="A169" s="3">
        <v>38827</v>
      </c>
      <c r="B169" s="4" t="s">
        <v>247</v>
      </c>
      <c r="C169" s="4" t="s">
        <v>255</v>
      </c>
      <c r="D169" s="4" t="s">
        <v>288</v>
      </c>
      <c r="E169" s="4" t="s">
        <v>425</v>
      </c>
      <c r="F169" s="42">
        <v>5717.9141999999993</v>
      </c>
      <c r="G169" s="42">
        <v>9691.3799999999992</v>
      </c>
    </row>
    <row r="170" spans="1:7">
      <c r="A170" s="3">
        <v>38826</v>
      </c>
      <c r="B170" s="4" t="s">
        <v>243</v>
      </c>
      <c r="C170" s="4" t="s">
        <v>248</v>
      </c>
      <c r="D170" s="4" t="s">
        <v>254</v>
      </c>
      <c r="E170" s="4" t="s">
        <v>426</v>
      </c>
      <c r="F170" s="42">
        <v>4338.3998000000001</v>
      </c>
      <c r="G170" s="42">
        <v>7353.22</v>
      </c>
    </row>
    <row r="171" spans="1:7">
      <c r="A171" s="3">
        <v>38826</v>
      </c>
      <c r="B171" s="4" t="s">
        <v>247</v>
      </c>
      <c r="C171" s="4" t="s">
        <v>255</v>
      </c>
      <c r="D171" s="4" t="s">
        <v>279</v>
      </c>
      <c r="E171" s="4" t="s">
        <v>427</v>
      </c>
      <c r="F171" s="42">
        <v>1741.0227</v>
      </c>
      <c r="G171" s="42">
        <v>4048.89</v>
      </c>
    </row>
    <row r="172" spans="1:7">
      <c r="A172" s="3">
        <v>38826</v>
      </c>
      <c r="B172" s="4" t="s">
        <v>247</v>
      </c>
      <c r="C172" s="4" t="s">
        <v>244</v>
      </c>
      <c r="D172" s="4" t="s">
        <v>276</v>
      </c>
      <c r="E172" s="4" t="s">
        <v>428</v>
      </c>
      <c r="F172" s="42">
        <v>2382.9450000000002</v>
      </c>
      <c r="G172" s="42">
        <v>3177.26</v>
      </c>
    </row>
    <row r="173" spans="1:7">
      <c r="A173" s="3">
        <v>38825</v>
      </c>
      <c r="B173" s="4" t="s">
        <v>275</v>
      </c>
      <c r="C173" s="4" t="s">
        <v>272</v>
      </c>
      <c r="D173" s="4" t="s">
        <v>245</v>
      </c>
      <c r="E173" s="4" t="s">
        <v>429</v>
      </c>
      <c r="F173" s="42">
        <v>2322.1385</v>
      </c>
      <c r="G173" s="42">
        <v>4222.07</v>
      </c>
    </row>
    <row r="174" spans="1:7">
      <c r="A174" s="3">
        <v>38825</v>
      </c>
      <c r="B174" s="4" t="s">
        <v>267</v>
      </c>
      <c r="C174" s="4" t="s">
        <v>255</v>
      </c>
      <c r="D174" s="4" t="s">
        <v>317</v>
      </c>
      <c r="E174" s="4" t="s">
        <v>430</v>
      </c>
      <c r="F174" s="42">
        <v>3239.9900500000003</v>
      </c>
      <c r="G174" s="42">
        <v>3465.23</v>
      </c>
    </row>
    <row r="175" spans="1:7">
      <c r="A175" s="3">
        <v>38824</v>
      </c>
      <c r="B175" s="4" t="s">
        <v>243</v>
      </c>
      <c r="C175" s="4" t="s">
        <v>286</v>
      </c>
      <c r="D175" s="4" t="s">
        <v>279</v>
      </c>
      <c r="E175" s="4" t="s">
        <v>431</v>
      </c>
      <c r="F175" s="42">
        <v>3781.3185000000003</v>
      </c>
      <c r="G175" s="42">
        <v>8402.93</v>
      </c>
    </row>
    <row r="176" spans="1:7">
      <c r="A176" s="3">
        <v>38823</v>
      </c>
      <c r="B176" s="4" t="s">
        <v>247</v>
      </c>
      <c r="C176" s="4" t="s">
        <v>272</v>
      </c>
      <c r="D176" s="4" t="s">
        <v>303</v>
      </c>
      <c r="E176" s="4" t="s">
        <v>432</v>
      </c>
      <c r="F176" s="42">
        <v>6989.4615999999996</v>
      </c>
      <c r="G176" s="42">
        <v>7942.57</v>
      </c>
    </row>
    <row r="177" spans="1:7">
      <c r="A177" s="3">
        <v>38823</v>
      </c>
      <c r="B177" s="4" t="s">
        <v>264</v>
      </c>
      <c r="C177" s="4" t="s">
        <v>261</v>
      </c>
      <c r="D177" s="4" t="s">
        <v>262</v>
      </c>
      <c r="E177" s="4" t="s">
        <v>433</v>
      </c>
      <c r="F177" s="42">
        <v>3494.5920000000001</v>
      </c>
      <c r="G177" s="42">
        <v>7765.76</v>
      </c>
    </row>
    <row r="178" spans="1:7">
      <c r="A178" s="3">
        <v>38823</v>
      </c>
      <c r="B178" s="4" t="s">
        <v>267</v>
      </c>
      <c r="C178" s="4" t="s">
        <v>248</v>
      </c>
      <c r="D178" s="4" t="s">
        <v>259</v>
      </c>
      <c r="E178" s="4" t="s">
        <v>434</v>
      </c>
      <c r="F178" s="42">
        <v>4473.2474999999995</v>
      </c>
      <c r="G178" s="42">
        <v>5964.33</v>
      </c>
    </row>
    <row r="179" spans="1:7">
      <c r="A179" s="3">
        <v>38823</v>
      </c>
      <c r="B179" s="4" t="s">
        <v>275</v>
      </c>
      <c r="C179" s="4" t="s">
        <v>253</v>
      </c>
      <c r="D179" s="4" t="s">
        <v>265</v>
      </c>
      <c r="E179" s="4" t="s">
        <v>435</v>
      </c>
      <c r="F179" s="42">
        <v>2521.9542999999999</v>
      </c>
      <c r="G179" s="42">
        <v>5865.01</v>
      </c>
    </row>
    <row r="180" spans="1:7">
      <c r="A180" s="3">
        <v>38823</v>
      </c>
      <c r="B180" s="4" t="s">
        <v>247</v>
      </c>
      <c r="C180" s="4" t="s">
        <v>261</v>
      </c>
      <c r="D180" s="4" t="s">
        <v>254</v>
      </c>
      <c r="E180" s="4" t="s">
        <v>436</v>
      </c>
      <c r="F180" s="42">
        <v>2986.6552000000006</v>
      </c>
      <c r="G180" s="42">
        <v>4392.1400000000003</v>
      </c>
    </row>
    <row r="181" spans="1:7">
      <c r="A181" s="3">
        <v>38823</v>
      </c>
      <c r="B181" s="4" t="s">
        <v>264</v>
      </c>
      <c r="C181" s="4" t="s">
        <v>255</v>
      </c>
      <c r="D181" s="4" t="s">
        <v>268</v>
      </c>
      <c r="E181" s="4" t="s">
        <v>437</v>
      </c>
      <c r="F181" s="42">
        <v>2350.4615999999996</v>
      </c>
      <c r="G181" s="42">
        <v>4052.52</v>
      </c>
    </row>
    <row r="182" spans="1:7">
      <c r="A182" s="3">
        <v>38822</v>
      </c>
      <c r="B182" s="4" t="s">
        <v>264</v>
      </c>
      <c r="C182" s="4" t="s">
        <v>261</v>
      </c>
      <c r="D182" s="4" t="s">
        <v>245</v>
      </c>
      <c r="E182" s="4" t="s">
        <v>438</v>
      </c>
      <c r="F182" s="42">
        <v>3894.4124999999999</v>
      </c>
      <c r="G182" s="42">
        <v>8654.25</v>
      </c>
    </row>
    <row r="183" spans="1:7">
      <c r="A183" s="3">
        <v>38822</v>
      </c>
      <c r="B183" s="4" t="s">
        <v>243</v>
      </c>
      <c r="C183" s="4" t="s">
        <v>248</v>
      </c>
      <c r="D183" s="4" t="s">
        <v>256</v>
      </c>
      <c r="E183" s="4" t="s">
        <v>439</v>
      </c>
      <c r="F183" s="42">
        <v>1935.9611</v>
      </c>
      <c r="G183" s="42">
        <v>3281.29</v>
      </c>
    </row>
    <row r="184" spans="1:7">
      <c r="A184" s="3">
        <v>38822</v>
      </c>
      <c r="B184" s="4" t="s">
        <v>247</v>
      </c>
      <c r="C184" s="4" t="s">
        <v>255</v>
      </c>
      <c r="D184" s="4" t="s">
        <v>254</v>
      </c>
      <c r="E184" s="4" t="s">
        <v>440</v>
      </c>
      <c r="F184" s="42">
        <v>1182.0463999999999</v>
      </c>
      <c r="G184" s="42">
        <v>3194.72</v>
      </c>
    </row>
    <row r="185" spans="1:7">
      <c r="A185" s="3">
        <v>38821</v>
      </c>
      <c r="B185" s="4" t="s">
        <v>247</v>
      </c>
      <c r="C185" s="4" t="s">
        <v>244</v>
      </c>
      <c r="D185" s="4" t="s">
        <v>279</v>
      </c>
      <c r="E185" s="4" t="s">
        <v>441</v>
      </c>
      <c r="F185" s="42">
        <v>5822.4975999999997</v>
      </c>
      <c r="G185" s="42">
        <v>9868.64</v>
      </c>
    </row>
    <row r="186" spans="1:7">
      <c r="A186" s="3">
        <v>38821</v>
      </c>
      <c r="B186" s="4" t="s">
        <v>243</v>
      </c>
      <c r="C186" s="4" t="s">
        <v>258</v>
      </c>
      <c r="D186" s="4" t="s">
        <v>303</v>
      </c>
      <c r="E186" s="4" t="s">
        <v>442</v>
      </c>
      <c r="F186" s="42">
        <v>5082.0752000000002</v>
      </c>
      <c r="G186" s="42">
        <v>7473.64</v>
      </c>
    </row>
    <row r="187" spans="1:7">
      <c r="A187" s="3">
        <v>38821</v>
      </c>
      <c r="B187" s="4" t="s">
        <v>247</v>
      </c>
      <c r="C187" s="4" t="s">
        <v>253</v>
      </c>
      <c r="D187" s="4" t="s">
        <v>279</v>
      </c>
      <c r="E187" s="4" t="s">
        <v>443</v>
      </c>
      <c r="F187" s="42">
        <v>6416.8395500000006</v>
      </c>
      <c r="G187" s="42">
        <v>6862.93</v>
      </c>
    </row>
    <row r="188" spans="1:7">
      <c r="A188" s="3">
        <v>38821</v>
      </c>
      <c r="B188" s="4" t="s">
        <v>275</v>
      </c>
      <c r="C188" s="4" t="s">
        <v>248</v>
      </c>
      <c r="D188" s="4" t="s">
        <v>245</v>
      </c>
      <c r="E188" s="4" t="s">
        <v>444</v>
      </c>
      <c r="F188" s="42">
        <v>6221.9201000000003</v>
      </c>
      <c r="G188" s="42">
        <v>6654.46</v>
      </c>
    </row>
    <row r="189" spans="1:7">
      <c r="A189" s="3">
        <v>38821</v>
      </c>
      <c r="B189" s="4" t="s">
        <v>247</v>
      </c>
      <c r="C189" s="4" t="s">
        <v>272</v>
      </c>
      <c r="D189" s="4" t="s">
        <v>259</v>
      </c>
      <c r="E189" s="4" t="s">
        <v>445</v>
      </c>
      <c r="F189" s="42">
        <v>343.21950000000004</v>
      </c>
      <c r="G189" s="42">
        <v>762.71</v>
      </c>
    </row>
    <row r="190" spans="1:7">
      <c r="A190" s="3">
        <v>38821</v>
      </c>
      <c r="B190" s="4" t="s">
        <v>247</v>
      </c>
      <c r="C190" s="4" t="s">
        <v>248</v>
      </c>
      <c r="D190" s="4" t="s">
        <v>256</v>
      </c>
      <c r="E190" s="4" t="s">
        <v>446</v>
      </c>
      <c r="F190" s="42">
        <v>189.83305000000001</v>
      </c>
      <c r="G190" s="42">
        <v>203.03</v>
      </c>
    </row>
    <row r="191" spans="1:7">
      <c r="A191" s="3">
        <v>38820</v>
      </c>
      <c r="B191" s="4" t="s">
        <v>275</v>
      </c>
      <c r="C191" s="4" t="s">
        <v>253</v>
      </c>
      <c r="D191" s="4" t="s">
        <v>281</v>
      </c>
      <c r="E191" s="4" t="s">
        <v>447</v>
      </c>
      <c r="F191" s="42">
        <v>5416.9879499999997</v>
      </c>
      <c r="G191" s="42">
        <v>5793.57</v>
      </c>
    </row>
    <row r="192" spans="1:7">
      <c r="A192" s="3">
        <v>38820</v>
      </c>
      <c r="B192" s="4" t="s">
        <v>243</v>
      </c>
      <c r="C192" s="4" t="s">
        <v>248</v>
      </c>
      <c r="D192" s="4" t="s">
        <v>259</v>
      </c>
      <c r="E192" s="4" t="s">
        <v>448</v>
      </c>
      <c r="F192" s="42">
        <v>3293.4255999999996</v>
      </c>
      <c r="G192" s="42">
        <v>5678.32</v>
      </c>
    </row>
    <row r="193" spans="1:7">
      <c r="A193" s="3">
        <v>38820</v>
      </c>
      <c r="B193" s="4" t="s">
        <v>247</v>
      </c>
      <c r="C193" s="4" t="s">
        <v>244</v>
      </c>
      <c r="D193" s="4" t="s">
        <v>268</v>
      </c>
      <c r="E193" s="4" t="s">
        <v>449</v>
      </c>
      <c r="F193" s="42">
        <v>457.75659999999999</v>
      </c>
      <c r="G193" s="42">
        <v>1237.18</v>
      </c>
    </row>
    <row r="194" spans="1:7">
      <c r="A194" s="3">
        <v>38819</v>
      </c>
      <c r="B194" s="4" t="s">
        <v>247</v>
      </c>
      <c r="C194" s="4" t="s">
        <v>248</v>
      </c>
      <c r="D194" s="4" t="s">
        <v>281</v>
      </c>
      <c r="E194" s="4" t="s">
        <v>450</v>
      </c>
      <c r="F194" s="42">
        <v>5261.6081999999997</v>
      </c>
      <c r="G194" s="42">
        <v>8917.98</v>
      </c>
    </row>
    <row r="195" spans="1:7">
      <c r="A195" s="3">
        <v>38819</v>
      </c>
      <c r="B195" s="4" t="s">
        <v>247</v>
      </c>
      <c r="C195" s="4" t="s">
        <v>286</v>
      </c>
      <c r="D195" s="4" t="s">
        <v>245</v>
      </c>
      <c r="E195" s="4" t="s">
        <v>451</v>
      </c>
      <c r="F195" s="42">
        <v>4866.6001999999999</v>
      </c>
      <c r="G195" s="42">
        <v>8390.69</v>
      </c>
    </row>
    <row r="196" spans="1:7">
      <c r="A196" s="3">
        <v>38819</v>
      </c>
      <c r="B196" s="4" t="s">
        <v>275</v>
      </c>
      <c r="C196" s="4" t="s">
        <v>255</v>
      </c>
      <c r="D196" s="4" t="s">
        <v>279</v>
      </c>
      <c r="E196" s="4" t="s">
        <v>452</v>
      </c>
      <c r="F196" s="42">
        <v>5928.8175000000001</v>
      </c>
      <c r="G196" s="42">
        <v>7905.09</v>
      </c>
    </row>
    <row r="197" spans="1:7">
      <c r="A197" s="3">
        <v>38819</v>
      </c>
      <c r="B197" s="4" t="s">
        <v>275</v>
      </c>
      <c r="C197" s="4" t="s">
        <v>286</v>
      </c>
      <c r="D197" s="4" t="s">
        <v>259</v>
      </c>
      <c r="E197" s="4" t="s">
        <v>453</v>
      </c>
      <c r="F197" s="42">
        <v>987.8309999999999</v>
      </c>
      <c r="G197" s="42">
        <v>2195.1799999999998</v>
      </c>
    </row>
    <row r="198" spans="1:7">
      <c r="A198" s="3">
        <v>38819</v>
      </c>
      <c r="B198" s="4" t="s">
        <v>264</v>
      </c>
      <c r="C198" s="4" t="s">
        <v>248</v>
      </c>
      <c r="D198" s="4" t="s">
        <v>317</v>
      </c>
      <c r="E198" s="4" t="s">
        <v>454</v>
      </c>
      <c r="F198" s="42">
        <v>751.75649999999996</v>
      </c>
      <c r="G198" s="42">
        <v>1670.57</v>
      </c>
    </row>
    <row r="199" spans="1:7">
      <c r="A199" s="3">
        <v>38818</v>
      </c>
      <c r="B199" s="4" t="s">
        <v>247</v>
      </c>
      <c r="C199" s="4" t="s">
        <v>272</v>
      </c>
      <c r="D199" s="4" t="s">
        <v>279</v>
      </c>
      <c r="E199" s="4" t="s">
        <v>455</v>
      </c>
      <c r="F199" s="42">
        <v>3267.6043999999997</v>
      </c>
      <c r="G199" s="42">
        <v>7599.08</v>
      </c>
    </row>
    <row r="200" spans="1:7">
      <c r="A200" s="3">
        <v>38817</v>
      </c>
      <c r="B200" s="4" t="s">
        <v>267</v>
      </c>
      <c r="C200" s="4" t="s">
        <v>272</v>
      </c>
      <c r="D200" s="4" t="s">
        <v>268</v>
      </c>
      <c r="E200" s="4" t="s">
        <v>456</v>
      </c>
      <c r="F200" s="42">
        <v>8220.264799999999</v>
      </c>
      <c r="G200" s="42">
        <v>9341.2099999999991</v>
      </c>
    </row>
    <row r="201" spans="1:7">
      <c r="A201" s="3">
        <v>38817</v>
      </c>
      <c r="B201" s="4" t="s">
        <v>275</v>
      </c>
      <c r="C201" s="4" t="s">
        <v>261</v>
      </c>
      <c r="D201" s="4" t="s">
        <v>288</v>
      </c>
      <c r="E201" s="4" t="s">
        <v>457</v>
      </c>
      <c r="F201" s="42">
        <v>2373.2788</v>
      </c>
      <c r="G201" s="42">
        <v>4091.86</v>
      </c>
    </row>
    <row r="202" spans="1:7">
      <c r="A202" s="3">
        <v>38816</v>
      </c>
      <c r="B202" s="4" t="s">
        <v>243</v>
      </c>
      <c r="C202" s="4" t="s">
        <v>272</v>
      </c>
      <c r="D202" s="4" t="s">
        <v>245</v>
      </c>
      <c r="E202" s="4" t="s">
        <v>458</v>
      </c>
      <c r="F202" s="42">
        <v>3119.4790000000003</v>
      </c>
      <c r="G202" s="42">
        <v>5671.78</v>
      </c>
    </row>
    <row r="203" spans="1:7">
      <c r="A203" s="3">
        <v>38816</v>
      </c>
      <c r="B203" s="4" t="s">
        <v>243</v>
      </c>
      <c r="C203" s="4" t="s">
        <v>244</v>
      </c>
      <c r="D203" s="4" t="s">
        <v>259</v>
      </c>
      <c r="E203" s="4" t="s">
        <v>459</v>
      </c>
      <c r="F203" s="42">
        <v>2647.4331999999999</v>
      </c>
      <c r="G203" s="42">
        <v>4564.54</v>
      </c>
    </row>
    <row r="204" spans="1:7">
      <c r="A204" s="3">
        <v>38816</v>
      </c>
      <c r="B204" s="4" t="s">
        <v>267</v>
      </c>
      <c r="C204" s="4" t="s">
        <v>253</v>
      </c>
      <c r="D204" s="4" t="s">
        <v>303</v>
      </c>
      <c r="E204" s="4" t="s">
        <v>322</v>
      </c>
      <c r="F204" s="42">
        <v>1126.7080000000001</v>
      </c>
      <c r="G204" s="42">
        <v>2048.56</v>
      </c>
    </row>
    <row r="205" spans="1:7">
      <c r="A205" s="3">
        <v>38816</v>
      </c>
      <c r="B205" s="4" t="s">
        <v>247</v>
      </c>
      <c r="C205" s="4" t="s">
        <v>286</v>
      </c>
      <c r="D205" s="4" t="s">
        <v>276</v>
      </c>
      <c r="E205" s="4" t="s">
        <v>460</v>
      </c>
      <c r="F205" s="42">
        <v>1786.3472000000002</v>
      </c>
      <c r="G205" s="42">
        <v>2029.94</v>
      </c>
    </row>
    <row r="206" spans="1:7">
      <c r="A206" s="3">
        <v>38814</v>
      </c>
      <c r="B206" s="4" t="s">
        <v>247</v>
      </c>
      <c r="C206" s="4" t="s">
        <v>244</v>
      </c>
      <c r="D206" s="4" t="s">
        <v>276</v>
      </c>
      <c r="E206" s="4" t="s">
        <v>461</v>
      </c>
      <c r="F206" s="42">
        <v>3150.2799</v>
      </c>
      <c r="G206" s="42">
        <v>8514.27</v>
      </c>
    </row>
    <row r="207" spans="1:7">
      <c r="A207" s="3">
        <v>38814</v>
      </c>
      <c r="B207" s="4" t="s">
        <v>247</v>
      </c>
      <c r="C207" s="4" t="s">
        <v>286</v>
      </c>
      <c r="D207" s="4" t="s">
        <v>317</v>
      </c>
      <c r="E207" s="4" t="s">
        <v>462</v>
      </c>
      <c r="F207" s="42">
        <v>2178.0852999999997</v>
      </c>
      <c r="G207" s="42">
        <v>3691.67</v>
      </c>
    </row>
    <row r="208" spans="1:7">
      <c r="A208" s="3">
        <v>38814</v>
      </c>
      <c r="B208" s="4" t="s">
        <v>247</v>
      </c>
      <c r="C208" s="4" t="s">
        <v>258</v>
      </c>
      <c r="D208" s="4" t="s">
        <v>245</v>
      </c>
      <c r="E208" s="4" t="s">
        <v>463</v>
      </c>
      <c r="F208" s="42">
        <v>1664.5013999999999</v>
      </c>
      <c r="G208" s="42">
        <v>2869.83</v>
      </c>
    </row>
    <row r="209" spans="1:7">
      <c r="A209" s="3">
        <v>38814</v>
      </c>
      <c r="B209" s="4" t="s">
        <v>247</v>
      </c>
      <c r="C209" s="4" t="s">
        <v>244</v>
      </c>
      <c r="D209" s="4" t="s">
        <v>265</v>
      </c>
      <c r="E209" s="4" t="s">
        <v>464</v>
      </c>
      <c r="F209" s="42">
        <v>913.30279999999993</v>
      </c>
      <c r="G209" s="42">
        <v>1574.66</v>
      </c>
    </row>
    <row r="210" spans="1:7">
      <c r="A210" s="3">
        <v>38814</v>
      </c>
      <c r="B210" s="4" t="s">
        <v>264</v>
      </c>
      <c r="C210" s="4" t="s">
        <v>244</v>
      </c>
      <c r="D210" s="4" t="s">
        <v>251</v>
      </c>
      <c r="E210" s="4" t="s">
        <v>465</v>
      </c>
      <c r="F210" s="42">
        <v>712.92650000000003</v>
      </c>
      <c r="G210" s="42">
        <v>1296.23</v>
      </c>
    </row>
    <row r="211" spans="1:7">
      <c r="A211" s="3">
        <v>38813</v>
      </c>
      <c r="B211" s="4" t="s">
        <v>267</v>
      </c>
      <c r="C211" s="4" t="s">
        <v>261</v>
      </c>
      <c r="D211" s="4" t="s">
        <v>317</v>
      </c>
      <c r="E211" s="4" t="s">
        <v>466</v>
      </c>
      <c r="F211" s="42">
        <v>4686.9570000000003</v>
      </c>
      <c r="G211" s="42">
        <v>8521.74</v>
      </c>
    </row>
    <row r="212" spans="1:7">
      <c r="A212" s="3">
        <v>38813</v>
      </c>
      <c r="B212" s="4" t="s">
        <v>264</v>
      </c>
      <c r="C212" s="4" t="s">
        <v>248</v>
      </c>
      <c r="D212" s="4" t="s">
        <v>288</v>
      </c>
      <c r="E212" s="4" t="s">
        <v>467</v>
      </c>
      <c r="F212" s="42">
        <v>1934.5303999999999</v>
      </c>
      <c r="G212" s="42">
        <v>2198.33</v>
      </c>
    </row>
    <row r="213" spans="1:7">
      <c r="A213" s="3">
        <v>38812</v>
      </c>
      <c r="B213" s="4" t="s">
        <v>264</v>
      </c>
      <c r="C213" s="4" t="s">
        <v>261</v>
      </c>
      <c r="D213" s="4" t="s">
        <v>259</v>
      </c>
      <c r="E213" s="4" t="s">
        <v>468</v>
      </c>
      <c r="F213" s="42">
        <v>5043.5935000000009</v>
      </c>
      <c r="G213" s="42">
        <v>9170.17</v>
      </c>
    </row>
    <row r="214" spans="1:7">
      <c r="A214" s="3">
        <v>38812</v>
      </c>
      <c r="B214" s="4" t="s">
        <v>264</v>
      </c>
      <c r="C214" s="4" t="s">
        <v>272</v>
      </c>
      <c r="D214" s="4" t="s">
        <v>265</v>
      </c>
      <c r="E214" s="4" t="s">
        <v>469</v>
      </c>
      <c r="F214" s="42">
        <v>3135.6094000000003</v>
      </c>
      <c r="G214" s="42">
        <v>8474.6200000000008</v>
      </c>
    </row>
    <row r="215" spans="1:7">
      <c r="A215" s="3">
        <v>38812</v>
      </c>
      <c r="B215" s="4" t="s">
        <v>247</v>
      </c>
      <c r="C215" s="4" t="s">
        <v>253</v>
      </c>
      <c r="D215" s="4" t="s">
        <v>254</v>
      </c>
      <c r="E215" s="4" t="s">
        <v>470</v>
      </c>
      <c r="F215" s="42">
        <v>4647.2855000000009</v>
      </c>
      <c r="G215" s="42">
        <v>8449.61</v>
      </c>
    </row>
    <row r="216" spans="1:7">
      <c r="A216" s="3">
        <v>38812</v>
      </c>
      <c r="B216" s="4" t="s">
        <v>275</v>
      </c>
      <c r="C216" s="4" t="s">
        <v>258</v>
      </c>
      <c r="D216" s="4" t="s">
        <v>259</v>
      </c>
      <c r="E216" s="4" t="s">
        <v>471</v>
      </c>
      <c r="F216" s="42">
        <v>1451.0067999999999</v>
      </c>
      <c r="G216" s="42">
        <v>3921.64</v>
      </c>
    </row>
    <row r="217" spans="1:7">
      <c r="A217" s="3">
        <v>38812</v>
      </c>
      <c r="B217" s="4" t="s">
        <v>243</v>
      </c>
      <c r="C217" s="4" t="s">
        <v>272</v>
      </c>
      <c r="D217" s="4" t="s">
        <v>279</v>
      </c>
      <c r="E217" s="4" t="s">
        <v>472</v>
      </c>
      <c r="F217" s="42">
        <v>714.63149999999996</v>
      </c>
      <c r="G217" s="42">
        <v>1588.07</v>
      </c>
    </row>
    <row r="218" spans="1:7">
      <c r="A218" s="3">
        <v>38811</v>
      </c>
      <c r="B218" s="4" t="s">
        <v>247</v>
      </c>
      <c r="C218" s="4" t="s">
        <v>244</v>
      </c>
      <c r="D218" s="4" t="s">
        <v>288</v>
      </c>
      <c r="E218" s="4" t="s">
        <v>473</v>
      </c>
      <c r="F218" s="42">
        <v>4973.4025000000001</v>
      </c>
      <c r="G218" s="42">
        <v>9042.5499999999993</v>
      </c>
    </row>
    <row r="219" spans="1:7">
      <c r="A219" s="3">
        <v>38811</v>
      </c>
      <c r="B219" s="4" t="s">
        <v>264</v>
      </c>
      <c r="C219" s="4" t="s">
        <v>244</v>
      </c>
      <c r="D219" s="4" t="s">
        <v>251</v>
      </c>
      <c r="E219" s="4" t="s">
        <v>474</v>
      </c>
      <c r="F219" s="42">
        <v>5554.4544000000005</v>
      </c>
      <c r="G219" s="42">
        <v>6311.88</v>
      </c>
    </row>
    <row r="220" spans="1:7">
      <c r="A220" s="3">
        <v>38811</v>
      </c>
      <c r="B220" s="4" t="s">
        <v>247</v>
      </c>
      <c r="C220" s="4" t="s">
        <v>253</v>
      </c>
      <c r="D220" s="4" t="s">
        <v>288</v>
      </c>
      <c r="E220" s="4" t="s">
        <v>475</v>
      </c>
      <c r="F220" s="42">
        <v>1231.7985000000001</v>
      </c>
      <c r="G220" s="42">
        <v>2737.33</v>
      </c>
    </row>
    <row r="221" spans="1:7">
      <c r="A221" s="3">
        <v>38811</v>
      </c>
      <c r="B221" s="4" t="s">
        <v>275</v>
      </c>
      <c r="C221" s="4" t="s">
        <v>244</v>
      </c>
      <c r="D221" s="4" t="s">
        <v>256</v>
      </c>
      <c r="E221" s="4" t="s">
        <v>476</v>
      </c>
      <c r="F221" s="42">
        <v>1961.4825000000001</v>
      </c>
      <c r="G221" s="42">
        <v>2615.31</v>
      </c>
    </row>
    <row r="222" spans="1:7">
      <c r="A222" s="3">
        <v>38811</v>
      </c>
      <c r="B222" s="4" t="s">
        <v>247</v>
      </c>
      <c r="C222" s="4" t="s">
        <v>248</v>
      </c>
      <c r="D222" s="4" t="s">
        <v>265</v>
      </c>
      <c r="E222" s="4" t="s">
        <v>477</v>
      </c>
      <c r="F222" s="42">
        <v>1070.9503</v>
      </c>
      <c r="G222" s="42">
        <v>1815.17</v>
      </c>
    </row>
    <row r="223" spans="1:7">
      <c r="A223" s="3">
        <v>38810</v>
      </c>
      <c r="B223" s="4" t="s">
        <v>275</v>
      </c>
      <c r="C223" s="4" t="s">
        <v>272</v>
      </c>
      <c r="D223" s="4" t="s">
        <v>254</v>
      </c>
      <c r="E223" s="4" t="s">
        <v>478</v>
      </c>
      <c r="F223" s="42">
        <v>8792.467200000001</v>
      </c>
      <c r="G223" s="42">
        <v>9991.44</v>
      </c>
    </row>
    <row r="224" spans="1:7">
      <c r="A224" s="3">
        <v>38810</v>
      </c>
      <c r="B224" s="4" t="s">
        <v>247</v>
      </c>
      <c r="C224" s="4" t="s">
        <v>258</v>
      </c>
      <c r="D224" s="4" t="s">
        <v>245</v>
      </c>
      <c r="E224" s="4" t="s">
        <v>479</v>
      </c>
      <c r="F224" s="42">
        <v>6397.6814000000004</v>
      </c>
      <c r="G224" s="42">
        <v>6842.44</v>
      </c>
    </row>
    <row r="225" spans="1:7">
      <c r="A225" s="3">
        <v>38810</v>
      </c>
      <c r="B225" s="4" t="s">
        <v>275</v>
      </c>
      <c r="C225" s="4" t="s">
        <v>253</v>
      </c>
      <c r="D225" s="4" t="s">
        <v>251</v>
      </c>
      <c r="E225" s="4" t="s">
        <v>480</v>
      </c>
      <c r="F225" s="42">
        <v>3714.3155500000003</v>
      </c>
      <c r="G225" s="42">
        <v>3972.53</v>
      </c>
    </row>
    <row r="226" spans="1:7">
      <c r="A226" s="3">
        <v>38808</v>
      </c>
      <c r="B226" s="4" t="s">
        <v>247</v>
      </c>
      <c r="C226" s="4" t="s">
        <v>286</v>
      </c>
      <c r="D226" s="4" t="s">
        <v>256</v>
      </c>
      <c r="E226" s="4" t="s">
        <v>481</v>
      </c>
      <c r="F226" s="42">
        <v>1908.7650000000001</v>
      </c>
      <c r="G226" s="42">
        <v>4241.7</v>
      </c>
    </row>
    <row r="227" spans="1:7">
      <c r="A227" s="3">
        <v>38807</v>
      </c>
      <c r="B227" s="4" t="s">
        <v>267</v>
      </c>
      <c r="C227" s="4" t="s">
        <v>244</v>
      </c>
      <c r="D227" s="4" t="s">
        <v>262</v>
      </c>
      <c r="E227" s="4" t="s">
        <v>482</v>
      </c>
      <c r="F227" s="42">
        <v>4453.9949999999999</v>
      </c>
      <c r="G227" s="42">
        <v>5938.66</v>
      </c>
    </row>
    <row r="228" spans="1:7">
      <c r="A228" s="3">
        <v>38807</v>
      </c>
      <c r="B228" s="4" t="s">
        <v>267</v>
      </c>
      <c r="C228" s="4" t="s">
        <v>286</v>
      </c>
      <c r="D228" s="4" t="s">
        <v>317</v>
      </c>
      <c r="E228" s="4" t="s">
        <v>483</v>
      </c>
      <c r="F228" s="42">
        <v>892.64960000000008</v>
      </c>
      <c r="G228" s="42">
        <v>1312.72</v>
      </c>
    </row>
    <row r="229" spans="1:7">
      <c r="A229" s="3">
        <v>38807</v>
      </c>
      <c r="B229" s="4" t="s">
        <v>247</v>
      </c>
      <c r="C229" s="4" t="s">
        <v>272</v>
      </c>
      <c r="D229" s="4" t="s">
        <v>276</v>
      </c>
      <c r="E229" s="4" t="s">
        <v>484</v>
      </c>
      <c r="F229" s="42">
        <v>714.15640000000008</v>
      </c>
      <c r="G229" s="42">
        <v>1050.23</v>
      </c>
    </row>
    <row r="230" spans="1:7">
      <c r="A230" s="3">
        <v>38806</v>
      </c>
      <c r="B230" s="4" t="s">
        <v>275</v>
      </c>
      <c r="C230" s="4" t="s">
        <v>248</v>
      </c>
      <c r="D230" s="4" t="s">
        <v>256</v>
      </c>
      <c r="E230" s="4" t="s">
        <v>485</v>
      </c>
      <c r="F230" s="42">
        <v>3133.125</v>
      </c>
      <c r="G230" s="42">
        <v>6962.5</v>
      </c>
    </row>
    <row r="231" spans="1:7">
      <c r="A231" s="3">
        <v>38805</v>
      </c>
      <c r="B231" s="4" t="s">
        <v>243</v>
      </c>
      <c r="C231" s="4" t="s">
        <v>258</v>
      </c>
      <c r="D231" s="4" t="s">
        <v>303</v>
      </c>
      <c r="E231" s="4" t="s">
        <v>486</v>
      </c>
      <c r="F231" s="42">
        <v>4241.5408000000007</v>
      </c>
      <c r="G231" s="42">
        <v>6237.56</v>
      </c>
    </row>
    <row r="232" spans="1:7">
      <c r="A232" s="3">
        <v>38805</v>
      </c>
      <c r="B232" s="4" t="s">
        <v>243</v>
      </c>
      <c r="C232" s="4" t="s">
        <v>244</v>
      </c>
      <c r="D232" s="4" t="s">
        <v>254</v>
      </c>
      <c r="E232" s="4" t="s">
        <v>487</v>
      </c>
      <c r="F232" s="42">
        <v>1929.2939999999999</v>
      </c>
      <c r="G232" s="42">
        <v>4287.32</v>
      </c>
    </row>
    <row r="233" spans="1:7">
      <c r="A233" s="3">
        <v>38805</v>
      </c>
      <c r="B233" s="4" t="s">
        <v>264</v>
      </c>
      <c r="C233" s="4" t="s">
        <v>272</v>
      </c>
      <c r="D233" s="4" t="s">
        <v>265</v>
      </c>
      <c r="E233" s="4" t="s">
        <v>488</v>
      </c>
      <c r="F233" s="42">
        <v>1746.5424</v>
      </c>
      <c r="G233" s="42">
        <v>3011.28</v>
      </c>
    </row>
    <row r="234" spans="1:7">
      <c r="A234" s="3">
        <v>38805</v>
      </c>
      <c r="B234" s="4" t="s">
        <v>247</v>
      </c>
      <c r="C234" s="4" t="s">
        <v>258</v>
      </c>
      <c r="D234" s="4" t="s">
        <v>317</v>
      </c>
      <c r="E234" s="4" t="s">
        <v>489</v>
      </c>
      <c r="F234" s="42">
        <v>525.56119999999999</v>
      </c>
      <c r="G234" s="42">
        <v>906.14</v>
      </c>
    </row>
    <row r="235" spans="1:7">
      <c r="A235" s="3">
        <v>38804</v>
      </c>
      <c r="B235" s="4" t="s">
        <v>267</v>
      </c>
      <c r="C235" s="4" t="s">
        <v>244</v>
      </c>
      <c r="D235" s="4" t="s">
        <v>288</v>
      </c>
      <c r="E235" s="4" t="s">
        <v>490</v>
      </c>
      <c r="F235" s="42">
        <v>6103.3632000000007</v>
      </c>
      <c r="G235" s="42">
        <v>6935.64</v>
      </c>
    </row>
    <row r="236" spans="1:7">
      <c r="A236" s="3">
        <v>38804</v>
      </c>
      <c r="B236" s="4" t="s">
        <v>275</v>
      </c>
      <c r="C236" s="4" t="s">
        <v>261</v>
      </c>
      <c r="D236" s="4" t="s">
        <v>259</v>
      </c>
      <c r="E236" s="4" t="s">
        <v>491</v>
      </c>
      <c r="F236" s="42">
        <v>1539.5333000000001</v>
      </c>
      <c r="G236" s="42">
        <v>3580.31</v>
      </c>
    </row>
    <row r="237" spans="1:7">
      <c r="A237" s="3">
        <v>38803</v>
      </c>
      <c r="B237" s="4" t="s">
        <v>275</v>
      </c>
      <c r="C237" s="4" t="s">
        <v>258</v>
      </c>
      <c r="D237" s="4" t="s">
        <v>317</v>
      </c>
      <c r="E237" s="4" t="s">
        <v>492</v>
      </c>
      <c r="F237" s="42">
        <v>5943.5551999999998</v>
      </c>
      <c r="G237" s="42">
        <v>6754.04</v>
      </c>
    </row>
    <row r="238" spans="1:7">
      <c r="A238" s="3">
        <v>38803</v>
      </c>
      <c r="B238" s="4" t="s">
        <v>267</v>
      </c>
      <c r="C238" s="4" t="s">
        <v>248</v>
      </c>
      <c r="D238" s="4" t="s">
        <v>245</v>
      </c>
      <c r="E238" s="4" t="s">
        <v>493</v>
      </c>
      <c r="F238" s="42">
        <v>3377.2602999999999</v>
      </c>
      <c r="G238" s="42">
        <v>5724.17</v>
      </c>
    </row>
    <row r="239" spans="1:7">
      <c r="A239" s="3">
        <v>38802</v>
      </c>
      <c r="B239" s="4" t="s">
        <v>247</v>
      </c>
      <c r="C239" s="4" t="s">
        <v>258</v>
      </c>
      <c r="D239" s="4" t="s">
        <v>281</v>
      </c>
      <c r="E239" s="4" t="s">
        <v>494</v>
      </c>
      <c r="F239" s="42">
        <v>2736.1545000000001</v>
      </c>
      <c r="G239" s="42">
        <v>4637.55</v>
      </c>
    </row>
    <row r="240" spans="1:7">
      <c r="A240" s="3">
        <v>38802</v>
      </c>
      <c r="B240" s="4" t="s">
        <v>243</v>
      </c>
      <c r="C240" s="4" t="s">
        <v>253</v>
      </c>
      <c r="D240" s="4" t="s">
        <v>288</v>
      </c>
      <c r="E240" s="4" t="s">
        <v>495</v>
      </c>
      <c r="F240" s="42">
        <v>3488.5488</v>
      </c>
      <c r="G240" s="42">
        <v>3964.26</v>
      </c>
    </row>
    <row r="241" spans="1:7">
      <c r="A241" s="3">
        <v>38802</v>
      </c>
      <c r="B241" s="4" t="s">
        <v>247</v>
      </c>
      <c r="C241" s="4" t="s">
        <v>261</v>
      </c>
      <c r="D241" s="4" t="s">
        <v>254</v>
      </c>
      <c r="E241" s="4" t="s">
        <v>496</v>
      </c>
      <c r="F241" s="42">
        <v>1619.5635000000002</v>
      </c>
      <c r="G241" s="42">
        <v>3599.03</v>
      </c>
    </row>
    <row r="242" spans="1:7">
      <c r="A242" s="3">
        <v>38802</v>
      </c>
      <c r="B242" s="4" t="s">
        <v>275</v>
      </c>
      <c r="C242" s="4" t="s">
        <v>255</v>
      </c>
      <c r="D242" s="4" t="s">
        <v>288</v>
      </c>
      <c r="E242" s="4" t="s">
        <v>497</v>
      </c>
      <c r="F242" s="42">
        <v>2675.9324999999999</v>
      </c>
      <c r="G242" s="42">
        <v>3567.91</v>
      </c>
    </row>
    <row r="243" spans="1:7">
      <c r="A243" s="3">
        <v>38802</v>
      </c>
      <c r="B243" s="4" t="s">
        <v>275</v>
      </c>
      <c r="C243" s="4" t="s">
        <v>248</v>
      </c>
      <c r="D243" s="4" t="s">
        <v>268</v>
      </c>
      <c r="E243" s="4" t="s">
        <v>498</v>
      </c>
      <c r="F243" s="42">
        <v>1404.5454</v>
      </c>
      <c r="G243" s="42">
        <v>2421.63</v>
      </c>
    </row>
    <row r="244" spans="1:7">
      <c r="A244" s="3">
        <v>38801</v>
      </c>
      <c r="B244" s="4" t="s">
        <v>275</v>
      </c>
      <c r="C244" s="4" t="s">
        <v>248</v>
      </c>
      <c r="D244" s="4" t="s">
        <v>303</v>
      </c>
      <c r="E244" s="4" t="s">
        <v>499</v>
      </c>
      <c r="F244" s="42">
        <v>4543.4642000000003</v>
      </c>
      <c r="G244" s="42">
        <v>4859.32</v>
      </c>
    </row>
    <row r="245" spans="1:7">
      <c r="A245" s="3">
        <v>38801</v>
      </c>
      <c r="B245" s="4" t="s">
        <v>247</v>
      </c>
      <c r="C245" s="4" t="s">
        <v>258</v>
      </c>
      <c r="D245" s="4" t="s">
        <v>259</v>
      </c>
      <c r="E245" s="4" t="s">
        <v>500</v>
      </c>
      <c r="F245" s="42">
        <v>1044.9780000000001</v>
      </c>
      <c r="G245" s="42">
        <v>1899.96</v>
      </c>
    </row>
    <row r="246" spans="1:7">
      <c r="A246" s="3">
        <v>38800</v>
      </c>
      <c r="B246" s="4" t="s">
        <v>264</v>
      </c>
      <c r="C246" s="4" t="s">
        <v>258</v>
      </c>
      <c r="D246" s="4" t="s">
        <v>281</v>
      </c>
      <c r="E246" s="4" t="s">
        <v>501</v>
      </c>
      <c r="F246" s="42">
        <v>4901.4291999999996</v>
      </c>
      <c r="G246" s="42">
        <v>8450.74</v>
      </c>
    </row>
    <row r="247" spans="1:7">
      <c r="A247" s="3">
        <v>38800</v>
      </c>
      <c r="B247" s="4" t="s">
        <v>275</v>
      </c>
      <c r="C247" s="4" t="s">
        <v>261</v>
      </c>
      <c r="D247" s="4" t="s">
        <v>279</v>
      </c>
      <c r="E247" s="4" t="s">
        <v>502</v>
      </c>
      <c r="F247" s="42">
        <v>5628.87</v>
      </c>
      <c r="G247" s="42">
        <v>8277.75</v>
      </c>
    </row>
    <row r="248" spans="1:7">
      <c r="A248" s="3">
        <v>38800</v>
      </c>
      <c r="B248" s="4" t="s">
        <v>247</v>
      </c>
      <c r="C248" s="4" t="s">
        <v>258</v>
      </c>
      <c r="D248" s="4" t="s">
        <v>254</v>
      </c>
      <c r="E248" s="4" t="s">
        <v>503</v>
      </c>
      <c r="F248" s="42">
        <v>141.084</v>
      </c>
      <c r="G248" s="42">
        <v>313.52</v>
      </c>
    </row>
    <row r="249" spans="1:7">
      <c r="A249" s="3">
        <v>38799</v>
      </c>
      <c r="B249" s="4" t="s">
        <v>247</v>
      </c>
      <c r="C249" s="4" t="s">
        <v>253</v>
      </c>
      <c r="D249" s="4" t="s">
        <v>281</v>
      </c>
      <c r="E249" s="4" t="s">
        <v>504</v>
      </c>
      <c r="F249" s="42">
        <v>5256.5046999999995</v>
      </c>
      <c r="G249" s="42">
        <v>8909.33</v>
      </c>
    </row>
    <row r="250" spans="1:7">
      <c r="A250" s="3">
        <v>38799</v>
      </c>
      <c r="B250" s="4" t="s">
        <v>275</v>
      </c>
      <c r="C250" s="4" t="s">
        <v>255</v>
      </c>
      <c r="D250" s="4" t="s">
        <v>279</v>
      </c>
      <c r="E250" s="4" t="s">
        <v>505</v>
      </c>
      <c r="F250" s="42">
        <v>3132.0574999999999</v>
      </c>
      <c r="G250" s="42">
        <v>5694.65</v>
      </c>
    </row>
    <row r="251" spans="1:7">
      <c r="A251" s="3">
        <v>38799</v>
      </c>
      <c r="B251" s="4" t="s">
        <v>247</v>
      </c>
      <c r="C251" s="4" t="s">
        <v>272</v>
      </c>
      <c r="D251" s="4" t="s">
        <v>265</v>
      </c>
      <c r="E251" s="4" t="s">
        <v>506</v>
      </c>
      <c r="F251" s="42">
        <v>1283.2636</v>
      </c>
      <c r="G251" s="42">
        <v>3468.28</v>
      </c>
    </row>
    <row r="252" spans="1:7">
      <c r="A252" s="3">
        <v>38799</v>
      </c>
      <c r="B252" s="4" t="s">
        <v>247</v>
      </c>
      <c r="C252" s="4" t="s">
        <v>258</v>
      </c>
      <c r="D252" s="4" t="s">
        <v>288</v>
      </c>
      <c r="E252" s="4" t="s">
        <v>507</v>
      </c>
      <c r="F252" s="42">
        <v>1050.7852</v>
      </c>
      <c r="G252" s="42">
        <v>2839.96</v>
      </c>
    </row>
    <row r="253" spans="1:7">
      <c r="A253" s="3">
        <v>38799</v>
      </c>
      <c r="B253" s="4" t="s">
        <v>247</v>
      </c>
      <c r="C253" s="4" t="s">
        <v>255</v>
      </c>
      <c r="D253" s="4" t="s">
        <v>254</v>
      </c>
      <c r="E253" s="4" t="s">
        <v>508</v>
      </c>
      <c r="F253" s="42">
        <v>1496.6930000000002</v>
      </c>
      <c r="G253" s="42">
        <v>2721.26</v>
      </c>
    </row>
    <row r="254" spans="1:7">
      <c r="A254" s="3">
        <v>38798</v>
      </c>
      <c r="B254" s="4" t="s">
        <v>267</v>
      </c>
      <c r="C254" s="4" t="s">
        <v>272</v>
      </c>
      <c r="D254" s="4" t="s">
        <v>279</v>
      </c>
      <c r="E254" s="4" t="s">
        <v>509</v>
      </c>
      <c r="F254" s="42">
        <v>4458.369850000001</v>
      </c>
      <c r="G254" s="42">
        <v>4768.3100000000004</v>
      </c>
    </row>
    <row r="255" spans="1:7">
      <c r="A255" s="3">
        <v>38798</v>
      </c>
      <c r="B255" s="4" t="s">
        <v>247</v>
      </c>
      <c r="C255" s="4" t="s">
        <v>272</v>
      </c>
      <c r="D255" s="4" t="s">
        <v>317</v>
      </c>
      <c r="E255" s="4" t="s">
        <v>510</v>
      </c>
      <c r="F255" s="42">
        <v>1547.5295000000001</v>
      </c>
      <c r="G255" s="42">
        <v>2813.69</v>
      </c>
    </row>
    <row r="256" spans="1:7">
      <c r="A256" s="3">
        <v>38798</v>
      </c>
      <c r="B256" s="4" t="s">
        <v>264</v>
      </c>
      <c r="C256" s="4" t="s">
        <v>248</v>
      </c>
      <c r="D256" s="4" t="s">
        <v>288</v>
      </c>
      <c r="E256" s="4" t="s">
        <v>511</v>
      </c>
      <c r="F256" s="42">
        <v>2230.5711999999999</v>
      </c>
      <c r="G256" s="42">
        <v>2534.7399999999998</v>
      </c>
    </row>
    <row r="257" spans="1:7">
      <c r="A257" s="3">
        <v>38798</v>
      </c>
      <c r="B257" s="4" t="s">
        <v>243</v>
      </c>
      <c r="C257" s="4" t="s">
        <v>286</v>
      </c>
      <c r="D257" s="4" t="s">
        <v>262</v>
      </c>
      <c r="E257" s="4" t="s">
        <v>512</v>
      </c>
      <c r="F257" s="42">
        <v>1828.1823999999999</v>
      </c>
      <c r="G257" s="42">
        <v>2077.48</v>
      </c>
    </row>
    <row r="258" spans="1:7">
      <c r="A258" s="3">
        <v>38798</v>
      </c>
      <c r="B258" s="4" t="s">
        <v>267</v>
      </c>
      <c r="C258" s="4" t="s">
        <v>272</v>
      </c>
      <c r="D258" s="4" t="s">
        <v>265</v>
      </c>
      <c r="E258" s="4" t="s">
        <v>513</v>
      </c>
      <c r="F258" s="42">
        <v>899.5376</v>
      </c>
      <c r="G258" s="42">
        <v>1524.64</v>
      </c>
    </row>
    <row r="259" spans="1:7">
      <c r="A259" s="3">
        <v>38797</v>
      </c>
      <c r="B259" s="4" t="s">
        <v>275</v>
      </c>
      <c r="C259" s="4" t="s">
        <v>253</v>
      </c>
      <c r="D259" s="4" t="s">
        <v>259</v>
      </c>
      <c r="E259" s="4" t="s">
        <v>514</v>
      </c>
      <c r="F259" s="42">
        <v>4823.6870000000008</v>
      </c>
      <c r="G259" s="42">
        <v>8770.34</v>
      </c>
    </row>
    <row r="260" spans="1:7">
      <c r="A260" s="3">
        <v>38797</v>
      </c>
      <c r="B260" s="4" t="s">
        <v>243</v>
      </c>
      <c r="C260" s="4" t="s">
        <v>272</v>
      </c>
      <c r="D260" s="4" t="s">
        <v>265</v>
      </c>
      <c r="E260" s="4" t="s">
        <v>515</v>
      </c>
      <c r="F260" s="42">
        <v>4071.1359999999995</v>
      </c>
      <c r="G260" s="42">
        <v>7019.2</v>
      </c>
    </row>
    <row r="261" spans="1:7">
      <c r="A261" s="3">
        <v>38797</v>
      </c>
      <c r="B261" s="4" t="s">
        <v>267</v>
      </c>
      <c r="C261" s="4" t="s">
        <v>258</v>
      </c>
      <c r="D261" s="4" t="s">
        <v>268</v>
      </c>
      <c r="E261" s="4" t="s">
        <v>516</v>
      </c>
      <c r="F261" s="42">
        <v>2464.9074999999998</v>
      </c>
      <c r="G261" s="42">
        <v>4481.6499999999996</v>
      </c>
    </row>
    <row r="262" spans="1:7">
      <c r="A262" s="3">
        <v>38796</v>
      </c>
      <c r="B262" s="4" t="s">
        <v>243</v>
      </c>
      <c r="C262" s="4" t="s">
        <v>261</v>
      </c>
      <c r="D262" s="4" t="s">
        <v>265</v>
      </c>
      <c r="E262" s="4" t="s">
        <v>517</v>
      </c>
      <c r="F262" s="42">
        <v>3175.6136000000006</v>
      </c>
      <c r="G262" s="42">
        <v>4670.0200000000004</v>
      </c>
    </row>
    <row r="263" spans="1:7">
      <c r="A263" s="3">
        <v>38796</v>
      </c>
      <c r="B263" s="4" t="s">
        <v>267</v>
      </c>
      <c r="C263" s="4" t="s">
        <v>258</v>
      </c>
      <c r="D263" s="4" t="s">
        <v>262</v>
      </c>
      <c r="E263" s="4" t="s">
        <v>518</v>
      </c>
      <c r="F263" s="42">
        <v>699.2444999999999</v>
      </c>
      <c r="G263" s="42">
        <v>1889.85</v>
      </c>
    </row>
    <row r="264" spans="1:7">
      <c r="A264" s="3">
        <v>38796</v>
      </c>
      <c r="B264" s="4" t="s">
        <v>247</v>
      </c>
      <c r="C264" s="4" t="s">
        <v>255</v>
      </c>
      <c r="D264" s="4" t="s">
        <v>303</v>
      </c>
      <c r="E264" s="4" t="s">
        <v>519</v>
      </c>
      <c r="F264" s="42">
        <v>86.159099999999995</v>
      </c>
      <c r="G264" s="42">
        <v>200.37</v>
      </c>
    </row>
    <row r="265" spans="1:7">
      <c r="A265" s="3">
        <v>38795</v>
      </c>
      <c r="B265" s="4" t="s">
        <v>275</v>
      </c>
      <c r="C265" s="4" t="s">
        <v>255</v>
      </c>
      <c r="D265" s="4" t="s">
        <v>303</v>
      </c>
      <c r="E265" s="4" t="s">
        <v>520</v>
      </c>
      <c r="F265" s="42">
        <v>4976.2782999999999</v>
      </c>
      <c r="G265" s="42">
        <v>8434.3700000000008</v>
      </c>
    </row>
    <row r="266" spans="1:7">
      <c r="A266" s="3">
        <v>38795</v>
      </c>
      <c r="B266" s="4" t="s">
        <v>275</v>
      </c>
      <c r="C266" s="4" t="s">
        <v>261</v>
      </c>
      <c r="D266" s="4" t="s">
        <v>256</v>
      </c>
      <c r="E266" s="4" t="s">
        <v>521</v>
      </c>
      <c r="F266" s="42">
        <v>3434.0249999999996</v>
      </c>
      <c r="G266" s="42">
        <v>4578.7</v>
      </c>
    </row>
    <row r="267" spans="1:7">
      <c r="A267" s="3">
        <v>38794</v>
      </c>
      <c r="B267" s="4" t="s">
        <v>247</v>
      </c>
      <c r="C267" s="4" t="s">
        <v>253</v>
      </c>
      <c r="D267" s="4" t="s">
        <v>303</v>
      </c>
      <c r="E267" s="4" t="s">
        <v>522</v>
      </c>
      <c r="F267" s="42">
        <v>4003.0485000000008</v>
      </c>
      <c r="G267" s="42">
        <v>7278.27</v>
      </c>
    </row>
    <row r="268" spans="1:7">
      <c r="A268" s="3">
        <v>38794</v>
      </c>
      <c r="B268" s="4" t="s">
        <v>243</v>
      </c>
      <c r="C268" s="4" t="s">
        <v>255</v>
      </c>
      <c r="D268" s="4" t="s">
        <v>276</v>
      </c>
      <c r="E268" s="4" t="s">
        <v>523</v>
      </c>
      <c r="F268" s="42">
        <v>3495.9450000000002</v>
      </c>
      <c r="G268" s="42">
        <v>4661.26</v>
      </c>
    </row>
    <row r="269" spans="1:7">
      <c r="A269" s="3">
        <v>38794</v>
      </c>
      <c r="B269" s="4" t="s">
        <v>243</v>
      </c>
      <c r="C269" s="4" t="s">
        <v>248</v>
      </c>
      <c r="D269" s="4" t="s">
        <v>317</v>
      </c>
      <c r="E269" s="4" t="s">
        <v>524</v>
      </c>
      <c r="F269" s="42">
        <v>2962.5288</v>
      </c>
      <c r="G269" s="42">
        <v>4356.66</v>
      </c>
    </row>
    <row r="270" spans="1:7">
      <c r="A270" s="3">
        <v>38793</v>
      </c>
      <c r="B270" s="4" t="s">
        <v>247</v>
      </c>
      <c r="C270" s="4" t="s">
        <v>258</v>
      </c>
      <c r="D270" s="4" t="s">
        <v>256</v>
      </c>
      <c r="E270" s="4" t="s">
        <v>525</v>
      </c>
      <c r="F270" s="42">
        <v>3308.4067999999997</v>
      </c>
      <c r="G270" s="42">
        <v>8941.64</v>
      </c>
    </row>
    <row r="271" spans="1:7">
      <c r="A271" s="3">
        <v>38793</v>
      </c>
      <c r="B271" s="4" t="s">
        <v>267</v>
      </c>
      <c r="C271" s="4" t="s">
        <v>253</v>
      </c>
      <c r="D271" s="4" t="s">
        <v>256</v>
      </c>
      <c r="E271" s="4" t="s">
        <v>526</v>
      </c>
      <c r="F271" s="42">
        <v>6362.7404500000002</v>
      </c>
      <c r="G271" s="42">
        <v>6805.07</v>
      </c>
    </row>
    <row r="272" spans="1:7">
      <c r="A272" s="3">
        <v>38792</v>
      </c>
      <c r="B272" s="4" t="s">
        <v>247</v>
      </c>
      <c r="C272" s="4" t="s">
        <v>244</v>
      </c>
      <c r="D272" s="4" t="s">
        <v>262</v>
      </c>
      <c r="E272" s="4" t="s">
        <v>527</v>
      </c>
      <c r="F272" s="42">
        <v>9007.0513499999997</v>
      </c>
      <c r="G272" s="42">
        <v>9633.2099999999991</v>
      </c>
    </row>
    <row r="273" spans="1:7">
      <c r="A273" s="3">
        <v>38792</v>
      </c>
      <c r="B273" s="4" t="s">
        <v>243</v>
      </c>
      <c r="C273" s="4" t="s">
        <v>244</v>
      </c>
      <c r="D273" s="4" t="s">
        <v>303</v>
      </c>
      <c r="E273" s="4" t="s">
        <v>528</v>
      </c>
      <c r="F273" s="42">
        <v>3494.4615000000003</v>
      </c>
      <c r="G273" s="42">
        <v>7765.47</v>
      </c>
    </row>
    <row r="274" spans="1:7">
      <c r="A274" s="3">
        <v>38791</v>
      </c>
      <c r="B274" s="4" t="s">
        <v>247</v>
      </c>
      <c r="C274" s="4" t="s">
        <v>272</v>
      </c>
      <c r="D274" s="4" t="s">
        <v>245</v>
      </c>
      <c r="E274" s="4" t="s">
        <v>529</v>
      </c>
      <c r="F274" s="42">
        <v>5948.1664000000001</v>
      </c>
      <c r="G274" s="42">
        <v>6759.28</v>
      </c>
    </row>
    <row r="275" spans="1:7">
      <c r="A275" s="3">
        <v>38791</v>
      </c>
      <c r="B275" s="4" t="s">
        <v>275</v>
      </c>
      <c r="C275" s="4" t="s">
        <v>253</v>
      </c>
      <c r="D275" s="4" t="s">
        <v>245</v>
      </c>
      <c r="E275" s="4" t="s">
        <v>530</v>
      </c>
      <c r="F275" s="42">
        <v>3260.0040000000004</v>
      </c>
      <c r="G275" s="42">
        <v>3704.55</v>
      </c>
    </row>
    <row r="276" spans="1:7">
      <c r="A276" s="3">
        <v>38790</v>
      </c>
      <c r="B276" s="4" t="s">
        <v>243</v>
      </c>
      <c r="C276" s="4" t="s">
        <v>286</v>
      </c>
      <c r="D276" s="4" t="s">
        <v>259</v>
      </c>
      <c r="E276" s="4" t="s">
        <v>531</v>
      </c>
      <c r="F276" s="42">
        <v>4846.16</v>
      </c>
      <c r="G276" s="42">
        <v>5507</v>
      </c>
    </row>
    <row r="277" spans="1:7">
      <c r="A277" s="3">
        <v>38790</v>
      </c>
      <c r="B277" s="4" t="s">
        <v>264</v>
      </c>
      <c r="C277" s="4" t="s">
        <v>253</v>
      </c>
      <c r="D277" s="4" t="s">
        <v>256</v>
      </c>
      <c r="E277" s="4" t="s">
        <v>532</v>
      </c>
      <c r="F277" s="42">
        <v>1804.0170500000002</v>
      </c>
      <c r="G277" s="42">
        <v>1929.43</v>
      </c>
    </row>
    <row r="278" spans="1:7">
      <c r="A278" s="3">
        <v>38788</v>
      </c>
      <c r="B278" s="4" t="s">
        <v>275</v>
      </c>
      <c r="C278" s="4" t="s">
        <v>244</v>
      </c>
      <c r="D278" s="4" t="s">
        <v>262</v>
      </c>
      <c r="E278" s="4" t="s">
        <v>533</v>
      </c>
      <c r="F278" s="42">
        <v>3445.1291999999999</v>
      </c>
      <c r="G278" s="42">
        <v>9311.16</v>
      </c>
    </row>
    <row r="279" spans="1:7">
      <c r="A279" s="3">
        <v>38788</v>
      </c>
      <c r="B279" s="4" t="s">
        <v>264</v>
      </c>
      <c r="C279" s="4" t="s">
        <v>258</v>
      </c>
      <c r="D279" s="4" t="s">
        <v>251</v>
      </c>
      <c r="E279" s="4" t="s">
        <v>534</v>
      </c>
      <c r="F279" s="42">
        <v>3499.5866000000001</v>
      </c>
      <c r="G279" s="42">
        <v>6033.77</v>
      </c>
    </row>
    <row r="280" spans="1:7">
      <c r="A280" s="3">
        <v>38788</v>
      </c>
      <c r="B280" s="4" t="s">
        <v>267</v>
      </c>
      <c r="C280" s="4" t="s">
        <v>261</v>
      </c>
      <c r="D280" s="4" t="s">
        <v>265</v>
      </c>
      <c r="E280" s="4" t="s">
        <v>535</v>
      </c>
      <c r="F280" s="42">
        <v>4265.7031999999999</v>
      </c>
      <c r="G280" s="42">
        <v>4847.3900000000003</v>
      </c>
    </row>
    <row r="281" spans="1:7">
      <c r="A281" s="3">
        <v>38788</v>
      </c>
      <c r="B281" s="4" t="s">
        <v>243</v>
      </c>
      <c r="C281" s="4" t="s">
        <v>253</v>
      </c>
      <c r="D281" s="4" t="s">
        <v>251</v>
      </c>
      <c r="E281" s="4" t="s">
        <v>536</v>
      </c>
      <c r="F281" s="42">
        <v>411.52140000000003</v>
      </c>
      <c r="G281" s="42">
        <v>1112.22</v>
      </c>
    </row>
    <row r="282" spans="1:7">
      <c r="A282" s="3">
        <v>38787</v>
      </c>
      <c r="B282" s="4" t="s">
        <v>247</v>
      </c>
      <c r="C282" s="4" t="s">
        <v>286</v>
      </c>
      <c r="D282" s="4" t="s">
        <v>262</v>
      </c>
      <c r="E282" s="4" t="s">
        <v>537</v>
      </c>
      <c r="F282" s="42">
        <v>3255.3096000000005</v>
      </c>
      <c r="G282" s="42">
        <v>4787.22</v>
      </c>
    </row>
    <row r="283" spans="1:7">
      <c r="A283" s="3">
        <v>38786</v>
      </c>
      <c r="B283" s="4" t="s">
        <v>264</v>
      </c>
      <c r="C283" s="4" t="s">
        <v>253</v>
      </c>
      <c r="D283" s="4" t="s">
        <v>259</v>
      </c>
      <c r="E283" s="4" t="s">
        <v>538</v>
      </c>
      <c r="F283" s="42">
        <v>4264.0992999999999</v>
      </c>
      <c r="G283" s="42">
        <v>9916.51</v>
      </c>
    </row>
    <row r="284" spans="1:7">
      <c r="A284" s="3">
        <v>38786</v>
      </c>
      <c r="B284" s="4" t="s">
        <v>247</v>
      </c>
      <c r="C284" s="4" t="s">
        <v>258</v>
      </c>
      <c r="D284" s="4" t="s">
        <v>276</v>
      </c>
      <c r="E284" s="4" t="s">
        <v>539</v>
      </c>
      <c r="F284" s="42">
        <v>2963.2338</v>
      </c>
      <c r="G284" s="42">
        <v>8008.74</v>
      </c>
    </row>
    <row r="285" spans="1:7">
      <c r="A285" s="3">
        <v>38786</v>
      </c>
      <c r="B285" s="4" t="s">
        <v>275</v>
      </c>
      <c r="C285" s="4" t="s">
        <v>286</v>
      </c>
      <c r="D285" s="4" t="s">
        <v>251</v>
      </c>
      <c r="E285" s="4" t="s">
        <v>540</v>
      </c>
      <c r="F285" s="42">
        <v>4378.3432000000003</v>
      </c>
      <c r="G285" s="42">
        <v>4682.72</v>
      </c>
    </row>
    <row r="286" spans="1:7">
      <c r="A286" s="3">
        <v>38784</v>
      </c>
      <c r="B286" s="4" t="s">
        <v>267</v>
      </c>
      <c r="C286" s="4" t="s">
        <v>255</v>
      </c>
      <c r="D286" s="4" t="s">
        <v>268</v>
      </c>
      <c r="E286" s="4" t="s">
        <v>541</v>
      </c>
      <c r="F286" s="42">
        <v>4014.9744999999998</v>
      </c>
      <c r="G286" s="42">
        <v>9337.15</v>
      </c>
    </row>
    <row r="287" spans="1:7">
      <c r="A287" s="3">
        <v>38784</v>
      </c>
      <c r="B287" s="4" t="s">
        <v>264</v>
      </c>
      <c r="C287" s="4" t="s">
        <v>286</v>
      </c>
      <c r="D287" s="4" t="s">
        <v>245</v>
      </c>
      <c r="E287" s="4" t="s">
        <v>542</v>
      </c>
      <c r="F287" s="42">
        <v>1701.144</v>
      </c>
      <c r="G287" s="42">
        <v>3780.32</v>
      </c>
    </row>
    <row r="288" spans="1:7">
      <c r="A288" s="3">
        <v>38784</v>
      </c>
      <c r="B288" s="4" t="s">
        <v>247</v>
      </c>
      <c r="C288" s="4" t="s">
        <v>258</v>
      </c>
      <c r="D288" s="4" t="s">
        <v>251</v>
      </c>
      <c r="E288" s="4" t="s">
        <v>543</v>
      </c>
      <c r="F288" s="42">
        <v>975.73850000000004</v>
      </c>
      <c r="G288" s="42">
        <v>1774.07</v>
      </c>
    </row>
    <row r="289" spans="1:7">
      <c r="A289" s="3">
        <v>38784</v>
      </c>
      <c r="B289" s="4" t="s">
        <v>247</v>
      </c>
      <c r="C289" s="4" t="s">
        <v>244</v>
      </c>
      <c r="D289" s="4" t="s">
        <v>279</v>
      </c>
      <c r="E289" s="4" t="s">
        <v>544</v>
      </c>
      <c r="F289" s="42">
        <v>218.27250000000001</v>
      </c>
      <c r="G289" s="42">
        <v>291.02999999999997</v>
      </c>
    </row>
    <row r="290" spans="1:7">
      <c r="A290" s="3">
        <v>38783</v>
      </c>
      <c r="B290" s="4" t="s">
        <v>267</v>
      </c>
      <c r="C290" s="4" t="s">
        <v>244</v>
      </c>
      <c r="D290" s="4" t="s">
        <v>268</v>
      </c>
      <c r="E290" s="4" t="s">
        <v>545</v>
      </c>
      <c r="F290" s="42">
        <v>2672.1805000000004</v>
      </c>
      <c r="G290" s="42">
        <v>4858.51</v>
      </c>
    </row>
    <row r="291" spans="1:7">
      <c r="A291" s="3">
        <v>38782</v>
      </c>
      <c r="B291" s="4" t="s">
        <v>247</v>
      </c>
      <c r="C291" s="4" t="s">
        <v>255</v>
      </c>
      <c r="D291" s="4" t="s">
        <v>251</v>
      </c>
      <c r="E291" s="4" t="s">
        <v>546</v>
      </c>
      <c r="F291" s="42">
        <v>7657.3321000000005</v>
      </c>
      <c r="G291" s="42">
        <v>8189.66</v>
      </c>
    </row>
    <row r="292" spans="1:7">
      <c r="A292" s="3">
        <v>38782</v>
      </c>
      <c r="B292" s="4" t="s">
        <v>264</v>
      </c>
      <c r="C292" s="4" t="s">
        <v>255</v>
      </c>
      <c r="D292" s="4" t="s">
        <v>256</v>
      </c>
      <c r="E292" s="4" t="s">
        <v>547</v>
      </c>
      <c r="F292" s="42">
        <v>4512.3936000000003</v>
      </c>
      <c r="G292" s="42">
        <v>5127.72</v>
      </c>
    </row>
    <row r="293" spans="1:7">
      <c r="A293" s="3">
        <v>38782</v>
      </c>
      <c r="B293" s="4" t="s">
        <v>247</v>
      </c>
      <c r="C293" s="4" t="s">
        <v>255</v>
      </c>
      <c r="D293" s="4" t="s">
        <v>288</v>
      </c>
      <c r="E293" s="4" t="s">
        <v>548</v>
      </c>
      <c r="F293" s="42">
        <v>1880.9747999999997</v>
      </c>
      <c r="G293" s="42">
        <v>4374.3599999999997</v>
      </c>
    </row>
    <row r="294" spans="1:7">
      <c r="A294" s="3">
        <v>38782</v>
      </c>
      <c r="B294" s="4" t="s">
        <v>247</v>
      </c>
      <c r="C294" s="4" t="s">
        <v>248</v>
      </c>
      <c r="D294" s="4" t="s">
        <v>251</v>
      </c>
      <c r="E294" s="4" t="s">
        <v>549</v>
      </c>
      <c r="F294" s="42">
        <v>2356.6840000000002</v>
      </c>
      <c r="G294" s="42">
        <v>4284.88</v>
      </c>
    </row>
    <row r="295" spans="1:7">
      <c r="A295" s="3">
        <v>38782</v>
      </c>
      <c r="B295" s="4" t="s">
        <v>275</v>
      </c>
      <c r="C295" s="4" t="s">
        <v>286</v>
      </c>
      <c r="D295" s="4" t="s">
        <v>281</v>
      </c>
      <c r="E295" s="4" t="s">
        <v>550</v>
      </c>
      <c r="F295" s="42">
        <v>925.96050000000002</v>
      </c>
      <c r="G295" s="42">
        <v>2057.69</v>
      </c>
    </row>
    <row r="296" spans="1:7">
      <c r="A296" s="3">
        <v>38781</v>
      </c>
      <c r="B296" s="4" t="s">
        <v>264</v>
      </c>
      <c r="C296" s="4" t="s">
        <v>261</v>
      </c>
      <c r="D296" s="4" t="s">
        <v>265</v>
      </c>
      <c r="E296" s="4" t="s">
        <v>551</v>
      </c>
      <c r="F296" s="42">
        <v>4802.7132000000001</v>
      </c>
      <c r="G296" s="42">
        <v>8280.5400000000009</v>
      </c>
    </row>
    <row r="297" spans="1:7">
      <c r="A297" s="3">
        <v>38781</v>
      </c>
      <c r="B297" s="4" t="s">
        <v>243</v>
      </c>
      <c r="C297" s="4" t="s">
        <v>244</v>
      </c>
      <c r="D297" s="4" t="s">
        <v>251</v>
      </c>
      <c r="E297" s="4" t="s">
        <v>552</v>
      </c>
      <c r="F297" s="42">
        <v>1200.8757000000001</v>
      </c>
      <c r="G297" s="42">
        <v>3245.61</v>
      </c>
    </row>
    <row r="298" spans="1:7">
      <c r="A298" s="3">
        <v>38781</v>
      </c>
      <c r="B298" s="4" t="s">
        <v>267</v>
      </c>
      <c r="C298" s="4" t="s">
        <v>253</v>
      </c>
      <c r="D298" s="4" t="s">
        <v>279</v>
      </c>
      <c r="E298" s="4" t="s">
        <v>553</v>
      </c>
      <c r="F298" s="42">
        <v>1032.2926</v>
      </c>
      <c r="G298" s="42">
        <v>2789.98</v>
      </c>
    </row>
    <row r="299" spans="1:7">
      <c r="A299" s="3">
        <v>38781</v>
      </c>
      <c r="B299" s="4" t="s">
        <v>267</v>
      </c>
      <c r="C299" s="4" t="s">
        <v>255</v>
      </c>
      <c r="D299" s="4" t="s">
        <v>245</v>
      </c>
      <c r="E299" s="4" t="s">
        <v>554</v>
      </c>
      <c r="F299" s="42">
        <v>755.2985000000001</v>
      </c>
      <c r="G299" s="42">
        <v>1373.27</v>
      </c>
    </row>
    <row r="300" spans="1:7">
      <c r="A300" s="3">
        <v>38780</v>
      </c>
      <c r="B300" s="4" t="s">
        <v>247</v>
      </c>
      <c r="C300" s="4" t="s">
        <v>253</v>
      </c>
      <c r="D300" s="4" t="s">
        <v>268</v>
      </c>
      <c r="E300" s="4" t="s">
        <v>555</v>
      </c>
      <c r="F300" s="42">
        <v>5659.9349999999995</v>
      </c>
      <c r="G300" s="42">
        <v>7546.58</v>
      </c>
    </row>
    <row r="301" spans="1:7">
      <c r="A301" s="3">
        <v>38780</v>
      </c>
      <c r="B301" s="4" t="s">
        <v>247</v>
      </c>
      <c r="C301" s="4" t="s">
        <v>286</v>
      </c>
      <c r="D301" s="4" t="s">
        <v>303</v>
      </c>
      <c r="E301" s="4" t="s">
        <v>556</v>
      </c>
      <c r="F301" s="42">
        <v>361.3383</v>
      </c>
      <c r="G301" s="42">
        <v>976.59</v>
      </c>
    </row>
    <row r="302" spans="1:7">
      <c r="A302" s="3">
        <v>38779</v>
      </c>
      <c r="B302" s="4" t="s">
        <v>264</v>
      </c>
      <c r="C302" s="4" t="s">
        <v>286</v>
      </c>
      <c r="D302" s="4" t="s">
        <v>251</v>
      </c>
      <c r="E302" s="4" t="s">
        <v>557</v>
      </c>
      <c r="F302" s="42">
        <v>5971.7849999999999</v>
      </c>
      <c r="G302" s="42">
        <v>7962.38</v>
      </c>
    </row>
    <row r="303" spans="1:7">
      <c r="A303" s="3">
        <v>38779</v>
      </c>
      <c r="B303" s="4" t="s">
        <v>264</v>
      </c>
      <c r="C303" s="4" t="s">
        <v>255</v>
      </c>
      <c r="D303" s="4" t="s">
        <v>268</v>
      </c>
      <c r="E303" s="4" t="s">
        <v>558</v>
      </c>
      <c r="F303" s="42">
        <v>426.47829999999999</v>
      </c>
      <c r="G303" s="42">
        <v>991.81</v>
      </c>
    </row>
    <row r="304" spans="1:7">
      <c r="A304" s="3">
        <v>38779</v>
      </c>
      <c r="B304" s="4" t="s">
        <v>247</v>
      </c>
      <c r="C304" s="4" t="s">
        <v>261</v>
      </c>
      <c r="D304" s="4" t="s">
        <v>303</v>
      </c>
      <c r="E304" s="4" t="s">
        <v>559</v>
      </c>
      <c r="F304" s="42">
        <v>428.12119999999999</v>
      </c>
      <c r="G304" s="42">
        <v>738.14</v>
      </c>
    </row>
    <row r="305" spans="1:7">
      <c r="A305" s="3">
        <v>38778</v>
      </c>
      <c r="B305" s="4" t="s">
        <v>267</v>
      </c>
      <c r="C305" s="4" t="s">
        <v>261</v>
      </c>
      <c r="D305" s="4" t="s">
        <v>251</v>
      </c>
      <c r="E305" s="4" t="s">
        <v>560</v>
      </c>
      <c r="F305" s="42">
        <v>3827.0385000000006</v>
      </c>
      <c r="G305" s="42">
        <v>8504.5300000000007</v>
      </c>
    </row>
    <row r="306" spans="1:7">
      <c r="A306" s="3">
        <v>38778</v>
      </c>
      <c r="B306" s="4" t="s">
        <v>247</v>
      </c>
      <c r="C306" s="4" t="s">
        <v>258</v>
      </c>
      <c r="D306" s="4" t="s">
        <v>317</v>
      </c>
      <c r="E306" s="4" t="s">
        <v>561</v>
      </c>
      <c r="F306" s="42">
        <v>3802.8859999999995</v>
      </c>
      <c r="G306" s="42">
        <v>6556.7</v>
      </c>
    </row>
    <row r="307" spans="1:7">
      <c r="A307" s="3">
        <v>38778</v>
      </c>
      <c r="B307" s="4" t="s">
        <v>275</v>
      </c>
      <c r="C307" s="4" t="s">
        <v>258</v>
      </c>
      <c r="D307" s="4" t="s">
        <v>268</v>
      </c>
      <c r="E307" s="4" t="s">
        <v>562</v>
      </c>
      <c r="F307" s="42">
        <v>1850.7735</v>
      </c>
      <c r="G307" s="42">
        <v>4112.83</v>
      </c>
    </row>
    <row r="308" spans="1:7">
      <c r="A308" s="3">
        <v>38778</v>
      </c>
      <c r="B308" s="4" t="s">
        <v>267</v>
      </c>
      <c r="C308" s="4" t="s">
        <v>248</v>
      </c>
      <c r="D308" s="4" t="s">
        <v>303</v>
      </c>
      <c r="E308" s="4" t="s">
        <v>563</v>
      </c>
      <c r="F308" s="42">
        <v>2450.7608</v>
      </c>
      <c r="G308" s="42">
        <v>3604.06</v>
      </c>
    </row>
    <row r="309" spans="1:7">
      <c r="A309" s="3">
        <v>38778</v>
      </c>
      <c r="B309" s="4" t="s">
        <v>267</v>
      </c>
      <c r="C309" s="4" t="s">
        <v>255</v>
      </c>
      <c r="D309" s="4" t="s">
        <v>276</v>
      </c>
      <c r="E309" s="4" t="s">
        <v>564</v>
      </c>
      <c r="F309" s="42">
        <v>2916.7138</v>
      </c>
      <c r="G309" s="42">
        <v>3119.48</v>
      </c>
    </row>
    <row r="310" spans="1:7">
      <c r="A310" s="3">
        <v>38778</v>
      </c>
      <c r="B310" s="4" t="s">
        <v>247</v>
      </c>
      <c r="C310" s="4" t="s">
        <v>261</v>
      </c>
      <c r="D310" s="4" t="s">
        <v>265</v>
      </c>
      <c r="E310" s="4" t="s">
        <v>565</v>
      </c>
      <c r="F310" s="42">
        <v>2779.3623000000002</v>
      </c>
      <c r="G310" s="42">
        <v>2972.58</v>
      </c>
    </row>
    <row r="311" spans="1:7">
      <c r="A311" s="3">
        <v>38777</v>
      </c>
      <c r="B311" s="4" t="s">
        <v>275</v>
      </c>
      <c r="C311" s="4" t="s">
        <v>272</v>
      </c>
      <c r="D311" s="4" t="s">
        <v>279</v>
      </c>
      <c r="E311" s="4" t="s">
        <v>566</v>
      </c>
      <c r="F311" s="42">
        <v>3185.7074000000002</v>
      </c>
      <c r="G311" s="42">
        <v>8610.02</v>
      </c>
    </row>
    <row r="312" spans="1:7">
      <c r="A312" s="3">
        <v>38777</v>
      </c>
      <c r="B312" s="4" t="s">
        <v>275</v>
      </c>
      <c r="C312" s="4" t="s">
        <v>244</v>
      </c>
      <c r="D312" s="4" t="s">
        <v>279</v>
      </c>
      <c r="E312" s="4" t="s">
        <v>567</v>
      </c>
      <c r="F312" s="42">
        <v>4421.1944999999996</v>
      </c>
      <c r="G312" s="42">
        <v>7493.55</v>
      </c>
    </row>
    <row r="313" spans="1:7">
      <c r="A313" s="3">
        <v>38777</v>
      </c>
      <c r="B313" s="4" t="s">
        <v>267</v>
      </c>
      <c r="C313" s="4" t="s">
        <v>286</v>
      </c>
      <c r="D313" s="4" t="s">
        <v>256</v>
      </c>
      <c r="E313" s="4" t="s">
        <v>568</v>
      </c>
      <c r="F313" s="42">
        <v>4976.1312000000007</v>
      </c>
      <c r="G313" s="42">
        <v>7317.84</v>
      </c>
    </row>
    <row r="314" spans="1:7">
      <c r="A314" s="3">
        <v>38777</v>
      </c>
      <c r="B314" s="4" t="s">
        <v>247</v>
      </c>
      <c r="C314" s="4" t="s">
        <v>286</v>
      </c>
      <c r="D314" s="4" t="s">
        <v>256</v>
      </c>
      <c r="E314" s="4" t="s">
        <v>569</v>
      </c>
      <c r="F314" s="42">
        <v>1885.7070000000001</v>
      </c>
      <c r="G314" s="42">
        <v>4190.46</v>
      </c>
    </row>
    <row r="315" spans="1:7">
      <c r="A315" s="3">
        <v>38777</v>
      </c>
      <c r="B315" s="4" t="s">
        <v>267</v>
      </c>
      <c r="C315" s="4" t="s">
        <v>255</v>
      </c>
      <c r="D315" s="4" t="s">
        <v>303</v>
      </c>
      <c r="E315" s="4" t="s">
        <v>570</v>
      </c>
      <c r="F315" s="42">
        <v>1843.8420000000001</v>
      </c>
      <c r="G315" s="42">
        <v>3352.44</v>
      </c>
    </row>
    <row r="316" spans="1:7">
      <c r="A316" s="3">
        <v>38777</v>
      </c>
      <c r="B316" s="4" t="s">
        <v>243</v>
      </c>
      <c r="C316" s="4" t="s">
        <v>244</v>
      </c>
      <c r="D316" s="4" t="s">
        <v>245</v>
      </c>
      <c r="E316" s="4" t="s">
        <v>250</v>
      </c>
      <c r="F316" s="42">
        <v>1277.9685999999999</v>
      </c>
      <c r="G316" s="42">
        <v>2972.02</v>
      </c>
    </row>
    <row r="317" spans="1:7">
      <c r="A317" s="3">
        <v>38777</v>
      </c>
      <c r="B317" s="4" t="s">
        <v>275</v>
      </c>
      <c r="C317" s="4" t="s">
        <v>258</v>
      </c>
      <c r="D317" s="4" t="s">
        <v>245</v>
      </c>
      <c r="E317" s="4" t="s">
        <v>572</v>
      </c>
      <c r="F317" s="42">
        <v>1049.8713</v>
      </c>
      <c r="G317" s="42">
        <v>2837.49</v>
      </c>
    </row>
    <row r="318" spans="1:7">
      <c r="A318" s="3">
        <v>38776</v>
      </c>
      <c r="B318" s="4" t="s">
        <v>275</v>
      </c>
      <c r="C318" s="4" t="s">
        <v>286</v>
      </c>
      <c r="D318" s="4" t="s">
        <v>317</v>
      </c>
      <c r="E318" s="4" t="s">
        <v>573</v>
      </c>
      <c r="F318" s="42">
        <v>8702.3376000000007</v>
      </c>
      <c r="G318" s="42">
        <v>9889.02</v>
      </c>
    </row>
    <row r="319" spans="1:7">
      <c r="A319" s="3">
        <v>38776</v>
      </c>
      <c r="B319" s="4" t="s">
        <v>267</v>
      </c>
      <c r="C319" s="4" t="s">
        <v>272</v>
      </c>
      <c r="D319" s="4" t="s">
        <v>262</v>
      </c>
      <c r="E319" s="4" t="s">
        <v>574</v>
      </c>
      <c r="F319" s="42">
        <v>213.42189999999999</v>
      </c>
      <c r="G319" s="42">
        <v>496.33</v>
      </c>
    </row>
    <row r="320" spans="1:7">
      <c r="A320" s="3">
        <v>38776</v>
      </c>
      <c r="B320" s="4" t="s">
        <v>267</v>
      </c>
      <c r="C320" s="4" t="s">
        <v>255</v>
      </c>
      <c r="D320" s="4" t="s">
        <v>281</v>
      </c>
      <c r="E320" s="4" t="s">
        <v>575</v>
      </c>
      <c r="F320" s="42">
        <v>125.89989999999999</v>
      </c>
      <c r="G320" s="42">
        <v>340.27</v>
      </c>
    </row>
    <row r="321" spans="1:7">
      <c r="A321" s="3">
        <v>38776</v>
      </c>
      <c r="B321" s="4" t="s">
        <v>247</v>
      </c>
      <c r="C321" s="4" t="s">
        <v>248</v>
      </c>
      <c r="D321" s="4" t="s">
        <v>303</v>
      </c>
      <c r="E321" s="4" t="s">
        <v>576</v>
      </c>
      <c r="F321" s="42">
        <v>206.6925</v>
      </c>
      <c r="G321" s="42">
        <v>275.58999999999997</v>
      </c>
    </row>
    <row r="322" spans="1:7">
      <c r="A322" s="3">
        <v>38774</v>
      </c>
      <c r="B322" s="4" t="s">
        <v>267</v>
      </c>
      <c r="C322" s="4" t="s">
        <v>253</v>
      </c>
      <c r="D322" s="4" t="s">
        <v>268</v>
      </c>
      <c r="E322" s="4" t="s">
        <v>577</v>
      </c>
      <c r="F322" s="42">
        <v>2746.3432000000003</v>
      </c>
      <c r="G322" s="42">
        <v>4038.74</v>
      </c>
    </row>
    <row r="323" spans="1:7">
      <c r="A323" s="3">
        <v>38774</v>
      </c>
      <c r="B323" s="4" t="s">
        <v>243</v>
      </c>
      <c r="C323" s="4" t="s">
        <v>253</v>
      </c>
      <c r="D323" s="4" t="s">
        <v>276</v>
      </c>
      <c r="E323" s="4" t="s">
        <v>578</v>
      </c>
      <c r="F323" s="42">
        <v>15.061999999999999</v>
      </c>
      <c r="G323" s="42">
        <v>22.15</v>
      </c>
    </row>
    <row r="324" spans="1:7">
      <c r="A324" s="3">
        <v>38773</v>
      </c>
      <c r="B324" s="4" t="s">
        <v>247</v>
      </c>
      <c r="C324" s="4" t="s">
        <v>255</v>
      </c>
      <c r="D324" s="4" t="s">
        <v>262</v>
      </c>
      <c r="E324" s="4" t="s">
        <v>579</v>
      </c>
      <c r="F324" s="42">
        <v>4071.8318999999997</v>
      </c>
      <c r="G324" s="42">
        <v>6901.41</v>
      </c>
    </row>
    <row r="325" spans="1:7">
      <c r="A325" s="3">
        <v>38773</v>
      </c>
      <c r="B325" s="4" t="s">
        <v>264</v>
      </c>
      <c r="C325" s="4" t="s">
        <v>244</v>
      </c>
      <c r="D325" s="4" t="s">
        <v>281</v>
      </c>
      <c r="E325" s="4" t="s">
        <v>580</v>
      </c>
      <c r="F325" s="42">
        <v>2306.7687000000001</v>
      </c>
      <c r="G325" s="42">
        <v>6234.51</v>
      </c>
    </row>
    <row r="326" spans="1:7">
      <c r="A326" s="3">
        <v>38773</v>
      </c>
      <c r="B326" s="4" t="s">
        <v>247</v>
      </c>
      <c r="C326" s="4" t="s">
        <v>255</v>
      </c>
      <c r="D326" s="4" t="s">
        <v>268</v>
      </c>
      <c r="E326" s="4" t="s">
        <v>581</v>
      </c>
      <c r="F326" s="42">
        <v>1315.10555</v>
      </c>
      <c r="G326" s="42">
        <v>1406.53</v>
      </c>
    </row>
    <row r="327" spans="1:7">
      <c r="A327" s="3">
        <v>38772</v>
      </c>
      <c r="B327" s="4" t="s">
        <v>243</v>
      </c>
      <c r="C327" s="4" t="s">
        <v>244</v>
      </c>
      <c r="D327" s="4" t="s">
        <v>256</v>
      </c>
      <c r="E327" s="4" t="s">
        <v>582</v>
      </c>
      <c r="F327" s="42">
        <v>5772.3440500000006</v>
      </c>
      <c r="G327" s="42">
        <v>6173.63</v>
      </c>
    </row>
    <row r="328" spans="1:7">
      <c r="A328" s="3">
        <v>38771</v>
      </c>
      <c r="B328" s="4" t="s">
        <v>243</v>
      </c>
      <c r="C328" s="4" t="s">
        <v>258</v>
      </c>
      <c r="D328" s="4" t="s">
        <v>259</v>
      </c>
      <c r="E328" s="4" t="s">
        <v>583</v>
      </c>
      <c r="F328" s="42">
        <v>3682.6287999999995</v>
      </c>
      <c r="G328" s="42">
        <v>6349.36</v>
      </c>
    </row>
    <row r="329" spans="1:7">
      <c r="A329" s="3">
        <v>38771</v>
      </c>
      <c r="B329" s="4" t="s">
        <v>247</v>
      </c>
      <c r="C329" s="4" t="s">
        <v>261</v>
      </c>
      <c r="D329" s="4" t="s">
        <v>245</v>
      </c>
      <c r="E329" s="4" t="s">
        <v>584</v>
      </c>
      <c r="F329" s="42">
        <v>2010.0104999999999</v>
      </c>
      <c r="G329" s="42">
        <v>4466.6899999999996</v>
      </c>
    </row>
    <row r="330" spans="1:7">
      <c r="A330" s="3">
        <v>38771</v>
      </c>
      <c r="B330" s="4" t="s">
        <v>264</v>
      </c>
      <c r="C330" s="4" t="s">
        <v>248</v>
      </c>
      <c r="D330" s="4" t="s">
        <v>281</v>
      </c>
      <c r="E330" s="4" t="s">
        <v>585</v>
      </c>
      <c r="F330" s="42">
        <v>1776.6</v>
      </c>
      <c r="G330" s="42">
        <v>2368.8000000000002</v>
      </c>
    </row>
    <row r="331" spans="1:7">
      <c r="A331" s="3">
        <v>38770</v>
      </c>
      <c r="B331" s="4" t="s">
        <v>247</v>
      </c>
      <c r="C331" s="4" t="s">
        <v>253</v>
      </c>
      <c r="D331" s="4" t="s">
        <v>245</v>
      </c>
      <c r="E331" s="4" t="s">
        <v>586</v>
      </c>
      <c r="F331" s="42">
        <v>793.90680000000009</v>
      </c>
      <c r="G331" s="42">
        <v>1167.51</v>
      </c>
    </row>
    <row r="332" spans="1:7">
      <c r="A332" s="3">
        <v>38770</v>
      </c>
      <c r="B332" s="4" t="s">
        <v>264</v>
      </c>
      <c r="C332" s="4" t="s">
        <v>261</v>
      </c>
      <c r="D332" s="4" t="s">
        <v>245</v>
      </c>
      <c r="E332" s="4" t="s">
        <v>587</v>
      </c>
      <c r="F332" s="42">
        <v>283.11800000000005</v>
      </c>
      <c r="G332" s="42">
        <v>302.8</v>
      </c>
    </row>
    <row r="333" spans="1:7">
      <c r="A333" s="3">
        <v>38769</v>
      </c>
      <c r="B333" s="4" t="s">
        <v>264</v>
      </c>
      <c r="C333" s="4" t="s">
        <v>253</v>
      </c>
      <c r="D333" s="4" t="s">
        <v>262</v>
      </c>
      <c r="E333" s="4" t="s">
        <v>588</v>
      </c>
      <c r="F333" s="42">
        <v>1860.2527</v>
      </c>
      <c r="G333" s="42">
        <v>5027.71</v>
      </c>
    </row>
    <row r="334" spans="1:7">
      <c r="A334" s="3">
        <v>38768</v>
      </c>
      <c r="B334" s="4" t="s">
        <v>264</v>
      </c>
      <c r="C334" s="4" t="s">
        <v>248</v>
      </c>
      <c r="D334" s="4" t="s">
        <v>279</v>
      </c>
      <c r="E334" s="4" t="s">
        <v>589</v>
      </c>
      <c r="F334" s="42">
        <v>5014.6275000000005</v>
      </c>
      <c r="G334" s="42">
        <v>6686.17</v>
      </c>
    </row>
    <row r="335" spans="1:7">
      <c r="A335" s="3">
        <v>38768</v>
      </c>
      <c r="B335" s="4" t="s">
        <v>267</v>
      </c>
      <c r="C335" s="4" t="s">
        <v>258</v>
      </c>
      <c r="D335" s="4" t="s">
        <v>251</v>
      </c>
      <c r="E335" s="4" t="s">
        <v>590</v>
      </c>
      <c r="F335" s="42">
        <v>2423.79</v>
      </c>
      <c r="G335" s="42">
        <v>5386.2</v>
      </c>
    </row>
    <row r="336" spans="1:7">
      <c r="A336" s="3">
        <v>38768</v>
      </c>
      <c r="B336" s="4" t="s">
        <v>243</v>
      </c>
      <c r="C336" s="4" t="s">
        <v>248</v>
      </c>
      <c r="D336" s="4" t="s">
        <v>256</v>
      </c>
      <c r="E336" s="4" t="s">
        <v>591</v>
      </c>
      <c r="F336" s="42">
        <v>2350.1340000000005</v>
      </c>
      <c r="G336" s="42">
        <v>5222.5200000000004</v>
      </c>
    </row>
    <row r="337" spans="1:7">
      <c r="A337" s="3">
        <v>38768</v>
      </c>
      <c r="B337" s="4" t="s">
        <v>264</v>
      </c>
      <c r="C337" s="4" t="s">
        <v>244</v>
      </c>
      <c r="D337" s="4" t="s">
        <v>303</v>
      </c>
      <c r="E337" s="4" t="s">
        <v>592</v>
      </c>
      <c r="F337" s="42">
        <v>3507.3016000000002</v>
      </c>
      <c r="G337" s="42">
        <v>3985.57</v>
      </c>
    </row>
    <row r="338" spans="1:7">
      <c r="A338" s="3">
        <v>38768</v>
      </c>
      <c r="B338" s="4" t="s">
        <v>264</v>
      </c>
      <c r="C338" s="4" t="s">
        <v>253</v>
      </c>
      <c r="D338" s="4" t="s">
        <v>279</v>
      </c>
      <c r="E338" s="4" t="s">
        <v>593</v>
      </c>
      <c r="F338" s="42">
        <v>1279.0194999999999</v>
      </c>
      <c r="G338" s="42">
        <v>2325.4899999999998</v>
      </c>
    </row>
    <row r="339" spans="1:7">
      <c r="A339" s="3">
        <v>38768</v>
      </c>
      <c r="B339" s="4" t="s">
        <v>247</v>
      </c>
      <c r="C339" s="4" t="s">
        <v>258</v>
      </c>
      <c r="D339" s="4" t="s">
        <v>288</v>
      </c>
      <c r="E339" s="4" t="s">
        <v>594</v>
      </c>
      <c r="F339" s="42">
        <v>1003.5073999999998</v>
      </c>
      <c r="G339" s="42">
        <v>1700.86</v>
      </c>
    </row>
    <row r="340" spans="1:7">
      <c r="A340" s="3">
        <v>38768</v>
      </c>
      <c r="B340" s="4" t="s">
        <v>275</v>
      </c>
      <c r="C340" s="4" t="s">
        <v>244</v>
      </c>
      <c r="D340" s="4" t="s">
        <v>268</v>
      </c>
      <c r="E340" s="4" t="s">
        <v>595</v>
      </c>
      <c r="F340" s="42">
        <v>1201.3275000000001</v>
      </c>
      <c r="G340" s="42">
        <v>1601.77</v>
      </c>
    </row>
    <row r="341" spans="1:7">
      <c r="A341" s="3">
        <v>38767</v>
      </c>
      <c r="B341" s="4" t="s">
        <v>267</v>
      </c>
      <c r="C341" s="4" t="s">
        <v>255</v>
      </c>
      <c r="D341" s="4" t="s">
        <v>268</v>
      </c>
      <c r="E341" s="4" t="s">
        <v>596</v>
      </c>
      <c r="F341" s="42">
        <v>7657.5664000000006</v>
      </c>
      <c r="G341" s="42">
        <v>8701.7800000000007</v>
      </c>
    </row>
    <row r="342" spans="1:7">
      <c r="A342" s="3">
        <v>38767</v>
      </c>
      <c r="B342" s="4" t="s">
        <v>264</v>
      </c>
      <c r="C342" s="4" t="s">
        <v>248</v>
      </c>
      <c r="D342" s="4" t="s">
        <v>279</v>
      </c>
      <c r="E342" s="4" t="s">
        <v>597</v>
      </c>
      <c r="F342" s="42">
        <v>1530.2003999999999</v>
      </c>
      <c r="G342" s="42">
        <v>2593.56</v>
      </c>
    </row>
    <row r="343" spans="1:7">
      <c r="A343" s="3">
        <v>38767</v>
      </c>
      <c r="B343" s="4" t="s">
        <v>275</v>
      </c>
      <c r="C343" s="4" t="s">
        <v>255</v>
      </c>
      <c r="D343" s="4" t="s">
        <v>281</v>
      </c>
      <c r="E343" s="4" t="s">
        <v>598</v>
      </c>
      <c r="F343" s="42">
        <v>949.51800000000003</v>
      </c>
      <c r="G343" s="42">
        <v>2110.04</v>
      </c>
    </row>
    <row r="344" spans="1:7">
      <c r="A344" s="3">
        <v>38766</v>
      </c>
      <c r="B344" s="4" t="s">
        <v>247</v>
      </c>
      <c r="C344" s="4" t="s">
        <v>261</v>
      </c>
      <c r="D344" s="4" t="s">
        <v>256</v>
      </c>
      <c r="E344" s="4" t="s">
        <v>599</v>
      </c>
      <c r="F344" s="42">
        <v>6112.9084499999999</v>
      </c>
      <c r="G344" s="42">
        <v>6537.87</v>
      </c>
    </row>
    <row r="345" spans="1:7">
      <c r="A345" s="3">
        <v>38766</v>
      </c>
      <c r="B345" s="4" t="s">
        <v>267</v>
      </c>
      <c r="C345" s="4" t="s">
        <v>244</v>
      </c>
      <c r="D345" s="4" t="s">
        <v>245</v>
      </c>
      <c r="E345" s="4" t="s">
        <v>397</v>
      </c>
      <c r="F345" s="42">
        <v>3718.9650000000001</v>
      </c>
      <c r="G345" s="42">
        <v>4958.62</v>
      </c>
    </row>
    <row r="346" spans="1:7">
      <c r="A346" s="3">
        <v>38765</v>
      </c>
      <c r="B346" s="4" t="s">
        <v>264</v>
      </c>
      <c r="C346" s="4" t="s">
        <v>258</v>
      </c>
      <c r="D346" s="4" t="s">
        <v>259</v>
      </c>
      <c r="E346" s="4" t="s">
        <v>601</v>
      </c>
      <c r="F346" s="42">
        <v>2865.1244000000002</v>
      </c>
      <c r="G346" s="42">
        <v>6663.08</v>
      </c>
    </row>
    <row r="347" spans="1:7">
      <c r="A347" s="3">
        <v>38765</v>
      </c>
      <c r="B347" s="4" t="s">
        <v>247</v>
      </c>
      <c r="C347" s="4" t="s">
        <v>244</v>
      </c>
      <c r="D347" s="4" t="s">
        <v>245</v>
      </c>
      <c r="E347" s="4" t="s">
        <v>571</v>
      </c>
      <c r="F347" s="42">
        <v>1350.0629999999999</v>
      </c>
      <c r="G347" s="42">
        <v>3000.14</v>
      </c>
    </row>
    <row r="348" spans="1:7">
      <c r="A348" s="3">
        <v>38764</v>
      </c>
      <c r="B348" s="4" t="s">
        <v>275</v>
      </c>
      <c r="C348" s="4" t="s">
        <v>253</v>
      </c>
      <c r="D348" s="4" t="s">
        <v>281</v>
      </c>
      <c r="E348" s="4" t="s">
        <v>603</v>
      </c>
      <c r="F348" s="42">
        <v>83.82</v>
      </c>
      <c r="G348" s="42">
        <v>95.25</v>
      </c>
    </row>
    <row r="349" spans="1:7">
      <c r="A349" s="3">
        <v>38763</v>
      </c>
      <c r="B349" s="4" t="s">
        <v>247</v>
      </c>
      <c r="C349" s="4" t="s">
        <v>244</v>
      </c>
      <c r="D349" s="4" t="s">
        <v>254</v>
      </c>
      <c r="E349" s="4" t="s">
        <v>604</v>
      </c>
      <c r="F349" s="42">
        <v>58.759700000000002</v>
      </c>
      <c r="G349" s="42">
        <v>158.81</v>
      </c>
    </row>
    <row r="350" spans="1:7">
      <c r="A350" s="3">
        <v>38762</v>
      </c>
      <c r="B350" s="4" t="s">
        <v>247</v>
      </c>
      <c r="C350" s="4" t="s">
        <v>248</v>
      </c>
      <c r="D350" s="4" t="s">
        <v>303</v>
      </c>
      <c r="E350" s="4" t="s">
        <v>605</v>
      </c>
      <c r="F350" s="42">
        <v>7539.5969000000005</v>
      </c>
      <c r="G350" s="42">
        <v>8063.74</v>
      </c>
    </row>
    <row r="351" spans="1:7">
      <c r="A351" s="3">
        <v>38762</v>
      </c>
      <c r="B351" s="4" t="s">
        <v>247</v>
      </c>
      <c r="C351" s="4" t="s">
        <v>248</v>
      </c>
      <c r="D351" s="4" t="s">
        <v>259</v>
      </c>
      <c r="E351" s="4" t="s">
        <v>606</v>
      </c>
      <c r="F351" s="42">
        <v>4800.8884000000007</v>
      </c>
      <c r="G351" s="42">
        <v>7060.13</v>
      </c>
    </row>
    <row r="352" spans="1:7">
      <c r="A352" s="3">
        <v>38761</v>
      </c>
      <c r="B352" s="4" t="s">
        <v>247</v>
      </c>
      <c r="C352" s="4" t="s">
        <v>272</v>
      </c>
      <c r="D352" s="4" t="s">
        <v>288</v>
      </c>
      <c r="E352" s="4" t="s">
        <v>607</v>
      </c>
      <c r="F352" s="42">
        <v>4096.3993</v>
      </c>
      <c r="G352" s="42">
        <v>9526.51</v>
      </c>
    </row>
    <row r="353" spans="1:7">
      <c r="A353" s="3">
        <v>38761</v>
      </c>
      <c r="B353" s="4" t="s">
        <v>243</v>
      </c>
      <c r="C353" s="4" t="s">
        <v>253</v>
      </c>
      <c r="D353" s="4" t="s">
        <v>256</v>
      </c>
      <c r="E353" s="4" t="s">
        <v>608</v>
      </c>
      <c r="F353" s="42">
        <v>6647.9774999999991</v>
      </c>
      <c r="G353" s="42">
        <v>8863.9699999999993</v>
      </c>
    </row>
    <row r="354" spans="1:7">
      <c r="A354" s="3">
        <v>38761</v>
      </c>
      <c r="B354" s="4" t="s">
        <v>247</v>
      </c>
      <c r="C354" s="4" t="s">
        <v>244</v>
      </c>
      <c r="D354" s="4" t="s">
        <v>279</v>
      </c>
      <c r="E354" s="4" t="s">
        <v>609</v>
      </c>
      <c r="F354" s="42">
        <v>5856.6904000000013</v>
      </c>
      <c r="G354" s="42">
        <v>8612.7800000000007</v>
      </c>
    </row>
    <row r="355" spans="1:7">
      <c r="A355" s="3">
        <v>38760</v>
      </c>
      <c r="B355" s="4" t="s">
        <v>247</v>
      </c>
      <c r="C355" s="4" t="s">
        <v>258</v>
      </c>
      <c r="D355" s="4" t="s">
        <v>317</v>
      </c>
      <c r="E355" s="4" t="s">
        <v>610</v>
      </c>
      <c r="F355" s="42">
        <v>5925.915</v>
      </c>
      <c r="G355" s="42">
        <v>7901.22</v>
      </c>
    </row>
    <row r="356" spans="1:7">
      <c r="A356" s="3">
        <v>38760</v>
      </c>
      <c r="B356" s="4" t="s">
        <v>247</v>
      </c>
      <c r="C356" s="4" t="s">
        <v>272</v>
      </c>
      <c r="D356" s="4" t="s">
        <v>288</v>
      </c>
      <c r="E356" s="4" t="s">
        <v>611</v>
      </c>
      <c r="F356" s="42">
        <v>236.19035000000002</v>
      </c>
      <c r="G356" s="42">
        <v>252.61</v>
      </c>
    </row>
    <row r="357" spans="1:7">
      <c r="A357" s="3">
        <v>38759</v>
      </c>
      <c r="B357" s="4" t="s">
        <v>267</v>
      </c>
      <c r="C357" s="4" t="s">
        <v>261</v>
      </c>
      <c r="D357" s="4" t="s">
        <v>259</v>
      </c>
      <c r="E357" s="4" t="s">
        <v>612</v>
      </c>
      <c r="F357" s="42">
        <v>4972.22</v>
      </c>
      <c r="G357" s="42">
        <v>9040.4</v>
      </c>
    </row>
    <row r="358" spans="1:7">
      <c r="A358" s="3">
        <v>38759</v>
      </c>
      <c r="B358" s="4" t="s">
        <v>267</v>
      </c>
      <c r="C358" s="4" t="s">
        <v>272</v>
      </c>
      <c r="D358" s="4" t="s">
        <v>281</v>
      </c>
      <c r="E358" s="4" t="s">
        <v>613</v>
      </c>
      <c r="F358" s="42">
        <v>2623.2334000000001</v>
      </c>
      <c r="G358" s="42">
        <v>7089.82</v>
      </c>
    </row>
    <row r="359" spans="1:7">
      <c r="A359" s="3">
        <v>38759</v>
      </c>
      <c r="B359" s="4" t="s">
        <v>243</v>
      </c>
      <c r="C359" s="4" t="s">
        <v>286</v>
      </c>
      <c r="D359" s="4" t="s">
        <v>245</v>
      </c>
      <c r="E359" s="4" t="s">
        <v>614</v>
      </c>
      <c r="F359" s="42">
        <v>2570.7332000000001</v>
      </c>
      <c r="G359" s="42">
        <v>3780.49</v>
      </c>
    </row>
    <row r="360" spans="1:7">
      <c r="A360" s="3">
        <v>38758</v>
      </c>
      <c r="B360" s="4" t="s">
        <v>275</v>
      </c>
      <c r="C360" s="4" t="s">
        <v>244</v>
      </c>
      <c r="D360" s="4" t="s">
        <v>317</v>
      </c>
      <c r="E360" s="4" t="s">
        <v>615</v>
      </c>
      <c r="F360" s="42">
        <v>3235.2345</v>
      </c>
      <c r="G360" s="42">
        <v>7189.41</v>
      </c>
    </row>
    <row r="361" spans="1:7">
      <c r="A361" s="3">
        <v>38758</v>
      </c>
      <c r="B361" s="4" t="s">
        <v>267</v>
      </c>
      <c r="C361" s="4" t="s">
        <v>258</v>
      </c>
      <c r="D361" s="4" t="s">
        <v>279</v>
      </c>
      <c r="E361" s="4" t="s">
        <v>616</v>
      </c>
      <c r="F361" s="42">
        <v>2542.4395</v>
      </c>
      <c r="G361" s="42">
        <v>5912.65</v>
      </c>
    </row>
    <row r="362" spans="1:7">
      <c r="A362" s="3">
        <v>38758</v>
      </c>
      <c r="B362" s="4" t="s">
        <v>275</v>
      </c>
      <c r="C362" s="4" t="s">
        <v>286</v>
      </c>
      <c r="D362" s="4" t="s">
        <v>276</v>
      </c>
      <c r="E362" s="4" t="s">
        <v>617</v>
      </c>
      <c r="F362" s="42">
        <v>1088.6912</v>
      </c>
      <c r="G362" s="42">
        <v>2531.84</v>
      </c>
    </row>
    <row r="363" spans="1:7">
      <c r="A363" s="3">
        <v>38758</v>
      </c>
      <c r="B363" s="4" t="s">
        <v>243</v>
      </c>
      <c r="C363" s="4" t="s">
        <v>261</v>
      </c>
      <c r="D363" s="4" t="s">
        <v>251</v>
      </c>
      <c r="E363" s="4" t="s">
        <v>618</v>
      </c>
      <c r="F363" s="42">
        <v>1022.85</v>
      </c>
      <c r="G363" s="42">
        <v>2273</v>
      </c>
    </row>
    <row r="364" spans="1:7">
      <c r="A364" s="3">
        <v>38758</v>
      </c>
      <c r="B364" s="4" t="s">
        <v>247</v>
      </c>
      <c r="C364" s="4" t="s">
        <v>255</v>
      </c>
      <c r="D364" s="4" t="s">
        <v>251</v>
      </c>
      <c r="E364" s="4" t="s">
        <v>619</v>
      </c>
      <c r="F364" s="42">
        <v>521.67279999999994</v>
      </c>
      <c r="G364" s="42">
        <v>592.80999999999995</v>
      </c>
    </row>
    <row r="365" spans="1:7">
      <c r="A365" s="3">
        <v>38758</v>
      </c>
      <c r="B365" s="4" t="s">
        <v>264</v>
      </c>
      <c r="C365" s="4" t="s">
        <v>253</v>
      </c>
      <c r="D365" s="4" t="s">
        <v>262</v>
      </c>
      <c r="E365" s="4" t="s">
        <v>341</v>
      </c>
      <c r="F365" s="42">
        <v>178.7475</v>
      </c>
      <c r="G365" s="42">
        <v>238.33</v>
      </c>
    </row>
    <row r="366" spans="1:7">
      <c r="A366" s="3">
        <v>38757</v>
      </c>
      <c r="B366" s="4" t="s">
        <v>243</v>
      </c>
      <c r="C366" s="4" t="s">
        <v>261</v>
      </c>
      <c r="D366" s="4" t="s">
        <v>256</v>
      </c>
      <c r="E366" s="4" t="s">
        <v>620</v>
      </c>
      <c r="F366" s="42">
        <v>2711.1329999999998</v>
      </c>
      <c r="G366" s="42">
        <v>6024.74</v>
      </c>
    </row>
    <row r="367" spans="1:7">
      <c r="A367" s="3">
        <v>38757</v>
      </c>
      <c r="B367" s="4" t="s">
        <v>264</v>
      </c>
      <c r="C367" s="4" t="s">
        <v>272</v>
      </c>
      <c r="D367" s="4" t="s">
        <v>317</v>
      </c>
      <c r="E367" s="4" t="s">
        <v>621</v>
      </c>
      <c r="F367" s="42">
        <v>1140.2730000000001</v>
      </c>
      <c r="G367" s="42">
        <v>2533.94</v>
      </c>
    </row>
    <row r="368" spans="1:7">
      <c r="A368" s="3">
        <v>38756</v>
      </c>
      <c r="B368" s="4" t="s">
        <v>247</v>
      </c>
      <c r="C368" s="4" t="s">
        <v>253</v>
      </c>
      <c r="D368" s="4" t="s">
        <v>265</v>
      </c>
      <c r="E368" s="4" t="s">
        <v>622</v>
      </c>
      <c r="F368" s="42">
        <v>2764.6918000000001</v>
      </c>
      <c r="G368" s="42">
        <v>7472.14</v>
      </c>
    </row>
    <row r="369" spans="1:7">
      <c r="A369" s="3">
        <v>38755</v>
      </c>
      <c r="B369" s="4" t="s">
        <v>247</v>
      </c>
      <c r="C369" s="4" t="s">
        <v>261</v>
      </c>
      <c r="D369" s="4" t="s">
        <v>288</v>
      </c>
      <c r="E369" s="4" t="s">
        <v>623</v>
      </c>
      <c r="F369" s="42">
        <v>4087.6949999999997</v>
      </c>
      <c r="G369" s="42">
        <v>7047.75</v>
      </c>
    </row>
    <row r="370" spans="1:7">
      <c r="A370" s="3">
        <v>38755</v>
      </c>
      <c r="B370" s="4" t="s">
        <v>243</v>
      </c>
      <c r="C370" s="4" t="s">
        <v>244</v>
      </c>
      <c r="D370" s="4" t="s">
        <v>262</v>
      </c>
      <c r="E370" s="4" t="s">
        <v>624</v>
      </c>
      <c r="F370" s="42">
        <v>4002.6749999999997</v>
      </c>
      <c r="G370" s="42">
        <v>5336.9</v>
      </c>
    </row>
    <row r="371" spans="1:7">
      <c r="A371" s="3">
        <v>38755</v>
      </c>
      <c r="B371" s="4" t="s">
        <v>275</v>
      </c>
      <c r="C371" s="4" t="s">
        <v>248</v>
      </c>
      <c r="D371" s="4" t="s">
        <v>276</v>
      </c>
      <c r="E371" s="4" t="s">
        <v>625</v>
      </c>
      <c r="F371" s="42">
        <v>2895.18075</v>
      </c>
      <c r="G371" s="42">
        <v>3096.45</v>
      </c>
    </row>
    <row r="372" spans="1:7">
      <c r="A372" s="3">
        <v>38755</v>
      </c>
      <c r="B372" s="4" t="s">
        <v>275</v>
      </c>
      <c r="C372" s="4" t="s">
        <v>272</v>
      </c>
      <c r="D372" s="4" t="s">
        <v>281</v>
      </c>
      <c r="E372" s="4" t="s">
        <v>626</v>
      </c>
      <c r="F372" s="42">
        <v>297.93509999999998</v>
      </c>
      <c r="G372" s="42">
        <v>805.23</v>
      </c>
    </row>
    <row r="373" spans="1:7">
      <c r="A373" s="3">
        <v>38754</v>
      </c>
      <c r="B373" s="4" t="s">
        <v>275</v>
      </c>
      <c r="C373" s="4" t="s">
        <v>261</v>
      </c>
      <c r="D373" s="4" t="s">
        <v>256</v>
      </c>
      <c r="E373" s="4" t="s">
        <v>627</v>
      </c>
      <c r="F373" s="42">
        <v>4349.0474999999997</v>
      </c>
      <c r="G373" s="42">
        <v>9664.5499999999993</v>
      </c>
    </row>
    <row r="374" spans="1:7">
      <c r="A374" s="3">
        <v>38754</v>
      </c>
      <c r="B374" s="4" t="s">
        <v>247</v>
      </c>
      <c r="C374" s="4" t="s">
        <v>261</v>
      </c>
      <c r="D374" s="4" t="s">
        <v>259</v>
      </c>
      <c r="E374" s="4" t="s">
        <v>628</v>
      </c>
      <c r="F374" s="42">
        <v>3446.4241999999999</v>
      </c>
      <c r="G374" s="42">
        <v>8014.94</v>
      </c>
    </row>
    <row r="375" spans="1:7">
      <c r="A375" s="3">
        <v>38754</v>
      </c>
      <c r="B375" s="4" t="s">
        <v>275</v>
      </c>
      <c r="C375" s="4" t="s">
        <v>286</v>
      </c>
      <c r="D375" s="4" t="s">
        <v>317</v>
      </c>
      <c r="E375" s="4" t="s">
        <v>629</v>
      </c>
      <c r="F375" s="42">
        <v>7334.8599500000009</v>
      </c>
      <c r="G375" s="42">
        <v>7844.77</v>
      </c>
    </row>
    <row r="376" spans="1:7">
      <c r="A376" s="3">
        <v>38754</v>
      </c>
      <c r="B376" s="4" t="s">
        <v>264</v>
      </c>
      <c r="C376" s="4" t="s">
        <v>286</v>
      </c>
      <c r="D376" s="4" t="s">
        <v>288</v>
      </c>
      <c r="E376" s="4" t="s">
        <v>630</v>
      </c>
      <c r="F376" s="42">
        <v>3138.5097999999998</v>
      </c>
      <c r="G376" s="42">
        <v>7298.86</v>
      </c>
    </row>
    <row r="377" spans="1:7">
      <c r="A377" s="3">
        <v>38754</v>
      </c>
      <c r="B377" s="4" t="s">
        <v>247</v>
      </c>
      <c r="C377" s="4" t="s">
        <v>253</v>
      </c>
      <c r="D377" s="4" t="s">
        <v>262</v>
      </c>
      <c r="E377" s="4" t="s">
        <v>631</v>
      </c>
      <c r="F377" s="42">
        <v>1549.9743999999998</v>
      </c>
      <c r="G377" s="42">
        <v>4189.12</v>
      </c>
    </row>
    <row r="378" spans="1:7">
      <c r="A378" s="3">
        <v>38754</v>
      </c>
      <c r="B378" s="4" t="s">
        <v>267</v>
      </c>
      <c r="C378" s="4" t="s">
        <v>286</v>
      </c>
      <c r="D378" s="4" t="s">
        <v>276</v>
      </c>
      <c r="E378" s="4" t="s">
        <v>632</v>
      </c>
      <c r="F378" s="42">
        <v>1297.0133999999998</v>
      </c>
      <c r="G378" s="42">
        <v>2236.23</v>
      </c>
    </row>
    <row r="379" spans="1:7">
      <c r="A379" s="3">
        <v>38753</v>
      </c>
      <c r="B379" s="4" t="s">
        <v>275</v>
      </c>
      <c r="C379" s="4" t="s">
        <v>244</v>
      </c>
      <c r="D379" s="4" t="s">
        <v>268</v>
      </c>
      <c r="E379" s="4" t="s">
        <v>633</v>
      </c>
      <c r="F379" s="42">
        <v>486.17090000000002</v>
      </c>
      <c r="G379" s="42">
        <v>1130.6300000000001</v>
      </c>
    </row>
    <row r="380" spans="1:7">
      <c r="A380" s="3">
        <v>38753</v>
      </c>
      <c r="B380" s="4" t="s">
        <v>243</v>
      </c>
      <c r="C380" s="4" t="s">
        <v>244</v>
      </c>
      <c r="D380" s="4" t="s">
        <v>281</v>
      </c>
      <c r="E380" s="4" t="s">
        <v>634</v>
      </c>
      <c r="F380" s="42">
        <v>375.84969999999998</v>
      </c>
      <c r="G380" s="42">
        <v>1015.81</v>
      </c>
    </row>
    <row r="381" spans="1:7">
      <c r="A381" s="3">
        <v>38752</v>
      </c>
      <c r="B381" s="4" t="s">
        <v>275</v>
      </c>
      <c r="C381" s="4" t="s">
        <v>248</v>
      </c>
      <c r="D381" s="4" t="s">
        <v>265</v>
      </c>
      <c r="E381" s="4" t="s">
        <v>635</v>
      </c>
      <c r="F381" s="42">
        <v>4114.4076999999997</v>
      </c>
      <c r="G381" s="42">
        <v>9568.39</v>
      </c>
    </row>
    <row r="382" spans="1:7">
      <c r="A382" s="3">
        <v>38752</v>
      </c>
      <c r="B382" s="4" t="s">
        <v>247</v>
      </c>
      <c r="C382" s="4" t="s">
        <v>253</v>
      </c>
      <c r="D382" s="4" t="s">
        <v>303</v>
      </c>
      <c r="E382" s="4" t="s">
        <v>636</v>
      </c>
      <c r="F382" s="42">
        <v>3381.4929000000002</v>
      </c>
      <c r="G382" s="42">
        <v>9139.17</v>
      </c>
    </row>
    <row r="383" spans="1:7">
      <c r="A383" s="3">
        <v>38752</v>
      </c>
      <c r="B383" s="4" t="s">
        <v>267</v>
      </c>
      <c r="C383" s="4" t="s">
        <v>244</v>
      </c>
      <c r="D383" s="4" t="s">
        <v>288</v>
      </c>
      <c r="E383" s="4" t="s">
        <v>637</v>
      </c>
      <c r="F383" s="42">
        <v>1142.9829999999999</v>
      </c>
      <c r="G383" s="42">
        <v>2658.1</v>
      </c>
    </row>
    <row r="384" spans="1:7">
      <c r="A384" s="3">
        <v>38752</v>
      </c>
      <c r="B384" s="4" t="s">
        <v>275</v>
      </c>
      <c r="C384" s="4" t="s">
        <v>244</v>
      </c>
      <c r="D384" s="4" t="s">
        <v>254</v>
      </c>
      <c r="E384" s="4" t="s">
        <v>638</v>
      </c>
      <c r="F384" s="42">
        <v>1465.0916</v>
      </c>
      <c r="G384" s="42">
        <v>2526.02</v>
      </c>
    </row>
    <row r="385" spans="1:7">
      <c r="A385" s="3">
        <v>38752</v>
      </c>
      <c r="B385" s="4" t="s">
        <v>264</v>
      </c>
      <c r="C385" s="4" t="s">
        <v>253</v>
      </c>
      <c r="D385" s="4" t="s">
        <v>262</v>
      </c>
      <c r="E385" s="4" t="s">
        <v>639</v>
      </c>
      <c r="F385" s="42">
        <v>217.49035000000003</v>
      </c>
      <c r="G385" s="42">
        <v>232.61</v>
      </c>
    </row>
    <row r="386" spans="1:7">
      <c r="A386" s="3">
        <v>38750</v>
      </c>
      <c r="B386" s="4" t="s">
        <v>247</v>
      </c>
      <c r="C386" s="4" t="s">
        <v>244</v>
      </c>
      <c r="D386" s="4" t="s">
        <v>303</v>
      </c>
      <c r="E386" s="4" t="s">
        <v>640</v>
      </c>
      <c r="F386" s="42">
        <v>3025.7628500000001</v>
      </c>
      <c r="G386" s="42">
        <v>3236.11</v>
      </c>
    </row>
    <row r="387" spans="1:7">
      <c r="A387" s="3">
        <v>38750</v>
      </c>
      <c r="B387" s="4" t="s">
        <v>247</v>
      </c>
      <c r="C387" s="4" t="s">
        <v>255</v>
      </c>
      <c r="D387" s="4" t="s">
        <v>268</v>
      </c>
      <c r="E387" s="4" t="s">
        <v>641</v>
      </c>
      <c r="F387" s="42">
        <v>7.4104000000000001</v>
      </c>
      <c r="G387" s="42">
        <v>12.56</v>
      </c>
    </row>
    <row r="388" spans="1:7">
      <c r="A388" s="3">
        <v>38749</v>
      </c>
      <c r="B388" s="4" t="s">
        <v>243</v>
      </c>
      <c r="C388" s="4" t="s">
        <v>244</v>
      </c>
      <c r="D388" s="4" t="s">
        <v>268</v>
      </c>
      <c r="E388" s="4" t="s">
        <v>642</v>
      </c>
      <c r="F388" s="42">
        <v>3031.5374999999999</v>
      </c>
      <c r="G388" s="42">
        <v>6736.75</v>
      </c>
    </row>
    <row r="389" spans="1:7">
      <c r="A389" s="3">
        <v>38749</v>
      </c>
      <c r="B389" s="4" t="s">
        <v>275</v>
      </c>
      <c r="C389" s="4" t="s">
        <v>253</v>
      </c>
      <c r="D389" s="4" t="s">
        <v>259</v>
      </c>
      <c r="E389" s="4" t="s">
        <v>643</v>
      </c>
      <c r="F389" s="42">
        <v>4422.4548000000004</v>
      </c>
      <c r="G389" s="42">
        <v>6503.61</v>
      </c>
    </row>
    <row r="390" spans="1:7">
      <c r="A390" s="3">
        <v>38749</v>
      </c>
      <c r="B390" s="4" t="s">
        <v>247</v>
      </c>
      <c r="C390" s="4" t="s">
        <v>253</v>
      </c>
      <c r="D390" s="4" t="s">
        <v>281</v>
      </c>
      <c r="E390" s="4" t="s">
        <v>644</v>
      </c>
      <c r="F390" s="42">
        <v>2812.1368000000002</v>
      </c>
      <c r="G390" s="42">
        <v>3195.61</v>
      </c>
    </row>
    <row r="391" spans="1:7">
      <c r="A391" s="3">
        <v>38749</v>
      </c>
      <c r="B391" s="4" t="s">
        <v>247</v>
      </c>
      <c r="C391" s="4" t="s">
        <v>261</v>
      </c>
      <c r="D391" s="4" t="s">
        <v>262</v>
      </c>
      <c r="E391" s="4" t="s">
        <v>645</v>
      </c>
      <c r="F391" s="42">
        <v>141.7664</v>
      </c>
      <c r="G391" s="42">
        <v>208.48</v>
      </c>
    </row>
    <row r="392" spans="1:7">
      <c r="A392" s="3">
        <v>38748</v>
      </c>
      <c r="B392" s="4" t="s">
        <v>247</v>
      </c>
      <c r="C392" s="4" t="s">
        <v>272</v>
      </c>
      <c r="D392" s="4" t="s">
        <v>288</v>
      </c>
      <c r="E392" s="4" t="s">
        <v>646</v>
      </c>
      <c r="F392" s="42">
        <v>3047.44</v>
      </c>
      <c r="G392" s="42">
        <v>5540.8</v>
      </c>
    </row>
    <row r="393" spans="1:7">
      <c r="A393" s="3">
        <v>38748</v>
      </c>
      <c r="B393" s="4" t="s">
        <v>264</v>
      </c>
      <c r="C393" s="4" t="s">
        <v>253</v>
      </c>
      <c r="D393" s="4" t="s">
        <v>262</v>
      </c>
      <c r="E393" s="4" t="s">
        <v>647</v>
      </c>
      <c r="F393" s="42">
        <v>568.52760000000012</v>
      </c>
      <c r="G393" s="42">
        <v>836.07</v>
      </c>
    </row>
    <row r="394" spans="1:7">
      <c r="A394" s="3">
        <v>38747</v>
      </c>
      <c r="B394" s="4" t="s">
        <v>243</v>
      </c>
      <c r="C394" s="4" t="s">
        <v>258</v>
      </c>
      <c r="D394" s="4" t="s">
        <v>256</v>
      </c>
      <c r="E394" s="4" t="s">
        <v>648</v>
      </c>
      <c r="F394" s="42">
        <v>1418.9641999999997</v>
      </c>
      <c r="G394" s="42">
        <v>2446.4899999999998</v>
      </c>
    </row>
    <row r="395" spans="1:7">
      <c r="A395" s="3">
        <v>38746</v>
      </c>
      <c r="B395" s="4" t="s">
        <v>247</v>
      </c>
      <c r="C395" s="4" t="s">
        <v>255</v>
      </c>
      <c r="D395" s="4" t="s">
        <v>268</v>
      </c>
      <c r="E395" s="4" t="s">
        <v>649</v>
      </c>
      <c r="F395" s="42">
        <v>2809.7498000000001</v>
      </c>
      <c r="G395" s="42">
        <v>3005.08</v>
      </c>
    </row>
    <row r="396" spans="1:7">
      <c r="A396" s="3">
        <v>38746</v>
      </c>
      <c r="B396" s="4" t="s">
        <v>267</v>
      </c>
      <c r="C396" s="4" t="s">
        <v>286</v>
      </c>
      <c r="D396" s="4" t="s">
        <v>288</v>
      </c>
      <c r="E396" s="4" t="s">
        <v>650</v>
      </c>
      <c r="F396" s="42">
        <v>429.60445000000004</v>
      </c>
      <c r="G396" s="42">
        <v>459.47</v>
      </c>
    </row>
    <row r="397" spans="1:7">
      <c r="A397" s="3">
        <v>38745</v>
      </c>
      <c r="B397" s="4" t="s">
        <v>264</v>
      </c>
      <c r="C397" s="4" t="s">
        <v>253</v>
      </c>
      <c r="D397" s="4" t="s">
        <v>265</v>
      </c>
      <c r="E397" s="4" t="s">
        <v>651</v>
      </c>
      <c r="F397" s="42">
        <v>6513.69</v>
      </c>
      <c r="G397" s="42">
        <v>8684.92</v>
      </c>
    </row>
    <row r="398" spans="1:7">
      <c r="A398" s="3">
        <v>38745</v>
      </c>
      <c r="B398" s="4" t="s">
        <v>243</v>
      </c>
      <c r="C398" s="4" t="s">
        <v>258</v>
      </c>
      <c r="D398" s="4" t="s">
        <v>317</v>
      </c>
      <c r="E398" s="4" t="s">
        <v>652</v>
      </c>
      <c r="F398" s="42">
        <v>3479.96</v>
      </c>
      <c r="G398" s="42">
        <v>3954.5</v>
      </c>
    </row>
    <row r="399" spans="1:7">
      <c r="A399" s="3">
        <v>38745</v>
      </c>
      <c r="B399" s="4" t="s">
        <v>243</v>
      </c>
      <c r="C399" s="4" t="s">
        <v>253</v>
      </c>
      <c r="D399" s="4" t="s">
        <v>268</v>
      </c>
      <c r="E399" s="4" t="s">
        <v>653</v>
      </c>
      <c r="F399" s="42">
        <v>3277.4461500000002</v>
      </c>
      <c r="G399" s="42">
        <v>3505.29</v>
      </c>
    </row>
    <row r="400" spans="1:7">
      <c r="A400" s="3">
        <v>38744</v>
      </c>
      <c r="B400" s="4" t="s">
        <v>275</v>
      </c>
      <c r="C400" s="4" t="s">
        <v>244</v>
      </c>
      <c r="D400" s="4" t="s">
        <v>256</v>
      </c>
      <c r="E400" s="4" t="s">
        <v>654</v>
      </c>
      <c r="F400" s="42">
        <v>6011.984550000001</v>
      </c>
      <c r="G400" s="42">
        <v>6429.93</v>
      </c>
    </row>
    <row r="401" spans="1:7">
      <c r="A401" s="3">
        <v>38744</v>
      </c>
      <c r="B401" s="4" t="s">
        <v>275</v>
      </c>
      <c r="C401" s="4" t="s">
        <v>286</v>
      </c>
      <c r="D401" s="4" t="s">
        <v>303</v>
      </c>
      <c r="E401" s="4" t="s">
        <v>655</v>
      </c>
      <c r="F401" s="42">
        <v>4128.8250000000007</v>
      </c>
      <c r="G401" s="42">
        <v>5505.1</v>
      </c>
    </row>
    <row r="402" spans="1:7">
      <c r="A402" s="3">
        <v>38743</v>
      </c>
      <c r="B402" s="4" t="s">
        <v>247</v>
      </c>
      <c r="C402" s="4" t="s">
        <v>244</v>
      </c>
      <c r="D402" s="4" t="s">
        <v>276</v>
      </c>
      <c r="E402" s="4" t="s">
        <v>656</v>
      </c>
      <c r="F402" s="42">
        <v>6225.6312000000007</v>
      </c>
      <c r="G402" s="42">
        <v>9155.34</v>
      </c>
    </row>
    <row r="403" spans="1:7">
      <c r="A403" s="3">
        <v>38743</v>
      </c>
      <c r="B403" s="4" t="s">
        <v>267</v>
      </c>
      <c r="C403" s="4" t="s">
        <v>255</v>
      </c>
      <c r="D403" s="4" t="s">
        <v>317</v>
      </c>
      <c r="E403" s="4" t="s">
        <v>657</v>
      </c>
      <c r="F403" s="42">
        <v>6053.5950000000003</v>
      </c>
      <c r="G403" s="42">
        <v>8071.46</v>
      </c>
    </row>
    <row r="404" spans="1:7">
      <c r="A404" s="3">
        <v>38743</v>
      </c>
      <c r="B404" s="4" t="s">
        <v>243</v>
      </c>
      <c r="C404" s="4" t="s">
        <v>248</v>
      </c>
      <c r="D404" s="4" t="s">
        <v>303</v>
      </c>
      <c r="E404" s="4" t="s">
        <v>658</v>
      </c>
      <c r="F404" s="42">
        <v>3501.0956000000001</v>
      </c>
      <c r="G404" s="42">
        <v>5148.67</v>
      </c>
    </row>
    <row r="405" spans="1:7">
      <c r="A405" s="3">
        <v>38743</v>
      </c>
      <c r="B405" s="4" t="s">
        <v>267</v>
      </c>
      <c r="C405" s="4" t="s">
        <v>255</v>
      </c>
      <c r="D405" s="4" t="s">
        <v>279</v>
      </c>
      <c r="E405" s="4" t="s">
        <v>659</v>
      </c>
      <c r="F405" s="42">
        <v>1404.8010000000002</v>
      </c>
      <c r="G405" s="42">
        <v>3121.78</v>
      </c>
    </row>
    <row r="406" spans="1:7">
      <c r="A406" s="3">
        <v>38742</v>
      </c>
      <c r="B406" s="4" t="s">
        <v>243</v>
      </c>
      <c r="C406" s="4" t="s">
        <v>253</v>
      </c>
      <c r="D406" s="4" t="s">
        <v>251</v>
      </c>
      <c r="E406" s="4" t="s">
        <v>660</v>
      </c>
      <c r="F406" s="42">
        <v>1457.8520000000001</v>
      </c>
      <c r="G406" s="42">
        <v>2143.9</v>
      </c>
    </row>
    <row r="407" spans="1:7">
      <c r="A407" s="3">
        <v>38742</v>
      </c>
      <c r="B407" s="4" t="s">
        <v>243</v>
      </c>
      <c r="C407" s="4" t="s">
        <v>261</v>
      </c>
      <c r="D407" s="4" t="s">
        <v>276</v>
      </c>
      <c r="E407" s="4" t="s">
        <v>661</v>
      </c>
      <c r="F407" s="42">
        <v>517.7645</v>
      </c>
      <c r="G407" s="42">
        <v>941.39</v>
      </c>
    </row>
    <row r="408" spans="1:7">
      <c r="A408" s="3">
        <v>38741</v>
      </c>
      <c r="B408" s="4" t="s">
        <v>264</v>
      </c>
      <c r="C408" s="4" t="s">
        <v>248</v>
      </c>
      <c r="D408" s="4" t="s">
        <v>268</v>
      </c>
      <c r="E408" s="4" t="s">
        <v>380</v>
      </c>
      <c r="F408" s="42">
        <v>4083.1811000000002</v>
      </c>
      <c r="G408" s="42">
        <v>9495.77</v>
      </c>
    </row>
    <row r="409" spans="1:7">
      <c r="A409" s="3">
        <v>38741</v>
      </c>
      <c r="B409" s="4" t="s">
        <v>247</v>
      </c>
      <c r="C409" s="4" t="s">
        <v>261</v>
      </c>
      <c r="D409" s="4" t="s">
        <v>262</v>
      </c>
      <c r="E409" s="4" t="s">
        <v>662</v>
      </c>
      <c r="F409" s="42">
        <v>8339.5488000000005</v>
      </c>
      <c r="G409" s="42">
        <v>9476.76</v>
      </c>
    </row>
    <row r="410" spans="1:7">
      <c r="A410" s="3">
        <v>38741</v>
      </c>
      <c r="B410" s="4" t="s">
        <v>247</v>
      </c>
      <c r="C410" s="4" t="s">
        <v>258</v>
      </c>
      <c r="D410" s="4" t="s">
        <v>262</v>
      </c>
      <c r="E410" s="4" t="s">
        <v>663</v>
      </c>
      <c r="F410" s="42">
        <v>7774.0481500000005</v>
      </c>
      <c r="G410" s="42">
        <v>8314.49</v>
      </c>
    </row>
    <row r="411" spans="1:7">
      <c r="A411" s="3">
        <v>38741</v>
      </c>
      <c r="B411" s="4" t="s">
        <v>275</v>
      </c>
      <c r="C411" s="4" t="s">
        <v>255</v>
      </c>
      <c r="D411" s="4" t="s">
        <v>251</v>
      </c>
      <c r="E411" s="4" t="s">
        <v>664</v>
      </c>
      <c r="F411" s="42">
        <v>1149.0890000000002</v>
      </c>
      <c r="G411" s="42">
        <v>2672.3</v>
      </c>
    </row>
    <row r="412" spans="1:7">
      <c r="A412" s="3">
        <v>38740</v>
      </c>
      <c r="B412" s="4" t="s">
        <v>267</v>
      </c>
      <c r="C412" s="4" t="s">
        <v>248</v>
      </c>
      <c r="D412" s="4" t="s">
        <v>281</v>
      </c>
      <c r="E412" s="4" t="s">
        <v>665</v>
      </c>
      <c r="F412" s="42">
        <v>6394.5092000000004</v>
      </c>
      <c r="G412" s="42">
        <v>9403.69</v>
      </c>
    </row>
    <row r="413" spans="1:7">
      <c r="A413" s="3">
        <v>38739</v>
      </c>
      <c r="B413" s="4" t="s">
        <v>243</v>
      </c>
      <c r="C413" s="4" t="s">
        <v>255</v>
      </c>
      <c r="D413" s="4" t="s">
        <v>245</v>
      </c>
      <c r="E413" s="4" t="s">
        <v>666</v>
      </c>
      <c r="F413" s="42">
        <v>4517.7975999999999</v>
      </c>
      <c r="G413" s="42">
        <v>6643.82</v>
      </c>
    </row>
    <row r="414" spans="1:7">
      <c r="A414" s="3">
        <v>38739</v>
      </c>
      <c r="B414" s="4" t="s">
        <v>247</v>
      </c>
      <c r="C414" s="4" t="s">
        <v>253</v>
      </c>
      <c r="D414" s="4" t="s">
        <v>251</v>
      </c>
      <c r="E414" s="4" t="s">
        <v>667</v>
      </c>
      <c r="F414" s="42">
        <v>1334.4362000000001</v>
      </c>
      <c r="G414" s="42">
        <v>3103.34</v>
      </c>
    </row>
    <row r="415" spans="1:7">
      <c r="A415" s="3">
        <v>38739</v>
      </c>
      <c r="B415" s="4" t="s">
        <v>247</v>
      </c>
      <c r="C415" s="4" t="s">
        <v>253</v>
      </c>
      <c r="D415" s="4" t="s">
        <v>317</v>
      </c>
      <c r="E415" s="4" t="s">
        <v>668</v>
      </c>
      <c r="F415" s="42">
        <v>1385.8965000000001</v>
      </c>
      <c r="G415" s="42">
        <v>3079.77</v>
      </c>
    </row>
    <row r="416" spans="1:7">
      <c r="A416" s="3">
        <v>38738</v>
      </c>
      <c r="B416" s="4" t="s">
        <v>267</v>
      </c>
      <c r="C416" s="4" t="s">
        <v>258</v>
      </c>
      <c r="D416" s="4" t="s">
        <v>303</v>
      </c>
      <c r="E416" s="4" t="s">
        <v>669</v>
      </c>
      <c r="F416" s="42">
        <v>7438.0680000000002</v>
      </c>
      <c r="G416" s="42">
        <v>8452.35</v>
      </c>
    </row>
    <row r="417" spans="1:7">
      <c r="A417" s="3">
        <v>38738</v>
      </c>
      <c r="B417" s="4" t="s">
        <v>247</v>
      </c>
      <c r="C417" s="4" t="s">
        <v>261</v>
      </c>
      <c r="D417" s="4" t="s">
        <v>276</v>
      </c>
      <c r="E417" s="4" t="s">
        <v>670</v>
      </c>
      <c r="F417" s="42">
        <v>1438.4040000000002</v>
      </c>
      <c r="G417" s="42">
        <v>2615.2800000000002</v>
      </c>
    </row>
    <row r="418" spans="1:7">
      <c r="A418" s="3">
        <v>38738</v>
      </c>
      <c r="B418" s="4" t="s">
        <v>267</v>
      </c>
      <c r="C418" s="4" t="s">
        <v>248</v>
      </c>
      <c r="D418" s="4" t="s">
        <v>245</v>
      </c>
      <c r="E418" s="4" t="s">
        <v>671</v>
      </c>
      <c r="F418" s="42">
        <v>600.01840000000004</v>
      </c>
      <c r="G418" s="42">
        <v>882.38</v>
      </c>
    </row>
    <row r="419" spans="1:7">
      <c r="A419" s="3">
        <v>38737</v>
      </c>
      <c r="B419" s="4" t="s">
        <v>267</v>
      </c>
      <c r="C419" s="4" t="s">
        <v>248</v>
      </c>
      <c r="D419" s="4" t="s">
        <v>256</v>
      </c>
      <c r="E419" s="4" t="s">
        <v>672</v>
      </c>
      <c r="F419" s="42">
        <v>5095.41</v>
      </c>
      <c r="G419" s="42">
        <v>6793.88</v>
      </c>
    </row>
    <row r="420" spans="1:7">
      <c r="A420" s="3">
        <v>38737</v>
      </c>
      <c r="B420" s="4" t="s">
        <v>247</v>
      </c>
      <c r="C420" s="4" t="s">
        <v>253</v>
      </c>
      <c r="D420" s="4" t="s">
        <v>265</v>
      </c>
      <c r="E420" s="4" t="s">
        <v>673</v>
      </c>
      <c r="F420" s="42">
        <v>2790.6525999999999</v>
      </c>
      <c r="G420" s="42">
        <v>4811.47</v>
      </c>
    </row>
    <row r="421" spans="1:7">
      <c r="A421" s="3">
        <v>38737</v>
      </c>
      <c r="B421" s="4" t="s">
        <v>247</v>
      </c>
      <c r="C421" s="4" t="s">
        <v>255</v>
      </c>
      <c r="D421" s="4" t="s">
        <v>303</v>
      </c>
      <c r="E421" s="4" t="s">
        <v>674</v>
      </c>
      <c r="F421" s="42">
        <v>2705.4448000000002</v>
      </c>
      <c r="G421" s="42">
        <v>4664.5600000000004</v>
      </c>
    </row>
    <row r="422" spans="1:7">
      <c r="A422" s="3">
        <v>38737</v>
      </c>
      <c r="B422" s="4" t="s">
        <v>247</v>
      </c>
      <c r="C422" s="4" t="s">
        <v>244</v>
      </c>
      <c r="D422" s="4" t="s">
        <v>259</v>
      </c>
      <c r="E422" s="4" t="s">
        <v>675</v>
      </c>
      <c r="F422" s="42">
        <v>871.21759999999995</v>
      </c>
      <c r="G422" s="42">
        <v>990.02</v>
      </c>
    </row>
    <row r="423" spans="1:7">
      <c r="A423" s="3">
        <v>38737</v>
      </c>
      <c r="B423" s="4" t="s">
        <v>247</v>
      </c>
      <c r="C423" s="4" t="s">
        <v>248</v>
      </c>
      <c r="D423" s="4" t="s">
        <v>268</v>
      </c>
      <c r="E423" s="4" t="s">
        <v>676</v>
      </c>
      <c r="F423" s="42">
        <v>669.45</v>
      </c>
      <c r="G423" s="42">
        <v>892.6</v>
      </c>
    </row>
    <row r="424" spans="1:7">
      <c r="A424" s="3">
        <v>38736</v>
      </c>
      <c r="B424" s="4" t="s">
        <v>247</v>
      </c>
      <c r="C424" s="4" t="s">
        <v>244</v>
      </c>
      <c r="D424" s="4" t="s">
        <v>245</v>
      </c>
      <c r="E424" s="4" t="s">
        <v>600</v>
      </c>
      <c r="F424" s="42">
        <v>5358.7672000000002</v>
      </c>
      <c r="G424" s="42">
        <v>7880.54</v>
      </c>
    </row>
    <row r="425" spans="1:7">
      <c r="A425" s="3">
        <v>38736</v>
      </c>
      <c r="B425" s="4" t="s">
        <v>243</v>
      </c>
      <c r="C425" s="4" t="s">
        <v>286</v>
      </c>
      <c r="D425" s="4" t="s">
        <v>251</v>
      </c>
      <c r="E425" s="4" t="s">
        <v>678</v>
      </c>
      <c r="F425" s="42">
        <v>3345.5524000000005</v>
      </c>
      <c r="G425" s="42">
        <v>4919.93</v>
      </c>
    </row>
    <row r="426" spans="1:7">
      <c r="A426" s="3">
        <v>38736</v>
      </c>
      <c r="B426" s="4" t="s">
        <v>275</v>
      </c>
      <c r="C426" s="4" t="s">
        <v>258</v>
      </c>
      <c r="D426" s="4" t="s">
        <v>259</v>
      </c>
      <c r="E426" s="4" t="s">
        <v>679</v>
      </c>
      <c r="F426" s="42">
        <v>1247.7436</v>
      </c>
      <c r="G426" s="42">
        <v>3372.28</v>
      </c>
    </row>
    <row r="427" spans="1:7">
      <c r="A427" s="3">
        <v>38736</v>
      </c>
      <c r="B427" s="4" t="s">
        <v>267</v>
      </c>
      <c r="C427" s="4" t="s">
        <v>244</v>
      </c>
      <c r="D427" s="4" t="s">
        <v>303</v>
      </c>
      <c r="E427" s="4" t="s">
        <v>680</v>
      </c>
      <c r="F427" s="42">
        <v>913.61879999999996</v>
      </c>
      <c r="G427" s="42">
        <v>2469.2399999999998</v>
      </c>
    </row>
    <row r="428" spans="1:7">
      <c r="A428" s="3">
        <v>38735</v>
      </c>
      <c r="B428" s="4" t="s">
        <v>275</v>
      </c>
      <c r="C428" s="4" t="s">
        <v>244</v>
      </c>
      <c r="D428" s="4" t="s">
        <v>265</v>
      </c>
      <c r="E428" s="4" t="s">
        <v>681</v>
      </c>
      <c r="F428" s="42">
        <v>3651.7105000000001</v>
      </c>
      <c r="G428" s="42">
        <v>8492.35</v>
      </c>
    </row>
    <row r="429" spans="1:7">
      <c r="A429" s="3">
        <v>38734</v>
      </c>
      <c r="B429" s="4" t="s">
        <v>275</v>
      </c>
      <c r="C429" s="4" t="s">
        <v>261</v>
      </c>
      <c r="D429" s="4" t="s">
        <v>288</v>
      </c>
      <c r="E429" s="4" t="s">
        <v>682</v>
      </c>
      <c r="F429" s="42">
        <v>746.97149999999999</v>
      </c>
      <c r="G429" s="42">
        <v>798.9</v>
      </c>
    </row>
    <row r="430" spans="1:7">
      <c r="A430" s="3">
        <v>38734</v>
      </c>
      <c r="B430" s="4" t="s">
        <v>247</v>
      </c>
      <c r="C430" s="4" t="s">
        <v>255</v>
      </c>
      <c r="D430" s="4" t="s">
        <v>303</v>
      </c>
      <c r="E430" s="4" t="s">
        <v>683</v>
      </c>
      <c r="F430" s="42">
        <v>345.51579999999996</v>
      </c>
      <c r="G430" s="42">
        <v>585.62</v>
      </c>
    </row>
    <row r="431" spans="1:7">
      <c r="A431" s="3">
        <v>38734</v>
      </c>
      <c r="B431" s="4" t="s">
        <v>267</v>
      </c>
      <c r="C431" s="4" t="s">
        <v>272</v>
      </c>
      <c r="D431" s="4" t="s">
        <v>281</v>
      </c>
      <c r="E431" s="4" t="s">
        <v>684</v>
      </c>
      <c r="F431" s="42">
        <v>259.29750000000001</v>
      </c>
      <c r="G431" s="42">
        <v>471.45</v>
      </c>
    </row>
    <row r="432" spans="1:7">
      <c r="A432" s="3">
        <v>38733</v>
      </c>
      <c r="B432" s="4" t="s">
        <v>275</v>
      </c>
      <c r="C432" s="4" t="s">
        <v>253</v>
      </c>
      <c r="D432" s="4" t="s">
        <v>268</v>
      </c>
      <c r="E432" s="4" t="s">
        <v>685</v>
      </c>
      <c r="F432" s="42">
        <v>3206.4777999999997</v>
      </c>
      <c r="G432" s="42">
        <v>5528.41</v>
      </c>
    </row>
    <row r="433" spans="1:7">
      <c r="A433" s="3">
        <v>38732</v>
      </c>
      <c r="B433" s="4" t="s">
        <v>264</v>
      </c>
      <c r="C433" s="4" t="s">
        <v>261</v>
      </c>
      <c r="D433" s="4" t="s">
        <v>268</v>
      </c>
      <c r="E433" s="4" t="s">
        <v>686</v>
      </c>
      <c r="F433" s="42">
        <v>5056.9152000000004</v>
      </c>
      <c r="G433" s="42">
        <v>7436.64</v>
      </c>
    </row>
    <row r="434" spans="1:7">
      <c r="A434" s="3">
        <v>38732</v>
      </c>
      <c r="B434" s="4" t="s">
        <v>243</v>
      </c>
      <c r="C434" s="4" t="s">
        <v>258</v>
      </c>
      <c r="D434" s="4" t="s">
        <v>279</v>
      </c>
      <c r="E434" s="4" t="s">
        <v>687</v>
      </c>
      <c r="F434" s="42">
        <v>78.909300000000002</v>
      </c>
      <c r="G434" s="42">
        <v>183.51</v>
      </c>
    </row>
    <row r="435" spans="1:7">
      <c r="A435" s="3">
        <v>38730</v>
      </c>
      <c r="B435" s="4" t="s">
        <v>247</v>
      </c>
      <c r="C435" s="4" t="s">
        <v>261</v>
      </c>
      <c r="D435" s="4" t="s">
        <v>256</v>
      </c>
      <c r="E435" s="4" t="s">
        <v>688</v>
      </c>
      <c r="F435" s="42">
        <v>5389.2784000000001</v>
      </c>
      <c r="G435" s="42">
        <v>6124.18</v>
      </c>
    </row>
    <row r="436" spans="1:7">
      <c r="A436" s="3">
        <v>38729</v>
      </c>
      <c r="B436" s="4" t="s">
        <v>264</v>
      </c>
      <c r="C436" s="4" t="s">
        <v>248</v>
      </c>
      <c r="D436" s="4" t="s">
        <v>279</v>
      </c>
      <c r="E436" s="4" t="s">
        <v>689</v>
      </c>
      <c r="F436" s="42">
        <v>2809.5705000000003</v>
      </c>
      <c r="G436" s="42">
        <v>5108.3100000000004</v>
      </c>
    </row>
    <row r="437" spans="1:7">
      <c r="A437" s="3">
        <v>38728</v>
      </c>
      <c r="B437" s="4" t="s">
        <v>267</v>
      </c>
      <c r="C437" s="4" t="s">
        <v>248</v>
      </c>
      <c r="D437" s="4" t="s">
        <v>254</v>
      </c>
      <c r="E437" s="4" t="s">
        <v>690</v>
      </c>
      <c r="F437" s="42">
        <v>3163.7775000000001</v>
      </c>
      <c r="G437" s="42">
        <v>4218.37</v>
      </c>
    </row>
    <row r="438" spans="1:7">
      <c r="A438" s="3">
        <v>38728</v>
      </c>
      <c r="B438" s="4" t="s">
        <v>267</v>
      </c>
      <c r="C438" s="4" t="s">
        <v>253</v>
      </c>
      <c r="D438" s="4" t="s">
        <v>245</v>
      </c>
      <c r="E438" s="4" t="s">
        <v>691</v>
      </c>
      <c r="F438" s="42">
        <v>3249.5644499999999</v>
      </c>
      <c r="G438" s="42">
        <v>3475.47</v>
      </c>
    </row>
    <row r="439" spans="1:7">
      <c r="A439" s="3">
        <v>38727</v>
      </c>
      <c r="B439" s="4" t="s">
        <v>264</v>
      </c>
      <c r="C439" s="4" t="s">
        <v>272</v>
      </c>
      <c r="D439" s="4" t="s">
        <v>276</v>
      </c>
      <c r="E439" s="4" t="s">
        <v>692</v>
      </c>
      <c r="F439" s="42">
        <v>5931.3544000000002</v>
      </c>
      <c r="G439" s="42">
        <v>8722.58</v>
      </c>
    </row>
    <row r="440" spans="1:7">
      <c r="A440" s="3">
        <v>38727</v>
      </c>
      <c r="B440" s="4" t="s">
        <v>264</v>
      </c>
      <c r="C440" s="4" t="s">
        <v>272</v>
      </c>
      <c r="D440" s="4" t="s">
        <v>276</v>
      </c>
      <c r="E440" s="4" t="s">
        <v>693</v>
      </c>
      <c r="F440" s="42">
        <v>4785.2089999999998</v>
      </c>
      <c r="G440" s="42">
        <v>8700.3799999999992</v>
      </c>
    </row>
    <row r="441" spans="1:7">
      <c r="A441" s="3">
        <v>38727</v>
      </c>
      <c r="B441" s="4" t="s">
        <v>267</v>
      </c>
      <c r="C441" s="4" t="s">
        <v>248</v>
      </c>
      <c r="D441" s="4" t="s">
        <v>317</v>
      </c>
      <c r="E441" s="4" t="s">
        <v>694</v>
      </c>
      <c r="F441" s="42">
        <v>7176.7327500000001</v>
      </c>
      <c r="G441" s="42">
        <v>7675.65</v>
      </c>
    </row>
    <row r="442" spans="1:7">
      <c r="A442" s="3">
        <v>38726</v>
      </c>
      <c r="B442" s="4" t="s">
        <v>264</v>
      </c>
      <c r="C442" s="4" t="s">
        <v>261</v>
      </c>
      <c r="D442" s="4" t="s">
        <v>256</v>
      </c>
      <c r="E442" s="4" t="s">
        <v>695</v>
      </c>
      <c r="F442" s="42">
        <v>8206.4202000000005</v>
      </c>
      <c r="G442" s="42">
        <v>8776.92</v>
      </c>
    </row>
    <row r="443" spans="1:7">
      <c r="A443" s="3">
        <v>38726</v>
      </c>
      <c r="B443" s="4" t="s">
        <v>275</v>
      </c>
      <c r="C443" s="4" t="s">
        <v>255</v>
      </c>
      <c r="D443" s="4" t="s">
        <v>265</v>
      </c>
      <c r="E443" s="4" t="s">
        <v>696</v>
      </c>
      <c r="F443" s="42">
        <v>7340.2923000000001</v>
      </c>
      <c r="G443" s="42">
        <v>7850.58</v>
      </c>
    </row>
    <row r="444" spans="1:7">
      <c r="A444" s="3">
        <v>38726</v>
      </c>
      <c r="B444" s="4" t="s">
        <v>275</v>
      </c>
      <c r="C444" s="4" t="s">
        <v>253</v>
      </c>
      <c r="D444" s="4" t="s">
        <v>262</v>
      </c>
      <c r="E444" s="4" t="s">
        <v>697</v>
      </c>
      <c r="F444" s="42">
        <v>2070.5570000000002</v>
      </c>
      <c r="G444" s="42">
        <v>5596.1</v>
      </c>
    </row>
    <row r="445" spans="1:7">
      <c r="A445" s="3">
        <v>38726</v>
      </c>
      <c r="B445" s="4" t="s">
        <v>243</v>
      </c>
      <c r="C445" s="4" t="s">
        <v>255</v>
      </c>
      <c r="D445" s="4" t="s">
        <v>281</v>
      </c>
      <c r="E445" s="4" t="s">
        <v>698</v>
      </c>
      <c r="F445" s="42">
        <v>1222.6199999999999</v>
      </c>
      <c r="G445" s="42">
        <v>1630.16</v>
      </c>
    </row>
    <row r="446" spans="1:7">
      <c r="A446" s="3">
        <v>38726</v>
      </c>
      <c r="B446" s="4" t="s">
        <v>247</v>
      </c>
      <c r="C446" s="4" t="s">
        <v>286</v>
      </c>
      <c r="D446" s="4" t="s">
        <v>251</v>
      </c>
      <c r="E446" s="4" t="s">
        <v>699</v>
      </c>
      <c r="F446" s="42">
        <v>725.55250000000001</v>
      </c>
      <c r="G446" s="42">
        <v>1229.75</v>
      </c>
    </row>
    <row r="447" spans="1:7">
      <c r="A447" s="3">
        <v>38725</v>
      </c>
      <c r="B447" s="4" t="s">
        <v>267</v>
      </c>
      <c r="C447" s="4" t="s">
        <v>272</v>
      </c>
      <c r="D447" s="4" t="s">
        <v>279</v>
      </c>
      <c r="E447" s="4" t="s">
        <v>700</v>
      </c>
      <c r="F447" s="42">
        <v>4349.1008000000002</v>
      </c>
      <c r="G447" s="42">
        <v>4942.16</v>
      </c>
    </row>
    <row r="448" spans="1:7">
      <c r="A448" s="3">
        <v>38725</v>
      </c>
      <c r="B448" s="4" t="s">
        <v>267</v>
      </c>
      <c r="C448" s="4" t="s">
        <v>286</v>
      </c>
      <c r="D448" s="4" t="s">
        <v>251</v>
      </c>
      <c r="E448" s="4" t="s">
        <v>701</v>
      </c>
      <c r="F448" s="42">
        <v>2173.2177999999999</v>
      </c>
      <c r="G448" s="42">
        <v>3683.42</v>
      </c>
    </row>
    <row r="449" spans="1:7">
      <c r="A449" s="3">
        <v>38725</v>
      </c>
      <c r="B449" s="4" t="s">
        <v>275</v>
      </c>
      <c r="C449" s="4" t="s">
        <v>253</v>
      </c>
      <c r="D449" s="4" t="s">
        <v>317</v>
      </c>
      <c r="E449" s="4" t="s">
        <v>702</v>
      </c>
      <c r="F449" s="42">
        <v>1201.9445999999998</v>
      </c>
      <c r="G449" s="42">
        <v>2795.22</v>
      </c>
    </row>
    <row r="450" spans="1:7">
      <c r="A450" s="3">
        <v>38725</v>
      </c>
      <c r="B450" s="4" t="s">
        <v>267</v>
      </c>
      <c r="C450" s="4" t="s">
        <v>258</v>
      </c>
      <c r="D450" s="4" t="s">
        <v>276</v>
      </c>
      <c r="E450" s="4" t="s">
        <v>703</v>
      </c>
      <c r="F450" s="42">
        <v>1194.3855000000001</v>
      </c>
      <c r="G450" s="42">
        <v>2654.19</v>
      </c>
    </row>
    <row r="451" spans="1:7">
      <c r="A451" s="3">
        <v>38723</v>
      </c>
      <c r="B451" s="4" t="s">
        <v>275</v>
      </c>
      <c r="C451" s="4" t="s">
        <v>286</v>
      </c>
      <c r="D451" s="4" t="s">
        <v>245</v>
      </c>
      <c r="E451" s="4" t="s">
        <v>704</v>
      </c>
      <c r="F451" s="42">
        <v>8498.8227499999994</v>
      </c>
      <c r="G451" s="42">
        <v>9089.65</v>
      </c>
    </row>
    <row r="452" spans="1:7">
      <c r="A452" s="3">
        <v>38723</v>
      </c>
      <c r="B452" s="4" t="s">
        <v>247</v>
      </c>
      <c r="C452" s="4" t="s">
        <v>286</v>
      </c>
      <c r="D452" s="4" t="s">
        <v>256</v>
      </c>
      <c r="E452" s="4" t="s">
        <v>705</v>
      </c>
      <c r="F452" s="42">
        <v>6567.72</v>
      </c>
      <c r="G452" s="42">
        <v>8756.9599999999991</v>
      </c>
    </row>
    <row r="453" spans="1:7">
      <c r="A453" s="3">
        <v>38723</v>
      </c>
      <c r="B453" s="4" t="s">
        <v>264</v>
      </c>
      <c r="C453" s="4" t="s">
        <v>253</v>
      </c>
      <c r="D453" s="4" t="s">
        <v>262</v>
      </c>
      <c r="E453" s="4" t="s">
        <v>706</v>
      </c>
      <c r="F453" s="42">
        <v>8136.2671499999997</v>
      </c>
      <c r="G453" s="42">
        <v>8701.89</v>
      </c>
    </row>
    <row r="454" spans="1:7">
      <c r="A454" s="3">
        <v>38723</v>
      </c>
      <c r="B454" s="4" t="s">
        <v>247</v>
      </c>
      <c r="C454" s="4" t="s">
        <v>272</v>
      </c>
      <c r="D454" s="4" t="s">
        <v>281</v>
      </c>
      <c r="E454" s="4" t="s">
        <v>707</v>
      </c>
      <c r="F454" s="42">
        <v>124.45950000000001</v>
      </c>
      <c r="G454" s="42">
        <v>226.29</v>
      </c>
    </row>
    <row r="455" spans="1:7">
      <c r="A455" s="3">
        <v>38722</v>
      </c>
      <c r="B455" s="4" t="s">
        <v>264</v>
      </c>
      <c r="C455" s="4" t="s">
        <v>261</v>
      </c>
      <c r="D455" s="4" t="s">
        <v>317</v>
      </c>
      <c r="E455" s="4" t="s">
        <v>708</v>
      </c>
      <c r="F455" s="42">
        <v>9284.3816999999999</v>
      </c>
      <c r="G455" s="42">
        <v>9929.82</v>
      </c>
    </row>
    <row r="456" spans="1:7">
      <c r="A456" s="3">
        <v>38722</v>
      </c>
      <c r="B456" s="4" t="s">
        <v>275</v>
      </c>
      <c r="C456" s="4" t="s">
        <v>253</v>
      </c>
      <c r="D456" s="4" t="s">
        <v>256</v>
      </c>
      <c r="E456" s="4" t="s">
        <v>709</v>
      </c>
      <c r="F456" s="42">
        <v>5672.0121999999992</v>
      </c>
      <c r="G456" s="42">
        <v>9613.58</v>
      </c>
    </row>
    <row r="457" spans="1:7">
      <c r="A457" s="3">
        <v>38722</v>
      </c>
      <c r="B457" s="4" t="s">
        <v>267</v>
      </c>
      <c r="C457" s="4" t="s">
        <v>248</v>
      </c>
      <c r="D457" s="4" t="s">
        <v>254</v>
      </c>
      <c r="E457" s="4" t="s">
        <v>710</v>
      </c>
      <c r="F457" s="42">
        <v>3253.4849999999997</v>
      </c>
      <c r="G457" s="42">
        <v>4337.9799999999996</v>
      </c>
    </row>
    <row r="458" spans="1:7">
      <c r="A458" s="3">
        <v>38722</v>
      </c>
      <c r="B458" s="4" t="s">
        <v>243</v>
      </c>
      <c r="C458" s="4" t="s">
        <v>253</v>
      </c>
      <c r="D458" s="4" t="s">
        <v>288</v>
      </c>
      <c r="E458" s="4" t="s">
        <v>527</v>
      </c>
      <c r="F458" s="42">
        <v>1349.8265999999999</v>
      </c>
      <c r="G458" s="42">
        <v>3648.18</v>
      </c>
    </row>
    <row r="459" spans="1:7">
      <c r="A459" s="3">
        <v>38722</v>
      </c>
      <c r="B459" s="4" t="s">
        <v>275</v>
      </c>
      <c r="C459" s="4" t="s">
        <v>286</v>
      </c>
      <c r="D459" s="4" t="s">
        <v>259</v>
      </c>
      <c r="E459" s="4" t="s">
        <v>711</v>
      </c>
      <c r="F459" s="42">
        <v>3128.8279000000002</v>
      </c>
      <c r="G459" s="42">
        <v>3346.34</v>
      </c>
    </row>
    <row r="460" spans="1:7">
      <c r="A460" s="3">
        <v>38722</v>
      </c>
      <c r="B460" s="4" t="s">
        <v>247</v>
      </c>
      <c r="C460" s="4" t="s">
        <v>248</v>
      </c>
      <c r="D460" s="4" t="s">
        <v>262</v>
      </c>
      <c r="E460" s="4" t="s">
        <v>1320</v>
      </c>
      <c r="F460" s="42">
        <v>849.06449999999995</v>
      </c>
      <c r="G460" s="42">
        <v>1886.81</v>
      </c>
    </row>
    <row r="461" spans="1:7">
      <c r="A461" s="3">
        <v>38722</v>
      </c>
      <c r="B461" s="4" t="s">
        <v>247</v>
      </c>
      <c r="C461" s="4" t="s">
        <v>272</v>
      </c>
      <c r="D461" s="4" t="s">
        <v>288</v>
      </c>
      <c r="E461" s="4" t="s">
        <v>713</v>
      </c>
      <c r="F461" s="42">
        <v>241.6575</v>
      </c>
      <c r="G461" s="42">
        <v>322.20999999999998</v>
      </c>
    </row>
    <row r="462" spans="1:7">
      <c r="A462" s="3">
        <v>38722</v>
      </c>
      <c r="B462" s="4" t="s">
        <v>247</v>
      </c>
      <c r="C462" s="4" t="s">
        <v>272</v>
      </c>
      <c r="D462" s="4" t="s">
        <v>254</v>
      </c>
      <c r="E462" s="4" t="s">
        <v>714</v>
      </c>
      <c r="F462" s="42">
        <v>122.82160000000002</v>
      </c>
      <c r="G462" s="42">
        <v>131.36000000000001</v>
      </c>
    </row>
    <row r="463" spans="1:7">
      <c r="A463" s="3">
        <v>38721</v>
      </c>
      <c r="B463" s="4" t="s">
        <v>267</v>
      </c>
      <c r="C463" s="4" t="s">
        <v>253</v>
      </c>
      <c r="D463" s="4" t="s">
        <v>256</v>
      </c>
      <c r="E463" s="4" t="s">
        <v>454</v>
      </c>
      <c r="F463" s="42">
        <v>3082.1712000000002</v>
      </c>
      <c r="G463" s="42">
        <v>7167.84</v>
      </c>
    </row>
    <row r="464" spans="1:7">
      <c r="A464" s="3">
        <v>38721</v>
      </c>
      <c r="B464" s="4" t="s">
        <v>247</v>
      </c>
      <c r="C464" s="4" t="s">
        <v>255</v>
      </c>
      <c r="D464" s="4" t="s">
        <v>265</v>
      </c>
      <c r="E464" s="4" t="s">
        <v>715</v>
      </c>
      <c r="F464" s="42">
        <v>3864.6443999999997</v>
      </c>
      <c r="G464" s="42">
        <v>6663.18</v>
      </c>
    </row>
    <row r="465" spans="1:7">
      <c r="A465" s="3">
        <v>38721</v>
      </c>
      <c r="B465" s="4" t="s">
        <v>264</v>
      </c>
      <c r="C465" s="4" t="s">
        <v>253</v>
      </c>
      <c r="D465" s="4" t="s">
        <v>254</v>
      </c>
      <c r="E465" s="4" t="s">
        <v>716</v>
      </c>
      <c r="F465" s="42">
        <v>2693.556</v>
      </c>
      <c r="G465" s="42">
        <v>5985.68</v>
      </c>
    </row>
    <row r="466" spans="1:7">
      <c r="A466" s="3">
        <v>38721</v>
      </c>
      <c r="B466" s="4" t="s">
        <v>243</v>
      </c>
      <c r="C466" s="4" t="s">
        <v>272</v>
      </c>
      <c r="D466" s="4" t="s">
        <v>251</v>
      </c>
      <c r="E466" s="4" t="s">
        <v>717</v>
      </c>
      <c r="F466" s="42">
        <v>4158.1724999999997</v>
      </c>
      <c r="G466" s="42">
        <v>5544.23</v>
      </c>
    </row>
    <row r="467" spans="1:7">
      <c r="A467" s="3">
        <v>38720</v>
      </c>
      <c r="B467" s="4" t="s">
        <v>267</v>
      </c>
      <c r="C467" s="4" t="s">
        <v>248</v>
      </c>
      <c r="D467" s="4" t="s">
        <v>262</v>
      </c>
      <c r="E467" s="4" t="s">
        <v>1339</v>
      </c>
      <c r="F467" s="42">
        <v>4448.6904000000004</v>
      </c>
      <c r="G467" s="42">
        <v>5055.33</v>
      </c>
    </row>
    <row r="468" spans="1:7">
      <c r="A468" s="3">
        <v>38720</v>
      </c>
      <c r="B468" s="4" t="s">
        <v>247</v>
      </c>
      <c r="C468" s="4" t="s">
        <v>244</v>
      </c>
      <c r="D468" s="4" t="s">
        <v>251</v>
      </c>
      <c r="E468" s="4" t="s">
        <v>719</v>
      </c>
      <c r="F468" s="42">
        <v>3072.9336000000003</v>
      </c>
      <c r="G468" s="42">
        <v>3286.56</v>
      </c>
    </row>
    <row r="469" spans="1:7">
      <c r="A469" s="3">
        <v>38719</v>
      </c>
      <c r="B469" s="4" t="s">
        <v>264</v>
      </c>
      <c r="C469" s="4" t="s">
        <v>253</v>
      </c>
      <c r="D469" s="4" t="s">
        <v>259</v>
      </c>
      <c r="E469" s="4" t="s">
        <v>720</v>
      </c>
      <c r="F469" s="42">
        <v>3217.3424999999997</v>
      </c>
      <c r="G469" s="42">
        <v>7149.65</v>
      </c>
    </row>
    <row r="470" spans="1:7">
      <c r="A470" s="3">
        <v>38718</v>
      </c>
      <c r="B470" s="4" t="s">
        <v>264</v>
      </c>
      <c r="C470" s="4" t="s">
        <v>272</v>
      </c>
      <c r="D470" s="4" t="s">
        <v>262</v>
      </c>
      <c r="E470" s="4" t="s">
        <v>721</v>
      </c>
      <c r="F470" s="42">
        <v>4341.1787000000004</v>
      </c>
      <c r="G470" s="42">
        <v>7357.93</v>
      </c>
    </row>
    <row r="471" spans="1:7">
      <c r="A471" s="3">
        <v>38718</v>
      </c>
      <c r="B471" s="4" t="s">
        <v>267</v>
      </c>
      <c r="C471" s="4" t="s">
        <v>244</v>
      </c>
      <c r="D471" s="4" t="s">
        <v>245</v>
      </c>
      <c r="E471" s="4" t="s">
        <v>602</v>
      </c>
      <c r="F471" s="42">
        <v>2791.4493000000002</v>
      </c>
      <c r="G471" s="42">
        <v>4731.2700000000004</v>
      </c>
    </row>
    <row r="472" spans="1:7">
      <c r="A472" s="3">
        <v>38718</v>
      </c>
      <c r="B472" s="4" t="s">
        <v>247</v>
      </c>
      <c r="C472" s="4" t="s">
        <v>255</v>
      </c>
      <c r="D472" s="4" t="s">
        <v>279</v>
      </c>
      <c r="E472" s="4" t="s">
        <v>723</v>
      </c>
      <c r="F472" s="42">
        <v>1251.6849999999999</v>
      </c>
      <c r="G472" s="42">
        <v>2121.5</v>
      </c>
    </row>
    <row r="473" spans="1:7">
      <c r="A473" s="3">
        <v>38718</v>
      </c>
      <c r="B473" s="4" t="s">
        <v>247</v>
      </c>
      <c r="C473" s="4" t="s">
        <v>286</v>
      </c>
      <c r="D473" s="4" t="s">
        <v>265</v>
      </c>
      <c r="E473" s="4" t="s">
        <v>724</v>
      </c>
      <c r="F473" s="42">
        <v>727.48259999999993</v>
      </c>
      <c r="G473" s="42">
        <v>1691.82</v>
      </c>
    </row>
    <row r="474" spans="1:7">
      <c r="A474" s="3">
        <v>38718</v>
      </c>
      <c r="B474" s="4" t="s">
        <v>247</v>
      </c>
      <c r="C474" s="4" t="s">
        <v>248</v>
      </c>
      <c r="D474" s="4" t="s">
        <v>262</v>
      </c>
      <c r="E474" s="4" t="s">
        <v>1462</v>
      </c>
      <c r="F474" s="42">
        <v>429.21749999999997</v>
      </c>
      <c r="G474" s="42">
        <v>572.29</v>
      </c>
    </row>
    <row r="475" spans="1:7">
      <c r="A475" s="3">
        <v>38717</v>
      </c>
      <c r="B475" s="4" t="s">
        <v>247</v>
      </c>
      <c r="C475" s="4" t="s">
        <v>258</v>
      </c>
      <c r="D475" s="4" t="s">
        <v>317</v>
      </c>
      <c r="E475" s="4" t="s">
        <v>726</v>
      </c>
      <c r="F475" s="42">
        <v>8192.4656000000014</v>
      </c>
      <c r="G475" s="42">
        <v>9309.6200000000008</v>
      </c>
    </row>
    <row r="476" spans="1:7">
      <c r="A476" s="3">
        <v>38717</v>
      </c>
      <c r="B476" s="4" t="s">
        <v>267</v>
      </c>
      <c r="C476" s="4" t="s">
        <v>261</v>
      </c>
      <c r="D476" s="4" t="s">
        <v>254</v>
      </c>
      <c r="E476" s="4" t="s">
        <v>727</v>
      </c>
      <c r="F476" s="42">
        <v>4764.7050000000008</v>
      </c>
      <c r="G476" s="42">
        <v>8663.1</v>
      </c>
    </row>
    <row r="477" spans="1:7">
      <c r="A477" s="3">
        <v>38717</v>
      </c>
      <c r="B477" s="4" t="s">
        <v>247</v>
      </c>
      <c r="C477" s="4" t="s">
        <v>255</v>
      </c>
      <c r="D477" s="4" t="s">
        <v>262</v>
      </c>
      <c r="E477" s="4" t="s">
        <v>728</v>
      </c>
      <c r="F477" s="42">
        <v>6969.4713000000002</v>
      </c>
      <c r="G477" s="42">
        <v>7453.98</v>
      </c>
    </row>
    <row r="478" spans="1:7">
      <c r="A478" s="3">
        <v>38717</v>
      </c>
      <c r="B478" s="4" t="s">
        <v>267</v>
      </c>
      <c r="C478" s="4" t="s">
        <v>255</v>
      </c>
      <c r="D478" s="4" t="s">
        <v>254</v>
      </c>
      <c r="E478" s="4" t="s">
        <v>729</v>
      </c>
      <c r="F478" s="42">
        <v>2963.6761999999999</v>
      </c>
      <c r="G478" s="42">
        <v>5023.18</v>
      </c>
    </row>
    <row r="479" spans="1:7">
      <c r="A479" s="3">
        <v>38716</v>
      </c>
      <c r="B479" s="4" t="s">
        <v>243</v>
      </c>
      <c r="C479" s="4" t="s">
        <v>255</v>
      </c>
      <c r="D479" s="4" t="s">
        <v>265</v>
      </c>
      <c r="E479" s="4" t="s">
        <v>730</v>
      </c>
      <c r="F479" s="42">
        <v>5338.44</v>
      </c>
      <c r="G479" s="42">
        <v>7117.92</v>
      </c>
    </row>
    <row r="480" spans="1:7">
      <c r="A480" s="3">
        <v>38715</v>
      </c>
      <c r="B480" s="4" t="s">
        <v>247</v>
      </c>
      <c r="C480" s="4" t="s">
        <v>261</v>
      </c>
      <c r="D480" s="4" t="s">
        <v>265</v>
      </c>
      <c r="E480" s="4" t="s">
        <v>731</v>
      </c>
      <c r="F480" s="42">
        <v>5622.9713999999994</v>
      </c>
      <c r="G480" s="42">
        <v>9530.4599999999991</v>
      </c>
    </row>
    <row r="481" spans="1:7">
      <c r="A481" s="3">
        <v>38715</v>
      </c>
      <c r="B481" s="4" t="s">
        <v>247</v>
      </c>
      <c r="C481" s="4" t="s">
        <v>244</v>
      </c>
      <c r="D481" s="4" t="s">
        <v>256</v>
      </c>
      <c r="E481" s="4" t="s">
        <v>732</v>
      </c>
      <c r="F481" s="42">
        <v>3132.6833000000001</v>
      </c>
      <c r="G481" s="42">
        <v>7285.31</v>
      </c>
    </row>
    <row r="482" spans="1:7">
      <c r="A482" s="3">
        <v>38715</v>
      </c>
      <c r="B482" s="4" t="s">
        <v>247</v>
      </c>
      <c r="C482" s="4" t="s">
        <v>244</v>
      </c>
      <c r="D482" s="4" t="s">
        <v>276</v>
      </c>
      <c r="E482" s="4" t="s">
        <v>733</v>
      </c>
      <c r="F482" s="42">
        <v>3964.5145999999995</v>
      </c>
      <c r="G482" s="42">
        <v>6835.37</v>
      </c>
    </row>
    <row r="483" spans="1:7">
      <c r="A483" s="3">
        <v>38715</v>
      </c>
      <c r="B483" s="4" t="s">
        <v>264</v>
      </c>
      <c r="C483" s="4" t="s">
        <v>261</v>
      </c>
      <c r="D483" s="4" t="s">
        <v>251</v>
      </c>
      <c r="E483" s="4" t="s">
        <v>734</v>
      </c>
      <c r="F483" s="42">
        <v>3249.6449999999995</v>
      </c>
      <c r="G483" s="42">
        <v>4332.8599999999997</v>
      </c>
    </row>
    <row r="484" spans="1:7">
      <c r="A484" s="3">
        <v>38715</v>
      </c>
      <c r="B484" s="4" t="s">
        <v>275</v>
      </c>
      <c r="C484" s="4" t="s">
        <v>272</v>
      </c>
      <c r="D484" s="4" t="s">
        <v>259</v>
      </c>
      <c r="E484" s="4" t="s">
        <v>735</v>
      </c>
      <c r="F484" s="42">
        <v>822.26530000000002</v>
      </c>
      <c r="G484" s="42">
        <v>1393.67</v>
      </c>
    </row>
    <row r="485" spans="1:7">
      <c r="A485" s="3">
        <v>38715</v>
      </c>
      <c r="B485" s="4" t="s">
        <v>243</v>
      </c>
      <c r="C485" s="4" t="s">
        <v>272</v>
      </c>
      <c r="D485" s="4" t="s">
        <v>259</v>
      </c>
      <c r="E485" s="4" t="s">
        <v>736</v>
      </c>
      <c r="F485" s="42">
        <v>788.8771999999999</v>
      </c>
      <c r="G485" s="42">
        <v>1337.08</v>
      </c>
    </row>
    <row r="486" spans="1:7">
      <c r="A486" s="3">
        <v>38715</v>
      </c>
      <c r="B486" s="4" t="s">
        <v>247</v>
      </c>
      <c r="C486" s="4" t="s">
        <v>255</v>
      </c>
      <c r="D486" s="4" t="s">
        <v>317</v>
      </c>
      <c r="E486" s="4" t="s">
        <v>737</v>
      </c>
      <c r="F486" s="42">
        <v>687.20850000000007</v>
      </c>
      <c r="G486" s="42">
        <v>1249.47</v>
      </c>
    </row>
    <row r="487" spans="1:7">
      <c r="A487" s="3">
        <v>38715</v>
      </c>
      <c r="B487" s="4" t="s">
        <v>247</v>
      </c>
      <c r="C487" s="4" t="s">
        <v>258</v>
      </c>
      <c r="D487" s="4" t="s">
        <v>279</v>
      </c>
      <c r="E487" s="4" t="s">
        <v>370</v>
      </c>
      <c r="F487" s="42">
        <v>359.26359999999994</v>
      </c>
      <c r="G487" s="42">
        <v>619.41999999999996</v>
      </c>
    </row>
    <row r="488" spans="1:7">
      <c r="A488" s="3">
        <v>38715</v>
      </c>
      <c r="B488" s="4" t="s">
        <v>247</v>
      </c>
      <c r="C488" s="4" t="s">
        <v>258</v>
      </c>
      <c r="D488" s="4" t="s">
        <v>268</v>
      </c>
      <c r="E488" s="4" t="s">
        <v>738</v>
      </c>
      <c r="F488" s="42">
        <v>13.895999999999999</v>
      </c>
      <c r="G488" s="42">
        <v>30.88</v>
      </c>
    </row>
    <row r="489" spans="1:7">
      <c r="A489" s="3">
        <v>38714</v>
      </c>
      <c r="B489" s="4" t="s">
        <v>247</v>
      </c>
      <c r="C489" s="4" t="s">
        <v>255</v>
      </c>
      <c r="D489" s="4" t="s">
        <v>268</v>
      </c>
      <c r="E489" s="4" t="s">
        <v>739</v>
      </c>
      <c r="F489" s="42">
        <v>6404.2725000000009</v>
      </c>
      <c r="G489" s="42">
        <v>8539.0300000000007</v>
      </c>
    </row>
    <row r="490" spans="1:7">
      <c r="A490" s="3">
        <v>38714</v>
      </c>
      <c r="B490" s="4" t="s">
        <v>264</v>
      </c>
      <c r="C490" s="4" t="s">
        <v>286</v>
      </c>
      <c r="D490" s="4" t="s">
        <v>262</v>
      </c>
      <c r="E490" s="4" t="s">
        <v>740</v>
      </c>
      <c r="F490" s="42">
        <v>5129.13</v>
      </c>
      <c r="G490" s="42">
        <v>6838.84</v>
      </c>
    </row>
    <row r="491" spans="1:7">
      <c r="A491" s="3">
        <v>38714</v>
      </c>
      <c r="B491" s="4" t="s">
        <v>247</v>
      </c>
      <c r="C491" s="4" t="s">
        <v>248</v>
      </c>
      <c r="D491" s="4" t="s">
        <v>303</v>
      </c>
      <c r="E491" s="4" t="s">
        <v>741</v>
      </c>
      <c r="F491" s="42">
        <v>3728.6642999999999</v>
      </c>
      <c r="G491" s="42">
        <v>6319.77</v>
      </c>
    </row>
    <row r="492" spans="1:7">
      <c r="A492" s="3">
        <v>38714</v>
      </c>
      <c r="B492" s="4" t="s">
        <v>243</v>
      </c>
      <c r="C492" s="4" t="s">
        <v>258</v>
      </c>
      <c r="D492" s="4" t="s">
        <v>256</v>
      </c>
      <c r="E492" s="4" t="s">
        <v>742</v>
      </c>
      <c r="F492" s="42">
        <v>2215.5341000000003</v>
      </c>
      <c r="G492" s="42">
        <v>5987.93</v>
      </c>
    </row>
    <row r="493" spans="1:7">
      <c r="A493" s="3">
        <v>38714</v>
      </c>
      <c r="B493" s="4" t="s">
        <v>275</v>
      </c>
      <c r="C493" s="4" t="s">
        <v>244</v>
      </c>
      <c r="D493" s="4" t="s">
        <v>303</v>
      </c>
      <c r="E493" s="4" t="s">
        <v>743</v>
      </c>
      <c r="F493" s="42">
        <v>1774.5371</v>
      </c>
      <c r="G493" s="42">
        <v>3007.69</v>
      </c>
    </row>
    <row r="494" spans="1:7">
      <c r="A494" s="3">
        <v>38713</v>
      </c>
      <c r="B494" s="4" t="s">
        <v>267</v>
      </c>
      <c r="C494" s="4" t="s">
        <v>258</v>
      </c>
      <c r="D494" s="4" t="s">
        <v>254</v>
      </c>
      <c r="E494" s="4" t="s">
        <v>744</v>
      </c>
      <c r="F494" s="42">
        <v>6101.0960000000014</v>
      </c>
      <c r="G494" s="42">
        <v>8972.2000000000007</v>
      </c>
    </row>
    <row r="495" spans="1:7">
      <c r="A495" s="3">
        <v>38713</v>
      </c>
      <c r="B495" s="4" t="s">
        <v>275</v>
      </c>
      <c r="C495" s="4" t="s">
        <v>244</v>
      </c>
      <c r="D495" s="4" t="s">
        <v>256</v>
      </c>
      <c r="E495" s="4" t="s">
        <v>745</v>
      </c>
      <c r="F495" s="42">
        <v>2325.6495</v>
      </c>
      <c r="G495" s="42">
        <v>5168.1099999999997</v>
      </c>
    </row>
    <row r="496" spans="1:7">
      <c r="A496" s="3">
        <v>38713</v>
      </c>
      <c r="B496" s="4" t="s">
        <v>243</v>
      </c>
      <c r="C496" s="4" t="s">
        <v>286</v>
      </c>
      <c r="D496" s="4" t="s">
        <v>251</v>
      </c>
      <c r="E496" s="4" t="s">
        <v>746</v>
      </c>
      <c r="F496" s="42">
        <v>1270.9277999999999</v>
      </c>
      <c r="G496" s="42">
        <v>3434.94</v>
      </c>
    </row>
    <row r="497" spans="1:7">
      <c r="A497" s="3">
        <v>38713</v>
      </c>
      <c r="B497" s="4" t="s">
        <v>264</v>
      </c>
      <c r="C497" s="4" t="s">
        <v>261</v>
      </c>
      <c r="D497" s="4" t="s">
        <v>265</v>
      </c>
      <c r="E497" s="4" t="s">
        <v>747</v>
      </c>
      <c r="F497" s="42">
        <v>1390.5881000000002</v>
      </c>
      <c r="G497" s="42">
        <v>1487.26</v>
      </c>
    </row>
    <row r="498" spans="1:7">
      <c r="A498" s="3">
        <v>38712</v>
      </c>
      <c r="B498" s="4" t="s">
        <v>267</v>
      </c>
      <c r="C498" s="4" t="s">
        <v>261</v>
      </c>
      <c r="D498" s="4" t="s">
        <v>262</v>
      </c>
      <c r="E498" s="4" t="s">
        <v>748</v>
      </c>
      <c r="F498" s="42">
        <v>8598.605950000001</v>
      </c>
      <c r="G498" s="42">
        <v>9196.3700000000008</v>
      </c>
    </row>
    <row r="499" spans="1:7">
      <c r="A499" s="3">
        <v>38712</v>
      </c>
      <c r="B499" s="4" t="s">
        <v>247</v>
      </c>
      <c r="C499" s="4" t="s">
        <v>244</v>
      </c>
      <c r="D499" s="4" t="s">
        <v>265</v>
      </c>
      <c r="E499" s="4" t="s">
        <v>749</v>
      </c>
      <c r="F499" s="42">
        <v>5533.4048000000003</v>
      </c>
      <c r="G499" s="42">
        <v>5918.08</v>
      </c>
    </row>
    <row r="500" spans="1:7">
      <c r="A500" s="3">
        <v>38712</v>
      </c>
      <c r="B500" s="4" t="s">
        <v>247</v>
      </c>
      <c r="C500" s="4" t="s">
        <v>244</v>
      </c>
      <c r="D500" s="4" t="s">
        <v>245</v>
      </c>
      <c r="E500" s="4" t="s">
        <v>677</v>
      </c>
      <c r="F500" s="42">
        <v>3309.46</v>
      </c>
      <c r="G500" s="42">
        <v>3760.75</v>
      </c>
    </row>
    <row r="501" spans="1:7">
      <c r="A501" s="3">
        <v>38712</v>
      </c>
      <c r="B501" s="4" t="s">
        <v>267</v>
      </c>
      <c r="C501" s="4" t="s">
        <v>255</v>
      </c>
      <c r="D501" s="4" t="s">
        <v>254</v>
      </c>
      <c r="E501" s="4" t="s">
        <v>751</v>
      </c>
      <c r="F501" s="42">
        <v>1063.7899</v>
      </c>
      <c r="G501" s="42">
        <v>2473.9299999999998</v>
      </c>
    </row>
    <row r="502" spans="1:7">
      <c r="A502" s="3">
        <v>38711</v>
      </c>
      <c r="B502" s="4" t="s">
        <v>243</v>
      </c>
      <c r="C502" s="4" t="s">
        <v>253</v>
      </c>
      <c r="D502" s="4" t="s">
        <v>262</v>
      </c>
      <c r="E502" s="4" t="s">
        <v>752</v>
      </c>
      <c r="F502" s="42">
        <v>5914.3986000000004</v>
      </c>
      <c r="G502" s="42">
        <v>6325.56</v>
      </c>
    </row>
    <row r="503" spans="1:7">
      <c r="A503" s="3">
        <v>38711</v>
      </c>
      <c r="B503" s="4" t="s">
        <v>275</v>
      </c>
      <c r="C503" s="4" t="s">
        <v>258</v>
      </c>
      <c r="D503" s="4" t="s">
        <v>317</v>
      </c>
      <c r="E503" s="4" t="s">
        <v>753</v>
      </c>
      <c r="F503" s="42">
        <v>3106.86</v>
      </c>
      <c r="G503" s="42">
        <v>4142.4799999999996</v>
      </c>
    </row>
    <row r="504" spans="1:7">
      <c r="A504" s="3">
        <v>38711</v>
      </c>
      <c r="B504" s="4" t="s">
        <v>247</v>
      </c>
      <c r="C504" s="4" t="s">
        <v>286</v>
      </c>
      <c r="D504" s="4" t="s">
        <v>281</v>
      </c>
      <c r="E504" s="4" t="s">
        <v>754</v>
      </c>
      <c r="F504" s="42">
        <v>1812.1424999999999</v>
      </c>
      <c r="G504" s="42">
        <v>2416.19</v>
      </c>
    </row>
    <row r="505" spans="1:7">
      <c r="A505" s="3">
        <v>38709</v>
      </c>
      <c r="B505" s="4" t="s">
        <v>243</v>
      </c>
      <c r="C505" s="4" t="s">
        <v>258</v>
      </c>
      <c r="D505" s="4" t="s">
        <v>256</v>
      </c>
      <c r="E505" s="4" t="s">
        <v>755</v>
      </c>
      <c r="F505" s="42">
        <v>7134.1248000000005</v>
      </c>
      <c r="G505" s="42">
        <v>8106.96</v>
      </c>
    </row>
    <row r="506" spans="1:7">
      <c r="A506" s="3">
        <v>38709</v>
      </c>
      <c r="B506" s="4" t="s">
        <v>275</v>
      </c>
      <c r="C506" s="4" t="s">
        <v>244</v>
      </c>
      <c r="D506" s="4" t="s">
        <v>251</v>
      </c>
      <c r="E506" s="4" t="s">
        <v>756</v>
      </c>
      <c r="F506" s="42">
        <v>4489.32</v>
      </c>
      <c r="G506" s="42">
        <v>5985.76</v>
      </c>
    </row>
    <row r="507" spans="1:7">
      <c r="A507" s="3">
        <v>38709</v>
      </c>
      <c r="B507" s="4" t="s">
        <v>243</v>
      </c>
      <c r="C507" s="4" t="s">
        <v>248</v>
      </c>
      <c r="D507" s="4" t="s">
        <v>259</v>
      </c>
      <c r="E507" s="4" t="s">
        <v>757</v>
      </c>
      <c r="F507" s="42">
        <v>1609.9559999999999</v>
      </c>
      <c r="G507" s="42">
        <v>3577.68</v>
      </c>
    </row>
    <row r="508" spans="1:7">
      <c r="A508" s="3">
        <v>38708</v>
      </c>
      <c r="B508" s="4" t="s">
        <v>275</v>
      </c>
      <c r="C508" s="4" t="s">
        <v>272</v>
      </c>
      <c r="D508" s="4" t="s">
        <v>317</v>
      </c>
      <c r="E508" s="4" t="s">
        <v>758</v>
      </c>
      <c r="F508" s="42">
        <v>4847.2629999999999</v>
      </c>
      <c r="G508" s="42">
        <v>8215.7000000000007</v>
      </c>
    </row>
    <row r="509" spans="1:7">
      <c r="A509" s="3">
        <v>38708</v>
      </c>
      <c r="B509" s="4" t="s">
        <v>267</v>
      </c>
      <c r="C509" s="4" t="s">
        <v>248</v>
      </c>
      <c r="D509" s="4" t="s">
        <v>254</v>
      </c>
      <c r="E509" s="4" t="s">
        <v>759</v>
      </c>
      <c r="F509" s="42">
        <v>4382.9456</v>
      </c>
      <c r="G509" s="42">
        <v>4980.62</v>
      </c>
    </row>
    <row r="510" spans="1:7">
      <c r="A510" s="3">
        <v>38708</v>
      </c>
      <c r="B510" s="4" t="s">
        <v>247</v>
      </c>
      <c r="C510" s="4" t="s">
        <v>253</v>
      </c>
      <c r="D510" s="4" t="s">
        <v>265</v>
      </c>
      <c r="E510" s="4" t="s">
        <v>760</v>
      </c>
      <c r="F510" s="42">
        <v>2974.3004500000002</v>
      </c>
      <c r="G510" s="42">
        <v>3181.07</v>
      </c>
    </row>
    <row r="511" spans="1:7">
      <c r="A511" s="3">
        <v>38707</v>
      </c>
      <c r="B511" s="4" t="s">
        <v>243</v>
      </c>
      <c r="C511" s="4" t="s">
        <v>258</v>
      </c>
      <c r="D511" s="4" t="s">
        <v>276</v>
      </c>
      <c r="E511" s="4" t="s">
        <v>761</v>
      </c>
      <c r="F511" s="42">
        <v>2032.7170999999998</v>
      </c>
      <c r="G511" s="42">
        <v>5493.83</v>
      </c>
    </row>
    <row r="512" spans="1:7">
      <c r="A512" s="3">
        <v>38707</v>
      </c>
      <c r="B512" s="4" t="s">
        <v>275</v>
      </c>
      <c r="C512" s="4" t="s">
        <v>253</v>
      </c>
      <c r="D512" s="4" t="s">
        <v>276</v>
      </c>
      <c r="E512" s="4" t="s">
        <v>762</v>
      </c>
      <c r="F512" s="42">
        <v>189.27350000000001</v>
      </c>
      <c r="G512" s="42">
        <v>511.55</v>
      </c>
    </row>
    <row r="513" spans="1:7">
      <c r="A513" s="3">
        <v>38706</v>
      </c>
      <c r="B513" s="4" t="s">
        <v>264</v>
      </c>
      <c r="C513" s="4" t="s">
        <v>253</v>
      </c>
      <c r="D513" s="4" t="s">
        <v>259</v>
      </c>
      <c r="E513" s="4" t="s">
        <v>763</v>
      </c>
      <c r="F513" s="42">
        <v>5489.8360000000002</v>
      </c>
      <c r="G513" s="42">
        <v>6238.45</v>
      </c>
    </row>
    <row r="514" spans="1:7">
      <c r="A514" s="3">
        <v>38706</v>
      </c>
      <c r="B514" s="4" t="s">
        <v>264</v>
      </c>
      <c r="C514" s="4" t="s">
        <v>261</v>
      </c>
      <c r="D514" s="4" t="s">
        <v>251</v>
      </c>
      <c r="E514" s="4" t="s">
        <v>764</v>
      </c>
      <c r="F514" s="42">
        <v>2696.922</v>
      </c>
      <c r="G514" s="42">
        <v>5993.16</v>
      </c>
    </row>
    <row r="515" spans="1:7">
      <c r="A515" s="3">
        <v>38706</v>
      </c>
      <c r="B515" s="4" t="s">
        <v>247</v>
      </c>
      <c r="C515" s="4" t="s">
        <v>248</v>
      </c>
      <c r="D515" s="4" t="s">
        <v>281</v>
      </c>
      <c r="E515" s="4" t="s">
        <v>765</v>
      </c>
      <c r="F515" s="42">
        <v>2212.8230000000003</v>
      </c>
      <c r="G515" s="42">
        <v>5146.1000000000004</v>
      </c>
    </row>
    <row r="516" spans="1:7">
      <c r="A516" s="3">
        <v>38706</v>
      </c>
      <c r="B516" s="4" t="s">
        <v>247</v>
      </c>
      <c r="C516" s="4" t="s">
        <v>244</v>
      </c>
      <c r="D516" s="4" t="s">
        <v>288</v>
      </c>
      <c r="E516" s="4" t="s">
        <v>766</v>
      </c>
      <c r="F516" s="42">
        <v>653.47150000000011</v>
      </c>
      <c r="G516" s="42">
        <v>1188.1300000000001</v>
      </c>
    </row>
    <row r="517" spans="1:7">
      <c r="A517" s="3">
        <v>38706</v>
      </c>
      <c r="B517" s="4" t="s">
        <v>267</v>
      </c>
      <c r="C517" s="4" t="s">
        <v>244</v>
      </c>
      <c r="D517" s="4" t="s">
        <v>256</v>
      </c>
      <c r="E517" s="4" t="s">
        <v>767</v>
      </c>
      <c r="F517" s="42">
        <v>608.66359999999997</v>
      </c>
      <c r="G517" s="42">
        <v>1049.42</v>
      </c>
    </row>
    <row r="518" spans="1:7">
      <c r="A518" s="3">
        <v>38705</v>
      </c>
      <c r="B518" s="4" t="s">
        <v>264</v>
      </c>
      <c r="C518" s="4" t="s">
        <v>248</v>
      </c>
      <c r="D518" s="4" t="s">
        <v>281</v>
      </c>
      <c r="E518" s="4" t="s">
        <v>768</v>
      </c>
      <c r="F518" s="42">
        <v>5848.9125000000004</v>
      </c>
      <c r="G518" s="42">
        <v>7798.55</v>
      </c>
    </row>
    <row r="519" spans="1:7">
      <c r="A519" s="3">
        <v>38705</v>
      </c>
      <c r="B519" s="4" t="s">
        <v>275</v>
      </c>
      <c r="C519" s="4" t="s">
        <v>258</v>
      </c>
      <c r="D519" s="4" t="s">
        <v>276</v>
      </c>
      <c r="E519" s="4" t="s">
        <v>769</v>
      </c>
      <c r="F519" s="42">
        <v>2986.3084000000003</v>
      </c>
      <c r="G519" s="42">
        <v>4391.63</v>
      </c>
    </row>
    <row r="520" spans="1:7">
      <c r="A520" s="3">
        <v>38705</v>
      </c>
      <c r="B520" s="4" t="s">
        <v>264</v>
      </c>
      <c r="C520" s="4" t="s">
        <v>258</v>
      </c>
      <c r="D520" s="4" t="s">
        <v>288</v>
      </c>
      <c r="E520" s="4" t="s">
        <v>770</v>
      </c>
      <c r="F520" s="42">
        <v>1619.3485000000001</v>
      </c>
      <c r="G520" s="42">
        <v>2944.27</v>
      </c>
    </row>
    <row r="521" spans="1:7">
      <c r="A521" s="3">
        <v>38705</v>
      </c>
      <c r="B521" s="4" t="s">
        <v>275</v>
      </c>
      <c r="C521" s="4" t="s">
        <v>272</v>
      </c>
      <c r="D521" s="4" t="s">
        <v>251</v>
      </c>
      <c r="E521" s="4" t="s">
        <v>771</v>
      </c>
      <c r="F521" s="42">
        <v>1081.3165000000001</v>
      </c>
      <c r="G521" s="42">
        <v>1966.03</v>
      </c>
    </row>
    <row r="522" spans="1:7">
      <c r="A522" s="3">
        <v>38704</v>
      </c>
      <c r="B522" s="4" t="s">
        <v>267</v>
      </c>
      <c r="C522" s="4" t="s">
        <v>258</v>
      </c>
      <c r="D522" s="4" t="s">
        <v>254</v>
      </c>
      <c r="E522" s="4" t="s">
        <v>772</v>
      </c>
      <c r="F522" s="42">
        <v>3553.8092999999999</v>
      </c>
      <c r="G522" s="42">
        <v>9604.89</v>
      </c>
    </row>
    <row r="523" spans="1:7">
      <c r="A523" s="3">
        <v>38704</v>
      </c>
      <c r="B523" s="4" t="s">
        <v>275</v>
      </c>
      <c r="C523" s="4" t="s">
        <v>244</v>
      </c>
      <c r="D523" s="4" t="s">
        <v>281</v>
      </c>
      <c r="E523" s="4" t="s">
        <v>773</v>
      </c>
      <c r="F523" s="42">
        <v>4920.1225999999997</v>
      </c>
      <c r="G523" s="42">
        <v>8482.9699999999993</v>
      </c>
    </row>
    <row r="524" spans="1:7">
      <c r="A524" s="3">
        <v>38704</v>
      </c>
      <c r="B524" s="4" t="s">
        <v>264</v>
      </c>
      <c r="C524" s="4" t="s">
        <v>286</v>
      </c>
      <c r="D524" s="4" t="s">
        <v>303</v>
      </c>
      <c r="E524" s="4" t="s">
        <v>774</v>
      </c>
      <c r="F524" s="42">
        <v>829.79959999999994</v>
      </c>
      <c r="G524" s="42">
        <v>1406.44</v>
      </c>
    </row>
    <row r="525" spans="1:7">
      <c r="A525" s="3">
        <v>38703</v>
      </c>
      <c r="B525" s="4" t="s">
        <v>267</v>
      </c>
      <c r="C525" s="4" t="s">
        <v>258</v>
      </c>
      <c r="D525" s="4" t="s">
        <v>279</v>
      </c>
      <c r="E525" s="4" t="s">
        <v>775</v>
      </c>
      <c r="F525" s="42">
        <v>8077.5304500000002</v>
      </c>
      <c r="G525" s="42">
        <v>8639.07</v>
      </c>
    </row>
    <row r="526" spans="1:7">
      <c r="A526" s="3">
        <v>38703</v>
      </c>
      <c r="B526" s="4" t="s">
        <v>247</v>
      </c>
      <c r="C526" s="4" t="s">
        <v>261</v>
      </c>
      <c r="D526" s="4" t="s">
        <v>288</v>
      </c>
      <c r="E526" s="4" t="s">
        <v>776</v>
      </c>
      <c r="F526" s="42">
        <v>3549.915</v>
      </c>
      <c r="G526" s="42">
        <v>7888.7</v>
      </c>
    </row>
    <row r="527" spans="1:7">
      <c r="A527" s="3">
        <v>38703</v>
      </c>
      <c r="B527" s="4" t="s">
        <v>264</v>
      </c>
      <c r="C527" s="4" t="s">
        <v>255</v>
      </c>
      <c r="D527" s="4" t="s">
        <v>259</v>
      </c>
      <c r="E527" s="4" t="s">
        <v>777</v>
      </c>
      <c r="F527" s="42">
        <v>3823.4241999999999</v>
      </c>
      <c r="G527" s="42">
        <v>6480.38</v>
      </c>
    </row>
    <row r="528" spans="1:7">
      <c r="A528" s="3">
        <v>38703</v>
      </c>
      <c r="B528" s="4" t="s">
        <v>247</v>
      </c>
      <c r="C528" s="4" t="s">
        <v>286</v>
      </c>
      <c r="D528" s="4" t="s">
        <v>288</v>
      </c>
      <c r="E528" s="4" t="s">
        <v>778</v>
      </c>
      <c r="F528" s="42">
        <v>1693.7860000000001</v>
      </c>
      <c r="G528" s="42">
        <v>4577.8</v>
      </c>
    </row>
    <row r="529" spans="1:7">
      <c r="A529" s="3">
        <v>38703</v>
      </c>
      <c r="B529" s="4" t="s">
        <v>247</v>
      </c>
      <c r="C529" s="4" t="s">
        <v>286</v>
      </c>
      <c r="D529" s="4" t="s">
        <v>288</v>
      </c>
      <c r="E529" s="4" t="s">
        <v>779</v>
      </c>
      <c r="F529" s="42">
        <v>1382.0285999999999</v>
      </c>
      <c r="G529" s="42">
        <v>3214.02</v>
      </c>
    </row>
    <row r="530" spans="1:7">
      <c r="A530" s="3">
        <v>38703</v>
      </c>
      <c r="B530" s="4" t="s">
        <v>247</v>
      </c>
      <c r="C530" s="4" t="s">
        <v>261</v>
      </c>
      <c r="D530" s="4" t="s">
        <v>254</v>
      </c>
      <c r="E530" s="4" t="s">
        <v>780</v>
      </c>
      <c r="F530" s="42">
        <v>1528.835</v>
      </c>
      <c r="G530" s="42">
        <v>2779.7</v>
      </c>
    </row>
    <row r="531" spans="1:7">
      <c r="A531" s="3">
        <v>38703</v>
      </c>
      <c r="B531" s="4" t="s">
        <v>247</v>
      </c>
      <c r="C531" s="4" t="s">
        <v>255</v>
      </c>
      <c r="D531" s="4" t="s">
        <v>265</v>
      </c>
      <c r="E531" s="4" t="s">
        <v>781</v>
      </c>
      <c r="F531" s="42">
        <v>1496.0616</v>
      </c>
      <c r="G531" s="42">
        <v>1700.07</v>
      </c>
    </row>
    <row r="532" spans="1:7">
      <c r="A532" s="3">
        <v>38702</v>
      </c>
      <c r="B532" s="4" t="s">
        <v>275</v>
      </c>
      <c r="C532" s="4" t="s">
        <v>272</v>
      </c>
      <c r="D532" s="4" t="s">
        <v>254</v>
      </c>
      <c r="E532" s="4" t="s">
        <v>782</v>
      </c>
      <c r="F532" s="42">
        <v>3978.1851999999994</v>
      </c>
      <c r="G532" s="42">
        <v>6858.94</v>
      </c>
    </row>
    <row r="533" spans="1:7">
      <c r="A533" s="3">
        <v>38701</v>
      </c>
      <c r="B533" s="4" t="s">
        <v>243</v>
      </c>
      <c r="C533" s="4" t="s">
        <v>261</v>
      </c>
      <c r="D533" s="4" t="s">
        <v>317</v>
      </c>
      <c r="E533" s="4" t="s">
        <v>783</v>
      </c>
      <c r="F533" s="42">
        <v>5964</v>
      </c>
      <c r="G533" s="42">
        <v>7952</v>
      </c>
    </row>
    <row r="534" spans="1:7">
      <c r="A534" s="3">
        <v>38700</v>
      </c>
      <c r="B534" s="4" t="s">
        <v>243</v>
      </c>
      <c r="C534" s="4" t="s">
        <v>248</v>
      </c>
      <c r="D534" s="4" t="s">
        <v>245</v>
      </c>
      <c r="E534" s="4" t="s">
        <v>784</v>
      </c>
      <c r="F534" s="42">
        <v>3963.24</v>
      </c>
      <c r="G534" s="42">
        <v>8807.2000000000007</v>
      </c>
    </row>
    <row r="535" spans="1:7">
      <c r="A535" s="3">
        <v>38700</v>
      </c>
      <c r="B535" s="4" t="s">
        <v>247</v>
      </c>
      <c r="C535" s="4" t="s">
        <v>258</v>
      </c>
      <c r="D535" s="4" t="s">
        <v>245</v>
      </c>
      <c r="E535" s="4" t="s">
        <v>785</v>
      </c>
      <c r="F535" s="42">
        <v>2964.7575000000002</v>
      </c>
      <c r="G535" s="42">
        <v>6588.35</v>
      </c>
    </row>
    <row r="536" spans="1:7">
      <c r="A536" s="3">
        <v>38700</v>
      </c>
      <c r="B536" s="4" t="s">
        <v>264</v>
      </c>
      <c r="C536" s="4" t="s">
        <v>248</v>
      </c>
      <c r="D536" s="4" t="s">
        <v>303</v>
      </c>
      <c r="E536" s="4" t="s">
        <v>786</v>
      </c>
      <c r="F536" s="42">
        <v>2416.6485000000002</v>
      </c>
      <c r="G536" s="42">
        <v>5370.33</v>
      </c>
    </row>
    <row r="537" spans="1:7">
      <c r="A537" s="3">
        <v>38700</v>
      </c>
      <c r="B537" s="4" t="s">
        <v>247</v>
      </c>
      <c r="C537" s="4" t="s">
        <v>244</v>
      </c>
      <c r="D537" s="4" t="s">
        <v>245</v>
      </c>
      <c r="E537" s="4" t="s">
        <v>712</v>
      </c>
      <c r="F537" s="42">
        <v>947.63829999999996</v>
      </c>
      <c r="G537" s="42">
        <v>2203.81</v>
      </c>
    </row>
    <row r="538" spans="1:7">
      <c r="A538" s="3">
        <v>38700</v>
      </c>
      <c r="B538" s="4" t="s">
        <v>247</v>
      </c>
      <c r="C538" s="4" t="s">
        <v>255</v>
      </c>
      <c r="D538" s="4" t="s">
        <v>254</v>
      </c>
      <c r="E538" s="4" t="s">
        <v>787</v>
      </c>
      <c r="F538" s="42">
        <v>1066.2850000000001</v>
      </c>
      <c r="G538" s="42">
        <v>1938.7</v>
      </c>
    </row>
    <row r="539" spans="1:7">
      <c r="A539" s="3">
        <v>38699</v>
      </c>
      <c r="B539" s="4" t="s">
        <v>264</v>
      </c>
      <c r="C539" s="4" t="s">
        <v>272</v>
      </c>
      <c r="D539" s="4" t="s">
        <v>265</v>
      </c>
      <c r="E539" s="4" t="s">
        <v>788</v>
      </c>
      <c r="F539" s="42">
        <v>3799.8368999999998</v>
      </c>
      <c r="G539" s="42">
        <v>8836.83</v>
      </c>
    </row>
    <row r="540" spans="1:7">
      <c r="A540" s="3">
        <v>38699</v>
      </c>
      <c r="B540" s="4" t="s">
        <v>243</v>
      </c>
      <c r="C540" s="4" t="s">
        <v>248</v>
      </c>
      <c r="D540" s="4" t="s">
        <v>265</v>
      </c>
      <c r="E540" s="4" t="s">
        <v>789</v>
      </c>
      <c r="F540" s="42">
        <v>1191.2445999999998</v>
      </c>
      <c r="G540" s="42">
        <v>2053.87</v>
      </c>
    </row>
    <row r="541" spans="1:7">
      <c r="A541" s="3">
        <v>38698</v>
      </c>
      <c r="B541" s="4" t="s">
        <v>243</v>
      </c>
      <c r="C541" s="4" t="s">
        <v>248</v>
      </c>
      <c r="D541" s="4" t="s">
        <v>256</v>
      </c>
      <c r="E541" s="4" t="s">
        <v>790</v>
      </c>
      <c r="F541" s="42">
        <v>2004.9227000000001</v>
      </c>
      <c r="G541" s="42">
        <v>5418.71</v>
      </c>
    </row>
    <row r="542" spans="1:7">
      <c r="A542" s="3">
        <v>38698</v>
      </c>
      <c r="B542" s="4" t="s">
        <v>243</v>
      </c>
      <c r="C542" s="4" t="s">
        <v>253</v>
      </c>
      <c r="D542" s="4" t="s">
        <v>279</v>
      </c>
      <c r="E542" s="4" t="s">
        <v>791</v>
      </c>
      <c r="F542" s="42">
        <v>1853.2217999999998</v>
      </c>
      <c r="G542" s="42">
        <v>3195.21</v>
      </c>
    </row>
    <row r="543" spans="1:7">
      <c r="A543" s="3">
        <v>38698</v>
      </c>
      <c r="B543" s="4" t="s">
        <v>247</v>
      </c>
      <c r="C543" s="4" t="s">
        <v>272</v>
      </c>
      <c r="D543" s="4" t="s">
        <v>251</v>
      </c>
      <c r="E543" s="4" t="s">
        <v>792</v>
      </c>
      <c r="F543" s="42">
        <v>92.275999999999996</v>
      </c>
      <c r="G543" s="42">
        <v>135.69999999999999</v>
      </c>
    </row>
    <row r="544" spans="1:7">
      <c r="A544" s="3">
        <v>38697</v>
      </c>
      <c r="B544" s="4" t="s">
        <v>247</v>
      </c>
      <c r="C544" s="4" t="s">
        <v>253</v>
      </c>
      <c r="D544" s="4" t="s">
        <v>276</v>
      </c>
      <c r="E544" s="4" t="s">
        <v>793</v>
      </c>
      <c r="F544" s="42">
        <v>3140.5781999999999</v>
      </c>
      <c r="G544" s="42">
        <v>5414.79</v>
      </c>
    </row>
    <row r="545" spans="1:7">
      <c r="A545" s="3">
        <v>38695</v>
      </c>
      <c r="B545" s="4" t="s">
        <v>275</v>
      </c>
      <c r="C545" s="4" t="s">
        <v>286</v>
      </c>
      <c r="D545" s="4" t="s">
        <v>254</v>
      </c>
      <c r="E545" s="4" t="s">
        <v>794</v>
      </c>
      <c r="F545" s="42">
        <v>6619.0860000000011</v>
      </c>
      <c r="G545" s="42">
        <v>9733.9500000000007</v>
      </c>
    </row>
    <row r="546" spans="1:7">
      <c r="A546" s="3">
        <v>38695</v>
      </c>
      <c r="B546" s="4" t="s">
        <v>264</v>
      </c>
      <c r="C546" s="4" t="s">
        <v>261</v>
      </c>
      <c r="D546" s="4" t="s">
        <v>259</v>
      </c>
      <c r="E546" s="4" t="s">
        <v>795</v>
      </c>
      <c r="F546" s="42">
        <v>6544.0144</v>
      </c>
      <c r="G546" s="42">
        <v>7436.38</v>
      </c>
    </row>
    <row r="547" spans="1:7">
      <c r="A547" s="3">
        <v>38695</v>
      </c>
      <c r="B547" s="4" t="s">
        <v>243</v>
      </c>
      <c r="C547" s="4" t="s">
        <v>244</v>
      </c>
      <c r="D547" s="4" t="s">
        <v>245</v>
      </c>
      <c r="E547" s="4" t="s">
        <v>718</v>
      </c>
      <c r="F547" s="42">
        <v>3923.2192</v>
      </c>
      <c r="G547" s="42">
        <v>5769.44</v>
      </c>
    </row>
    <row r="548" spans="1:7">
      <c r="A548" s="3">
        <v>38695</v>
      </c>
      <c r="B548" s="4" t="s">
        <v>247</v>
      </c>
      <c r="C548" s="4" t="s">
        <v>248</v>
      </c>
      <c r="D548" s="4" t="s">
        <v>245</v>
      </c>
      <c r="E548" s="4" t="s">
        <v>797</v>
      </c>
      <c r="F548" s="42">
        <v>1479.2355</v>
      </c>
      <c r="G548" s="42">
        <v>3287.19</v>
      </c>
    </row>
    <row r="549" spans="1:7">
      <c r="A549" s="3">
        <v>38693</v>
      </c>
      <c r="B549" s="4" t="s">
        <v>267</v>
      </c>
      <c r="C549" s="4" t="s">
        <v>244</v>
      </c>
      <c r="D549" s="4" t="s">
        <v>288</v>
      </c>
      <c r="E549" s="4" t="s">
        <v>798</v>
      </c>
      <c r="F549" s="42">
        <v>5858.1040999999996</v>
      </c>
      <c r="G549" s="42">
        <v>9928.99</v>
      </c>
    </row>
    <row r="550" spans="1:7">
      <c r="A550" s="3">
        <v>38693</v>
      </c>
      <c r="B550" s="4" t="s">
        <v>243</v>
      </c>
      <c r="C550" s="4" t="s">
        <v>253</v>
      </c>
      <c r="D550" s="4" t="s">
        <v>251</v>
      </c>
      <c r="E550" s="4" t="s">
        <v>799</v>
      </c>
      <c r="F550" s="42">
        <v>4050.9999000000003</v>
      </c>
      <c r="G550" s="42">
        <v>9420.93</v>
      </c>
    </row>
    <row r="551" spans="1:7">
      <c r="A551" s="3">
        <v>38693</v>
      </c>
      <c r="B551" s="4" t="s">
        <v>247</v>
      </c>
      <c r="C551" s="4" t="s">
        <v>261</v>
      </c>
      <c r="D551" s="4" t="s">
        <v>268</v>
      </c>
      <c r="E551" s="4" t="s">
        <v>800</v>
      </c>
      <c r="F551" s="42">
        <v>4257.4391999999998</v>
      </c>
      <c r="G551" s="42">
        <v>6260.94</v>
      </c>
    </row>
    <row r="552" spans="1:7">
      <c r="A552" s="3">
        <v>38693</v>
      </c>
      <c r="B552" s="4" t="s">
        <v>243</v>
      </c>
      <c r="C552" s="4" t="s">
        <v>253</v>
      </c>
      <c r="D552" s="4" t="s">
        <v>281</v>
      </c>
      <c r="E552" s="4" t="s">
        <v>801</v>
      </c>
      <c r="F552" s="42">
        <v>1857.4970000000001</v>
      </c>
      <c r="G552" s="42">
        <v>3148.3</v>
      </c>
    </row>
    <row r="553" spans="1:7">
      <c r="A553" s="3">
        <v>38692</v>
      </c>
      <c r="B553" s="4" t="s">
        <v>267</v>
      </c>
      <c r="C553" s="4" t="s">
        <v>258</v>
      </c>
      <c r="D553" s="4" t="s">
        <v>262</v>
      </c>
      <c r="E553" s="4" t="s">
        <v>802</v>
      </c>
      <c r="F553" s="42">
        <v>1518.2024999999999</v>
      </c>
      <c r="G553" s="42">
        <v>2024.27</v>
      </c>
    </row>
    <row r="554" spans="1:7">
      <c r="A554" s="3">
        <v>38691</v>
      </c>
      <c r="B554" s="4" t="s">
        <v>247</v>
      </c>
      <c r="C554" s="4" t="s">
        <v>248</v>
      </c>
      <c r="D554" s="4" t="s">
        <v>256</v>
      </c>
      <c r="E554" s="4" t="s">
        <v>803</v>
      </c>
      <c r="F554" s="42">
        <v>851.62159999999994</v>
      </c>
      <c r="G554" s="42">
        <v>2301.6799999999998</v>
      </c>
    </row>
    <row r="555" spans="1:7">
      <c r="A555" s="3">
        <v>38691</v>
      </c>
      <c r="B555" s="4" t="s">
        <v>247</v>
      </c>
      <c r="C555" s="4" t="s">
        <v>253</v>
      </c>
      <c r="D555" s="4" t="s">
        <v>256</v>
      </c>
      <c r="E555" s="4" t="s">
        <v>804</v>
      </c>
      <c r="F555" s="42">
        <v>1323.1163000000001</v>
      </c>
      <c r="G555" s="42">
        <v>2242.5700000000002</v>
      </c>
    </row>
    <row r="556" spans="1:7">
      <c r="A556" s="3">
        <v>38690</v>
      </c>
      <c r="B556" s="4" t="s">
        <v>275</v>
      </c>
      <c r="C556" s="4" t="s">
        <v>258</v>
      </c>
      <c r="D556" s="4" t="s">
        <v>276</v>
      </c>
      <c r="E556" s="4" t="s">
        <v>330</v>
      </c>
      <c r="F556" s="42">
        <v>2741.0130000000004</v>
      </c>
      <c r="G556" s="42">
        <v>6091.14</v>
      </c>
    </row>
    <row r="557" spans="1:7">
      <c r="A557" s="3">
        <v>38690</v>
      </c>
      <c r="B557" s="4" t="s">
        <v>247</v>
      </c>
      <c r="C557" s="4" t="s">
        <v>255</v>
      </c>
      <c r="D557" s="4" t="s">
        <v>262</v>
      </c>
      <c r="E557" s="4" t="s">
        <v>805</v>
      </c>
      <c r="F557" s="42">
        <v>5219.7310000000007</v>
      </c>
      <c r="G557" s="42">
        <v>5582.6</v>
      </c>
    </row>
    <row r="558" spans="1:7">
      <c r="A558" s="3">
        <v>38690</v>
      </c>
      <c r="B558" s="4" t="s">
        <v>247</v>
      </c>
      <c r="C558" s="4" t="s">
        <v>258</v>
      </c>
      <c r="D558" s="4" t="s">
        <v>259</v>
      </c>
      <c r="E558" s="4" t="s">
        <v>806</v>
      </c>
      <c r="F558" s="42">
        <v>5053.6095500000001</v>
      </c>
      <c r="G558" s="42">
        <v>5404.93</v>
      </c>
    </row>
    <row r="559" spans="1:7">
      <c r="A559" s="3">
        <v>38690</v>
      </c>
      <c r="B559" s="4" t="s">
        <v>247</v>
      </c>
      <c r="C559" s="4" t="s">
        <v>286</v>
      </c>
      <c r="D559" s="4" t="s">
        <v>281</v>
      </c>
      <c r="E559" s="4" t="s">
        <v>807</v>
      </c>
      <c r="F559" s="42">
        <v>3171.5980999999997</v>
      </c>
      <c r="G559" s="42">
        <v>5375.59</v>
      </c>
    </row>
    <row r="560" spans="1:7">
      <c r="A560" s="3">
        <v>38690</v>
      </c>
      <c r="B560" s="4" t="s">
        <v>247</v>
      </c>
      <c r="C560" s="4" t="s">
        <v>261</v>
      </c>
      <c r="D560" s="4" t="s">
        <v>251</v>
      </c>
      <c r="E560" s="4" t="s">
        <v>808</v>
      </c>
      <c r="F560" s="42">
        <v>2348.5953</v>
      </c>
      <c r="G560" s="42">
        <v>3980.67</v>
      </c>
    </row>
    <row r="561" spans="1:7">
      <c r="A561" s="3">
        <v>38689</v>
      </c>
      <c r="B561" s="4" t="s">
        <v>267</v>
      </c>
      <c r="C561" s="4" t="s">
        <v>258</v>
      </c>
      <c r="D561" s="4" t="s">
        <v>265</v>
      </c>
      <c r="E561" s="4" t="s">
        <v>809</v>
      </c>
      <c r="F561" s="42">
        <v>2650.3393999999998</v>
      </c>
      <c r="G561" s="42">
        <v>6163.58</v>
      </c>
    </row>
    <row r="562" spans="1:7">
      <c r="A562" s="3">
        <v>38689</v>
      </c>
      <c r="B562" s="4" t="s">
        <v>267</v>
      </c>
      <c r="C562" s="4" t="s">
        <v>255</v>
      </c>
      <c r="D562" s="4" t="s">
        <v>262</v>
      </c>
      <c r="E562" s="4" t="s">
        <v>810</v>
      </c>
      <c r="F562" s="42">
        <v>2314.6083000000003</v>
      </c>
      <c r="G562" s="42">
        <v>5382.81</v>
      </c>
    </row>
    <row r="563" spans="1:7">
      <c r="A563" s="3">
        <v>38689</v>
      </c>
      <c r="B563" s="4" t="s">
        <v>264</v>
      </c>
      <c r="C563" s="4" t="s">
        <v>248</v>
      </c>
      <c r="D563" s="4" t="s">
        <v>317</v>
      </c>
      <c r="E563" s="4" t="s">
        <v>811</v>
      </c>
      <c r="F563" s="42">
        <v>2044.5682999999999</v>
      </c>
      <c r="G563" s="42">
        <v>3465.37</v>
      </c>
    </row>
    <row r="564" spans="1:7">
      <c r="A564" s="3">
        <v>38689</v>
      </c>
      <c r="B564" s="4" t="s">
        <v>247</v>
      </c>
      <c r="C564" s="4" t="s">
        <v>258</v>
      </c>
      <c r="D564" s="4" t="s">
        <v>254</v>
      </c>
      <c r="E564" s="4" t="s">
        <v>812</v>
      </c>
      <c r="F564" s="42">
        <v>1011.2484000000002</v>
      </c>
      <c r="G564" s="42">
        <v>1487.13</v>
      </c>
    </row>
    <row r="565" spans="1:7">
      <c r="A565" s="3">
        <v>38688</v>
      </c>
      <c r="B565" s="4" t="s">
        <v>243</v>
      </c>
      <c r="C565" s="4" t="s">
        <v>248</v>
      </c>
      <c r="D565" s="4" t="s">
        <v>288</v>
      </c>
      <c r="E565" s="4" t="s">
        <v>813</v>
      </c>
      <c r="F565" s="42">
        <v>3290.2645999999995</v>
      </c>
      <c r="G565" s="42">
        <v>5672.87</v>
      </c>
    </row>
    <row r="566" spans="1:7">
      <c r="A566" s="3">
        <v>38688</v>
      </c>
      <c r="B566" s="4" t="s">
        <v>247</v>
      </c>
      <c r="C566" s="4" t="s">
        <v>272</v>
      </c>
      <c r="D566" s="4" t="s">
        <v>288</v>
      </c>
      <c r="E566" s="4" t="s">
        <v>814</v>
      </c>
      <c r="F566" s="42">
        <v>2579.6320000000001</v>
      </c>
      <c r="G566" s="42">
        <v>4690.24</v>
      </c>
    </row>
    <row r="567" spans="1:7">
      <c r="A567" s="3">
        <v>38687</v>
      </c>
      <c r="B567" s="4" t="s">
        <v>243</v>
      </c>
      <c r="C567" s="4" t="s">
        <v>258</v>
      </c>
      <c r="D567" s="4" t="s">
        <v>288</v>
      </c>
      <c r="E567" s="4" t="s">
        <v>815</v>
      </c>
      <c r="F567" s="42">
        <v>5728.7471999999998</v>
      </c>
      <c r="G567" s="42">
        <v>6509.94</v>
      </c>
    </row>
    <row r="568" spans="1:7">
      <c r="A568" s="3">
        <v>38687</v>
      </c>
      <c r="B568" s="4" t="s">
        <v>247</v>
      </c>
      <c r="C568" s="4" t="s">
        <v>255</v>
      </c>
      <c r="D568" s="4" t="s">
        <v>317</v>
      </c>
      <c r="E568" s="4" t="s">
        <v>816</v>
      </c>
      <c r="F568" s="42">
        <v>3436.89</v>
      </c>
      <c r="G568" s="42">
        <v>4582.5200000000004</v>
      </c>
    </row>
    <row r="569" spans="1:7">
      <c r="A569" s="3">
        <v>38687</v>
      </c>
      <c r="B569" s="4" t="s">
        <v>267</v>
      </c>
      <c r="C569" s="4" t="s">
        <v>244</v>
      </c>
      <c r="D569" s="4" t="s">
        <v>268</v>
      </c>
      <c r="E569" s="4" t="s">
        <v>817</v>
      </c>
      <c r="F569" s="42">
        <v>1459.52565</v>
      </c>
      <c r="G569" s="42">
        <v>1560.99</v>
      </c>
    </row>
    <row r="570" spans="1:7">
      <c r="A570" s="3">
        <v>38686</v>
      </c>
      <c r="B570" s="4" t="s">
        <v>243</v>
      </c>
      <c r="C570" s="4" t="s">
        <v>272</v>
      </c>
      <c r="D570" s="4" t="s">
        <v>256</v>
      </c>
      <c r="E570" s="4" t="s">
        <v>818</v>
      </c>
      <c r="F570" s="42">
        <v>1279.4209000000001</v>
      </c>
      <c r="G570" s="42">
        <v>2168.5100000000002</v>
      </c>
    </row>
    <row r="571" spans="1:7">
      <c r="A571" s="3">
        <v>38686</v>
      </c>
      <c r="B571" s="4" t="s">
        <v>247</v>
      </c>
      <c r="C571" s="4" t="s">
        <v>255</v>
      </c>
      <c r="D571" s="4" t="s">
        <v>256</v>
      </c>
      <c r="E571" s="4" t="s">
        <v>819</v>
      </c>
      <c r="F571" s="42">
        <v>218.4443</v>
      </c>
      <c r="G571" s="42">
        <v>508.01</v>
      </c>
    </row>
    <row r="572" spans="1:7">
      <c r="A572" s="3">
        <v>38685</v>
      </c>
      <c r="B572" s="4" t="s">
        <v>267</v>
      </c>
      <c r="C572" s="4" t="s">
        <v>255</v>
      </c>
      <c r="D572" s="4" t="s">
        <v>279</v>
      </c>
      <c r="E572" s="4" t="s">
        <v>820</v>
      </c>
      <c r="F572" s="42">
        <v>840.7795000000001</v>
      </c>
      <c r="G572" s="42">
        <v>1528.69</v>
      </c>
    </row>
    <row r="573" spans="1:7">
      <c r="A573" s="3">
        <v>38684</v>
      </c>
      <c r="B573" s="4" t="s">
        <v>247</v>
      </c>
      <c r="C573" s="4" t="s">
        <v>272</v>
      </c>
      <c r="D573" s="4" t="s">
        <v>251</v>
      </c>
      <c r="E573" s="4" t="s">
        <v>821</v>
      </c>
      <c r="F573" s="42">
        <v>150.73850000000002</v>
      </c>
      <c r="G573" s="42">
        <v>274.07</v>
      </c>
    </row>
    <row r="574" spans="1:7">
      <c r="A574" s="3">
        <v>38683</v>
      </c>
      <c r="B574" s="4" t="s">
        <v>243</v>
      </c>
      <c r="C574" s="4" t="s">
        <v>286</v>
      </c>
      <c r="D574" s="4" t="s">
        <v>303</v>
      </c>
      <c r="E574" s="4" t="s">
        <v>822</v>
      </c>
      <c r="F574" s="42">
        <v>1483.9257</v>
      </c>
      <c r="G574" s="42">
        <v>4010.61</v>
      </c>
    </row>
    <row r="575" spans="1:7">
      <c r="A575" s="3">
        <v>38683</v>
      </c>
      <c r="B575" s="4" t="s">
        <v>243</v>
      </c>
      <c r="C575" s="4" t="s">
        <v>272</v>
      </c>
      <c r="D575" s="4" t="s">
        <v>303</v>
      </c>
      <c r="E575" s="4" t="s">
        <v>823</v>
      </c>
      <c r="F575" s="42">
        <v>1173.8271999999999</v>
      </c>
      <c r="G575" s="42">
        <v>2023.84</v>
      </c>
    </row>
    <row r="576" spans="1:7">
      <c r="A576" s="3">
        <v>38682</v>
      </c>
      <c r="B576" s="4" t="s">
        <v>267</v>
      </c>
      <c r="C576" s="4" t="s">
        <v>248</v>
      </c>
      <c r="D576" s="4" t="s">
        <v>317</v>
      </c>
      <c r="E576" s="4" t="s">
        <v>824</v>
      </c>
      <c r="F576" s="42">
        <v>3184.4638999999997</v>
      </c>
      <c r="G576" s="42">
        <v>7405.73</v>
      </c>
    </row>
    <row r="577" spans="1:7">
      <c r="A577" s="3">
        <v>38681</v>
      </c>
      <c r="B577" s="4" t="s">
        <v>275</v>
      </c>
      <c r="C577" s="4" t="s">
        <v>253</v>
      </c>
      <c r="D577" s="4" t="s">
        <v>317</v>
      </c>
      <c r="E577" s="4" t="s">
        <v>825</v>
      </c>
      <c r="F577" s="42">
        <v>4280.7875999999997</v>
      </c>
      <c r="G577" s="42">
        <v>9955.32</v>
      </c>
    </row>
    <row r="578" spans="1:7">
      <c r="A578" s="3">
        <v>38681</v>
      </c>
      <c r="B578" s="4" t="s">
        <v>267</v>
      </c>
      <c r="C578" s="4" t="s">
        <v>258</v>
      </c>
      <c r="D578" s="4" t="s">
        <v>265</v>
      </c>
      <c r="E578" s="4" t="s">
        <v>826</v>
      </c>
      <c r="F578" s="42">
        <v>3202.8527999999997</v>
      </c>
      <c r="G578" s="42">
        <v>5522.16</v>
      </c>
    </row>
    <row r="579" spans="1:7">
      <c r="A579" s="3">
        <v>38680</v>
      </c>
      <c r="B579" s="4" t="s">
        <v>275</v>
      </c>
      <c r="C579" s="4" t="s">
        <v>248</v>
      </c>
      <c r="D579" s="4" t="s">
        <v>276</v>
      </c>
      <c r="E579" s="4" t="s">
        <v>827</v>
      </c>
      <c r="F579" s="42">
        <v>8476.7232000000004</v>
      </c>
      <c r="G579" s="42">
        <v>9632.64</v>
      </c>
    </row>
    <row r="580" spans="1:7">
      <c r="A580" s="3">
        <v>38680</v>
      </c>
      <c r="B580" s="4" t="s">
        <v>267</v>
      </c>
      <c r="C580" s="4" t="s">
        <v>258</v>
      </c>
      <c r="D580" s="4" t="s">
        <v>288</v>
      </c>
      <c r="E580" s="4" t="s">
        <v>828</v>
      </c>
      <c r="F580" s="42">
        <v>3269.8447000000001</v>
      </c>
      <c r="G580" s="42">
        <v>7604.29</v>
      </c>
    </row>
    <row r="581" spans="1:7">
      <c r="A581" s="3">
        <v>38680</v>
      </c>
      <c r="B581" s="4" t="s">
        <v>247</v>
      </c>
      <c r="C581" s="4" t="s">
        <v>255</v>
      </c>
      <c r="D581" s="4" t="s">
        <v>281</v>
      </c>
      <c r="E581" s="4" t="s">
        <v>829</v>
      </c>
      <c r="F581" s="42">
        <v>2959.0962</v>
      </c>
      <c r="G581" s="42">
        <v>5101.8900000000003</v>
      </c>
    </row>
    <row r="582" spans="1:7">
      <c r="A582" s="3">
        <v>38680</v>
      </c>
      <c r="B582" s="4" t="s">
        <v>275</v>
      </c>
      <c r="C582" s="4" t="s">
        <v>244</v>
      </c>
      <c r="D582" s="4" t="s">
        <v>281</v>
      </c>
      <c r="E582" s="4" t="s">
        <v>830</v>
      </c>
      <c r="F582" s="42">
        <v>3276.3989500000002</v>
      </c>
      <c r="G582" s="42">
        <v>3504.17</v>
      </c>
    </row>
    <row r="583" spans="1:7">
      <c r="A583" s="3">
        <v>38680</v>
      </c>
      <c r="B583" s="4" t="s">
        <v>243</v>
      </c>
      <c r="C583" s="4" t="s">
        <v>286</v>
      </c>
      <c r="D583" s="4" t="s">
        <v>317</v>
      </c>
      <c r="E583" s="4" t="s">
        <v>831</v>
      </c>
      <c r="F583" s="42">
        <v>744.48440000000005</v>
      </c>
      <c r="G583" s="42">
        <v>1094.83</v>
      </c>
    </row>
    <row r="584" spans="1:7">
      <c r="A584" s="3">
        <v>38679</v>
      </c>
      <c r="B584" s="4" t="s">
        <v>247</v>
      </c>
      <c r="C584" s="4" t="s">
        <v>261</v>
      </c>
      <c r="D584" s="4" t="s">
        <v>268</v>
      </c>
      <c r="E584" s="4" t="s">
        <v>832</v>
      </c>
      <c r="F584" s="42">
        <v>3256.9667999999997</v>
      </c>
      <c r="G584" s="42">
        <v>5615.46</v>
      </c>
    </row>
    <row r="585" spans="1:7">
      <c r="A585" s="3">
        <v>38679</v>
      </c>
      <c r="B585" s="4" t="s">
        <v>247</v>
      </c>
      <c r="C585" s="4" t="s">
        <v>272</v>
      </c>
      <c r="D585" s="4" t="s">
        <v>245</v>
      </c>
      <c r="E585" s="4" t="s">
        <v>833</v>
      </c>
      <c r="F585" s="42">
        <v>3666.6375000000003</v>
      </c>
      <c r="G585" s="42">
        <v>4888.8500000000004</v>
      </c>
    </row>
    <row r="586" spans="1:7">
      <c r="A586" s="3">
        <v>38679</v>
      </c>
      <c r="B586" s="4" t="s">
        <v>267</v>
      </c>
      <c r="C586" s="4" t="s">
        <v>286</v>
      </c>
      <c r="D586" s="4" t="s">
        <v>268</v>
      </c>
      <c r="E586" s="4" t="s">
        <v>834</v>
      </c>
      <c r="F586" s="42">
        <v>1103.6693</v>
      </c>
      <c r="G586" s="42">
        <v>2982.89</v>
      </c>
    </row>
    <row r="587" spans="1:7">
      <c r="A587" s="3">
        <v>38678</v>
      </c>
      <c r="B587" s="4" t="s">
        <v>247</v>
      </c>
      <c r="C587" s="4" t="s">
        <v>253</v>
      </c>
      <c r="D587" s="4" t="s">
        <v>254</v>
      </c>
      <c r="E587" s="4" t="s">
        <v>835</v>
      </c>
      <c r="F587" s="42">
        <v>5646.1288999999988</v>
      </c>
      <c r="G587" s="42">
        <v>9569.7099999999991</v>
      </c>
    </row>
    <row r="588" spans="1:7">
      <c r="A588" s="3">
        <v>38678</v>
      </c>
      <c r="B588" s="4" t="s">
        <v>264</v>
      </c>
      <c r="C588" s="4" t="s">
        <v>253</v>
      </c>
      <c r="D588" s="4" t="s">
        <v>245</v>
      </c>
      <c r="E588" s="4" t="s">
        <v>836</v>
      </c>
      <c r="F588" s="42">
        <v>5273.7960000000003</v>
      </c>
      <c r="G588" s="42">
        <v>5992.95</v>
      </c>
    </row>
    <row r="589" spans="1:7">
      <c r="A589" s="3">
        <v>38678</v>
      </c>
      <c r="B589" s="4" t="s">
        <v>275</v>
      </c>
      <c r="C589" s="4" t="s">
        <v>261</v>
      </c>
      <c r="D589" s="4" t="s">
        <v>281</v>
      </c>
      <c r="E589" s="4" t="s">
        <v>837</v>
      </c>
      <c r="F589" s="42">
        <v>1014.3213999999999</v>
      </c>
      <c r="G589" s="42">
        <v>1748.83</v>
      </c>
    </row>
    <row r="590" spans="1:7">
      <c r="A590" s="3">
        <v>38677</v>
      </c>
      <c r="B590" s="4" t="s">
        <v>247</v>
      </c>
      <c r="C590" s="4" t="s">
        <v>286</v>
      </c>
      <c r="D590" s="4" t="s">
        <v>254</v>
      </c>
      <c r="E590" s="4" t="s">
        <v>838</v>
      </c>
      <c r="F590" s="42">
        <v>3180.8159999999998</v>
      </c>
      <c r="G590" s="42">
        <v>8596.7999999999993</v>
      </c>
    </row>
    <row r="591" spans="1:7">
      <c r="A591" s="3">
        <v>38677</v>
      </c>
      <c r="B591" s="4" t="s">
        <v>264</v>
      </c>
      <c r="C591" s="4" t="s">
        <v>248</v>
      </c>
      <c r="D591" s="4" t="s">
        <v>262</v>
      </c>
      <c r="E591" s="4" t="s">
        <v>1475</v>
      </c>
      <c r="F591" s="42">
        <v>1768.9535999999998</v>
      </c>
      <c r="G591" s="42">
        <v>3049.92</v>
      </c>
    </row>
    <row r="592" spans="1:7">
      <c r="A592" s="3">
        <v>38677</v>
      </c>
      <c r="B592" s="4" t="s">
        <v>264</v>
      </c>
      <c r="C592" s="4" t="s">
        <v>255</v>
      </c>
      <c r="D592" s="4" t="s">
        <v>281</v>
      </c>
      <c r="E592" s="4" t="s">
        <v>840</v>
      </c>
      <c r="F592" s="42">
        <v>396.89530000000002</v>
      </c>
      <c r="G592" s="42">
        <v>1072.69</v>
      </c>
    </row>
    <row r="593" spans="1:7">
      <c r="A593" s="3">
        <v>38676</v>
      </c>
      <c r="B593" s="4" t="s">
        <v>267</v>
      </c>
      <c r="C593" s="4" t="s">
        <v>255</v>
      </c>
      <c r="D593" s="4" t="s">
        <v>245</v>
      </c>
      <c r="E593" s="4" t="s">
        <v>841</v>
      </c>
      <c r="F593" s="42">
        <v>6202.6778000000004</v>
      </c>
      <c r="G593" s="42">
        <v>6633.88</v>
      </c>
    </row>
    <row r="594" spans="1:7">
      <c r="A594" s="3">
        <v>38676</v>
      </c>
      <c r="B594" s="4" t="s">
        <v>264</v>
      </c>
      <c r="C594" s="4" t="s">
        <v>253</v>
      </c>
      <c r="D594" s="4" t="s">
        <v>279</v>
      </c>
      <c r="E594" s="4" t="s">
        <v>842</v>
      </c>
      <c r="F594" s="42">
        <v>4490.4888000000001</v>
      </c>
      <c r="G594" s="42">
        <v>6603.66</v>
      </c>
    </row>
    <row r="595" spans="1:7">
      <c r="A595" s="3">
        <v>38676</v>
      </c>
      <c r="B595" s="4" t="s">
        <v>247</v>
      </c>
      <c r="C595" s="4" t="s">
        <v>272</v>
      </c>
      <c r="D595" s="4" t="s">
        <v>303</v>
      </c>
      <c r="E595" s="4" t="s">
        <v>843</v>
      </c>
      <c r="F595" s="42">
        <v>1950.3045000000002</v>
      </c>
      <c r="G595" s="42">
        <v>4334.01</v>
      </c>
    </row>
    <row r="596" spans="1:7">
      <c r="A596" s="3">
        <v>38676</v>
      </c>
      <c r="B596" s="4" t="s">
        <v>267</v>
      </c>
      <c r="C596" s="4" t="s">
        <v>244</v>
      </c>
      <c r="D596" s="4" t="s">
        <v>276</v>
      </c>
      <c r="E596" s="4" t="s">
        <v>844</v>
      </c>
      <c r="F596" s="42">
        <v>1531.2128</v>
      </c>
      <c r="G596" s="42">
        <v>3560.96</v>
      </c>
    </row>
    <row r="597" spans="1:7">
      <c r="A597" s="3">
        <v>38675</v>
      </c>
      <c r="B597" s="4" t="s">
        <v>267</v>
      </c>
      <c r="C597" s="4" t="s">
        <v>255</v>
      </c>
      <c r="D597" s="4" t="s">
        <v>276</v>
      </c>
      <c r="E597" s="4" t="s">
        <v>845</v>
      </c>
      <c r="F597" s="42">
        <v>5560.9779500000004</v>
      </c>
      <c r="G597" s="42">
        <v>5947.57</v>
      </c>
    </row>
    <row r="598" spans="1:7">
      <c r="A598" s="3">
        <v>38675</v>
      </c>
      <c r="B598" s="4" t="s">
        <v>247</v>
      </c>
      <c r="C598" s="4" t="s">
        <v>253</v>
      </c>
      <c r="D598" s="4" t="s">
        <v>254</v>
      </c>
      <c r="E598" s="4" t="s">
        <v>846</v>
      </c>
      <c r="F598" s="42">
        <v>1193.4675</v>
      </c>
      <c r="G598" s="42">
        <v>1591.29</v>
      </c>
    </row>
    <row r="599" spans="1:7">
      <c r="A599" s="3">
        <v>38675</v>
      </c>
      <c r="B599" s="4" t="s">
        <v>267</v>
      </c>
      <c r="C599" s="4" t="s">
        <v>248</v>
      </c>
      <c r="D599" s="4" t="s">
        <v>281</v>
      </c>
      <c r="E599" s="4" t="s">
        <v>847</v>
      </c>
      <c r="F599" s="42">
        <v>399.95249999999999</v>
      </c>
      <c r="G599" s="42">
        <v>533.27</v>
      </c>
    </row>
    <row r="600" spans="1:7">
      <c r="A600" s="3">
        <v>38674</v>
      </c>
      <c r="B600" s="4" t="s">
        <v>247</v>
      </c>
      <c r="C600" s="4" t="s">
        <v>261</v>
      </c>
      <c r="D600" s="4" t="s">
        <v>279</v>
      </c>
      <c r="E600" s="4" t="s">
        <v>848</v>
      </c>
      <c r="F600" s="42">
        <v>1059.2836</v>
      </c>
      <c r="G600" s="42">
        <v>1557.77</v>
      </c>
    </row>
    <row r="601" spans="1:7">
      <c r="A601" s="3">
        <v>38673</v>
      </c>
      <c r="B601" s="4" t="s">
        <v>247</v>
      </c>
      <c r="C601" s="4" t="s">
        <v>258</v>
      </c>
      <c r="D601" s="4" t="s">
        <v>254</v>
      </c>
      <c r="E601" s="4" t="s">
        <v>849</v>
      </c>
      <c r="F601" s="42">
        <v>4276.9175999999998</v>
      </c>
      <c r="G601" s="42">
        <v>9946.32</v>
      </c>
    </row>
    <row r="602" spans="1:7">
      <c r="A602" s="3">
        <v>38673</v>
      </c>
      <c r="B602" s="4" t="s">
        <v>247</v>
      </c>
      <c r="C602" s="4" t="s">
        <v>244</v>
      </c>
      <c r="D602" s="4" t="s">
        <v>251</v>
      </c>
      <c r="E602" s="4" t="s">
        <v>850</v>
      </c>
      <c r="F602" s="42">
        <v>4996.3206</v>
      </c>
      <c r="G602" s="42">
        <v>8468.34</v>
      </c>
    </row>
    <row r="603" spans="1:7">
      <c r="A603" s="3">
        <v>38672</v>
      </c>
      <c r="B603" s="4" t="s">
        <v>247</v>
      </c>
      <c r="C603" s="4" t="s">
        <v>261</v>
      </c>
      <c r="D603" s="4" t="s">
        <v>245</v>
      </c>
      <c r="E603" s="4" t="s">
        <v>851</v>
      </c>
      <c r="F603" s="42">
        <v>3606.3604</v>
      </c>
      <c r="G603" s="42">
        <v>9746.92</v>
      </c>
    </row>
    <row r="604" spans="1:7">
      <c r="A604" s="3">
        <v>38672</v>
      </c>
      <c r="B604" s="4" t="s">
        <v>267</v>
      </c>
      <c r="C604" s="4" t="s">
        <v>258</v>
      </c>
      <c r="D604" s="4" t="s">
        <v>281</v>
      </c>
      <c r="E604" s="4" t="s">
        <v>852</v>
      </c>
      <c r="F604" s="42">
        <v>4919.2220000000007</v>
      </c>
      <c r="G604" s="42">
        <v>8944.0400000000009</v>
      </c>
    </row>
    <row r="605" spans="1:7">
      <c r="A605" s="3">
        <v>38672</v>
      </c>
      <c r="B605" s="4" t="s">
        <v>275</v>
      </c>
      <c r="C605" s="4" t="s">
        <v>286</v>
      </c>
      <c r="D605" s="4" t="s">
        <v>262</v>
      </c>
      <c r="E605" s="4" t="s">
        <v>853</v>
      </c>
      <c r="F605" s="42">
        <v>5142.9207500000002</v>
      </c>
      <c r="G605" s="42">
        <v>5500.45</v>
      </c>
    </row>
    <row r="606" spans="1:7">
      <c r="A606" s="3">
        <v>38672</v>
      </c>
      <c r="B606" s="4" t="s">
        <v>247</v>
      </c>
      <c r="C606" s="4" t="s">
        <v>258</v>
      </c>
      <c r="D606" s="4" t="s">
        <v>317</v>
      </c>
      <c r="E606" s="4" t="s">
        <v>854</v>
      </c>
      <c r="F606" s="42">
        <v>816.17020000000002</v>
      </c>
      <c r="G606" s="42">
        <v>1407.19</v>
      </c>
    </row>
    <row r="607" spans="1:7">
      <c r="A607" s="3">
        <v>38671</v>
      </c>
      <c r="B607" s="4" t="s">
        <v>267</v>
      </c>
      <c r="C607" s="4" t="s">
        <v>253</v>
      </c>
      <c r="D607" s="4" t="s">
        <v>265</v>
      </c>
      <c r="E607" s="4" t="s">
        <v>855</v>
      </c>
      <c r="F607" s="42">
        <v>4854.3364000000001</v>
      </c>
      <c r="G607" s="42">
        <v>7138.73</v>
      </c>
    </row>
    <row r="608" spans="1:7">
      <c r="A608" s="3">
        <v>38671</v>
      </c>
      <c r="B608" s="4" t="s">
        <v>267</v>
      </c>
      <c r="C608" s="4" t="s">
        <v>258</v>
      </c>
      <c r="D608" s="4" t="s">
        <v>317</v>
      </c>
      <c r="E608" s="4" t="s">
        <v>856</v>
      </c>
      <c r="F608" s="42">
        <v>2345.6158</v>
      </c>
      <c r="G608" s="42">
        <v>2508.6799999999998</v>
      </c>
    </row>
    <row r="609" spans="1:7">
      <c r="A609" s="3">
        <v>38670</v>
      </c>
      <c r="B609" s="4" t="s">
        <v>264</v>
      </c>
      <c r="C609" s="4" t="s">
        <v>258</v>
      </c>
      <c r="D609" s="4" t="s">
        <v>259</v>
      </c>
      <c r="E609" s="4" t="s">
        <v>857</v>
      </c>
      <c r="F609" s="42">
        <v>4520.3884000000007</v>
      </c>
      <c r="G609" s="42">
        <v>6647.63</v>
      </c>
    </row>
    <row r="610" spans="1:7">
      <c r="A610" s="3">
        <v>38670</v>
      </c>
      <c r="B610" s="4" t="s">
        <v>243</v>
      </c>
      <c r="C610" s="4" t="s">
        <v>244</v>
      </c>
      <c r="D610" s="4" t="s">
        <v>268</v>
      </c>
      <c r="E610" s="4" t="s">
        <v>858</v>
      </c>
      <c r="F610" s="42">
        <v>4295.3100000000004</v>
      </c>
      <c r="G610" s="42">
        <v>5727.08</v>
      </c>
    </row>
    <row r="611" spans="1:7">
      <c r="A611" s="3">
        <v>38669</v>
      </c>
      <c r="B611" s="4" t="s">
        <v>267</v>
      </c>
      <c r="C611" s="4" t="s">
        <v>258</v>
      </c>
      <c r="D611" s="4" t="s">
        <v>265</v>
      </c>
      <c r="E611" s="4" t="s">
        <v>796</v>
      </c>
      <c r="F611" s="42">
        <v>3653.6353000000004</v>
      </c>
      <c r="G611" s="42">
        <v>9874.69</v>
      </c>
    </row>
    <row r="612" spans="1:7">
      <c r="A612" s="3">
        <v>38669</v>
      </c>
      <c r="B612" s="4" t="s">
        <v>247</v>
      </c>
      <c r="C612" s="4" t="s">
        <v>261</v>
      </c>
      <c r="D612" s="4" t="s">
        <v>279</v>
      </c>
      <c r="E612" s="4" t="s">
        <v>859</v>
      </c>
      <c r="F612" s="42">
        <v>4231.4634999999998</v>
      </c>
      <c r="G612" s="42">
        <v>7693.57</v>
      </c>
    </row>
    <row r="613" spans="1:7">
      <c r="A613" s="3">
        <v>38669</v>
      </c>
      <c r="B613" s="4" t="s">
        <v>247</v>
      </c>
      <c r="C613" s="4" t="s">
        <v>244</v>
      </c>
      <c r="D613" s="4" t="s">
        <v>254</v>
      </c>
      <c r="E613" s="4" t="s">
        <v>860</v>
      </c>
      <c r="F613" s="42">
        <v>833.04759999999999</v>
      </c>
      <c r="G613" s="42">
        <v>1937.32</v>
      </c>
    </row>
    <row r="614" spans="1:7">
      <c r="A614" s="3">
        <v>38669</v>
      </c>
      <c r="B614" s="4" t="s">
        <v>275</v>
      </c>
      <c r="C614" s="4" t="s">
        <v>261</v>
      </c>
      <c r="D614" s="4" t="s">
        <v>251</v>
      </c>
      <c r="E614" s="4" t="s">
        <v>861</v>
      </c>
      <c r="F614" s="42">
        <v>176.18659999999997</v>
      </c>
      <c r="G614" s="42">
        <v>303.77</v>
      </c>
    </row>
    <row r="615" spans="1:7">
      <c r="A615" s="3">
        <v>38667</v>
      </c>
      <c r="B615" s="4" t="s">
        <v>247</v>
      </c>
      <c r="C615" s="4" t="s">
        <v>261</v>
      </c>
      <c r="D615" s="4" t="s">
        <v>317</v>
      </c>
      <c r="E615" s="4" t="s">
        <v>862</v>
      </c>
      <c r="F615" s="42">
        <v>1803.8388</v>
      </c>
      <c r="G615" s="42">
        <v>4875.24</v>
      </c>
    </row>
    <row r="616" spans="1:7">
      <c r="A616" s="3">
        <v>38666</v>
      </c>
      <c r="B616" s="4" t="s">
        <v>247</v>
      </c>
      <c r="C616" s="4" t="s">
        <v>248</v>
      </c>
      <c r="D616" s="4" t="s">
        <v>279</v>
      </c>
      <c r="E616" s="4" t="s">
        <v>863</v>
      </c>
      <c r="F616" s="42">
        <v>8311.6</v>
      </c>
      <c r="G616" s="42">
        <v>9445</v>
      </c>
    </row>
    <row r="617" spans="1:7">
      <c r="A617" s="3">
        <v>38666</v>
      </c>
      <c r="B617" s="4" t="s">
        <v>243</v>
      </c>
      <c r="C617" s="4" t="s">
        <v>258</v>
      </c>
      <c r="D617" s="4" t="s">
        <v>265</v>
      </c>
      <c r="E617" s="4" t="s">
        <v>864</v>
      </c>
      <c r="F617" s="42">
        <v>4551.2830000000004</v>
      </c>
      <c r="G617" s="42">
        <v>8275.06</v>
      </c>
    </row>
    <row r="618" spans="1:7">
      <c r="A618" s="3">
        <v>38665</v>
      </c>
      <c r="B618" s="4" t="s">
        <v>243</v>
      </c>
      <c r="C618" s="4" t="s">
        <v>244</v>
      </c>
      <c r="D618" s="4" t="s">
        <v>259</v>
      </c>
      <c r="E618" s="4" t="s">
        <v>865</v>
      </c>
      <c r="F618" s="42">
        <v>3090.3966</v>
      </c>
      <c r="G618" s="42">
        <v>5328.27</v>
      </c>
    </row>
    <row r="619" spans="1:7">
      <c r="A619" s="3">
        <v>38665</v>
      </c>
      <c r="B619" s="4" t="s">
        <v>247</v>
      </c>
      <c r="C619" s="4" t="s">
        <v>253</v>
      </c>
      <c r="D619" s="4" t="s">
        <v>265</v>
      </c>
      <c r="E619" s="4" t="s">
        <v>866</v>
      </c>
      <c r="F619" s="42">
        <v>2245.1492000000003</v>
      </c>
      <c r="G619" s="42">
        <v>3301.69</v>
      </c>
    </row>
    <row r="620" spans="1:7">
      <c r="A620" s="3">
        <v>38665</v>
      </c>
      <c r="B620" s="4" t="s">
        <v>247</v>
      </c>
      <c r="C620" s="4" t="s">
        <v>272</v>
      </c>
      <c r="D620" s="4" t="s">
        <v>262</v>
      </c>
      <c r="E620" s="4" t="s">
        <v>867</v>
      </c>
      <c r="F620" s="42">
        <v>203.685</v>
      </c>
      <c r="G620" s="42">
        <v>271.58</v>
      </c>
    </row>
    <row r="621" spans="1:7">
      <c r="A621" s="3">
        <v>38665</v>
      </c>
      <c r="B621" s="4" t="s">
        <v>275</v>
      </c>
      <c r="C621" s="4" t="s">
        <v>261</v>
      </c>
      <c r="D621" s="4" t="s">
        <v>268</v>
      </c>
      <c r="E621" s="4" t="s">
        <v>868</v>
      </c>
      <c r="F621" s="42">
        <v>126.852</v>
      </c>
      <c r="G621" s="42">
        <v>144.15</v>
      </c>
    </row>
    <row r="622" spans="1:7">
      <c r="A622" s="3">
        <v>38664</v>
      </c>
      <c r="B622" s="4" t="s">
        <v>247</v>
      </c>
      <c r="C622" s="4" t="s">
        <v>286</v>
      </c>
      <c r="D622" s="4" t="s">
        <v>268</v>
      </c>
      <c r="E622" s="4" t="s">
        <v>869</v>
      </c>
      <c r="F622" s="42">
        <v>7205.11</v>
      </c>
      <c r="G622" s="42">
        <v>7706</v>
      </c>
    </row>
    <row r="623" spans="1:7">
      <c r="A623" s="3">
        <v>38664</v>
      </c>
      <c r="B623" s="4" t="s">
        <v>267</v>
      </c>
      <c r="C623" s="4" t="s">
        <v>258</v>
      </c>
      <c r="D623" s="4" t="s">
        <v>303</v>
      </c>
      <c r="E623" s="4" t="s">
        <v>870</v>
      </c>
      <c r="F623" s="42">
        <v>3336.1549999999997</v>
      </c>
      <c r="G623" s="42">
        <v>5654.5</v>
      </c>
    </row>
    <row r="624" spans="1:7">
      <c r="A624" s="3">
        <v>38663</v>
      </c>
      <c r="B624" s="4" t="s">
        <v>267</v>
      </c>
      <c r="C624" s="4" t="s">
        <v>248</v>
      </c>
      <c r="D624" s="4" t="s">
        <v>276</v>
      </c>
      <c r="E624" s="4" t="s">
        <v>871</v>
      </c>
      <c r="F624" s="42">
        <v>5885.6925000000001</v>
      </c>
      <c r="G624" s="42">
        <v>9975.75</v>
      </c>
    </row>
    <row r="625" spans="1:7">
      <c r="A625" s="3">
        <v>38663</v>
      </c>
      <c r="B625" s="4" t="s">
        <v>264</v>
      </c>
      <c r="C625" s="4" t="s">
        <v>244</v>
      </c>
      <c r="D625" s="4" t="s">
        <v>256</v>
      </c>
      <c r="E625" s="4" t="s">
        <v>872</v>
      </c>
      <c r="F625" s="42">
        <v>5664.7255500000001</v>
      </c>
      <c r="G625" s="42">
        <v>6058.53</v>
      </c>
    </row>
    <row r="626" spans="1:7">
      <c r="A626" s="3">
        <v>38662</v>
      </c>
      <c r="B626" s="4" t="s">
        <v>267</v>
      </c>
      <c r="C626" s="4" t="s">
        <v>248</v>
      </c>
      <c r="D626" s="4" t="s">
        <v>265</v>
      </c>
      <c r="E626" s="4" t="s">
        <v>873</v>
      </c>
      <c r="F626" s="42">
        <v>2922.2858999999999</v>
      </c>
      <c r="G626" s="42">
        <v>7898.07</v>
      </c>
    </row>
    <row r="627" spans="1:7">
      <c r="A627" s="3">
        <v>38662</v>
      </c>
      <c r="B627" s="4" t="s">
        <v>243</v>
      </c>
      <c r="C627" s="4" t="s">
        <v>286</v>
      </c>
      <c r="D627" s="4" t="s">
        <v>251</v>
      </c>
      <c r="E627" s="4" t="s">
        <v>874</v>
      </c>
      <c r="F627" s="42">
        <v>3919.1460000000002</v>
      </c>
      <c r="G627" s="42">
        <v>5763.45</v>
      </c>
    </row>
    <row r="628" spans="1:7">
      <c r="A628" s="3">
        <v>38662</v>
      </c>
      <c r="B628" s="4" t="s">
        <v>275</v>
      </c>
      <c r="C628" s="4" t="s">
        <v>272</v>
      </c>
      <c r="D628" s="4" t="s">
        <v>245</v>
      </c>
      <c r="E628" s="4" t="s">
        <v>875</v>
      </c>
      <c r="F628" s="42">
        <v>3078.6660000000002</v>
      </c>
      <c r="G628" s="42">
        <v>4527.45</v>
      </c>
    </row>
    <row r="629" spans="1:7">
      <c r="A629" s="3">
        <v>38661</v>
      </c>
      <c r="B629" s="4" t="s">
        <v>275</v>
      </c>
      <c r="C629" s="4" t="s">
        <v>244</v>
      </c>
      <c r="D629" s="4" t="s">
        <v>262</v>
      </c>
      <c r="E629" s="4" t="s">
        <v>876</v>
      </c>
      <c r="F629" s="42">
        <v>7261.4696000000004</v>
      </c>
      <c r="G629" s="42">
        <v>8251.67</v>
      </c>
    </row>
    <row r="630" spans="1:7">
      <c r="A630" s="3">
        <v>38661</v>
      </c>
      <c r="B630" s="4" t="s">
        <v>267</v>
      </c>
      <c r="C630" s="4" t="s">
        <v>258</v>
      </c>
      <c r="D630" s="4" t="s">
        <v>303</v>
      </c>
      <c r="E630" s="4" t="s">
        <v>877</v>
      </c>
      <c r="F630" s="42">
        <v>2510.1938</v>
      </c>
      <c r="G630" s="42">
        <v>5837.66</v>
      </c>
    </row>
    <row r="631" spans="1:7">
      <c r="A631" s="3">
        <v>38660</v>
      </c>
      <c r="B631" s="4" t="s">
        <v>264</v>
      </c>
      <c r="C631" s="4" t="s">
        <v>286</v>
      </c>
      <c r="D631" s="4" t="s">
        <v>317</v>
      </c>
      <c r="E631" s="4" t="s">
        <v>878</v>
      </c>
      <c r="F631" s="42">
        <v>6525.3</v>
      </c>
      <c r="G631" s="42">
        <v>8700.4</v>
      </c>
    </row>
    <row r="632" spans="1:7">
      <c r="A632" s="3">
        <v>38660</v>
      </c>
      <c r="B632" s="4" t="s">
        <v>264</v>
      </c>
      <c r="C632" s="4" t="s">
        <v>255</v>
      </c>
      <c r="D632" s="4" t="s">
        <v>262</v>
      </c>
      <c r="E632" s="4" t="s">
        <v>387</v>
      </c>
      <c r="F632" s="42">
        <v>2878.6815000000001</v>
      </c>
      <c r="G632" s="42">
        <v>6397.07</v>
      </c>
    </row>
    <row r="633" spans="1:7">
      <c r="A633" s="3">
        <v>38659</v>
      </c>
      <c r="B633" s="4" t="s">
        <v>267</v>
      </c>
      <c r="C633" s="4" t="s">
        <v>253</v>
      </c>
      <c r="D633" s="4" t="s">
        <v>303</v>
      </c>
      <c r="E633" s="4" t="s">
        <v>879</v>
      </c>
      <c r="F633" s="42">
        <v>3516.6010000000001</v>
      </c>
      <c r="G633" s="42">
        <v>6393.82</v>
      </c>
    </row>
    <row r="634" spans="1:7">
      <c r="A634" s="3">
        <v>38659</v>
      </c>
      <c r="B634" s="4" t="s">
        <v>243</v>
      </c>
      <c r="C634" s="4" t="s">
        <v>272</v>
      </c>
      <c r="D634" s="4" t="s">
        <v>256</v>
      </c>
      <c r="E634" s="4" t="s">
        <v>880</v>
      </c>
      <c r="F634" s="42">
        <v>3695.0520000000001</v>
      </c>
      <c r="G634" s="42">
        <v>5433.9</v>
      </c>
    </row>
    <row r="635" spans="1:7">
      <c r="A635" s="3">
        <v>38659</v>
      </c>
      <c r="B635" s="4" t="s">
        <v>247</v>
      </c>
      <c r="C635" s="4" t="s">
        <v>253</v>
      </c>
      <c r="D635" s="4" t="s">
        <v>265</v>
      </c>
      <c r="E635" s="4" t="s">
        <v>881</v>
      </c>
      <c r="F635" s="42">
        <v>1380.9066</v>
      </c>
      <c r="G635" s="42">
        <v>3732.18</v>
      </c>
    </row>
    <row r="636" spans="1:7">
      <c r="A636" s="3">
        <v>38659</v>
      </c>
      <c r="B636" s="4" t="s">
        <v>267</v>
      </c>
      <c r="C636" s="4" t="s">
        <v>261</v>
      </c>
      <c r="D636" s="4" t="s">
        <v>256</v>
      </c>
      <c r="E636" s="4" t="s">
        <v>882</v>
      </c>
      <c r="F636" s="42">
        <v>785.95</v>
      </c>
      <c r="G636" s="42">
        <v>1429</v>
      </c>
    </row>
    <row r="637" spans="1:7">
      <c r="A637" s="3">
        <v>38658</v>
      </c>
      <c r="B637" s="4" t="s">
        <v>247</v>
      </c>
      <c r="C637" s="4" t="s">
        <v>258</v>
      </c>
      <c r="D637" s="4" t="s">
        <v>256</v>
      </c>
      <c r="E637" s="4" t="s">
        <v>883</v>
      </c>
      <c r="F637" s="42">
        <v>8071.5090499999997</v>
      </c>
      <c r="G637" s="42">
        <v>8632.6299999999992</v>
      </c>
    </row>
    <row r="638" spans="1:7">
      <c r="A638" s="3">
        <v>38658</v>
      </c>
      <c r="B638" s="4" t="s">
        <v>275</v>
      </c>
      <c r="C638" s="4" t="s">
        <v>261</v>
      </c>
      <c r="D638" s="4" t="s">
        <v>317</v>
      </c>
      <c r="E638" s="4" t="s">
        <v>884</v>
      </c>
      <c r="F638" s="42">
        <v>5180.1380000000008</v>
      </c>
      <c r="G638" s="42">
        <v>7617.85</v>
      </c>
    </row>
    <row r="639" spans="1:7">
      <c r="A639" s="3">
        <v>38658</v>
      </c>
      <c r="B639" s="4" t="s">
        <v>243</v>
      </c>
      <c r="C639" s="4" t="s">
        <v>253</v>
      </c>
      <c r="D639" s="4" t="s">
        <v>279</v>
      </c>
      <c r="E639" s="4" t="s">
        <v>885</v>
      </c>
      <c r="F639" s="42">
        <v>1336.6155000000001</v>
      </c>
      <c r="G639" s="42">
        <v>2430.21</v>
      </c>
    </row>
    <row r="640" spans="1:7">
      <c r="A640" s="3">
        <v>38657</v>
      </c>
      <c r="B640" s="4" t="s">
        <v>275</v>
      </c>
      <c r="C640" s="4" t="s">
        <v>255</v>
      </c>
      <c r="D640" s="4" t="s">
        <v>281</v>
      </c>
      <c r="E640" s="4" t="s">
        <v>886</v>
      </c>
      <c r="F640" s="42">
        <v>4805.8864000000003</v>
      </c>
      <c r="G640" s="42">
        <v>7067.48</v>
      </c>
    </row>
    <row r="641" spans="1:7">
      <c r="A641" s="3">
        <v>38657</v>
      </c>
      <c r="B641" s="4" t="s">
        <v>267</v>
      </c>
      <c r="C641" s="4" t="s">
        <v>248</v>
      </c>
      <c r="D641" s="4" t="s">
        <v>317</v>
      </c>
      <c r="E641" s="4" t="s">
        <v>887</v>
      </c>
      <c r="F641" s="42">
        <v>42.479600000000005</v>
      </c>
      <c r="G641" s="42">
        <v>62.47</v>
      </c>
    </row>
    <row r="642" spans="1:7">
      <c r="A642" s="3">
        <v>38656</v>
      </c>
      <c r="B642" s="4" t="s">
        <v>264</v>
      </c>
      <c r="C642" s="4" t="s">
        <v>244</v>
      </c>
      <c r="D642" s="4" t="s">
        <v>281</v>
      </c>
      <c r="E642" s="4" t="s">
        <v>888</v>
      </c>
      <c r="F642" s="42">
        <v>5670.6552000000001</v>
      </c>
      <c r="G642" s="42">
        <v>9611.2800000000007</v>
      </c>
    </row>
    <row r="643" spans="1:7">
      <c r="A643" s="3">
        <v>38656</v>
      </c>
      <c r="B643" s="4" t="s">
        <v>264</v>
      </c>
      <c r="C643" s="4" t="s">
        <v>261</v>
      </c>
      <c r="D643" s="4" t="s">
        <v>268</v>
      </c>
      <c r="E643" s="4" t="s">
        <v>889</v>
      </c>
      <c r="F643" s="42">
        <v>3160.4580000000001</v>
      </c>
      <c r="G643" s="42">
        <v>7023.24</v>
      </c>
    </row>
    <row r="644" spans="1:7">
      <c r="A644" s="3">
        <v>38655</v>
      </c>
      <c r="B644" s="4" t="s">
        <v>243</v>
      </c>
      <c r="C644" s="4" t="s">
        <v>261</v>
      </c>
      <c r="D644" s="4" t="s">
        <v>259</v>
      </c>
      <c r="E644" s="4" t="s">
        <v>890</v>
      </c>
      <c r="F644" s="42">
        <v>4456.6039999999994</v>
      </c>
      <c r="G644" s="42">
        <v>7683.8</v>
      </c>
    </row>
    <row r="645" spans="1:7">
      <c r="A645" s="3">
        <v>38654</v>
      </c>
      <c r="B645" s="4" t="s">
        <v>264</v>
      </c>
      <c r="C645" s="4" t="s">
        <v>258</v>
      </c>
      <c r="D645" s="4" t="s">
        <v>281</v>
      </c>
      <c r="E645" s="4" t="s">
        <v>891</v>
      </c>
      <c r="F645" s="42">
        <v>6204.5716000000011</v>
      </c>
      <c r="G645" s="42">
        <v>9124.3700000000008</v>
      </c>
    </row>
    <row r="646" spans="1:7">
      <c r="A646" s="3">
        <v>38654</v>
      </c>
      <c r="B646" s="4" t="s">
        <v>247</v>
      </c>
      <c r="C646" s="4" t="s">
        <v>248</v>
      </c>
      <c r="D646" s="4" t="s">
        <v>245</v>
      </c>
      <c r="E646" s="4" t="s">
        <v>892</v>
      </c>
      <c r="F646" s="42">
        <v>2969.99</v>
      </c>
      <c r="G646" s="42">
        <v>8027</v>
      </c>
    </row>
    <row r="647" spans="1:7">
      <c r="A647" s="3">
        <v>38654</v>
      </c>
      <c r="B647" s="4" t="s">
        <v>243</v>
      </c>
      <c r="C647" s="4" t="s">
        <v>286</v>
      </c>
      <c r="D647" s="4" t="s">
        <v>262</v>
      </c>
      <c r="E647" s="4" t="s">
        <v>893</v>
      </c>
      <c r="F647" s="42">
        <v>2657.6100999999999</v>
      </c>
      <c r="G647" s="42">
        <v>7182.73</v>
      </c>
    </row>
    <row r="648" spans="1:7">
      <c r="A648" s="3">
        <v>38654</v>
      </c>
      <c r="B648" s="4" t="s">
        <v>247</v>
      </c>
      <c r="C648" s="4" t="s">
        <v>258</v>
      </c>
      <c r="D648" s="4" t="s">
        <v>265</v>
      </c>
      <c r="E648" s="4" t="s">
        <v>894</v>
      </c>
      <c r="F648" s="42">
        <v>1712.9651999999999</v>
      </c>
      <c r="G648" s="42">
        <v>3983.64</v>
      </c>
    </row>
    <row r="649" spans="1:7">
      <c r="A649" s="3">
        <v>38654</v>
      </c>
      <c r="B649" s="4" t="s">
        <v>247</v>
      </c>
      <c r="C649" s="4" t="s">
        <v>286</v>
      </c>
      <c r="D649" s="4" t="s">
        <v>281</v>
      </c>
      <c r="E649" s="4" t="s">
        <v>895</v>
      </c>
      <c r="F649" s="42">
        <v>1879.0781999999999</v>
      </c>
      <c r="G649" s="42">
        <v>3239.79</v>
      </c>
    </row>
    <row r="650" spans="1:7">
      <c r="A650" s="3">
        <v>38654</v>
      </c>
      <c r="B650" s="4" t="s">
        <v>243</v>
      </c>
      <c r="C650" s="4" t="s">
        <v>261</v>
      </c>
      <c r="D650" s="4" t="s">
        <v>281</v>
      </c>
      <c r="E650" s="4" t="s">
        <v>896</v>
      </c>
      <c r="F650" s="42">
        <v>2365.7919999999999</v>
      </c>
      <c r="G650" s="42">
        <v>2688.4</v>
      </c>
    </row>
    <row r="651" spans="1:7">
      <c r="A651" s="3">
        <v>38653</v>
      </c>
      <c r="B651" s="4" t="s">
        <v>275</v>
      </c>
      <c r="C651" s="4" t="s">
        <v>248</v>
      </c>
      <c r="D651" s="4" t="s">
        <v>251</v>
      </c>
      <c r="E651" s="4" t="s">
        <v>897</v>
      </c>
      <c r="F651" s="42">
        <v>4705.0725000000002</v>
      </c>
      <c r="G651" s="42">
        <v>6273.43</v>
      </c>
    </row>
    <row r="652" spans="1:7">
      <c r="A652" s="3">
        <v>38653</v>
      </c>
      <c r="B652" s="4" t="s">
        <v>275</v>
      </c>
      <c r="C652" s="4" t="s">
        <v>244</v>
      </c>
      <c r="D652" s="4" t="s">
        <v>245</v>
      </c>
      <c r="E652" s="4" t="s">
        <v>722</v>
      </c>
      <c r="F652" s="42">
        <v>2714.0059000000001</v>
      </c>
      <c r="G652" s="42">
        <v>4600.01</v>
      </c>
    </row>
    <row r="653" spans="1:7">
      <c r="A653" s="3">
        <v>38653</v>
      </c>
      <c r="B653" s="4" t="s">
        <v>275</v>
      </c>
      <c r="C653" s="4" t="s">
        <v>258</v>
      </c>
      <c r="D653" s="4" t="s">
        <v>262</v>
      </c>
      <c r="E653" s="4" t="s">
        <v>899</v>
      </c>
      <c r="F653" s="42">
        <v>2044.3494499999999</v>
      </c>
      <c r="G653" s="42">
        <v>2186.4699999999998</v>
      </c>
    </row>
    <row r="654" spans="1:7">
      <c r="A654" s="3">
        <v>38652</v>
      </c>
      <c r="B654" s="4" t="s">
        <v>275</v>
      </c>
      <c r="C654" s="4" t="s">
        <v>286</v>
      </c>
      <c r="D654" s="4" t="s">
        <v>303</v>
      </c>
      <c r="E654" s="4" t="s">
        <v>900</v>
      </c>
      <c r="F654" s="42">
        <v>6349.5871999999999</v>
      </c>
      <c r="G654" s="42">
        <v>7215.44</v>
      </c>
    </row>
    <row r="655" spans="1:7">
      <c r="A655" s="3">
        <v>38651</v>
      </c>
      <c r="B655" s="4" t="s">
        <v>275</v>
      </c>
      <c r="C655" s="4" t="s">
        <v>258</v>
      </c>
      <c r="D655" s="4" t="s">
        <v>256</v>
      </c>
      <c r="E655" s="4" t="s">
        <v>901</v>
      </c>
      <c r="F655" s="42">
        <v>1691.9724999999999</v>
      </c>
      <c r="G655" s="42">
        <v>2867.75</v>
      </c>
    </row>
    <row r="656" spans="1:7">
      <c r="A656" s="3">
        <v>38650</v>
      </c>
      <c r="B656" s="4" t="s">
        <v>247</v>
      </c>
      <c r="C656" s="4" t="s">
        <v>272</v>
      </c>
      <c r="D656" s="4" t="s">
        <v>259</v>
      </c>
      <c r="E656" s="4" t="s">
        <v>902</v>
      </c>
      <c r="F656" s="42">
        <v>2033.5437999999999</v>
      </c>
      <c r="G656" s="42">
        <v>3506.11</v>
      </c>
    </row>
    <row r="657" spans="1:7">
      <c r="A657" s="3">
        <v>38649</v>
      </c>
      <c r="B657" s="4" t="s">
        <v>247</v>
      </c>
      <c r="C657" s="4" t="s">
        <v>272</v>
      </c>
      <c r="D657" s="4" t="s">
        <v>276</v>
      </c>
      <c r="E657" s="4" t="s">
        <v>903</v>
      </c>
      <c r="F657" s="42">
        <v>5543.0019999999995</v>
      </c>
      <c r="G657" s="42">
        <v>9556.9</v>
      </c>
    </row>
    <row r="658" spans="1:7">
      <c r="A658" s="3">
        <v>38649</v>
      </c>
      <c r="B658" s="4" t="s">
        <v>264</v>
      </c>
      <c r="C658" s="4" t="s">
        <v>261</v>
      </c>
      <c r="D658" s="4" t="s">
        <v>251</v>
      </c>
      <c r="E658" s="4" t="s">
        <v>904</v>
      </c>
      <c r="F658" s="42">
        <v>7137.5550000000003</v>
      </c>
      <c r="G658" s="42">
        <v>9516.74</v>
      </c>
    </row>
    <row r="659" spans="1:7">
      <c r="A659" s="3">
        <v>38649</v>
      </c>
      <c r="B659" s="4" t="s">
        <v>247</v>
      </c>
      <c r="C659" s="4" t="s">
        <v>253</v>
      </c>
      <c r="D659" s="4" t="s">
        <v>251</v>
      </c>
      <c r="E659" s="4" t="s">
        <v>905</v>
      </c>
      <c r="F659" s="42">
        <v>8350.1297000000013</v>
      </c>
      <c r="G659" s="42">
        <v>8930.6200000000008</v>
      </c>
    </row>
    <row r="660" spans="1:7">
      <c r="A660" s="3">
        <v>38649</v>
      </c>
      <c r="B660" s="4" t="s">
        <v>264</v>
      </c>
      <c r="C660" s="4" t="s">
        <v>286</v>
      </c>
      <c r="D660" s="4" t="s">
        <v>262</v>
      </c>
      <c r="E660" s="4" t="s">
        <v>906</v>
      </c>
      <c r="F660" s="42">
        <v>3074.7962000000002</v>
      </c>
      <c r="G660" s="42">
        <v>8310.26</v>
      </c>
    </row>
    <row r="661" spans="1:7">
      <c r="A661" s="3">
        <v>38649</v>
      </c>
      <c r="B661" s="4" t="s">
        <v>243</v>
      </c>
      <c r="C661" s="4" t="s">
        <v>258</v>
      </c>
      <c r="D661" s="4" t="s">
        <v>254</v>
      </c>
      <c r="E661" s="4" t="s">
        <v>907</v>
      </c>
      <c r="F661" s="42">
        <v>1798.3416</v>
      </c>
      <c r="G661" s="42">
        <v>2043.57</v>
      </c>
    </row>
    <row r="662" spans="1:7">
      <c r="A662" s="3">
        <v>38648</v>
      </c>
      <c r="B662" s="4" t="s">
        <v>247</v>
      </c>
      <c r="C662" s="4" t="s">
        <v>248</v>
      </c>
      <c r="D662" s="4" t="s">
        <v>303</v>
      </c>
      <c r="E662" s="4" t="s">
        <v>908</v>
      </c>
      <c r="F662" s="42">
        <v>6467.956000000001</v>
      </c>
      <c r="G662" s="42">
        <v>6917.6</v>
      </c>
    </row>
    <row r="663" spans="1:7">
      <c r="A663" s="3">
        <v>38648</v>
      </c>
      <c r="B663" s="4" t="s">
        <v>247</v>
      </c>
      <c r="C663" s="4" t="s">
        <v>272</v>
      </c>
      <c r="D663" s="4" t="s">
        <v>256</v>
      </c>
      <c r="E663" s="4" t="s">
        <v>909</v>
      </c>
      <c r="F663" s="42">
        <v>1978.9616000000001</v>
      </c>
      <c r="G663" s="42">
        <v>2248.8200000000002</v>
      </c>
    </row>
    <row r="664" spans="1:7">
      <c r="A664" s="3">
        <v>38647</v>
      </c>
      <c r="B664" s="4" t="s">
        <v>247</v>
      </c>
      <c r="C664" s="4" t="s">
        <v>244</v>
      </c>
      <c r="D664" s="4" t="s">
        <v>265</v>
      </c>
      <c r="E664" s="4" t="s">
        <v>910</v>
      </c>
      <c r="F664" s="42">
        <v>819.23680000000002</v>
      </c>
      <c r="G664" s="42">
        <v>1204.76</v>
      </c>
    </row>
    <row r="665" spans="1:7">
      <c r="A665" s="3">
        <v>38647</v>
      </c>
      <c r="B665" s="4" t="s">
        <v>243</v>
      </c>
      <c r="C665" s="4" t="s">
        <v>253</v>
      </c>
      <c r="D665" s="4" t="s">
        <v>245</v>
      </c>
      <c r="E665" s="4" t="s">
        <v>911</v>
      </c>
      <c r="F665" s="42">
        <v>113.6773</v>
      </c>
      <c r="G665" s="42">
        <v>121.58</v>
      </c>
    </row>
    <row r="666" spans="1:7">
      <c r="A666" s="3">
        <v>38646</v>
      </c>
      <c r="B666" s="4" t="s">
        <v>267</v>
      </c>
      <c r="C666" s="4" t="s">
        <v>244</v>
      </c>
      <c r="D666" s="4" t="s">
        <v>288</v>
      </c>
      <c r="E666" s="4" t="s">
        <v>912</v>
      </c>
      <c r="F666" s="42">
        <v>8597.4559000000008</v>
      </c>
      <c r="G666" s="42">
        <v>9195.14</v>
      </c>
    </row>
    <row r="667" spans="1:7">
      <c r="A667" s="3">
        <v>38646</v>
      </c>
      <c r="B667" s="4" t="s">
        <v>264</v>
      </c>
      <c r="C667" s="4" t="s">
        <v>286</v>
      </c>
      <c r="D667" s="4" t="s">
        <v>317</v>
      </c>
      <c r="E667" s="4" t="s">
        <v>913</v>
      </c>
      <c r="F667" s="42">
        <v>8114.0702499999998</v>
      </c>
      <c r="G667" s="42">
        <v>8678.15</v>
      </c>
    </row>
    <row r="668" spans="1:7">
      <c r="A668" s="3">
        <v>38646</v>
      </c>
      <c r="B668" s="4" t="s">
        <v>243</v>
      </c>
      <c r="C668" s="4" t="s">
        <v>244</v>
      </c>
      <c r="D668" s="4" t="s">
        <v>251</v>
      </c>
      <c r="E668" s="4" t="s">
        <v>301</v>
      </c>
      <c r="F668" s="42">
        <v>779.92750000000001</v>
      </c>
      <c r="G668" s="42">
        <v>1418.05</v>
      </c>
    </row>
    <row r="669" spans="1:7">
      <c r="A669" s="3">
        <v>38646</v>
      </c>
      <c r="B669" s="4" t="s">
        <v>264</v>
      </c>
      <c r="C669" s="4" t="s">
        <v>286</v>
      </c>
      <c r="D669" s="4" t="s">
        <v>265</v>
      </c>
      <c r="E669" s="4" t="s">
        <v>914</v>
      </c>
      <c r="F669" s="42">
        <v>1139.5648000000001</v>
      </c>
      <c r="G669" s="42">
        <v>1294.96</v>
      </c>
    </row>
    <row r="670" spans="1:7">
      <c r="A670" s="3">
        <v>38645</v>
      </c>
      <c r="B670" s="4" t="s">
        <v>267</v>
      </c>
      <c r="C670" s="4" t="s">
        <v>244</v>
      </c>
      <c r="D670" s="4" t="s">
        <v>262</v>
      </c>
      <c r="E670" s="4" t="s">
        <v>915</v>
      </c>
      <c r="F670" s="42">
        <v>5027.1035999999995</v>
      </c>
      <c r="G670" s="42">
        <v>8667.42</v>
      </c>
    </row>
    <row r="671" spans="1:7">
      <c r="A671" s="3">
        <v>38645</v>
      </c>
      <c r="B671" s="4" t="s">
        <v>247</v>
      </c>
      <c r="C671" s="4" t="s">
        <v>272</v>
      </c>
      <c r="D671" s="4" t="s">
        <v>268</v>
      </c>
      <c r="E671" s="4" t="s">
        <v>916</v>
      </c>
      <c r="F671" s="42">
        <v>1644.7018</v>
      </c>
      <c r="G671" s="42">
        <v>4445.1400000000003</v>
      </c>
    </row>
    <row r="672" spans="1:7">
      <c r="A672" s="3">
        <v>38645</v>
      </c>
      <c r="B672" s="4" t="s">
        <v>243</v>
      </c>
      <c r="C672" s="4" t="s">
        <v>272</v>
      </c>
      <c r="D672" s="4" t="s">
        <v>254</v>
      </c>
      <c r="E672" s="4" t="s">
        <v>917</v>
      </c>
      <c r="F672" s="42">
        <v>612.12599999999998</v>
      </c>
      <c r="G672" s="42">
        <v>1360.28</v>
      </c>
    </row>
    <row r="673" spans="1:7">
      <c r="A673" s="3">
        <v>38644</v>
      </c>
      <c r="B673" s="4" t="s">
        <v>247</v>
      </c>
      <c r="C673" s="4" t="s">
        <v>253</v>
      </c>
      <c r="D673" s="4" t="s">
        <v>268</v>
      </c>
      <c r="E673" s="4" t="s">
        <v>918</v>
      </c>
      <c r="F673" s="42">
        <v>1097.8329999999999</v>
      </c>
      <c r="G673" s="42">
        <v>2553.1</v>
      </c>
    </row>
    <row r="674" spans="1:7">
      <c r="A674" s="3">
        <v>38643</v>
      </c>
      <c r="B674" s="4" t="s">
        <v>275</v>
      </c>
      <c r="C674" s="4" t="s">
        <v>248</v>
      </c>
      <c r="D674" s="4" t="s">
        <v>245</v>
      </c>
      <c r="E674" s="4" t="s">
        <v>919</v>
      </c>
      <c r="F674" s="42">
        <v>3776.4321999999997</v>
      </c>
      <c r="G674" s="42">
        <v>6511.09</v>
      </c>
    </row>
    <row r="675" spans="1:7">
      <c r="A675" s="3">
        <v>38642</v>
      </c>
      <c r="B675" s="4" t="s">
        <v>267</v>
      </c>
      <c r="C675" s="4" t="s">
        <v>258</v>
      </c>
      <c r="D675" s="4" t="s">
        <v>279</v>
      </c>
      <c r="E675" s="4" t="s">
        <v>920</v>
      </c>
      <c r="F675" s="42">
        <v>5729.6324999999997</v>
      </c>
      <c r="G675" s="42">
        <v>7639.51</v>
      </c>
    </row>
    <row r="676" spans="1:7">
      <c r="A676" s="3">
        <v>38642</v>
      </c>
      <c r="B676" s="4" t="s">
        <v>264</v>
      </c>
      <c r="C676" s="4" t="s">
        <v>244</v>
      </c>
      <c r="D676" s="4" t="s">
        <v>288</v>
      </c>
      <c r="E676" s="4" t="s">
        <v>921</v>
      </c>
      <c r="F676" s="42">
        <v>4464.9375</v>
      </c>
      <c r="G676" s="42">
        <v>5953.25</v>
      </c>
    </row>
    <row r="677" spans="1:7">
      <c r="A677" s="3">
        <v>38642</v>
      </c>
      <c r="B677" s="4" t="s">
        <v>247</v>
      </c>
      <c r="C677" s="4" t="s">
        <v>258</v>
      </c>
      <c r="D677" s="4" t="s">
        <v>268</v>
      </c>
      <c r="E677" s="4" t="s">
        <v>922</v>
      </c>
      <c r="F677" s="42">
        <v>1850.8362</v>
      </c>
      <c r="G677" s="42">
        <v>5002.26</v>
      </c>
    </row>
    <row r="678" spans="1:7">
      <c r="A678" s="3">
        <v>38642</v>
      </c>
      <c r="B678" s="4" t="s">
        <v>247</v>
      </c>
      <c r="C678" s="4" t="s">
        <v>248</v>
      </c>
      <c r="D678" s="4" t="s">
        <v>265</v>
      </c>
      <c r="E678" s="4" t="s">
        <v>923</v>
      </c>
      <c r="F678" s="42">
        <v>2487.8293000000003</v>
      </c>
      <c r="G678" s="42">
        <v>2660.78</v>
      </c>
    </row>
    <row r="679" spans="1:7">
      <c r="A679" s="3">
        <v>38641</v>
      </c>
      <c r="B679" s="4" t="s">
        <v>267</v>
      </c>
      <c r="C679" s="4" t="s">
        <v>255</v>
      </c>
      <c r="D679" s="4" t="s">
        <v>245</v>
      </c>
      <c r="E679" s="4" t="s">
        <v>924</v>
      </c>
      <c r="F679" s="42">
        <v>3111.4742999999999</v>
      </c>
      <c r="G679" s="42">
        <v>8409.39</v>
      </c>
    </row>
    <row r="680" spans="1:7">
      <c r="A680" s="3">
        <v>38641</v>
      </c>
      <c r="B680" s="4" t="s">
        <v>247</v>
      </c>
      <c r="C680" s="4" t="s">
        <v>286</v>
      </c>
      <c r="D680" s="4" t="s">
        <v>256</v>
      </c>
      <c r="E680" s="4" t="s">
        <v>596</v>
      </c>
      <c r="F680" s="42">
        <v>5137.5224000000007</v>
      </c>
      <c r="G680" s="42">
        <v>7555.18</v>
      </c>
    </row>
    <row r="681" spans="1:7">
      <c r="A681" s="3">
        <v>38640</v>
      </c>
      <c r="B681" s="4" t="s">
        <v>243</v>
      </c>
      <c r="C681" s="4" t="s">
        <v>255</v>
      </c>
      <c r="D681" s="4" t="s">
        <v>281</v>
      </c>
      <c r="E681" s="4" t="s">
        <v>925</v>
      </c>
      <c r="F681" s="42">
        <v>3219.6067999999996</v>
      </c>
      <c r="G681" s="42">
        <v>8701.64</v>
      </c>
    </row>
    <row r="682" spans="1:7">
      <c r="A682" s="3">
        <v>38640</v>
      </c>
      <c r="B682" s="4" t="s">
        <v>264</v>
      </c>
      <c r="C682" s="4" t="s">
        <v>253</v>
      </c>
      <c r="D682" s="4" t="s">
        <v>254</v>
      </c>
      <c r="E682" s="4" t="s">
        <v>926</v>
      </c>
      <c r="F682" s="42">
        <v>2632.6793000000002</v>
      </c>
      <c r="G682" s="42">
        <v>6122.51</v>
      </c>
    </row>
    <row r="683" spans="1:7">
      <c r="A683" s="3">
        <v>38640</v>
      </c>
      <c r="B683" s="4" t="s">
        <v>247</v>
      </c>
      <c r="C683" s="4" t="s">
        <v>258</v>
      </c>
      <c r="D683" s="4" t="s">
        <v>276</v>
      </c>
      <c r="E683" s="4" t="s">
        <v>927</v>
      </c>
      <c r="F683" s="42">
        <v>1509.8930000000003</v>
      </c>
      <c r="G683" s="42">
        <v>2745.26</v>
      </c>
    </row>
    <row r="684" spans="1:7">
      <c r="A684" s="3">
        <v>38640</v>
      </c>
      <c r="B684" s="4" t="s">
        <v>267</v>
      </c>
      <c r="C684" s="4" t="s">
        <v>255</v>
      </c>
      <c r="D684" s="4" t="s">
        <v>245</v>
      </c>
      <c r="E684" s="4" t="s">
        <v>928</v>
      </c>
      <c r="F684" s="42">
        <v>926.09100000000001</v>
      </c>
      <c r="G684" s="42">
        <v>2057.98</v>
      </c>
    </row>
    <row r="685" spans="1:7">
      <c r="A685" s="3">
        <v>38640</v>
      </c>
      <c r="B685" s="4" t="s">
        <v>264</v>
      </c>
      <c r="C685" s="4" t="s">
        <v>244</v>
      </c>
      <c r="D685" s="4" t="s">
        <v>256</v>
      </c>
      <c r="E685" s="4" t="s">
        <v>929</v>
      </c>
      <c r="F685" s="42">
        <v>1227.1600000000001</v>
      </c>
      <c r="G685" s="42">
        <v>1394.5</v>
      </c>
    </row>
    <row r="686" spans="1:7">
      <c r="A686" s="3">
        <v>38640</v>
      </c>
      <c r="B686" s="4" t="s">
        <v>275</v>
      </c>
      <c r="C686" s="4" t="s">
        <v>255</v>
      </c>
      <c r="D686" s="4" t="s">
        <v>254</v>
      </c>
      <c r="E686" s="4" t="s">
        <v>930</v>
      </c>
      <c r="F686" s="42">
        <v>815.20889999999997</v>
      </c>
      <c r="G686" s="42">
        <v>1381.71</v>
      </c>
    </row>
    <row r="687" spans="1:7">
      <c r="A687" s="3">
        <v>38640</v>
      </c>
      <c r="B687" s="4" t="s">
        <v>264</v>
      </c>
      <c r="C687" s="4" t="s">
        <v>255</v>
      </c>
      <c r="D687" s="4" t="s">
        <v>279</v>
      </c>
      <c r="E687" s="4" t="s">
        <v>931</v>
      </c>
      <c r="F687" s="42">
        <v>321.40900000000005</v>
      </c>
      <c r="G687" s="42">
        <v>584.38</v>
      </c>
    </row>
    <row r="688" spans="1:7">
      <c r="A688" s="3">
        <v>38638</v>
      </c>
      <c r="B688" s="4" t="s">
        <v>247</v>
      </c>
      <c r="C688" s="4" t="s">
        <v>253</v>
      </c>
      <c r="D688" s="4" t="s">
        <v>303</v>
      </c>
      <c r="E688" s="4" t="s">
        <v>932</v>
      </c>
      <c r="F688" s="42">
        <v>2735.8984</v>
      </c>
      <c r="G688" s="42">
        <v>7394.32</v>
      </c>
    </row>
    <row r="689" spans="1:7">
      <c r="A689" s="3">
        <v>38638</v>
      </c>
      <c r="B689" s="4" t="s">
        <v>243</v>
      </c>
      <c r="C689" s="4" t="s">
        <v>286</v>
      </c>
      <c r="D689" s="4" t="s">
        <v>281</v>
      </c>
      <c r="E689" s="4" t="s">
        <v>933</v>
      </c>
      <c r="F689" s="42">
        <v>2395.2467999999999</v>
      </c>
      <c r="G689" s="42">
        <v>6473.64</v>
      </c>
    </row>
    <row r="690" spans="1:7">
      <c r="A690" s="3">
        <v>38638</v>
      </c>
      <c r="B690" s="4" t="s">
        <v>243</v>
      </c>
      <c r="C690" s="4" t="s">
        <v>253</v>
      </c>
      <c r="D690" s="4" t="s">
        <v>256</v>
      </c>
      <c r="E690" s="4" t="s">
        <v>934</v>
      </c>
      <c r="F690" s="42">
        <v>2704.5920000000001</v>
      </c>
      <c r="G690" s="42">
        <v>3073.4</v>
      </c>
    </row>
    <row r="691" spans="1:7">
      <c r="A691" s="3">
        <v>38638</v>
      </c>
      <c r="B691" s="4" t="s">
        <v>264</v>
      </c>
      <c r="C691" s="4" t="s">
        <v>248</v>
      </c>
      <c r="D691" s="4" t="s">
        <v>281</v>
      </c>
      <c r="E691" s="4" t="s">
        <v>935</v>
      </c>
      <c r="F691" s="42">
        <v>18.072799999999997</v>
      </c>
      <c r="G691" s="42">
        <v>31.16</v>
      </c>
    </row>
    <row r="692" spans="1:7">
      <c r="A692" s="3">
        <v>38637</v>
      </c>
      <c r="B692" s="4" t="s">
        <v>243</v>
      </c>
      <c r="C692" s="4" t="s">
        <v>248</v>
      </c>
      <c r="D692" s="4" t="s">
        <v>245</v>
      </c>
      <c r="E692" s="4" t="s">
        <v>936</v>
      </c>
      <c r="F692" s="42">
        <v>5599.6191999999992</v>
      </c>
      <c r="G692" s="42">
        <v>9490.8799999999992</v>
      </c>
    </row>
    <row r="693" spans="1:7">
      <c r="A693" s="3">
        <v>38637</v>
      </c>
      <c r="B693" s="4" t="s">
        <v>267</v>
      </c>
      <c r="C693" s="4" t="s">
        <v>244</v>
      </c>
      <c r="D693" s="4" t="s">
        <v>251</v>
      </c>
      <c r="E693" s="4" t="s">
        <v>937</v>
      </c>
      <c r="F693" s="42">
        <v>1077.8040000000001</v>
      </c>
      <c r="G693" s="42">
        <v>2395.12</v>
      </c>
    </row>
    <row r="694" spans="1:7">
      <c r="A694" s="3">
        <v>38637</v>
      </c>
      <c r="B694" s="4" t="s">
        <v>243</v>
      </c>
      <c r="C694" s="4" t="s">
        <v>248</v>
      </c>
      <c r="D694" s="4" t="s">
        <v>268</v>
      </c>
      <c r="E694" s="4" t="s">
        <v>938</v>
      </c>
      <c r="F694" s="42">
        <v>303.97390000000001</v>
      </c>
      <c r="G694" s="42">
        <v>515.21</v>
      </c>
    </row>
    <row r="695" spans="1:7">
      <c r="A695" s="3">
        <v>38636</v>
      </c>
      <c r="B695" s="4" t="s">
        <v>264</v>
      </c>
      <c r="C695" s="4" t="s">
        <v>244</v>
      </c>
      <c r="D695" s="4" t="s">
        <v>245</v>
      </c>
      <c r="E695" s="4" t="s">
        <v>725</v>
      </c>
      <c r="F695" s="42">
        <v>396.12650000000002</v>
      </c>
      <c r="G695" s="42">
        <v>720.23</v>
      </c>
    </row>
    <row r="696" spans="1:7">
      <c r="A696" s="3">
        <v>38635</v>
      </c>
      <c r="B696" s="4" t="s">
        <v>243</v>
      </c>
      <c r="C696" s="4" t="s">
        <v>261</v>
      </c>
      <c r="D696" s="4" t="s">
        <v>256</v>
      </c>
      <c r="E696" s="4" t="s">
        <v>940</v>
      </c>
      <c r="F696" s="42">
        <v>4141.4074000000001</v>
      </c>
      <c r="G696" s="42">
        <v>9631.18</v>
      </c>
    </row>
    <row r="697" spans="1:7">
      <c r="A697" s="3">
        <v>38635</v>
      </c>
      <c r="B697" s="4" t="s">
        <v>264</v>
      </c>
      <c r="C697" s="4" t="s">
        <v>272</v>
      </c>
      <c r="D697" s="4" t="s">
        <v>256</v>
      </c>
      <c r="E697" s="4" t="s">
        <v>941</v>
      </c>
      <c r="F697" s="42">
        <v>3688.4848000000002</v>
      </c>
      <c r="G697" s="42">
        <v>4191.46</v>
      </c>
    </row>
    <row r="698" spans="1:7">
      <c r="A698" s="3">
        <v>38634</v>
      </c>
      <c r="B698" s="4" t="s">
        <v>267</v>
      </c>
      <c r="C698" s="4" t="s">
        <v>248</v>
      </c>
      <c r="D698" s="4" t="s">
        <v>268</v>
      </c>
      <c r="E698" s="4" t="s">
        <v>942</v>
      </c>
      <c r="F698" s="42">
        <v>2718.9459000000002</v>
      </c>
      <c r="G698" s="42">
        <v>6323.13</v>
      </c>
    </row>
    <row r="699" spans="1:7">
      <c r="A699" s="3">
        <v>38634</v>
      </c>
      <c r="B699" s="4" t="s">
        <v>267</v>
      </c>
      <c r="C699" s="4" t="s">
        <v>272</v>
      </c>
      <c r="D699" s="4" t="s">
        <v>254</v>
      </c>
      <c r="E699" s="4" t="s">
        <v>943</v>
      </c>
      <c r="F699" s="42">
        <v>2970.6633000000002</v>
      </c>
      <c r="G699" s="42">
        <v>3177.18</v>
      </c>
    </row>
    <row r="700" spans="1:7">
      <c r="A700" s="3">
        <v>38634</v>
      </c>
      <c r="B700" s="4" t="s">
        <v>275</v>
      </c>
      <c r="C700" s="4" t="s">
        <v>244</v>
      </c>
      <c r="D700" s="4" t="s">
        <v>245</v>
      </c>
      <c r="E700" s="4" t="s">
        <v>750</v>
      </c>
      <c r="F700" s="42">
        <v>373.66500000000002</v>
      </c>
      <c r="G700" s="42">
        <v>498.22</v>
      </c>
    </row>
    <row r="701" spans="1:7">
      <c r="A701" s="3">
        <v>38633</v>
      </c>
      <c r="B701" s="4" t="s">
        <v>247</v>
      </c>
      <c r="C701" s="4" t="s">
        <v>255</v>
      </c>
      <c r="D701" s="4" t="s">
        <v>279</v>
      </c>
      <c r="E701" s="4" t="s">
        <v>945</v>
      </c>
      <c r="F701" s="42">
        <v>6220.4428000000007</v>
      </c>
      <c r="G701" s="42">
        <v>6652.88</v>
      </c>
    </row>
    <row r="702" spans="1:7">
      <c r="A702" s="3">
        <v>38633</v>
      </c>
      <c r="B702" s="4" t="s">
        <v>247</v>
      </c>
      <c r="C702" s="4" t="s">
        <v>244</v>
      </c>
      <c r="D702" s="4" t="s">
        <v>256</v>
      </c>
      <c r="E702" s="4" t="s">
        <v>946</v>
      </c>
      <c r="F702" s="42">
        <v>2840.8854000000001</v>
      </c>
      <c r="G702" s="42">
        <v>4815.0600000000004</v>
      </c>
    </row>
    <row r="703" spans="1:7">
      <c r="A703" s="3">
        <v>38633</v>
      </c>
      <c r="B703" s="4" t="s">
        <v>243</v>
      </c>
      <c r="C703" s="4" t="s">
        <v>286</v>
      </c>
      <c r="D703" s="4" t="s">
        <v>256</v>
      </c>
      <c r="E703" s="4" t="s">
        <v>947</v>
      </c>
      <c r="F703" s="42">
        <v>1035.8505</v>
      </c>
      <c r="G703" s="42">
        <v>2301.89</v>
      </c>
    </row>
    <row r="704" spans="1:7">
      <c r="A704" s="3">
        <v>38632</v>
      </c>
      <c r="B704" s="4" t="s">
        <v>264</v>
      </c>
      <c r="C704" s="4" t="s">
        <v>272</v>
      </c>
      <c r="D704" s="4" t="s">
        <v>276</v>
      </c>
      <c r="E704" s="4" t="s">
        <v>948</v>
      </c>
      <c r="F704" s="42">
        <v>5117.5139999999992</v>
      </c>
      <c r="G704" s="42">
        <v>8823.2999999999993</v>
      </c>
    </row>
    <row r="705" spans="1:7">
      <c r="A705" s="3">
        <v>38632</v>
      </c>
      <c r="B705" s="4" t="s">
        <v>264</v>
      </c>
      <c r="C705" s="4" t="s">
        <v>272</v>
      </c>
      <c r="D705" s="4" t="s">
        <v>259</v>
      </c>
      <c r="E705" s="4" t="s">
        <v>949</v>
      </c>
      <c r="F705" s="42">
        <v>3328.6858999999999</v>
      </c>
      <c r="G705" s="42">
        <v>7741.13</v>
      </c>
    </row>
    <row r="706" spans="1:7">
      <c r="A706" s="3">
        <v>38632</v>
      </c>
      <c r="B706" s="4" t="s">
        <v>267</v>
      </c>
      <c r="C706" s="4" t="s">
        <v>244</v>
      </c>
      <c r="D706" s="4" t="s">
        <v>256</v>
      </c>
      <c r="E706" s="4" t="s">
        <v>950</v>
      </c>
      <c r="F706" s="42">
        <v>3464.6370000000002</v>
      </c>
      <c r="G706" s="42">
        <v>6299.34</v>
      </c>
    </row>
    <row r="707" spans="1:7">
      <c r="A707" s="3">
        <v>38632</v>
      </c>
      <c r="B707" s="4" t="s">
        <v>243</v>
      </c>
      <c r="C707" s="4" t="s">
        <v>272</v>
      </c>
      <c r="D707" s="4" t="s">
        <v>245</v>
      </c>
      <c r="E707" s="4" t="s">
        <v>951</v>
      </c>
      <c r="F707" s="42">
        <v>3641.6343999999999</v>
      </c>
      <c r="G707" s="42">
        <v>6278.68</v>
      </c>
    </row>
    <row r="708" spans="1:7">
      <c r="A708" s="3">
        <v>38631</v>
      </c>
      <c r="B708" s="4" t="s">
        <v>243</v>
      </c>
      <c r="C708" s="4" t="s">
        <v>261</v>
      </c>
      <c r="D708" s="4" t="s">
        <v>259</v>
      </c>
      <c r="E708" s="4" t="s">
        <v>952</v>
      </c>
      <c r="F708" s="42">
        <v>5754.3920500000004</v>
      </c>
      <c r="G708" s="42">
        <v>6154.43</v>
      </c>
    </row>
    <row r="709" spans="1:7">
      <c r="A709" s="3">
        <v>38631</v>
      </c>
      <c r="B709" s="4" t="s">
        <v>247</v>
      </c>
      <c r="C709" s="4" t="s">
        <v>253</v>
      </c>
      <c r="D709" s="4" t="s">
        <v>288</v>
      </c>
      <c r="E709" s="4" t="s">
        <v>953</v>
      </c>
      <c r="F709" s="42">
        <v>981.53969999999993</v>
      </c>
      <c r="G709" s="42">
        <v>2652.81</v>
      </c>
    </row>
    <row r="710" spans="1:7">
      <c r="A710" s="3">
        <v>38630</v>
      </c>
      <c r="B710" s="4" t="s">
        <v>247</v>
      </c>
      <c r="C710" s="4" t="s">
        <v>261</v>
      </c>
      <c r="D710" s="4" t="s">
        <v>254</v>
      </c>
      <c r="E710" s="4" t="s">
        <v>954</v>
      </c>
      <c r="F710" s="42">
        <v>1365.32</v>
      </c>
      <c r="G710" s="42">
        <v>1551.5</v>
      </c>
    </row>
    <row r="711" spans="1:7">
      <c r="A711" s="3">
        <v>38629</v>
      </c>
      <c r="B711" s="4" t="s">
        <v>267</v>
      </c>
      <c r="C711" s="4" t="s">
        <v>255</v>
      </c>
      <c r="D711" s="4" t="s">
        <v>279</v>
      </c>
      <c r="E711" s="4" t="s">
        <v>955</v>
      </c>
      <c r="F711" s="42">
        <v>8748.7752</v>
      </c>
      <c r="G711" s="42">
        <v>9941.7900000000009</v>
      </c>
    </row>
    <row r="712" spans="1:7">
      <c r="A712" s="3">
        <v>38629</v>
      </c>
      <c r="B712" s="4" t="s">
        <v>275</v>
      </c>
      <c r="C712" s="4" t="s">
        <v>248</v>
      </c>
      <c r="D712" s="4" t="s">
        <v>245</v>
      </c>
      <c r="E712" s="4" t="s">
        <v>956</v>
      </c>
      <c r="F712" s="42">
        <v>3640.3153000000002</v>
      </c>
      <c r="G712" s="42">
        <v>9838.69</v>
      </c>
    </row>
    <row r="713" spans="1:7">
      <c r="A713" s="3">
        <v>38629</v>
      </c>
      <c r="B713" s="4" t="s">
        <v>247</v>
      </c>
      <c r="C713" s="4" t="s">
        <v>244</v>
      </c>
      <c r="D713" s="4" t="s">
        <v>268</v>
      </c>
      <c r="E713" s="4" t="s">
        <v>957</v>
      </c>
      <c r="F713" s="42">
        <v>5254.0208000000002</v>
      </c>
      <c r="G713" s="42">
        <v>8905.1200000000008</v>
      </c>
    </row>
    <row r="714" spans="1:7">
      <c r="A714" s="3">
        <v>38629</v>
      </c>
      <c r="B714" s="4" t="s">
        <v>264</v>
      </c>
      <c r="C714" s="4" t="s">
        <v>272</v>
      </c>
      <c r="D714" s="4" t="s">
        <v>303</v>
      </c>
      <c r="E714" s="4" t="s">
        <v>958</v>
      </c>
      <c r="F714" s="42">
        <v>620.58029999999997</v>
      </c>
      <c r="G714" s="42">
        <v>1443.21</v>
      </c>
    </row>
    <row r="715" spans="1:7">
      <c r="A715" s="3">
        <v>38628</v>
      </c>
      <c r="B715" s="4" t="s">
        <v>275</v>
      </c>
      <c r="C715" s="4" t="s">
        <v>255</v>
      </c>
      <c r="D715" s="4" t="s">
        <v>317</v>
      </c>
      <c r="E715" s="4" t="s">
        <v>959</v>
      </c>
      <c r="F715" s="42">
        <v>9189.7783999999992</v>
      </c>
      <c r="G715" s="42">
        <v>9828.64</v>
      </c>
    </row>
    <row r="716" spans="1:7">
      <c r="A716" s="3">
        <v>38628</v>
      </c>
      <c r="B716" s="4" t="s">
        <v>243</v>
      </c>
      <c r="C716" s="4" t="s">
        <v>286</v>
      </c>
      <c r="D716" s="4" t="s">
        <v>262</v>
      </c>
      <c r="E716" s="4" t="s">
        <v>960</v>
      </c>
      <c r="F716" s="42">
        <v>4853.282400000001</v>
      </c>
      <c r="G716" s="42">
        <v>7137.18</v>
      </c>
    </row>
    <row r="717" spans="1:7">
      <c r="A717" s="3">
        <v>38628</v>
      </c>
      <c r="B717" s="4" t="s">
        <v>247</v>
      </c>
      <c r="C717" s="4" t="s">
        <v>255</v>
      </c>
      <c r="D717" s="4" t="s">
        <v>256</v>
      </c>
      <c r="E717" s="4" t="s">
        <v>961</v>
      </c>
      <c r="F717" s="42">
        <v>3840.1176000000005</v>
      </c>
      <c r="G717" s="42">
        <v>4363.7700000000004</v>
      </c>
    </row>
    <row r="718" spans="1:7">
      <c r="A718" s="3">
        <v>38628</v>
      </c>
      <c r="B718" s="4" t="s">
        <v>275</v>
      </c>
      <c r="C718" s="4" t="s">
        <v>258</v>
      </c>
      <c r="D718" s="4" t="s">
        <v>256</v>
      </c>
      <c r="E718" s="4" t="s">
        <v>962</v>
      </c>
      <c r="F718" s="42">
        <v>1461.2336</v>
      </c>
      <c r="G718" s="42">
        <v>3949.28</v>
      </c>
    </row>
    <row r="719" spans="1:7">
      <c r="A719" s="3">
        <v>38627</v>
      </c>
      <c r="B719" s="4" t="s">
        <v>247</v>
      </c>
      <c r="C719" s="4" t="s">
        <v>253</v>
      </c>
      <c r="D719" s="4" t="s">
        <v>251</v>
      </c>
      <c r="E719" s="4" t="s">
        <v>963</v>
      </c>
      <c r="F719" s="42">
        <v>7832.0792000000001</v>
      </c>
      <c r="G719" s="42">
        <v>8900.09</v>
      </c>
    </row>
    <row r="720" spans="1:7">
      <c r="A720" s="3">
        <v>38627</v>
      </c>
      <c r="B720" s="4" t="s">
        <v>275</v>
      </c>
      <c r="C720" s="4" t="s">
        <v>244</v>
      </c>
      <c r="D720" s="4" t="s">
        <v>276</v>
      </c>
      <c r="E720" s="4" t="s">
        <v>964</v>
      </c>
      <c r="F720" s="42">
        <v>4428.5120000000006</v>
      </c>
      <c r="G720" s="42">
        <v>8051.84</v>
      </c>
    </row>
    <row r="721" spans="1:7">
      <c r="A721" s="3">
        <v>38627</v>
      </c>
      <c r="B721" s="4" t="s">
        <v>247</v>
      </c>
      <c r="C721" s="4" t="s">
        <v>258</v>
      </c>
      <c r="D721" s="4" t="s">
        <v>281</v>
      </c>
      <c r="E721" s="4" t="s">
        <v>965</v>
      </c>
      <c r="F721" s="42">
        <v>1844.1947000000002</v>
      </c>
      <c r="G721" s="42">
        <v>4984.3100000000004</v>
      </c>
    </row>
    <row r="722" spans="1:7">
      <c r="A722" s="3">
        <v>38627</v>
      </c>
      <c r="B722" s="4" t="s">
        <v>275</v>
      </c>
      <c r="C722" s="4" t="s">
        <v>248</v>
      </c>
      <c r="D722" s="4" t="s">
        <v>268</v>
      </c>
      <c r="E722" s="4" t="s">
        <v>966</v>
      </c>
      <c r="F722" s="42">
        <v>167.9623</v>
      </c>
      <c r="G722" s="42">
        <v>390.61</v>
      </c>
    </row>
    <row r="723" spans="1:7">
      <c r="A723" s="3">
        <v>38627</v>
      </c>
      <c r="B723" s="4" t="s">
        <v>267</v>
      </c>
      <c r="C723" s="4" t="s">
        <v>255</v>
      </c>
      <c r="D723" s="4" t="s">
        <v>288</v>
      </c>
      <c r="E723" s="4" t="s">
        <v>967</v>
      </c>
      <c r="F723" s="42">
        <v>96.988399999999999</v>
      </c>
      <c r="G723" s="42">
        <v>142.63</v>
      </c>
    </row>
    <row r="724" spans="1:7">
      <c r="A724" s="3">
        <v>38625</v>
      </c>
      <c r="B724" s="4" t="s">
        <v>275</v>
      </c>
      <c r="C724" s="4" t="s">
        <v>272</v>
      </c>
      <c r="D724" s="4" t="s">
        <v>268</v>
      </c>
      <c r="E724" s="4" t="s">
        <v>968</v>
      </c>
      <c r="F724" s="42">
        <v>472.37850000000003</v>
      </c>
      <c r="G724" s="42">
        <v>1049.73</v>
      </c>
    </row>
    <row r="725" spans="1:7">
      <c r="A725" s="3">
        <v>38625</v>
      </c>
      <c r="B725" s="4" t="s">
        <v>267</v>
      </c>
      <c r="C725" s="4" t="s">
        <v>244</v>
      </c>
      <c r="D725" s="4" t="s">
        <v>317</v>
      </c>
      <c r="E725" s="4" t="s">
        <v>969</v>
      </c>
      <c r="F725" s="42">
        <v>947.32330000000002</v>
      </c>
      <c r="G725" s="42">
        <v>1013.18</v>
      </c>
    </row>
    <row r="726" spans="1:7">
      <c r="A726" s="3">
        <v>38625</v>
      </c>
      <c r="B726" s="4" t="s">
        <v>247</v>
      </c>
      <c r="C726" s="4" t="s">
        <v>253</v>
      </c>
      <c r="D726" s="4" t="s">
        <v>245</v>
      </c>
      <c r="E726" s="4" t="s">
        <v>970</v>
      </c>
      <c r="F726" s="42">
        <v>627.93920000000003</v>
      </c>
      <c r="G726" s="42">
        <v>923.44</v>
      </c>
    </row>
    <row r="727" spans="1:7">
      <c r="A727" s="3">
        <v>38625</v>
      </c>
      <c r="B727" s="4" t="s">
        <v>267</v>
      </c>
      <c r="C727" s="4" t="s">
        <v>258</v>
      </c>
      <c r="D727" s="4" t="s">
        <v>262</v>
      </c>
      <c r="E727" s="4" t="s">
        <v>971</v>
      </c>
      <c r="F727" s="42">
        <v>610.89840000000004</v>
      </c>
      <c r="G727" s="42">
        <v>898.38</v>
      </c>
    </row>
    <row r="728" spans="1:7">
      <c r="A728" s="3">
        <v>38624</v>
      </c>
      <c r="B728" s="4" t="s">
        <v>247</v>
      </c>
      <c r="C728" s="4" t="s">
        <v>261</v>
      </c>
      <c r="D728" s="4" t="s">
        <v>245</v>
      </c>
      <c r="E728" s="4" t="s">
        <v>972</v>
      </c>
      <c r="F728" s="42">
        <v>6424.8304000000007</v>
      </c>
      <c r="G728" s="42">
        <v>9448.2800000000007</v>
      </c>
    </row>
    <row r="729" spans="1:7">
      <c r="A729" s="3">
        <v>38624</v>
      </c>
      <c r="B729" s="4" t="s">
        <v>243</v>
      </c>
      <c r="C729" s="4" t="s">
        <v>244</v>
      </c>
      <c r="D729" s="4" t="s">
        <v>276</v>
      </c>
      <c r="E729" s="4" t="s">
        <v>973</v>
      </c>
      <c r="F729" s="42">
        <v>3030.5173999999997</v>
      </c>
      <c r="G729" s="42">
        <v>5225.03</v>
      </c>
    </row>
    <row r="730" spans="1:7">
      <c r="A730" s="3">
        <v>38623</v>
      </c>
      <c r="B730" s="4" t="s">
        <v>247</v>
      </c>
      <c r="C730" s="4" t="s">
        <v>255</v>
      </c>
      <c r="D730" s="4" t="s">
        <v>256</v>
      </c>
      <c r="E730" s="4" t="s">
        <v>974</v>
      </c>
      <c r="F730" s="42">
        <v>5666.4433999999992</v>
      </c>
      <c r="G730" s="42">
        <v>9769.73</v>
      </c>
    </row>
    <row r="731" spans="1:7">
      <c r="A731" s="3">
        <v>38623</v>
      </c>
      <c r="B731" s="4" t="s">
        <v>275</v>
      </c>
      <c r="C731" s="4" t="s">
        <v>253</v>
      </c>
      <c r="D731" s="4" t="s">
        <v>288</v>
      </c>
      <c r="E731" s="4" t="s">
        <v>975</v>
      </c>
      <c r="F731" s="42">
        <v>1000.4775</v>
      </c>
      <c r="G731" s="42">
        <v>1333.97</v>
      </c>
    </row>
    <row r="732" spans="1:7">
      <c r="A732" s="3">
        <v>38623</v>
      </c>
      <c r="B732" s="4" t="s">
        <v>275</v>
      </c>
      <c r="C732" s="4" t="s">
        <v>286</v>
      </c>
      <c r="D732" s="4" t="s">
        <v>256</v>
      </c>
      <c r="E732" s="4" t="s">
        <v>976</v>
      </c>
      <c r="F732" s="42">
        <v>1013.1176</v>
      </c>
      <c r="G732" s="42">
        <v>1151.27</v>
      </c>
    </row>
    <row r="733" spans="1:7">
      <c r="A733" s="3">
        <v>38622</v>
      </c>
      <c r="B733" s="4" t="s">
        <v>275</v>
      </c>
      <c r="C733" s="4" t="s">
        <v>253</v>
      </c>
      <c r="D733" s="4" t="s">
        <v>259</v>
      </c>
      <c r="E733" s="4" t="s">
        <v>722</v>
      </c>
      <c r="F733" s="42">
        <v>2648.4232000000002</v>
      </c>
      <c r="G733" s="42">
        <v>3894.74</v>
      </c>
    </row>
    <row r="734" spans="1:7">
      <c r="A734" s="3">
        <v>38621</v>
      </c>
      <c r="B734" s="4" t="s">
        <v>267</v>
      </c>
      <c r="C734" s="4" t="s">
        <v>255</v>
      </c>
      <c r="D734" s="4" t="s">
        <v>251</v>
      </c>
      <c r="E734" s="4" t="s">
        <v>977</v>
      </c>
      <c r="F734" s="42">
        <v>5590.2749999999996</v>
      </c>
      <c r="G734" s="42">
        <v>7453.7</v>
      </c>
    </row>
    <row r="735" spans="1:7">
      <c r="A735" s="3">
        <v>38621</v>
      </c>
      <c r="B735" s="4" t="s">
        <v>247</v>
      </c>
      <c r="C735" s="4" t="s">
        <v>272</v>
      </c>
      <c r="D735" s="4" t="s">
        <v>303</v>
      </c>
      <c r="E735" s="4" t="s">
        <v>978</v>
      </c>
      <c r="F735" s="42">
        <v>1731.3522</v>
      </c>
      <c r="G735" s="42">
        <v>2985.09</v>
      </c>
    </row>
    <row r="736" spans="1:7">
      <c r="A736" s="3">
        <v>38621</v>
      </c>
      <c r="B736" s="4" t="s">
        <v>275</v>
      </c>
      <c r="C736" s="4" t="s">
        <v>253</v>
      </c>
      <c r="D736" s="4" t="s">
        <v>268</v>
      </c>
      <c r="E736" s="4" t="s">
        <v>979</v>
      </c>
      <c r="F736" s="42">
        <v>403.83879999999999</v>
      </c>
      <c r="G736" s="42">
        <v>939.16</v>
      </c>
    </row>
    <row r="737" spans="1:7">
      <c r="A737" s="3">
        <v>38620</v>
      </c>
      <c r="B737" s="4" t="s">
        <v>267</v>
      </c>
      <c r="C737" s="4" t="s">
        <v>253</v>
      </c>
      <c r="D737" s="4" t="s">
        <v>288</v>
      </c>
      <c r="E737" s="4" t="s">
        <v>980</v>
      </c>
      <c r="F737" s="42">
        <v>4152.5415000000003</v>
      </c>
      <c r="G737" s="42">
        <v>9227.8700000000008</v>
      </c>
    </row>
    <row r="738" spans="1:7">
      <c r="A738" s="3">
        <v>38620</v>
      </c>
      <c r="B738" s="4" t="s">
        <v>275</v>
      </c>
      <c r="C738" s="4" t="s">
        <v>244</v>
      </c>
      <c r="D738" s="4" t="s">
        <v>279</v>
      </c>
      <c r="E738" s="4" t="s">
        <v>981</v>
      </c>
      <c r="F738" s="42">
        <v>5781.8175000000001</v>
      </c>
      <c r="G738" s="42">
        <v>7709.09</v>
      </c>
    </row>
    <row r="739" spans="1:7">
      <c r="A739" s="3">
        <v>38620</v>
      </c>
      <c r="B739" s="4" t="s">
        <v>267</v>
      </c>
      <c r="C739" s="4" t="s">
        <v>286</v>
      </c>
      <c r="D739" s="4" t="s">
        <v>256</v>
      </c>
      <c r="E739" s="4" t="s">
        <v>982</v>
      </c>
      <c r="F739" s="42">
        <v>3753.7632000000003</v>
      </c>
      <c r="G739" s="42">
        <v>4265.6400000000003</v>
      </c>
    </row>
    <row r="740" spans="1:7">
      <c r="A740" s="3">
        <v>38620</v>
      </c>
      <c r="B740" s="4" t="s">
        <v>243</v>
      </c>
      <c r="C740" s="4" t="s">
        <v>248</v>
      </c>
      <c r="D740" s="4" t="s">
        <v>254</v>
      </c>
      <c r="E740" s="4" t="s">
        <v>983</v>
      </c>
      <c r="F740" s="42">
        <v>1503.7125000000001</v>
      </c>
      <c r="G740" s="42">
        <v>2004.95</v>
      </c>
    </row>
    <row r="741" spans="1:7">
      <c r="A741" s="3">
        <v>38619</v>
      </c>
      <c r="B741" s="4" t="s">
        <v>247</v>
      </c>
      <c r="C741" s="4" t="s">
        <v>253</v>
      </c>
      <c r="D741" s="4" t="s">
        <v>245</v>
      </c>
      <c r="E741" s="4" t="s">
        <v>984</v>
      </c>
      <c r="F741" s="42">
        <v>2393.3880000000004</v>
      </c>
      <c r="G741" s="42">
        <v>5318.64</v>
      </c>
    </row>
    <row r="742" spans="1:7">
      <c r="A742" s="3">
        <v>38619</v>
      </c>
      <c r="B742" s="4" t="s">
        <v>243</v>
      </c>
      <c r="C742" s="4" t="s">
        <v>261</v>
      </c>
      <c r="D742" s="4" t="s">
        <v>317</v>
      </c>
      <c r="E742" s="4" t="s">
        <v>985</v>
      </c>
      <c r="F742" s="42">
        <v>3337.1625000000004</v>
      </c>
      <c r="G742" s="42">
        <v>4449.55</v>
      </c>
    </row>
    <row r="743" spans="1:7">
      <c r="A743" s="3">
        <v>38619</v>
      </c>
      <c r="B743" s="4" t="s">
        <v>267</v>
      </c>
      <c r="C743" s="4" t="s">
        <v>248</v>
      </c>
      <c r="D743" s="4" t="s">
        <v>303</v>
      </c>
      <c r="E743" s="4" t="s">
        <v>549</v>
      </c>
      <c r="F743" s="42">
        <v>2727.3</v>
      </c>
      <c r="G743" s="42">
        <v>3636.4</v>
      </c>
    </row>
    <row r="744" spans="1:7">
      <c r="A744" s="3">
        <v>38618</v>
      </c>
      <c r="B744" s="4" t="s">
        <v>275</v>
      </c>
      <c r="C744" s="4" t="s">
        <v>261</v>
      </c>
      <c r="D744" s="4" t="s">
        <v>262</v>
      </c>
      <c r="E744" s="4" t="s">
        <v>986</v>
      </c>
      <c r="F744" s="42">
        <v>4440.5185000000001</v>
      </c>
      <c r="G744" s="42">
        <v>8073.67</v>
      </c>
    </row>
    <row r="745" spans="1:7">
      <c r="A745" s="3">
        <v>38618</v>
      </c>
      <c r="B745" s="4" t="s">
        <v>247</v>
      </c>
      <c r="C745" s="4" t="s">
        <v>253</v>
      </c>
      <c r="D745" s="4" t="s">
        <v>265</v>
      </c>
      <c r="E745" s="4" t="s">
        <v>987</v>
      </c>
      <c r="F745" s="42">
        <v>2421.2420000000002</v>
      </c>
      <c r="G745" s="42">
        <v>3560.65</v>
      </c>
    </row>
    <row r="746" spans="1:7">
      <c r="A746" s="3">
        <v>38618</v>
      </c>
      <c r="B746" s="4" t="s">
        <v>247</v>
      </c>
      <c r="C746" s="4" t="s">
        <v>258</v>
      </c>
      <c r="D746" s="4" t="s">
        <v>245</v>
      </c>
      <c r="E746" s="4" t="s">
        <v>988</v>
      </c>
      <c r="F746" s="42">
        <v>2280.1692000000003</v>
      </c>
      <c r="G746" s="42">
        <v>3353.19</v>
      </c>
    </row>
    <row r="747" spans="1:7">
      <c r="A747" s="3">
        <v>38617</v>
      </c>
      <c r="B747" s="4" t="s">
        <v>275</v>
      </c>
      <c r="C747" s="4" t="s">
        <v>272</v>
      </c>
      <c r="D747" s="4" t="s">
        <v>251</v>
      </c>
      <c r="E747" s="4" t="s">
        <v>989</v>
      </c>
      <c r="F747" s="42">
        <v>7160.4984000000004</v>
      </c>
      <c r="G747" s="42">
        <v>8136.93</v>
      </c>
    </row>
    <row r="748" spans="1:7">
      <c r="A748" s="3">
        <v>38616</v>
      </c>
      <c r="B748" s="4" t="s">
        <v>267</v>
      </c>
      <c r="C748" s="4" t="s">
        <v>244</v>
      </c>
      <c r="D748" s="4" t="s">
        <v>317</v>
      </c>
      <c r="E748" s="4" t="s">
        <v>990</v>
      </c>
      <c r="F748" s="42">
        <v>4252.0940000000001</v>
      </c>
      <c r="G748" s="42">
        <v>7731.08</v>
      </c>
    </row>
    <row r="749" spans="1:7">
      <c r="A749" s="3">
        <v>38615</v>
      </c>
      <c r="B749" s="4" t="s">
        <v>247</v>
      </c>
      <c r="C749" s="4" t="s">
        <v>244</v>
      </c>
      <c r="D749" s="4" t="s">
        <v>262</v>
      </c>
      <c r="E749" s="4" t="s">
        <v>991</v>
      </c>
      <c r="F749" s="42">
        <v>4646.1769999999997</v>
      </c>
      <c r="G749" s="42">
        <v>8010.65</v>
      </c>
    </row>
    <row r="750" spans="1:7">
      <c r="A750" s="3">
        <v>38615</v>
      </c>
      <c r="B750" s="4" t="s">
        <v>247</v>
      </c>
      <c r="C750" s="4" t="s">
        <v>261</v>
      </c>
      <c r="D750" s="4" t="s">
        <v>268</v>
      </c>
      <c r="E750" s="4" t="s">
        <v>992</v>
      </c>
      <c r="F750" s="42">
        <v>2832.6725999999999</v>
      </c>
      <c r="G750" s="42">
        <v>4801.1400000000003</v>
      </c>
    </row>
    <row r="751" spans="1:7">
      <c r="A751" s="3">
        <v>38615</v>
      </c>
      <c r="B751" s="4" t="s">
        <v>267</v>
      </c>
      <c r="C751" s="4" t="s">
        <v>261</v>
      </c>
      <c r="D751" s="4" t="s">
        <v>259</v>
      </c>
      <c r="E751" s="4" t="s">
        <v>993</v>
      </c>
      <c r="F751" s="42">
        <v>1458.1886</v>
      </c>
      <c r="G751" s="42">
        <v>1559.56</v>
      </c>
    </row>
    <row r="752" spans="1:7">
      <c r="A752" s="3">
        <v>38614</v>
      </c>
      <c r="B752" s="4" t="s">
        <v>264</v>
      </c>
      <c r="C752" s="4" t="s">
        <v>272</v>
      </c>
      <c r="D752" s="4" t="s">
        <v>281</v>
      </c>
      <c r="E752" s="4" t="s">
        <v>994</v>
      </c>
      <c r="F752" s="42">
        <v>6886.3432000000003</v>
      </c>
      <c r="G752" s="42">
        <v>7825.39</v>
      </c>
    </row>
    <row r="753" spans="1:7">
      <c r="A753" s="3">
        <v>38614</v>
      </c>
      <c r="B753" s="4" t="s">
        <v>264</v>
      </c>
      <c r="C753" s="4" t="s">
        <v>261</v>
      </c>
      <c r="D753" s="4" t="s">
        <v>303</v>
      </c>
      <c r="E753" s="4" t="s">
        <v>995</v>
      </c>
      <c r="F753" s="42">
        <v>1622.2909</v>
      </c>
      <c r="G753" s="42">
        <v>4384.57</v>
      </c>
    </row>
    <row r="754" spans="1:7">
      <c r="A754" s="3">
        <v>38613</v>
      </c>
      <c r="B754" s="4" t="s">
        <v>267</v>
      </c>
      <c r="C754" s="4" t="s">
        <v>272</v>
      </c>
      <c r="D754" s="4" t="s">
        <v>265</v>
      </c>
      <c r="E754" s="4" t="s">
        <v>996</v>
      </c>
      <c r="F754" s="42">
        <v>5347.43</v>
      </c>
      <c r="G754" s="42">
        <v>9722.6</v>
      </c>
    </row>
    <row r="755" spans="1:7">
      <c r="A755" s="3">
        <v>38613</v>
      </c>
      <c r="B755" s="4" t="s">
        <v>247</v>
      </c>
      <c r="C755" s="4" t="s">
        <v>272</v>
      </c>
      <c r="D755" s="4" t="s">
        <v>262</v>
      </c>
      <c r="E755" s="4" t="s">
        <v>997</v>
      </c>
      <c r="F755" s="42">
        <v>3338.9505000000004</v>
      </c>
      <c r="G755" s="42">
        <v>7419.89</v>
      </c>
    </row>
    <row r="756" spans="1:7">
      <c r="A756" s="3">
        <v>38613</v>
      </c>
      <c r="B756" s="4" t="s">
        <v>243</v>
      </c>
      <c r="C756" s="4" t="s">
        <v>255</v>
      </c>
      <c r="D756" s="4" t="s">
        <v>288</v>
      </c>
      <c r="E756" s="4" t="s">
        <v>998</v>
      </c>
      <c r="F756" s="42">
        <v>3598.8477999999996</v>
      </c>
      <c r="G756" s="42">
        <v>6204.91</v>
      </c>
    </row>
    <row r="757" spans="1:7">
      <c r="A757" s="3">
        <v>38613</v>
      </c>
      <c r="B757" s="4" t="s">
        <v>243</v>
      </c>
      <c r="C757" s="4" t="s">
        <v>253</v>
      </c>
      <c r="D757" s="4" t="s">
        <v>303</v>
      </c>
      <c r="E757" s="4" t="s">
        <v>999</v>
      </c>
      <c r="F757" s="42">
        <v>447.8888</v>
      </c>
      <c r="G757" s="42">
        <v>658.66</v>
      </c>
    </row>
    <row r="758" spans="1:7">
      <c r="A758" s="3">
        <v>38612</v>
      </c>
      <c r="B758" s="4" t="s">
        <v>267</v>
      </c>
      <c r="C758" s="4" t="s">
        <v>272</v>
      </c>
      <c r="D758" s="4" t="s">
        <v>303</v>
      </c>
      <c r="E758" s="4" t="s">
        <v>1000</v>
      </c>
      <c r="F758" s="42">
        <v>4906.8450000000003</v>
      </c>
      <c r="G758" s="42">
        <v>6542.46</v>
      </c>
    </row>
    <row r="759" spans="1:7">
      <c r="A759" s="3">
        <v>38612</v>
      </c>
      <c r="B759" s="4" t="s">
        <v>247</v>
      </c>
      <c r="C759" s="4" t="s">
        <v>255</v>
      </c>
      <c r="D759" s="4" t="s">
        <v>281</v>
      </c>
      <c r="E759" s="4" t="s">
        <v>1001</v>
      </c>
      <c r="F759" s="42">
        <v>2918.6280000000002</v>
      </c>
      <c r="G759" s="42">
        <v>6485.84</v>
      </c>
    </row>
    <row r="760" spans="1:7">
      <c r="A760" s="3">
        <v>38612</v>
      </c>
      <c r="B760" s="4" t="s">
        <v>247</v>
      </c>
      <c r="C760" s="4" t="s">
        <v>244</v>
      </c>
      <c r="D760" s="4" t="s">
        <v>317</v>
      </c>
      <c r="E760" s="4" t="s">
        <v>1002</v>
      </c>
      <c r="F760" s="42">
        <v>1660.4822999999999</v>
      </c>
      <c r="G760" s="42">
        <v>4487.79</v>
      </c>
    </row>
    <row r="761" spans="1:7">
      <c r="A761" s="3">
        <v>38612</v>
      </c>
      <c r="B761" s="4" t="s">
        <v>267</v>
      </c>
      <c r="C761" s="4" t="s">
        <v>253</v>
      </c>
      <c r="D761" s="4" t="s">
        <v>259</v>
      </c>
      <c r="E761" s="4" t="s">
        <v>1003</v>
      </c>
      <c r="F761" s="42">
        <v>1575.6730000000002</v>
      </c>
      <c r="G761" s="42">
        <v>2864.86</v>
      </c>
    </row>
    <row r="762" spans="1:7">
      <c r="A762" s="3">
        <v>38611</v>
      </c>
      <c r="B762" s="4" t="s">
        <v>243</v>
      </c>
      <c r="C762" s="4" t="s">
        <v>255</v>
      </c>
      <c r="D762" s="4" t="s">
        <v>317</v>
      </c>
      <c r="E762" s="4" t="s">
        <v>1004</v>
      </c>
      <c r="F762" s="42">
        <v>4240.0967000000001</v>
      </c>
      <c r="G762" s="42">
        <v>9860.69</v>
      </c>
    </row>
    <row r="763" spans="1:7">
      <c r="A763" s="3">
        <v>38611</v>
      </c>
      <c r="B763" s="4" t="s">
        <v>264</v>
      </c>
      <c r="C763" s="4" t="s">
        <v>248</v>
      </c>
      <c r="D763" s="4" t="s">
        <v>265</v>
      </c>
      <c r="E763" s="4" t="s">
        <v>1005</v>
      </c>
      <c r="F763" s="42">
        <v>1805.7295000000001</v>
      </c>
      <c r="G763" s="42">
        <v>4880.3500000000004</v>
      </c>
    </row>
    <row r="764" spans="1:7">
      <c r="A764" s="3">
        <v>38611</v>
      </c>
      <c r="B764" s="4" t="s">
        <v>264</v>
      </c>
      <c r="C764" s="4" t="s">
        <v>244</v>
      </c>
      <c r="D764" s="4" t="s">
        <v>245</v>
      </c>
      <c r="E764" s="4" t="s">
        <v>606</v>
      </c>
      <c r="F764" s="42">
        <v>266.30239999999998</v>
      </c>
      <c r="G764" s="42">
        <v>451.36</v>
      </c>
    </row>
    <row r="765" spans="1:7">
      <c r="A765" s="3">
        <v>38610</v>
      </c>
      <c r="B765" s="4" t="s">
        <v>247</v>
      </c>
      <c r="C765" s="4" t="s">
        <v>286</v>
      </c>
      <c r="D765" s="4" t="s">
        <v>262</v>
      </c>
      <c r="E765" s="4" t="s">
        <v>1007</v>
      </c>
      <c r="F765" s="42">
        <v>4150.4493999999995</v>
      </c>
      <c r="G765" s="42">
        <v>7034.66</v>
      </c>
    </row>
    <row r="766" spans="1:7">
      <c r="A766" s="3">
        <v>38610</v>
      </c>
      <c r="B766" s="4" t="s">
        <v>243</v>
      </c>
      <c r="C766" s="4" t="s">
        <v>272</v>
      </c>
      <c r="D766" s="4" t="s">
        <v>262</v>
      </c>
      <c r="E766" s="4" t="s">
        <v>1008</v>
      </c>
      <c r="F766" s="42">
        <v>5016.6863999999996</v>
      </c>
      <c r="G766" s="42">
        <v>5700.78</v>
      </c>
    </row>
    <row r="767" spans="1:7">
      <c r="A767" s="3">
        <v>38610</v>
      </c>
      <c r="B767" s="4" t="s">
        <v>247</v>
      </c>
      <c r="C767" s="4" t="s">
        <v>272</v>
      </c>
      <c r="D767" s="4" t="s">
        <v>265</v>
      </c>
      <c r="E767" s="4" t="s">
        <v>1009</v>
      </c>
      <c r="F767" s="42">
        <v>3251.3624999999997</v>
      </c>
      <c r="G767" s="42">
        <v>4335.1499999999996</v>
      </c>
    </row>
    <row r="768" spans="1:7">
      <c r="A768" s="3">
        <v>38609</v>
      </c>
      <c r="B768" s="4" t="s">
        <v>243</v>
      </c>
      <c r="C768" s="4" t="s">
        <v>244</v>
      </c>
      <c r="D768" s="4" t="s">
        <v>281</v>
      </c>
      <c r="E768" s="4" t="s">
        <v>1010</v>
      </c>
      <c r="F768" s="42">
        <v>8115.0520000000015</v>
      </c>
      <c r="G768" s="42">
        <v>8679.2000000000007</v>
      </c>
    </row>
    <row r="769" spans="1:7">
      <c r="A769" s="3">
        <v>38609</v>
      </c>
      <c r="B769" s="4" t="s">
        <v>267</v>
      </c>
      <c r="C769" s="4" t="s">
        <v>253</v>
      </c>
      <c r="D769" s="4" t="s">
        <v>265</v>
      </c>
      <c r="E769" s="4" t="s">
        <v>726</v>
      </c>
      <c r="F769" s="42">
        <v>4949.8724999999995</v>
      </c>
      <c r="G769" s="42">
        <v>6599.83</v>
      </c>
    </row>
    <row r="770" spans="1:7">
      <c r="A770" s="3">
        <v>38609</v>
      </c>
      <c r="B770" s="4" t="s">
        <v>267</v>
      </c>
      <c r="C770" s="4" t="s">
        <v>261</v>
      </c>
      <c r="D770" s="4" t="s">
        <v>317</v>
      </c>
      <c r="E770" s="4" t="s">
        <v>1011</v>
      </c>
      <c r="F770" s="42">
        <v>3607.2410000000004</v>
      </c>
      <c r="G770" s="42">
        <v>6558.62</v>
      </c>
    </row>
    <row r="771" spans="1:7">
      <c r="A771" s="3">
        <v>38608</v>
      </c>
      <c r="B771" s="4" t="s">
        <v>247</v>
      </c>
      <c r="C771" s="4" t="s">
        <v>258</v>
      </c>
      <c r="D771" s="4" t="s">
        <v>303</v>
      </c>
      <c r="E771" s="4" t="s">
        <v>1012</v>
      </c>
      <c r="F771" s="42">
        <v>4882.3182000000006</v>
      </c>
      <c r="G771" s="42">
        <v>8417.7900000000009</v>
      </c>
    </row>
    <row r="772" spans="1:7">
      <c r="A772" s="3">
        <v>38608</v>
      </c>
      <c r="B772" s="4" t="s">
        <v>247</v>
      </c>
      <c r="C772" s="4" t="s">
        <v>261</v>
      </c>
      <c r="D772" s="4" t="s">
        <v>317</v>
      </c>
      <c r="E772" s="4" t="s">
        <v>1013</v>
      </c>
      <c r="F772" s="42">
        <v>2306.5689000000002</v>
      </c>
      <c r="G772" s="42">
        <v>6233.97</v>
      </c>
    </row>
    <row r="773" spans="1:7">
      <c r="A773" s="3">
        <v>38608</v>
      </c>
      <c r="B773" s="4" t="s">
        <v>243</v>
      </c>
      <c r="C773" s="4" t="s">
        <v>261</v>
      </c>
      <c r="D773" s="4" t="s">
        <v>254</v>
      </c>
      <c r="E773" s="4" t="s">
        <v>1014</v>
      </c>
      <c r="F773" s="42">
        <v>2402.1142</v>
      </c>
      <c r="G773" s="42">
        <v>4071.38</v>
      </c>
    </row>
    <row r="774" spans="1:7">
      <c r="A774" s="3">
        <v>38608</v>
      </c>
      <c r="B774" s="4" t="s">
        <v>243</v>
      </c>
      <c r="C774" s="4" t="s">
        <v>272</v>
      </c>
      <c r="D774" s="4" t="s">
        <v>279</v>
      </c>
      <c r="E774" s="4" t="s">
        <v>1015</v>
      </c>
      <c r="F774" s="42">
        <v>2244.3459499999999</v>
      </c>
      <c r="G774" s="42">
        <v>2400.37</v>
      </c>
    </row>
    <row r="775" spans="1:7">
      <c r="A775" s="3">
        <v>38607</v>
      </c>
      <c r="B775" s="4" t="s">
        <v>243</v>
      </c>
      <c r="C775" s="4" t="s">
        <v>244</v>
      </c>
      <c r="D775" s="4" t="s">
        <v>303</v>
      </c>
      <c r="E775" s="4" t="s">
        <v>1016</v>
      </c>
      <c r="F775" s="42">
        <v>2381.2470000000003</v>
      </c>
      <c r="G775" s="42">
        <v>4329.54</v>
      </c>
    </row>
    <row r="776" spans="1:7">
      <c r="A776" s="3">
        <v>38607</v>
      </c>
      <c r="B776" s="4" t="s">
        <v>247</v>
      </c>
      <c r="C776" s="4" t="s">
        <v>258</v>
      </c>
      <c r="D776" s="4" t="s">
        <v>317</v>
      </c>
      <c r="E776" s="4" t="s">
        <v>1017</v>
      </c>
      <c r="F776" s="42">
        <v>974.26350000000014</v>
      </c>
      <c r="G776" s="42">
        <v>2165.0300000000002</v>
      </c>
    </row>
    <row r="777" spans="1:7">
      <c r="A777" s="3">
        <v>38606</v>
      </c>
      <c r="B777" s="4" t="s">
        <v>267</v>
      </c>
      <c r="C777" s="4" t="s">
        <v>286</v>
      </c>
      <c r="D777" s="4" t="s">
        <v>256</v>
      </c>
      <c r="E777" s="4" t="s">
        <v>1018</v>
      </c>
      <c r="F777" s="42">
        <v>5649.9024000000009</v>
      </c>
      <c r="G777" s="42">
        <v>8308.68</v>
      </c>
    </row>
    <row r="778" spans="1:7">
      <c r="A778" s="3">
        <v>38606</v>
      </c>
      <c r="B778" s="4" t="s">
        <v>267</v>
      </c>
      <c r="C778" s="4" t="s">
        <v>244</v>
      </c>
      <c r="D778" s="4" t="s">
        <v>262</v>
      </c>
      <c r="E778" s="4" t="s">
        <v>1019</v>
      </c>
      <c r="F778" s="42">
        <v>2990.2622999999999</v>
      </c>
      <c r="G778" s="42">
        <v>8081.79</v>
      </c>
    </row>
    <row r="779" spans="1:7">
      <c r="A779" s="3">
        <v>38606</v>
      </c>
      <c r="B779" s="4" t="s">
        <v>243</v>
      </c>
      <c r="C779" s="4" t="s">
        <v>248</v>
      </c>
      <c r="D779" s="4" t="s">
        <v>256</v>
      </c>
      <c r="E779" s="4" t="s">
        <v>1020</v>
      </c>
      <c r="F779" s="42">
        <v>2715.5425999999998</v>
      </c>
      <c r="G779" s="42">
        <v>4681.97</v>
      </c>
    </row>
    <row r="780" spans="1:7">
      <c r="A780" s="3">
        <v>38606</v>
      </c>
      <c r="B780" s="4" t="s">
        <v>247</v>
      </c>
      <c r="C780" s="4" t="s">
        <v>286</v>
      </c>
      <c r="D780" s="4" t="s">
        <v>262</v>
      </c>
      <c r="E780" s="4" t="s">
        <v>1021</v>
      </c>
      <c r="F780" s="42">
        <v>45.624699999999997</v>
      </c>
      <c r="G780" s="42">
        <v>77.33</v>
      </c>
    </row>
    <row r="781" spans="1:7">
      <c r="A781" s="3">
        <v>38605</v>
      </c>
      <c r="B781" s="4" t="s">
        <v>247</v>
      </c>
      <c r="C781" s="4" t="s">
        <v>248</v>
      </c>
      <c r="D781" s="4" t="s">
        <v>303</v>
      </c>
      <c r="E781" s="4" t="s">
        <v>1022</v>
      </c>
      <c r="F781" s="42">
        <v>4252.9369999999999</v>
      </c>
      <c r="G781" s="42">
        <v>7332.65</v>
      </c>
    </row>
    <row r="782" spans="1:7">
      <c r="A782" s="3">
        <v>38605</v>
      </c>
      <c r="B782" s="4" t="s">
        <v>243</v>
      </c>
      <c r="C782" s="4" t="s">
        <v>253</v>
      </c>
      <c r="D782" s="4" t="s">
        <v>245</v>
      </c>
      <c r="E782" s="4" t="s">
        <v>1023</v>
      </c>
      <c r="F782" s="42">
        <v>5758.3751499999998</v>
      </c>
      <c r="G782" s="42">
        <v>6158.69</v>
      </c>
    </row>
    <row r="783" spans="1:7">
      <c r="A783" s="3">
        <v>38605</v>
      </c>
      <c r="B783" s="4" t="s">
        <v>267</v>
      </c>
      <c r="C783" s="4" t="s">
        <v>272</v>
      </c>
      <c r="D783" s="4" t="s">
        <v>254</v>
      </c>
      <c r="E783" s="4" t="s">
        <v>1024</v>
      </c>
      <c r="F783" s="42">
        <v>3060.2715000000003</v>
      </c>
      <c r="G783" s="42">
        <v>5564.13</v>
      </c>
    </row>
    <row r="784" spans="1:7">
      <c r="A784" s="3">
        <v>38605</v>
      </c>
      <c r="B784" s="4" t="s">
        <v>264</v>
      </c>
      <c r="C784" s="4" t="s">
        <v>258</v>
      </c>
      <c r="D784" s="4" t="s">
        <v>256</v>
      </c>
      <c r="E784" s="4" t="s">
        <v>1025</v>
      </c>
      <c r="F784" s="42">
        <v>1625.3027</v>
      </c>
      <c r="G784" s="42">
        <v>4392.71</v>
      </c>
    </row>
    <row r="785" spans="1:7">
      <c r="A785" s="3">
        <v>38604</v>
      </c>
      <c r="B785" s="4" t="s">
        <v>267</v>
      </c>
      <c r="C785" s="4" t="s">
        <v>258</v>
      </c>
      <c r="D785" s="4" t="s">
        <v>251</v>
      </c>
      <c r="E785" s="4" t="s">
        <v>1026</v>
      </c>
      <c r="F785" s="42">
        <v>6992.6384000000007</v>
      </c>
      <c r="G785" s="42">
        <v>7946.18</v>
      </c>
    </row>
    <row r="786" spans="1:7">
      <c r="A786" s="3">
        <v>38604</v>
      </c>
      <c r="B786" s="4" t="s">
        <v>243</v>
      </c>
      <c r="C786" s="4" t="s">
        <v>272</v>
      </c>
      <c r="D786" s="4" t="s">
        <v>288</v>
      </c>
      <c r="E786" s="4" t="s">
        <v>1027</v>
      </c>
      <c r="F786" s="42">
        <v>4390.8628499999995</v>
      </c>
      <c r="G786" s="42">
        <v>4696.1099999999997</v>
      </c>
    </row>
    <row r="787" spans="1:7">
      <c r="A787" s="3">
        <v>38603</v>
      </c>
      <c r="B787" s="4" t="s">
        <v>247</v>
      </c>
      <c r="C787" s="4" t="s">
        <v>244</v>
      </c>
      <c r="D787" s="4" t="s">
        <v>251</v>
      </c>
      <c r="E787" s="4" t="s">
        <v>1028</v>
      </c>
      <c r="F787" s="42">
        <v>4463.1965999999993</v>
      </c>
      <c r="G787" s="42">
        <v>7564.74</v>
      </c>
    </row>
    <row r="788" spans="1:7">
      <c r="A788" s="3">
        <v>38603</v>
      </c>
      <c r="B788" s="4" t="s">
        <v>243</v>
      </c>
      <c r="C788" s="4" t="s">
        <v>261</v>
      </c>
      <c r="D788" s="4" t="s">
        <v>317</v>
      </c>
      <c r="E788" s="4" t="s">
        <v>1029</v>
      </c>
      <c r="F788" s="42">
        <v>3285.9920499999998</v>
      </c>
      <c r="G788" s="42">
        <v>3514.43</v>
      </c>
    </row>
    <row r="789" spans="1:7">
      <c r="A789" s="3">
        <v>38603</v>
      </c>
      <c r="B789" s="4" t="s">
        <v>264</v>
      </c>
      <c r="C789" s="4" t="s">
        <v>248</v>
      </c>
      <c r="D789" s="4" t="s">
        <v>303</v>
      </c>
      <c r="E789" s="4" t="s">
        <v>1030</v>
      </c>
      <c r="F789" s="42">
        <v>1850.45</v>
      </c>
      <c r="G789" s="42">
        <v>2721.25</v>
      </c>
    </row>
    <row r="790" spans="1:7">
      <c r="A790" s="3">
        <v>38603</v>
      </c>
      <c r="B790" s="4" t="s">
        <v>264</v>
      </c>
      <c r="C790" s="4" t="s">
        <v>244</v>
      </c>
      <c r="D790" s="4" t="s">
        <v>268</v>
      </c>
      <c r="E790" s="4" t="s">
        <v>1031</v>
      </c>
      <c r="F790" s="42">
        <v>890.87400000000002</v>
      </c>
      <c r="G790" s="42">
        <v>2071.8000000000002</v>
      </c>
    </row>
    <row r="791" spans="1:7">
      <c r="A791" s="3">
        <v>38602</v>
      </c>
      <c r="B791" s="4" t="s">
        <v>267</v>
      </c>
      <c r="C791" s="4" t="s">
        <v>248</v>
      </c>
      <c r="D791" s="4" t="s">
        <v>254</v>
      </c>
      <c r="E791" s="4" t="s">
        <v>1032</v>
      </c>
      <c r="F791" s="42">
        <v>1880.0402999999999</v>
      </c>
      <c r="G791" s="42">
        <v>5081.1899999999996</v>
      </c>
    </row>
    <row r="792" spans="1:7">
      <c r="A792" s="3">
        <v>38601</v>
      </c>
      <c r="B792" s="4" t="s">
        <v>267</v>
      </c>
      <c r="C792" s="4" t="s">
        <v>244</v>
      </c>
      <c r="D792" s="4" t="s">
        <v>281</v>
      </c>
      <c r="E792" s="4" t="s">
        <v>1033</v>
      </c>
      <c r="F792" s="42">
        <v>3619.6655999999998</v>
      </c>
      <c r="G792" s="42">
        <v>9782.8799999999992</v>
      </c>
    </row>
    <row r="793" spans="1:7">
      <c r="A793" s="3">
        <v>38601</v>
      </c>
      <c r="B793" s="4" t="s">
        <v>275</v>
      </c>
      <c r="C793" s="4" t="s">
        <v>272</v>
      </c>
      <c r="D793" s="4" t="s">
        <v>259</v>
      </c>
      <c r="E793" s="4" t="s">
        <v>1034</v>
      </c>
      <c r="F793" s="42">
        <v>4294.03</v>
      </c>
      <c r="G793" s="42">
        <v>6314.75</v>
      </c>
    </row>
    <row r="794" spans="1:7">
      <c r="A794" s="3">
        <v>38601</v>
      </c>
      <c r="B794" s="4" t="s">
        <v>264</v>
      </c>
      <c r="C794" s="4" t="s">
        <v>253</v>
      </c>
      <c r="D794" s="4" t="s">
        <v>303</v>
      </c>
      <c r="E794" s="4" t="s">
        <v>1035</v>
      </c>
      <c r="F794" s="42">
        <v>4592.5725000000002</v>
      </c>
      <c r="G794" s="42">
        <v>6123.43</v>
      </c>
    </row>
    <row r="795" spans="1:7">
      <c r="A795" s="3">
        <v>38601</v>
      </c>
      <c r="B795" s="4" t="s">
        <v>275</v>
      </c>
      <c r="C795" s="4" t="s">
        <v>261</v>
      </c>
      <c r="D795" s="4" t="s">
        <v>265</v>
      </c>
      <c r="E795" s="4" t="s">
        <v>1036</v>
      </c>
      <c r="F795" s="42">
        <v>3853.0602000000003</v>
      </c>
      <c r="G795" s="42">
        <v>4120.92</v>
      </c>
    </row>
    <row r="796" spans="1:7">
      <c r="A796" s="3">
        <v>38601</v>
      </c>
      <c r="B796" s="4" t="s">
        <v>247</v>
      </c>
      <c r="C796" s="4" t="s">
        <v>248</v>
      </c>
      <c r="D796" s="4" t="s">
        <v>259</v>
      </c>
      <c r="E796" s="4" t="s">
        <v>1037</v>
      </c>
      <c r="F796" s="42">
        <v>1421.2145</v>
      </c>
      <c r="G796" s="42">
        <v>3305.15</v>
      </c>
    </row>
    <row r="797" spans="1:7">
      <c r="A797" s="3">
        <v>38600</v>
      </c>
      <c r="B797" s="4" t="s">
        <v>264</v>
      </c>
      <c r="C797" s="4" t="s">
        <v>255</v>
      </c>
      <c r="D797" s="4" t="s">
        <v>254</v>
      </c>
      <c r="E797" s="4" t="s">
        <v>1038</v>
      </c>
      <c r="F797" s="42">
        <v>6648.6824999999999</v>
      </c>
      <c r="G797" s="42">
        <v>8864.91</v>
      </c>
    </row>
    <row r="798" spans="1:7">
      <c r="A798" s="3">
        <v>38600</v>
      </c>
      <c r="B798" s="4" t="s">
        <v>247</v>
      </c>
      <c r="C798" s="4" t="s">
        <v>255</v>
      </c>
      <c r="D798" s="4" t="s">
        <v>276</v>
      </c>
      <c r="E798" s="4" t="s">
        <v>1039</v>
      </c>
      <c r="F798" s="42">
        <v>3209.3816999999999</v>
      </c>
      <c r="G798" s="42">
        <v>5439.63</v>
      </c>
    </row>
    <row r="799" spans="1:7">
      <c r="A799" s="3">
        <v>38599</v>
      </c>
      <c r="B799" s="4" t="s">
        <v>267</v>
      </c>
      <c r="C799" s="4" t="s">
        <v>244</v>
      </c>
      <c r="D799" s="4" t="s">
        <v>276</v>
      </c>
      <c r="E799" s="4" t="s">
        <v>1040</v>
      </c>
      <c r="F799" s="42">
        <v>2886.3235999999997</v>
      </c>
      <c r="G799" s="42">
        <v>4976.42</v>
      </c>
    </row>
    <row r="800" spans="1:7">
      <c r="A800" s="3">
        <v>38598</v>
      </c>
      <c r="B800" s="4" t="s">
        <v>264</v>
      </c>
      <c r="C800" s="4" t="s">
        <v>248</v>
      </c>
      <c r="D800" s="4" t="s">
        <v>276</v>
      </c>
      <c r="E800" s="4" t="s">
        <v>1041</v>
      </c>
      <c r="F800" s="42">
        <v>5831.8903999999993</v>
      </c>
      <c r="G800" s="42">
        <v>9884.56</v>
      </c>
    </row>
    <row r="801" spans="1:7">
      <c r="A801" s="3">
        <v>38598</v>
      </c>
      <c r="B801" s="4" t="s">
        <v>275</v>
      </c>
      <c r="C801" s="4" t="s">
        <v>258</v>
      </c>
      <c r="D801" s="4" t="s">
        <v>276</v>
      </c>
      <c r="E801" s="4" t="s">
        <v>1042</v>
      </c>
      <c r="F801" s="42">
        <v>3514.2808000000005</v>
      </c>
      <c r="G801" s="42">
        <v>5168.0600000000004</v>
      </c>
    </row>
    <row r="802" spans="1:7">
      <c r="A802" s="3">
        <v>38598</v>
      </c>
      <c r="B802" s="4" t="s">
        <v>264</v>
      </c>
      <c r="C802" s="4" t="s">
        <v>244</v>
      </c>
      <c r="D802" s="4" t="s">
        <v>245</v>
      </c>
      <c r="E802" s="4" t="s">
        <v>796</v>
      </c>
      <c r="F802" s="42">
        <v>2499.6289999999999</v>
      </c>
      <c r="G802" s="42">
        <v>4544.78</v>
      </c>
    </row>
    <row r="803" spans="1:7">
      <c r="A803" s="3">
        <v>38598</v>
      </c>
      <c r="B803" s="4" t="s">
        <v>247</v>
      </c>
      <c r="C803" s="4" t="s">
        <v>244</v>
      </c>
      <c r="D803" s="4" t="s">
        <v>281</v>
      </c>
      <c r="E803" s="4" t="s">
        <v>1044</v>
      </c>
      <c r="F803" s="42">
        <v>986.93099999999993</v>
      </c>
      <c r="G803" s="42">
        <v>2193.1799999999998</v>
      </c>
    </row>
    <row r="804" spans="1:7">
      <c r="A804" s="3">
        <v>38598</v>
      </c>
      <c r="B804" s="4" t="s">
        <v>247</v>
      </c>
      <c r="C804" s="4" t="s">
        <v>258</v>
      </c>
      <c r="D804" s="4" t="s">
        <v>303</v>
      </c>
      <c r="E804" s="4" t="s">
        <v>1045</v>
      </c>
      <c r="F804" s="42">
        <v>610.13699999999994</v>
      </c>
      <c r="G804" s="42">
        <v>1355.86</v>
      </c>
    </row>
    <row r="805" spans="1:7">
      <c r="A805" s="3">
        <v>38597</v>
      </c>
      <c r="B805" s="4" t="s">
        <v>267</v>
      </c>
      <c r="C805" s="4" t="s">
        <v>253</v>
      </c>
      <c r="D805" s="4" t="s">
        <v>268</v>
      </c>
      <c r="E805" s="4" t="s">
        <v>1046</v>
      </c>
      <c r="F805" s="42">
        <v>4413.1559999999999</v>
      </c>
      <c r="G805" s="42">
        <v>8023.92</v>
      </c>
    </row>
    <row r="806" spans="1:7">
      <c r="A806" s="3">
        <v>38597</v>
      </c>
      <c r="B806" s="4" t="s">
        <v>247</v>
      </c>
      <c r="C806" s="4" t="s">
        <v>272</v>
      </c>
      <c r="D806" s="4" t="s">
        <v>288</v>
      </c>
      <c r="E806" s="4" t="s">
        <v>1047</v>
      </c>
      <c r="F806" s="42">
        <v>4357.2449999999999</v>
      </c>
      <c r="G806" s="42">
        <v>5809.66</v>
      </c>
    </row>
    <row r="807" spans="1:7">
      <c r="A807" s="3">
        <v>38597</v>
      </c>
      <c r="B807" s="4" t="s">
        <v>247</v>
      </c>
      <c r="C807" s="4" t="s">
        <v>286</v>
      </c>
      <c r="D807" s="4" t="s">
        <v>259</v>
      </c>
      <c r="E807" s="4" t="s">
        <v>1048</v>
      </c>
      <c r="F807" s="42">
        <v>2929.3275000000003</v>
      </c>
      <c r="G807" s="42">
        <v>5326.05</v>
      </c>
    </row>
    <row r="808" spans="1:7">
      <c r="A808" s="3">
        <v>38596</v>
      </c>
      <c r="B808" s="4" t="s">
        <v>267</v>
      </c>
      <c r="C808" s="4" t="s">
        <v>255</v>
      </c>
      <c r="D808" s="4" t="s">
        <v>262</v>
      </c>
      <c r="E808" s="4" t="s">
        <v>1049</v>
      </c>
      <c r="F808" s="42">
        <v>7327.08</v>
      </c>
      <c r="G808" s="42">
        <v>9769.44</v>
      </c>
    </row>
    <row r="809" spans="1:7">
      <c r="A809" s="3">
        <v>38596</v>
      </c>
      <c r="B809" s="4" t="s">
        <v>247</v>
      </c>
      <c r="C809" s="4" t="s">
        <v>286</v>
      </c>
      <c r="D809" s="4" t="s">
        <v>251</v>
      </c>
      <c r="E809" s="4" t="s">
        <v>704</v>
      </c>
      <c r="F809" s="42">
        <v>2968.8807999999999</v>
      </c>
      <c r="G809" s="42">
        <v>5118.76</v>
      </c>
    </row>
    <row r="810" spans="1:7">
      <c r="A810" s="3">
        <v>38596</v>
      </c>
      <c r="B810" s="4" t="s">
        <v>247</v>
      </c>
      <c r="C810" s="4" t="s">
        <v>272</v>
      </c>
      <c r="D810" s="4" t="s">
        <v>303</v>
      </c>
      <c r="E810" s="4" t="s">
        <v>1050</v>
      </c>
      <c r="F810" s="42">
        <v>1617.1848</v>
      </c>
      <c r="G810" s="42">
        <v>1837.71</v>
      </c>
    </row>
    <row r="811" spans="1:7">
      <c r="A811" s="3">
        <v>38596</v>
      </c>
      <c r="B811" s="4" t="s">
        <v>264</v>
      </c>
      <c r="C811" s="4" t="s">
        <v>286</v>
      </c>
      <c r="D811" s="4" t="s">
        <v>251</v>
      </c>
      <c r="E811" s="4" t="s">
        <v>1051</v>
      </c>
      <c r="F811" s="42">
        <v>747.46510000000001</v>
      </c>
      <c r="G811" s="42">
        <v>1266.8900000000001</v>
      </c>
    </row>
    <row r="812" spans="1:7">
      <c r="A812" s="3">
        <v>38595</v>
      </c>
      <c r="B812" s="4" t="s">
        <v>264</v>
      </c>
      <c r="C812" s="4" t="s">
        <v>253</v>
      </c>
      <c r="D812" s="4" t="s">
        <v>279</v>
      </c>
      <c r="E812" s="4" t="s">
        <v>1052</v>
      </c>
      <c r="F812" s="42">
        <v>677.31239999999991</v>
      </c>
      <c r="G812" s="42">
        <v>1167.78</v>
      </c>
    </row>
    <row r="813" spans="1:7">
      <c r="A813" s="3">
        <v>38594</v>
      </c>
      <c r="B813" s="4" t="s">
        <v>247</v>
      </c>
      <c r="C813" s="4" t="s">
        <v>253</v>
      </c>
      <c r="D813" s="4" t="s">
        <v>254</v>
      </c>
      <c r="E813" s="4" t="s">
        <v>1053</v>
      </c>
      <c r="F813" s="42">
        <v>8815.9186500000014</v>
      </c>
      <c r="G813" s="42">
        <v>9428.7900000000009</v>
      </c>
    </row>
    <row r="814" spans="1:7">
      <c r="A814" s="3">
        <v>38594</v>
      </c>
      <c r="B814" s="4" t="s">
        <v>267</v>
      </c>
      <c r="C814" s="4" t="s">
        <v>255</v>
      </c>
      <c r="D814" s="4" t="s">
        <v>288</v>
      </c>
      <c r="E814" s="4" t="s">
        <v>1054</v>
      </c>
      <c r="F814" s="42">
        <v>1506.7028</v>
      </c>
      <c r="G814" s="42">
        <v>3503.96</v>
      </c>
    </row>
    <row r="815" spans="1:7">
      <c r="A815" s="3">
        <v>38593</v>
      </c>
      <c r="B815" s="4" t="s">
        <v>264</v>
      </c>
      <c r="C815" s="4" t="s">
        <v>248</v>
      </c>
      <c r="D815" s="4" t="s">
        <v>254</v>
      </c>
      <c r="E815" s="4" t="s">
        <v>1055</v>
      </c>
      <c r="F815" s="42">
        <v>8149.0766500000009</v>
      </c>
      <c r="G815" s="42">
        <v>8715.59</v>
      </c>
    </row>
    <row r="816" spans="1:7">
      <c r="A816" s="3">
        <v>38593</v>
      </c>
      <c r="B816" s="4" t="s">
        <v>247</v>
      </c>
      <c r="C816" s="4" t="s">
        <v>261</v>
      </c>
      <c r="D816" s="4" t="s">
        <v>279</v>
      </c>
      <c r="E816" s="4" t="s">
        <v>1056</v>
      </c>
      <c r="F816" s="42">
        <v>3739.0736000000002</v>
      </c>
      <c r="G816" s="42">
        <v>8695.52</v>
      </c>
    </row>
    <row r="817" spans="1:7">
      <c r="A817" s="3">
        <v>38593</v>
      </c>
      <c r="B817" s="4" t="s">
        <v>247</v>
      </c>
      <c r="C817" s="4" t="s">
        <v>248</v>
      </c>
      <c r="D817" s="4" t="s">
        <v>279</v>
      </c>
      <c r="E817" s="4" t="s">
        <v>1057</v>
      </c>
      <c r="F817" s="42">
        <v>1420.6288</v>
      </c>
      <c r="G817" s="42">
        <v>2089.16</v>
      </c>
    </row>
    <row r="818" spans="1:7">
      <c r="A818" s="3">
        <v>38592</v>
      </c>
      <c r="B818" s="4" t="s">
        <v>247</v>
      </c>
      <c r="C818" s="4" t="s">
        <v>261</v>
      </c>
      <c r="D818" s="4" t="s">
        <v>245</v>
      </c>
      <c r="E818" s="4" t="s">
        <v>1058</v>
      </c>
      <c r="F818" s="42">
        <v>5503.7975999999999</v>
      </c>
      <c r="G818" s="42">
        <v>8093.82</v>
      </c>
    </row>
    <row r="819" spans="1:7">
      <c r="A819" s="3">
        <v>38592</v>
      </c>
      <c r="B819" s="4" t="s">
        <v>275</v>
      </c>
      <c r="C819" s="4" t="s">
        <v>261</v>
      </c>
      <c r="D819" s="4" t="s">
        <v>303</v>
      </c>
      <c r="E819" s="4" t="s">
        <v>1059</v>
      </c>
      <c r="F819" s="42">
        <v>5349.4444000000003</v>
      </c>
      <c r="G819" s="42">
        <v>7866.83</v>
      </c>
    </row>
    <row r="820" spans="1:7">
      <c r="A820" s="3">
        <v>38592</v>
      </c>
      <c r="B820" s="4" t="s">
        <v>243</v>
      </c>
      <c r="C820" s="4" t="s">
        <v>253</v>
      </c>
      <c r="D820" s="4" t="s">
        <v>288</v>
      </c>
      <c r="E820" s="4" t="s">
        <v>1060</v>
      </c>
      <c r="F820" s="42">
        <v>2067.9087</v>
      </c>
      <c r="G820" s="42">
        <v>4809.09</v>
      </c>
    </row>
    <row r="821" spans="1:7">
      <c r="A821" s="3">
        <v>38592</v>
      </c>
      <c r="B821" s="4" t="s">
        <v>275</v>
      </c>
      <c r="C821" s="4" t="s">
        <v>258</v>
      </c>
      <c r="D821" s="4" t="s">
        <v>288</v>
      </c>
      <c r="E821" s="4" t="s">
        <v>436</v>
      </c>
      <c r="F821" s="42">
        <v>489.07799999999997</v>
      </c>
      <c r="G821" s="42">
        <v>1086.8399999999999</v>
      </c>
    </row>
    <row r="822" spans="1:7">
      <c r="A822" s="3">
        <v>38591</v>
      </c>
      <c r="B822" s="4" t="s">
        <v>247</v>
      </c>
      <c r="C822" s="4" t="s">
        <v>258</v>
      </c>
      <c r="D822" s="4" t="s">
        <v>303</v>
      </c>
      <c r="E822" s="4" t="s">
        <v>1061</v>
      </c>
      <c r="F822" s="42">
        <v>5843.4508000000005</v>
      </c>
      <c r="G822" s="42">
        <v>6249.68</v>
      </c>
    </row>
    <row r="823" spans="1:7">
      <c r="A823" s="3">
        <v>38591</v>
      </c>
      <c r="B823" s="4" t="s">
        <v>247</v>
      </c>
      <c r="C823" s="4" t="s">
        <v>261</v>
      </c>
      <c r="D823" s="4" t="s">
        <v>281</v>
      </c>
      <c r="E823" s="4" t="s">
        <v>1062</v>
      </c>
      <c r="F823" s="42">
        <v>3424.9160000000002</v>
      </c>
      <c r="G823" s="42">
        <v>6227.12</v>
      </c>
    </row>
    <row r="824" spans="1:7">
      <c r="A824" s="3">
        <v>38590</v>
      </c>
      <c r="B824" s="4" t="s">
        <v>264</v>
      </c>
      <c r="C824" s="4" t="s">
        <v>255</v>
      </c>
      <c r="D824" s="4" t="s">
        <v>254</v>
      </c>
      <c r="E824" s="4" t="s">
        <v>1063</v>
      </c>
      <c r="F824" s="42">
        <v>1041.6942999999999</v>
      </c>
      <c r="G824" s="42">
        <v>2815.39</v>
      </c>
    </row>
    <row r="825" spans="1:7">
      <c r="A825" s="3">
        <v>38590</v>
      </c>
      <c r="B825" s="4" t="s">
        <v>243</v>
      </c>
      <c r="C825" s="4" t="s">
        <v>272</v>
      </c>
      <c r="D825" s="4" t="s">
        <v>303</v>
      </c>
      <c r="E825" s="4" t="s">
        <v>1064</v>
      </c>
      <c r="F825" s="42">
        <v>248.68800000000005</v>
      </c>
      <c r="G825" s="42">
        <v>452.16</v>
      </c>
    </row>
    <row r="826" spans="1:7">
      <c r="A826" s="3">
        <v>38589</v>
      </c>
      <c r="B826" s="4" t="s">
        <v>243</v>
      </c>
      <c r="C826" s="4" t="s">
        <v>286</v>
      </c>
      <c r="D826" s="4" t="s">
        <v>251</v>
      </c>
      <c r="E826" s="4" t="s">
        <v>1065</v>
      </c>
      <c r="F826" s="42">
        <v>8240.2759999999998</v>
      </c>
      <c r="G826" s="42">
        <v>9363.9500000000007</v>
      </c>
    </row>
    <row r="827" spans="1:7">
      <c r="A827" s="3">
        <v>38589</v>
      </c>
      <c r="B827" s="4" t="s">
        <v>264</v>
      </c>
      <c r="C827" s="4" t="s">
        <v>286</v>
      </c>
      <c r="D827" s="4" t="s">
        <v>281</v>
      </c>
      <c r="E827" s="4" t="s">
        <v>1066</v>
      </c>
      <c r="F827" s="42">
        <v>4355.7929999999997</v>
      </c>
      <c r="G827" s="42">
        <v>7382.7</v>
      </c>
    </row>
    <row r="828" spans="1:7">
      <c r="A828" s="3">
        <v>38589</v>
      </c>
      <c r="B828" s="4" t="s">
        <v>264</v>
      </c>
      <c r="C828" s="4" t="s">
        <v>258</v>
      </c>
      <c r="D828" s="4" t="s">
        <v>245</v>
      </c>
      <c r="E828" s="4" t="s">
        <v>1067</v>
      </c>
      <c r="F828" s="42">
        <v>6362.0567999999994</v>
      </c>
      <c r="G828" s="42">
        <v>7229.61</v>
      </c>
    </row>
    <row r="829" spans="1:7">
      <c r="A829" s="3">
        <v>38589</v>
      </c>
      <c r="B829" s="4" t="s">
        <v>267</v>
      </c>
      <c r="C829" s="4" t="s">
        <v>255</v>
      </c>
      <c r="D829" s="4" t="s">
        <v>268</v>
      </c>
      <c r="E829" s="4" t="s">
        <v>1068</v>
      </c>
      <c r="F829" s="42">
        <v>2596.2075000000004</v>
      </c>
      <c r="G829" s="42">
        <v>5769.35</v>
      </c>
    </row>
    <row r="830" spans="1:7">
      <c r="A830" s="3">
        <v>38589</v>
      </c>
      <c r="B830" s="4" t="s">
        <v>264</v>
      </c>
      <c r="C830" s="4" t="s">
        <v>255</v>
      </c>
      <c r="D830" s="4" t="s">
        <v>251</v>
      </c>
      <c r="E830" s="4" t="s">
        <v>1069</v>
      </c>
      <c r="F830" s="42">
        <v>2050.4450000000002</v>
      </c>
      <c r="G830" s="42">
        <v>3535.25</v>
      </c>
    </row>
    <row r="831" spans="1:7">
      <c r="A831" s="3">
        <v>38589</v>
      </c>
      <c r="B831" s="4" t="s">
        <v>243</v>
      </c>
      <c r="C831" s="4" t="s">
        <v>255</v>
      </c>
      <c r="D831" s="4" t="s">
        <v>251</v>
      </c>
      <c r="E831" s="4" t="s">
        <v>1070</v>
      </c>
      <c r="F831" s="42">
        <v>274.96800000000002</v>
      </c>
      <c r="G831" s="42">
        <v>611.04</v>
      </c>
    </row>
    <row r="832" spans="1:7">
      <c r="A832" s="3">
        <v>38588</v>
      </c>
      <c r="B832" s="4" t="s">
        <v>247</v>
      </c>
      <c r="C832" s="4" t="s">
        <v>286</v>
      </c>
      <c r="D832" s="4" t="s">
        <v>288</v>
      </c>
      <c r="E832" s="4" t="s">
        <v>1071</v>
      </c>
      <c r="F832" s="42">
        <v>4788.7173000000003</v>
      </c>
      <c r="G832" s="42">
        <v>8116.47</v>
      </c>
    </row>
    <row r="833" spans="1:7">
      <c r="A833" s="3">
        <v>38588</v>
      </c>
      <c r="B833" s="4" t="s">
        <v>243</v>
      </c>
      <c r="C833" s="4" t="s">
        <v>244</v>
      </c>
      <c r="D833" s="4" t="s">
        <v>259</v>
      </c>
      <c r="E833" s="4" t="s">
        <v>1072</v>
      </c>
      <c r="F833" s="42">
        <v>4633.1444000000001</v>
      </c>
      <c r="G833" s="42">
        <v>7988.18</v>
      </c>
    </row>
    <row r="834" spans="1:7">
      <c r="A834" s="3">
        <v>38588</v>
      </c>
      <c r="B834" s="4" t="s">
        <v>267</v>
      </c>
      <c r="C834" s="4" t="s">
        <v>272</v>
      </c>
      <c r="D834" s="4" t="s">
        <v>254</v>
      </c>
      <c r="E834" s="4" t="s">
        <v>1073</v>
      </c>
      <c r="F834" s="42">
        <v>923.91200000000003</v>
      </c>
      <c r="G834" s="42">
        <v>1049.9000000000001</v>
      </c>
    </row>
    <row r="835" spans="1:7">
      <c r="A835" s="3">
        <v>38588</v>
      </c>
      <c r="B835" s="4" t="s">
        <v>267</v>
      </c>
      <c r="C835" s="4" t="s">
        <v>286</v>
      </c>
      <c r="D835" s="4" t="s">
        <v>279</v>
      </c>
      <c r="E835" s="4" t="s">
        <v>1074</v>
      </c>
      <c r="F835" s="42">
        <v>531.6511999999999</v>
      </c>
      <c r="G835" s="42">
        <v>916.64</v>
      </c>
    </row>
    <row r="836" spans="1:7">
      <c r="A836" s="3">
        <v>38587</v>
      </c>
      <c r="B836" s="4" t="s">
        <v>267</v>
      </c>
      <c r="C836" s="4" t="s">
        <v>258</v>
      </c>
      <c r="D836" s="4" t="s">
        <v>303</v>
      </c>
      <c r="E836" s="4" t="s">
        <v>1075</v>
      </c>
      <c r="F836" s="42">
        <v>5301.9169999999995</v>
      </c>
      <c r="G836" s="42">
        <v>8986.2999999999993</v>
      </c>
    </row>
    <row r="837" spans="1:7">
      <c r="A837" s="3">
        <v>38587</v>
      </c>
      <c r="B837" s="4" t="s">
        <v>247</v>
      </c>
      <c r="C837" s="4" t="s">
        <v>255</v>
      </c>
      <c r="D837" s="4" t="s">
        <v>268</v>
      </c>
      <c r="E837" s="4" t="s">
        <v>1076</v>
      </c>
      <c r="F837" s="42">
        <v>4906.6270000000004</v>
      </c>
      <c r="G837" s="42">
        <v>8921.14</v>
      </c>
    </row>
    <row r="838" spans="1:7">
      <c r="A838" s="3">
        <v>38587</v>
      </c>
      <c r="B838" s="4" t="s">
        <v>247</v>
      </c>
      <c r="C838" s="4" t="s">
        <v>255</v>
      </c>
      <c r="D838" s="4" t="s">
        <v>317</v>
      </c>
      <c r="E838" s="4" t="s">
        <v>1077</v>
      </c>
      <c r="F838" s="42">
        <v>3975.27</v>
      </c>
      <c r="G838" s="42">
        <v>5300.36</v>
      </c>
    </row>
    <row r="839" spans="1:7">
      <c r="A839" s="3">
        <v>38587</v>
      </c>
      <c r="B839" s="4" t="s">
        <v>247</v>
      </c>
      <c r="C839" s="4" t="s">
        <v>258</v>
      </c>
      <c r="D839" s="4" t="s">
        <v>265</v>
      </c>
      <c r="E839" s="4" t="s">
        <v>1078</v>
      </c>
      <c r="F839" s="42">
        <v>2798.0359999999996</v>
      </c>
      <c r="G839" s="42">
        <v>4824.2</v>
      </c>
    </row>
    <row r="840" spans="1:7">
      <c r="A840" s="3">
        <v>38587</v>
      </c>
      <c r="B840" s="4" t="s">
        <v>264</v>
      </c>
      <c r="C840" s="4" t="s">
        <v>258</v>
      </c>
      <c r="D840" s="4" t="s">
        <v>303</v>
      </c>
      <c r="E840" s="4" t="s">
        <v>1079</v>
      </c>
      <c r="F840" s="42">
        <v>3775.9227000000001</v>
      </c>
      <c r="G840" s="42">
        <v>4038.42</v>
      </c>
    </row>
    <row r="841" spans="1:7">
      <c r="A841" s="3">
        <v>38587</v>
      </c>
      <c r="B841" s="4" t="s">
        <v>264</v>
      </c>
      <c r="C841" s="4" t="s">
        <v>261</v>
      </c>
      <c r="D841" s="4" t="s">
        <v>268</v>
      </c>
      <c r="E841" s="4" t="s">
        <v>1080</v>
      </c>
      <c r="F841" s="42">
        <v>1107.1949999999999</v>
      </c>
      <c r="G841" s="42">
        <v>1476.26</v>
      </c>
    </row>
    <row r="842" spans="1:7">
      <c r="A842" s="3">
        <v>38586</v>
      </c>
      <c r="B842" s="4" t="s">
        <v>275</v>
      </c>
      <c r="C842" s="4" t="s">
        <v>253</v>
      </c>
      <c r="D842" s="4" t="s">
        <v>276</v>
      </c>
      <c r="E842" s="4" t="s">
        <v>1081</v>
      </c>
      <c r="F842" s="42">
        <v>4442.3175000000001</v>
      </c>
      <c r="G842" s="42">
        <v>5923.09</v>
      </c>
    </row>
    <row r="843" spans="1:7">
      <c r="A843" s="3">
        <v>38586</v>
      </c>
      <c r="B843" s="4" t="s">
        <v>243</v>
      </c>
      <c r="C843" s="4" t="s">
        <v>253</v>
      </c>
      <c r="D843" s="4" t="s">
        <v>254</v>
      </c>
      <c r="E843" s="4" t="s">
        <v>1082</v>
      </c>
      <c r="F843" s="42">
        <v>1670.3685</v>
      </c>
      <c r="G843" s="42">
        <v>3711.93</v>
      </c>
    </row>
    <row r="844" spans="1:7">
      <c r="A844" s="3">
        <v>38584</v>
      </c>
      <c r="B844" s="4" t="s">
        <v>247</v>
      </c>
      <c r="C844" s="4" t="s">
        <v>253</v>
      </c>
      <c r="D844" s="4" t="s">
        <v>251</v>
      </c>
      <c r="E844" s="4" t="s">
        <v>1083</v>
      </c>
      <c r="F844" s="42">
        <v>4020.2931999999996</v>
      </c>
      <c r="G844" s="42">
        <v>6931.54</v>
      </c>
    </row>
    <row r="845" spans="1:7">
      <c r="A845" s="3">
        <v>38584</v>
      </c>
      <c r="B845" s="4" t="s">
        <v>275</v>
      </c>
      <c r="C845" s="4" t="s">
        <v>258</v>
      </c>
      <c r="D845" s="4" t="s">
        <v>303</v>
      </c>
      <c r="E845" s="4" t="s">
        <v>1084</v>
      </c>
      <c r="F845" s="42">
        <v>2368.0572999999999</v>
      </c>
      <c r="G845" s="42">
        <v>5507.11</v>
      </c>
    </row>
    <row r="846" spans="1:7">
      <c r="A846" s="3">
        <v>38584</v>
      </c>
      <c r="B846" s="4" t="s">
        <v>264</v>
      </c>
      <c r="C846" s="4" t="s">
        <v>244</v>
      </c>
      <c r="D846" s="4" t="s">
        <v>268</v>
      </c>
      <c r="E846" s="4" t="s">
        <v>1085</v>
      </c>
      <c r="F846" s="42">
        <v>871.995</v>
      </c>
      <c r="G846" s="42">
        <v>1162.6600000000001</v>
      </c>
    </row>
    <row r="847" spans="1:7">
      <c r="A847" s="3">
        <v>38584</v>
      </c>
      <c r="B847" s="4" t="s">
        <v>264</v>
      </c>
      <c r="C847" s="4" t="s">
        <v>258</v>
      </c>
      <c r="D847" s="4" t="s">
        <v>268</v>
      </c>
      <c r="E847" s="4" t="s">
        <v>1086</v>
      </c>
      <c r="F847" s="42">
        <v>406.50050000000005</v>
      </c>
      <c r="G847" s="42">
        <v>1098.6500000000001</v>
      </c>
    </row>
    <row r="848" spans="1:7">
      <c r="A848" s="3">
        <v>38584</v>
      </c>
      <c r="B848" s="4" t="s">
        <v>264</v>
      </c>
      <c r="C848" s="4" t="s">
        <v>255</v>
      </c>
      <c r="D848" s="4" t="s">
        <v>317</v>
      </c>
      <c r="E848" s="4" t="s">
        <v>1087</v>
      </c>
      <c r="F848" s="42">
        <v>196.45839999999998</v>
      </c>
      <c r="G848" s="42">
        <v>456.88</v>
      </c>
    </row>
    <row r="849" spans="1:7">
      <c r="A849" s="3">
        <v>38583</v>
      </c>
      <c r="B849" s="4" t="s">
        <v>247</v>
      </c>
      <c r="C849" s="4" t="s">
        <v>286</v>
      </c>
      <c r="D849" s="4" t="s">
        <v>281</v>
      </c>
      <c r="E849" s="4" t="s">
        <v>1088</v>
      </c>
      <c r="F849" s="42">
        <v>4217.7151999999996</v>
      </c>
      <c r="G849" s="42">
        <v>9808.64</v>
      </c>
    </row>
    <row r="850" spans="1:7">
      <c r="A850" s="3">
        <v>38583</v>
      </c>
      <c r="B850" s="4" t="s">
        <v>247</v>
      </c>
      <c r="C850" s="4" t="s">
        <v>255</v>
      </c>
      <c r="D850" s="4" t="s">
        <v>265</v>
      </c>
      <c r="E850" s="4" t="s">
        <v>1089</v>
      </c>
      <c r="F850" s="42">
        <v>7772.2342499999995</v>
      </c>
      <c r="G850" s="42">
        <v>8312.5499999999993</v>
      </c>
    </row>
    <row r="851" spans="1:7">
      <c r="A851" s="3">
        <v>38582</v>
      </c>
      <c r="B851" s="4" t="s">
        <v>247</v>
      </c>
      <c r="C851" s="4" t="s">
        <v>261</v>
      </c>
      <c r="D851" s="4" t="s">
        <v>281</v>
      </c>
      <c r="E851" s="4" t="s">
        <v>1090</v>
      </c>
      <c r="F851" s="42">
        <v>5147.4361999999992</v>
      </c>
      <c r="G851" s="42">
        <v>8874.89</v>
      </c>
    </row>
    <row r="852" spans="1:7">
      <c r="A852" s="3">
        <v>38582</v>
      </c>
      <c r="B852" s="4" t="s">
        <v>247</v>
      </c>
      <c r="C852" s="4" t="s">
        <v>253</v>
      </c>
      <c r="D852" s="4" t="s">
        <v>317</v>
      </c>
      <c r="E852" s="4" t="s">
        <v>1091</v>
      </c>
      <c r="F852" s="42">
        <v>4025.1111999999998</v>
      </c>
      <c r="G852" s="42">
        <v>4573.99</v>
      </c>
    </row>
    <row r="853" spans="1:7">
      <c r="A853" s="3">
        <v>38582</v>
      </c>
      <c r="B853" s="4" t="s">
        <v>247</v>
      </c>
      <c r="C853" s="4" t="s">
        <v>253</v>
      </c>
      <c r="D853" s="4" t="s">
        <v>245</v>
      </c>
      <c r="E853" s="4" t="s">
        <v>1092</v>
      </c>
      <c r="F853" s="42">
        <v>3170.5950000000003</v>
      </c>
      <c r="G853" s="42">
        <v>4227.46</v>
      </c>
    </row>
    <row r="854" spans="1:7">
      <c r="A854" s="3">
        <v>38581</v>
      </c>
      <c r="B854" s="4" t="s">
        <v>264</v>
      </c>
      <c r="C854" s="4" t="s">
        <v>258</v>
      </c>
      <c r="D854" s="4" t="s">
        <v>259</v>
      </c>
      <c r="E854" s="4" t="s">
        <v>1093</v>
      </c>
      <c r="F854" s="42">
        <v>3738.9690000000001</v>
      </c>
      <c r="G854" s="42">
        <v>8308.82</v>
      </c>
    </row>
    <row r="855" spans="1:7">
      <c r="A855" s="3">
        <v>38581</v>
      </c>
      <c r="B855" s="4" t="s">
        <v>243</v>
      </c>
      <c r="C855" s="4" t="s">
        <v>248</v>
      </c>
      <c r="D855" s="4" t="s">
        <v>245</v>
      </c>
      <c r="E855" s="4" t="s">
        <v>1094</v>
      </c>
      <c r="F855" s="42">
        <v>1738.6240000000003</v>
      </c>
      <c r="G855" s="42">
        <v>2556.8000000000002</v>
      </c>
    </row>
    <row r="856" spans="1:7">
      <c r="A856" s="3">
        <v>38580</v>
      </c>
      <c r="B856" s="4" t="s">
        <v>247</v>
      </c>
      <c r="C856" s="4" t="s">
        <v>244</v>
      </c>
      <c r="D856" s="4" t="s">
        <v>303</v>
      </c>
      <c r="E856" s="4" t="s">
        <v>1095</v>
      </c>
      <c r="F856" s="42">
        <v>4670.8316000000004</v>
      </c>
      <c r="G856" s="42">
        <v>6868.87</v>
      </c>
    </row>
    <row r="857" spans="1:7">
      <c r="A857" s="3">
        <v>38580</v>
      </c>
      <c r="B857" s="4" t="s">
        <v>243</v>
      </c>
      <c r="C857" s="4" t="s">
        <v>286</v>
      </c>
      <c r="D857" s="4" t="s">
        <v>276</v>
      </c>
      <c r="E857" s="4" t="s">
        <v>1096</v>
      </c>
      <c r="F857" s="42">
        <v>2190.5275000000001</v>
      </c>
      <c r="G857" s="42">
        <v>5094.25</v>
      </c>
    </row>
    <row r="858" spans="1:7">
      <c r="A858" s="3">
        <v>38580</v>
      </c>
      <c r="B858" s="4" t="s">
        <v>275</v>
      </c>
      <c r="C858" s="4" t="s">
        <v>248</v>
      </c>
      <c r="D858" s="4" t="s">
        <v>317</v>
      </c>
      <c r="E858" s="4" t="s">
        <v>1097</v>
      </c>
      <c r="F858" s="42">
        <v>1983.9015999999999</v>
      </c>
      <c r="G858" s="42">
        <v>3420.52</v>
      </c>
    </row>
    <row r="859" spans="1:7">
      <c r="A859" s="3">
        <v>38580</v>
      </c>
      <c r="B859" s="4" t="s">
        <v>247</v>
      </c>
      <c r="C859" s="4" t="s">
        <v>253</v>
      </c>
      <c r="D859" s="4" t="s">
        <v>245</v>
      </c>
      <c r="E859" s="4" t="s">
        <v>1098</v>
      </c>
      <c r="F859" s="42">
        <v>1384.1959999999999</v>
      </c>
      <c r="G859" s="42">
        <v>2516.7199999999998</v>
      </c>
    </row>
    <row r="860" spans="1:7">
      <c r="A860" s="3">
        <v>38579</v>
      </c>
      <c r="B860" s="4" t="s">
        <v>247</v>
      </c>
      <c r="C860" s="4" t="s">
        <v>258</v>
      </c>
      <c r="D860" s="4" t="s">
        <v>262</v>
      </c>
      <c r="E860" s="4" t="s">
        <v>1099</v>
      </c>
      <c r="F860" s="42">
        <v>3745.9923000000003</v>
      </c>
      <c r="G860" s="42">
        <v>8711.61</v>
      </c>
    </row>
    <row r="861" spans="1:7">
      <c r="A861" s="3">
        <v>38579</v>
      </c>
      <c r="B861" s="4" t="s">
        <v>264</v>
      </c>
      <c r="C861" s="4" t="s">
        <v>286</v>
      </c>
      <c r="D861" s="4" t="s">
        <v>288</v>
      </c>
      <c r="E861" s="4" t="s">
        <v>931</v>
      </c>
      <c r="F861" s="42">
        <v>3647.28</v>
      </c>
      <c r="G861" s="42">
        <v>4863.04</v>
      </c>
    </row>
    <row r="862" spans="1:7">
      <c r="A862" s="3">
        <v>38578</v>
      </c>
      <c r="B862" s="4" t="s">
        <v>243</v>
      </c>
      <c r="C862" s="4" t="s">
        <v>244</v>
      </c>
      <c r="D862" s="4" t="s">
        <v>288</v>
      </c>
      <c r="E862" s="4" t="s">
        <v>1100</v>
      </c>
      <c r="F862" s="42">
        <v>4049.0132999999996</v>
      </c>
      <c r="G862" s="42">
        <v>9416.31</v>
      </c>
    </row>
    <row r="863" spans="1:7">
      <c r="A863" s="3">
        <v>38577</v>
      </c>
      <c r="B863" s="4" t="s">
        <v>275</v>
      </c>
      <c r="C863" s="4" t="s">
        <v>258</v>
      </c>
      <c r="D863" s="4" t="s">
        <v>251</v>
      </c>
      <c r="E863" s="4" t="s">
        <v>1101</v>
      </c>
      <c r="F863" s="42">
        <v>2645.0640000000003</v>
      </c>
      <c r="G863" s="42">
        <v>5877.92</v>
      </c>
    </row>
    <row r="864" spans="1:7">
      <c r="A864" s="3">
        <v>38576</v>
      </c>
      <c r="B864" s="4" t="s">
        <v>247</v>
      </c>
      <c r="C864" s="4" t="s">
        <v>272</v>
      </c>
      <c r="D864" s="4" t="s">
        <v>276</v>
      </c>
      <c r="E864" s="4" t="s">
        <v>1102</v>
      </c>
      <c r="F864" s="42">
        <v>6141.74</v>
      </c>
      <c r="G864" s="42">
        <v>6979.25</v>
      </c>
    </row>
    <row r="865" spans="1:7">
      <c r="A865" s="3">
        <v>38576</v>
      </c>
      <c r="B865" s="4" t="s">
        <v>243</v>
      </c>
      <c r="C865" s="4" t="s">
        <v>255</v>
      </c>
      <c r="D865" s="4" t="s">
        <v>251</v>
      </c>
      <c r="E865" s="4" t="s">
        <v>1103</v>
      </c>
      <c r="F865" s="42">
        <v>661.54499999999996</v>
      </c>
      <c r="G865" s="42">
        <v>882.06</v>
      </c>
    </row>
    <row r="866" spans="1:7">
      <c r="A866" s="3">
        <v>38575</v>
      </c>
      <c r="B866" s="4" t="s">
        <v>243</v>
      </c>
      <c r="C866" s="4" t="s">
        <v>286</v>
      </c>
      <c r="D866" s="4" t="s">
        <v>254</v>
      </c>
      <c r="E866" s="4" t="s">
        <v>1104</v>
      </c>
      <c r="F866" s="42">
        <v>2583.5568000000003</v>
      </c>
      <c r="G866" s="42">
        <v>2935.86</v>
      </c>
    </row>
    <row r="867" spans="1:7">
      <c r="A867" s="3">
        <v>38574</v>
      </c>
      <c r="B867" s="4" t="s">
        <v>264</v>
      </c>
      <c r="C867" s="4" t="s">
        <v>261</v>
      </c>
      <c r="D867" s="4" t="s">
        <v>303</v>
      </c>
      <c r="E867" s="4" t="s">
        <v>1105</v>
      </c>
      <c r="F867" s="42">
        <v>2140.5230000000001</v>
      </c>
      <c r="G867" s="42">
        <v>3891.86</v>
      </c>
    </row>
    <row r="868" spans="1:7">
      <c r="A868" s="3">
        <v>38574</v>
      </c>
      <c r="B868" s="4" t="s">
        <v>243</v>
      </c>
      <c r="C868" s="4" t="s">
        <v>248</v>
      </c>
      <c r="D868" s="4" t="s">
        <v>259</v>
      </c>
      <c r="E868" s="4" t="s">
        <v>1106</v>
      </c>
      <c r="F868" s="42">
        <v>944.34360000000004</v>
      </c>
      <c r="G868" s="42">
        <v>2552.2800000000002</v>
      </c>
    </row>
    <row r="869" spans="1:7">
      <c r="A869" s="3">
        <v>38574</v>
      </c>
      <c r="B869" s="4" t="s">
        <v>247</v>
      </c>
      <c r="C869" s="4" t="s">
        <v>248</v>
      </c>
      <c r="D869" s="4" t="s">
        <v>254</v>
      </c>
      <c r="E869" s="4" t="s">
        <v>1107</v>
      </c>
      <c r="F869" s="42">
        <v>526.07939999999996</v>
      </c>
      <c r="G869" s="42">
        <v>891.66</v>
      </c>
    </row>
    <row r="870" spans="1:7">
      <c r="A870" s="3">
        <v>38574</v>
      </c>
      <c r="B870" s="4" t="s">
        <v>247</v>
      </c>
      <c r="C870" s="4" t="s">
        <v>248</v>
      </c>
      <c r="D870" s="4" t="s">
        <v>262</v>
      </c>
      <c r="E870" s="4" t="s">
        <v>1505</v>
      </c>
      <c r="F870" s="42">
        <v>346.71840000000003</v>
      </c>
      <c r="G870" s="42">
        <v>509.88</v>
      </c>
    </row>
    <row r="871" spans="1:7">
      <c r="A871" s="3">
        <v>38573</v>
      </c>
      <c r="B871" s="4" t="s">
        <v>275</v>
      </c>
      <c r="C871" s="4" t="s">
        <v>261</v>
      </c>
      <c r="D871" s="4" t="s">
        <v>259</v>
      </c>
      <c r="E871" s="4" t="s">
        <v>1109</v>
      </c>
      <c r="F871" s="42">
        <v>4070.6401000000001</v>
      </c>
      <c r="G871" s="42">
        <v>6899.39</v>
      </c>
    </row>
    <row r="872" spans="1:7">
      <c r="A872" s="3">
        <v>38573</v>
      </c>
      <c r="B872" s="4" t="s">
        <v>275</v>
      </c>
      <c r="C872" s="4" t="s">
        <v>244</v>
      </c>
      <c r="D872" s="4" t="s">
        <v>279</v>
      </c>
      <c r="E872" s="4" t="s">
        <v>1110</v>
      </c>
      <c r="F872" s="42">
        <v>3580.6875</v>
      </c>
      <c r="G872" s="42">
        <v>4774.25</v>
      </c>
    </row>
    <row r="873" spans="1:7">
      <c r="A873" s="3">
        <v>38573</v>
      </c>
      <c r="B873" s="4" t="s">
        <v>275</v>
      </c>
      <c r="C873" s="4" t="s">
        <v>253</v>
      </c>
      <c r="D873" s="4" t="s">
        <v>251</v>
      </c>
      <c r="E873" s="4" t="s">
        <v>1111</v>
      </c>
      <c r="F873" s="42">
        <v>1327.1233999999999</v>
      </c>
      <c r="G873" s="42">
        <v>3586.82</v>
      </c>
    </row>
    <row r="874" spans="1:7">
      <c r="A874" s="3">
        <v>38572</v>
      </c>
      <c r="B874" s="4" t="s">
        <v>275</v>
      </c>
      <c r="C874" s="4" t="s">
        <v>272</v>
      </c>
      <c r="D874" s="4" t="s">
        <v>268</v>
      </c>
      <c r="E874" s="4" t="s">
        <v>1112</v>
      </c>
      <c r="F874" s="42">
        <v>5623.7619999999997</v>
      </c>
      <c r="G874" s="42">
        <v>9531.7999999999993</v>
      </c>
    </row>
    <row r="875" spans="1:7">
      <c r="A875" s="3">
        <v>38572</v>
      </c>
      <c r="B875" s="4" t="s">
        <v>247</v>
      </c>
      <c r="C875" s="4" t="s">
        <v>261</v>
      </c>
      <c r="D875" s="4" t="s">
        <v>288</v>
      </c>
      <c r="E875" s="4" t="s">
        <v>1113</v>
      </c>
      <c r="F875" s="42">
        <v>2237.4629</v>
      </c>
      <c r="G875" s="42">
        <v>3792.31</v>
      </c>
    </row>
    <row r="876" spans="1:7">
      <c r="A876" s="3">
        <v>38571</v>
      </c>
      <c r="B876" s="4" t="s">
        <v>267</v>
      </c>
      <c r="C876" s="4" t="s">
        <v>258</v>
      </c>
      <c r="D876" s="4" t="s">
        <v>262</v>
      </c>
      <c r="E876" s="4" t="s">
        <v>1114</v>
      </c>
      <c r="F876" s="42">
        <v>4037.3688999999999</v>
      </c>
      <c r="G876" s="42">
        <v>9389.23</v>
      </c>
    </row>
    <row r="877" spans="1:7">
      <c r="A877" s="3">
        <v>38571</v>
      </c>
      <c r="B877" s="4" t="s">
        <v>264</v>
      </c>
      <c r="C877" s="4" t="s">
        <v>244</v>
      </c>
      <c r="D877" s="4" t="s">
        <v>259</v>
      </c>
      <c r="E877" s="4" t="s">
        <v>1115</v>
      </c>
      <c r="F877" s="42">
        <v>8482.2452000000012</v>
      </c>
      <c r="G877" s="42">
        <v>9071.92</v>
      </c>
    </row>
    <row r="878" spans="1:7">
      <c r="A878" s="3">
        <v>38571</v>
      </c>
      <c r="B878" s="4" t="s">
        <v>243</v>
      </c>
      <c r="C878" s="4" t="s">
        <v>255</v>
      </c>
      <c r="D878" s="4" t="s">
        <v>256</v>
      </c>
      <c r="E878" s="4" t="s">
        <v>1116</v>
      </c>
      <c r="F878" s="42">
        <v>6549.8713500000003</v>
      </c>
      <c r="G878" s="42">
        <v>7005.21</v>
      </c>
    </row>
    <row r="879" spans="1:7">
      <c r="A879" s="3">
        <v>38570</v>
      </c>
      <c r="B879" s="4" t="s">
        <v>247</v>
      </c>
      <c r="C879" s="4" t="s">
        <v>258</v>
      </c>
      <c r="D879" s="4" t="s">
        <v>281</v>
      </c>
      <c r="E879" s="4" t="s">
        <v>1117</v>
      </c>
      <c r="F879" s="42">
        <v>4509.1616000000004</v>
      </c>
      <c r="G879" s="42">
        <v>6631.12</v>
      </c>
    </row>
    <row r="880" spans="1:7">
      <c r="A880" s="3">
        <v>38570</v>
      </c>
      <c r="B880" s="4" t="s">
        <v>275</v>
      </c>
      <c r="C880" s="4" t="s">
        <v>253</v>
      </c>
      <c r="D880" s="4" t="s">
        <v>262</v>
      </c>
      <c r="E880" s="4" t="s">
        <v>1118</v>
      </c>
      <c r="F880" s="42">
        <v>769.61479999999995</v>
      </c>
      <c r="G880" s="42">
        <v>2080.04</v>
      </c>
    </row>
    <row r="881" spans="1:7">
      <c r="A881" s="3">
        <v>38570</v>
      </c>
      <c r="B881" s="4" t="s">
        <v>247</v>
      </c>
      <c r="C881" s="4" t="s">
        <v>248</v>
      </c>
      <c r="D881" s="4" t="s">
        <v>265</v>
      </c>
      <c r="E881" s="4" t="s">
        <v>1119</v>
      </c>
      <c r="F881" s="42">
        <v>607.64859999999999</v>
      </c>
      <c r="G881" s="42">
        <v>1047.67</v>
      </c>
    </row>
    <row r="882" spans="1:7">
      <c r="A882" s="3">
        <v>38570</v>
      </c>
      <c r="B882" s="4" t="s">
        <v>247</v>
      </c>
      <c r="C882" s="4" t="s">
        <v>258</v>
      </c>
      <c r="D882" s="4" t="s">
        <v>259</v>
      </c>
      <c r="E882" s="4" t="s">
        <v>1120</v>
      </c>
      <c r="F882" s="42">
        <v>540.80939999999998</v>
      </c>
      <c r="G882" s="42">
        <v>932.43</v>
      </c>
    </row>
    <row r="883" spans="1:7">
      <c r="A883" s="3">
        <v>38569</v>
      </c>
      <c r="B883" s="4" t="s">
        <v>264</v>
      </c>
      <c r="C883" s="4" t="s">
        <v>253</v>
      </c>
      <c r="D883" s="4" t="s">
        <v>268</v>
      </c>
      <c r="E883" s="4" t="s">
        <v>1121</v>
      </c>
      <c r="F883" s="42">
        <v>3234.7872000000002</v>
      </c>
      <c r="G883" s="42">
        <v>4757.04</v>
      </c>
    </row>
    <row r="884" spans="1:7">
      <c r="A884" s="3">
        <v>38569</v>
      </c>
      <c r="B884" s="4" t="s">
        <v>243</v>
      </c>
      <c r="C884" s="4" t="s">
        <v>272</v>
      </c>
      <c r="D884" s="4" t="s">
        <v>256</v>
      </c>
      <c r="E884" s="4" t="s">
        <v>1122</v>
      </c>
      <c r="F884" s="42">
        <v>1635.0224000000001</v>
      </c>
      <c r="G884" s="42">
        <v>1857.98</v>
      </c>
    </row>
    <row r="885" spans="1:7">
      <c r="A885" s="3">
        <v>38568</v>
      </c>
      <c r="B885" s="4" t="s">
        <v>247</v>
      </c>
      <c r="C885" s="4" t="s">
        <v>258</v>
      </c>
      <c r="D885" s="4" t="s">
        <v>279</v>
      </c>
      <c r="E885" s="4" t="s">
        <v>1123</v>
      </c>
      <c r="F885" s="42">
        <v>2881.4256999999998</v>
      </c>
      <c r="G885" s="42">
        <v>6700.99</v>
      </c>
    </row>
    <row r="886" spans="1:7">
      <c r="A886" s="3">
        <v>38568</v>
      </c>
      <c r="B886" s="4" t="s">
        <v>267</v>
      </c>
      <c r="C886" s="4" t="s">
        <v>258</v>
      </c>
      <c r="D886" s="4" t="s">
        <v>281</v>
      </c>
      <c r="E886" s="4" t="s">
        <v>1124</v>
      </c>
      <c r="F886" s="42">
        <v>4911.2464500000006</v>
      </c>
      <c r="G886" s="42">
        <v>5252.67</v>
      </c>
    </row>
    <row r="887" spans="1:7">
      <c r="A887" s="3">
        <v>38568</v>
      </c>
      <c r="B887" s="4" t="s">
        <v>264</v>
      </c>
      <c r="C887" s="4" t="s">
        <v>248</v>
      </c>
      <c r="D887" s="4" t="s">
        <v>288</v>
      </c>
      <c r="E887" s="4" t="s">
        <v>1125</v>
      </c>
      <c r="F887" s="42">
        <v>872.39240000000007</v>
      </c>
      <c r="G887" s="42">
        <v>1282.93</v>
      </c>
    </row>
    <row r="888" spans="1:7">
      <c r="A888" s="3">
        <v>38567</v>
      </c>
      <c r="B888" s="4" t="s">
        <v>264</v>
      </c>
      <c r="C888" s="4" t="s">
        <v>253</v>
      </c>
      <c r="D888" s="4" t="s">
        <v>281</v>
      </c>
      <c r="E888" s="4" t="s">
        <v>1126</v>
      </c>
      <c r="F888" s="42">
        <v>8814.5722500000011</v>
      </c>
      <c r="G888" s="42">
        <v>9427.35</v>
      </c>
    </row>
    <row r="889" spans="1:7">
      <c r="A889" s="3">
        <v>38567</v>
      </c>
      <c r="B889" s="4" t="s">
        <v>267</v>
      </c>
      <c r="C889" s="4" t="s">
        <v>255</v>
      </c>
      <c r="D889" s="4" t="s">
        <v>262</v>
      </c>
      <c r="E889" s="4" t="s">
        <v>1127</v>
      </c>
      <c r="F889" s="42">
        <v>2838.2705999999998</v>
      </c>
      <c r="G889" s="42">
        <v>4893.57</v>
      </c>
    </row>
    <row r="890" spans="1:7">
      <c r="A890" s="3">
        <v>38566</v>
      </c>
      <c r="B890" s="4" t="s">
        <v>264</v>
      </c>
      <c r="C890" s="4" t="s">
        <v>258</v>
      </c>
      <c r="D890" s="4" t="s">
        <v>276</v>
      </c>
      <c r="E890" s="4" t="s">
        <v>1128</v>
      </c>
      <c r="F890" s="42">
        <v>3695.7671999999998</v>
      </c>
      <c r="G890" s="42">
        <v>9988.56</v>
      </c>
    </row>
    <row r="891" spans="1:7">
      <c r="A891" s="3">
        <v>38566</v>
      </c>
      <c r="B891" s="4" t="s">
        <v>264</v>
      </c>
      <c r="C891" s="4" t="s">
        <v>272</v>
      </c>
      <c r="D891" s="4" t="s">
        <v>317</v>
      </c>
      <c r="E891" s="4" t="s">
        <v>1129</v>
      </c>
      <c r="F891" s="42">
        <v>4364.4397500000005</v>
      </c>
      <c r="G891" s="42">
        <v>4667.8500000000004</v>
      </c>
    </row>
    <row r="892" spans="1:7">
      <c r="A892" s="3">
        <v>38565</v>
      </c>
      <c r="B892" s="4" t="s">
        <v>247</v>
      </c>
      <c r="C892" s="4" t="s">
        <v>261</v>
      </c>
      <c r="D892" s="4" t="s">
        <v>317</v>
      </c>
      <c r="E892" s="4" t="s">
        <v>1130</v>
      </c>
      <c r="F892" s="42">
        <v>7010.2725000000009</v>
      </c>
      <c r="G892" s="42">
        <v>9347.0300000000007</v>
      </c>
    </row>
    <row r="893" spans="1:7">
      <c r="A893" s="3">
        <v>38565</v>
      </c>
      <c r="B893" s="4" t="s">
        <v>243</v>
      </c>
      <c r="C893" s="4" t="s">
        <v>255</v>
      </c>
      <c r="D893" s="4" t="s">
        <v>268</v>
      </c>
      <c r="E893" s="4" t="s">
        <v>1131</v>
      </c>
      <c r="F893" s="42">
        <v>1375.0212000000001</v>
      </c>
      <c r="G893" s="42">
        <v>2022.09</v>
      </c>
    </row>
    <row r="894" spans="1:7">
      <c r="A894" s="3">
        <v>38565</v>
      </c>
      <c r="B894" s="4" t="s">
        <v>264</v>
      </c>
      <c r="C894" s="4" t="s">
        <v>244</v>
      </c>
      <c r="D894" s="4" t="s">
        <v>288</v>
      </c>
      <c r="E894" s="4" t="s">
        <v>1132</v>
      </c>
      <c r="F894" s="42">
        <v>295.24549999999999</v>
      </c>
      <c r="G894" s="42">
        <v>536.80999999999995</v>
      </c>
    </row>
    <row r="895" spans="1:7">
      <c r="A895" s="3">
        <v>38563</v>
      </c>
      <c r="B895" s="4" t="s">
        <v>243</v>
      </c>
      <c r="C895" s="4" t="s">
        <v>272</v>
      </c>
      <c r="D895" s="4" t="s">
        <v>262</v>
      </c>
      <c r="E895" s="4" t="s">
        <v>1133</v>
      </c>
      <c r="F895" s="42">
        <v>5463.8778999999995</v>
      </c>
      <c r="G895" s="42">
        <v>9260.81</v>
      </c>
    </row>
    <row r="896" spans="1:7">
      <c r="A896" s="3">
        <v>38563</v>
      </c>
      <c r="B896" s="4" t="s">
        <v>267</v>
      </c>
      <c r="C896" s="4" t="s">
        <v>272</v>
      </c>
      <c r="D896" s="4" t="s">
        <v>317</v>
      </c>
      <c r="E896" s="4" t="s">
        <v>1134</v>
      </c>
      <c r="F896" s="42">
        <v>5237.0174999999999</v>
      </c>
      <c r="G896" s="42">
        <v>6982.69</v>
      </c>
    </row>
    <row r="897" spans="1:7">
      <c r="A897" s="3">
        <v>38563</v>
      </c>
      <c r="B897" s="4" t="s">
        <v>247</v>
      </c>
      <c r="C897" s="4" t="s">
        <v>244</v>
      </c>
      <c r="D897" s="4" t="s">
        <v>288</v>
      </c>
      <c r="E897" s="4" t="s">
        <v>1135</v>
      </c>
      <c r="F897" s="42">
        <v>1054.8079</v>
      </c>
      <c r="G897" s="42">
        <v>1787.81</v>
      </c>
    </row>
    <row r="898" spans="1:7">
      <c r="A898" s="3">
        <v>38562</v>
      </c>
      <c r="B898" s="4" t="s">
        <v>247</v>
      </c>
      <c r="C898" s="4" t="s">
        <v>261</v>
      </c>
      <c r="D898" s="4" t="s">
        <v>276</v>
      </c>
      <c r="E898" s="4" t="s">
        <v>1136</v>
      </c>
      <c r="F898" s="42">
        <v>3218.3250000000003</v>
      </c>
      <c r="G898" s="42">
        <v>5851.5</v>
      </c>
    </row>
    <row r="899" spans="1:7">
      <c r="A899" s="3">
        <v>38562</v>
      </c>
      <c r="B899" s="4" t="s">
        <v>247</v>
      </c>
      <c r="C899" s="4" t="s">
        <v>258</v>
      </c>
      <c r="D899" s="4" t="s">
        <v>317</v>
      </c>
      <c r="E899" s="4" t="s">
        <v>1137</v>
      </c>
      <c r="F899" s="42">
        <v>2259.4769999999999</v>
      </c>
      <c r="G899" s="42">
        <v>3895.65</v>
      </c>
    </row>
    <row r="900" spans="1:7">
      <c r="A900" s="3">
        <v>38562</v>
      </c>
      <c r="B900" s="4" t="s">
        <v>267</v>
      </c>
      <c r="C900" s="4" t="s">
        <v>261</v>
      </c>
      <c r="D900" s="4" t="s">
        <v>251</v>
      </c>
      <c r="E900" s="4" t="s">
        <v>791</v>
      </c>
      <c r="F900" s="42">
        <v>966.49300000000005</v>
      </c>
      <c r="G900" s="42">
        <v>1757.26</v>
      </c>
    </row>
    <row r="901" spans="1:7">
      <c r="A901" s="3">
        <v>38561</v>
      </c>
      <c r="B901" s="4" t="s">
        <v>247</v>
      </c>
      <c r="C901" s="4" t="s">
        <v>272</v>
      </c>
      <c r="D901" s="4" t="s">
        <v>268</v>
      </c>
      <c r="E901" s="4" t="s">
        <v>1138</v>
      </c>
      <c r="F901" s="42">
        <v>7014.8850000000002</v>
      </c>
      <c r="G901" s="42">
        <v>9353.18</v>
      </c>
    </row>
    <row r="902" spans="1:7">
      <c r="A902" s="3">
        <v>38561</v>
      </c>
      <c r="B902" s="4" t="s">
        <v>267</v>
      </c>
      <c r="C902" s="4" t="s">
        <v>261</v>
      </c>
      <c r="D902" s="4" t="s">
        <v>256</v>
      </c>
      <c r="E902" s="4" t="s">
        <v>1139</v>
      </c>
      <c r="F902" s="42">
        <v>2898.1956999999998</v>
      </c>
      <c r="G902" s="42">
        <v>6739.99</v>
      </c>
    </row>
    <row r="903" spans="1:7">
      <c r="A903" s="3">
        <v>38561</v>
      </c>
      <c r="B903" s="4" t="s">
        <v>247</v>
      </c>
      <c r="C903" s="4" t="s">
        <v>258</v>
      </c>
      <c r="D903" s="4" t="s">
        <v>265</v>
      </c>
      <c r="E903" s="4" t="s">
        <v>1140</v>
      </c>
      <c r="F903" s="42">
        <v>3967.77</v>
      </c>
      <c r="G903" s="42">
        <v>5290.36</v>
      </c>
    </row>
    <row r="904" spans="1:7">
      <c r="A904" s="3">
        <v>38561</v>
      </c>
      <c r="B904" s="4" t="s">
        <v>267</v>
      </c>
      <c r="C904" s="4" t="s">
        <v>253</v>
      </c>
      <c r="D904" s="4" t="s">
        <v>279</v>
      </c>
      <c r="E904" s="4" t="s">
        <v>1141</v>
      </c>
      <c r="F904" s="42">
        <v>2875.1250000000005</v>
      </c>
      <c r="G904" s="42">
        <v>5227.5</v>
      </c>
    </row>
    <row r="905" spans="1:7">
      <c r="A905" s="3">
        <v>38561</v>
      </c>
      <c r="B905" s="4" t="s">
        <v>267</v>
      </c>
      <c r="C905" s="4" t="s">
        <v>272</v>
      </c>
      <c r="D905" s="4" t="s">
        <v>288</v>
      </c>
      <c r="E905" s="4" t="s">
        <v>269</v>
      </c>
      <c r="F905" s="42">
        <v>1115.2845</v>
      </c>
      <c r="G905" s="42">
        <v>2027.79</v>
      </c>
    </row>
    <row r="906" spans="1:7">
      <c r="A906" s="3">
        <v>38561</v>
      </c>
      <c r="B906" s="4" t="s">
        <v>243</v>
      </c>
      <c r="C906" s="4" t="s">
        <v>244</v>
      </c>
      <c r="D906" s="4" t="s">
        <v>259</v>
      </c>
      <c r="E906" s="4" t="s">
        <v>1142</v>
      </c>
      <c r="F906" s="42">
        <v>500.21839999999997</v>
      </c>
      <c r="G906" s="42">
        <v>568.42999999999995</v>
      </c>
    </row>
    <row r="907" spans="1:7">
      <c r="A907" s="3">
        <v>38560</v>
      </c>
      <c r="B907" s="4" t="s">
        <v>267</v>
      </c>
      <c r="C907" s="4" t="s">
        <v>244</v>
      </c>
      <c r="D907" s="4" t="s">
        <v>262</v>
      </c>
      <c r="E907" s="4" t="s">
        <v>1143</v>
      </c>
      <c r="F907" s="42">
        <v>5568.6855000000005</v>
      </c>
      <c r="G907" s="42">
        <v>9438.4500000000007</v>
      </c>
    </row>
    <row r="908" spans="1:7">
      <c r="A908" s="3">
        <v>38560</v>
      </c>
      <c r="B908" s="4" t="s">
        <v>264</v>
      </c>
      <c r="C908" s="4" t="s">
        <v>253</v>
      </c>
      <c r="D908" s="4" t="s">
        <v>254</v>
      </c>
      <c r="E908" s="4" t="s">
        <v>1144</v>
      </c>
      <c r="F908" s="42">
        <v>3641.2515000000003</v>
      </c>
      <c r="G908" s="42">
        <v>8091.67</v>
      </c>
    </row>
    <row r="909" spans="1:7">
      <c r="A909" s="3">
        <v>38560</v>
      </c>
      <c r="B909" s="4" t="s">
        <v>247</v>
      </c>
      <c r="C909" s="4" t="s">
        <v>255</v>
      </c>
      <c r="D909" s="4" t="s">
        <v>279</v>
      </c>
      <c r="E909" s="4" t="s">
        <v>1145</v>
      </c>
      <c r="F909" s="42">
        <v>2690.7028999999998</v>
      </c>
      <c r="G909" s="42">
        <v>7272.17</v>
      </c>
    </row>
    <row r="910" spans="1:7">
      <c r="A910" s="3">
        <v>38560</v>
      </c>
      <c r="B910" s="4" t="s">
        <v>275</v>
      </c>
      <c r="C910" s="4" t="s">
        <v>253</v>
      </c>
      <c r="D910" s="4" t="s">
        <v>251</v>
      </c>
      <c r="E910" s="4" t="s">
        <v>1146</v>
      </c>
      <c r="F910" s="42">
        <v>5352.9696000000004</v>
      </c>
      <c r="G910" s="42">
        <v>6082.92</v>
      </c>
    </row>
    <row r="911" spans="1:7">
      <c r="A911" s="3">
        <v>38560</v>
      </c>
      <c r="B911" s="4" t="s">
        <v>243</v>
      </c>
      <c r="C911" s="4" t="s">
        <v>272</v>
      </c>
      <c r="D911" s="4" t="s">
        <v>254</v>
      </c>
      <c r="E911" s="4" t="s">
        <v>1147</v>
      </c>
      <c r="F911" s="42">
        <v>2807.3430000000003</v>
      </c>
      <c r="G911" s="42">
        <v>5104.26</v>
      </c>
    </row>
    <row r="912" spans="1:7">
      <c r="A912" s="3">
        <v>38560</v>
      </c>
      <c r="B912" s="4" t="s">
        <v>275</v>
      </c>
      <c r="C912" s="4" t="s">
        <v>253</v>
      </c>
      <c r="D912" s="4" t="s">
        <v>317</v>
      </c>
      <c r="E912" s="4" t="s">
        <v>1148</v>
      </c>
      <c r="F912" s="42">
        <v>1468.2327</v>
      </c>
      <c r="G912" s="42">
        <v>2488.5300000000002</v>
      </c>
    </row>
    <row r="913" spans="1:7">
      <c r="A913" s="3">
        <v>38559</v>
      </c>
      <c r="B913" s="4" t="s">
        <v>243</v>
      </c>
      <c r="C913" s="4" t="s">
        <v>272</v>
      </c>
      <c r="D913" s="4" t="s">
        <v>262</v>
      </c>
      <c r="E913" s="4" t="s">
        <v>1149</v>
      </c>
      <c r="F913" s="42">
        <v>4286.4764999999998</v>
      </c>
      <c r="G913" s="42">
        <v>9968.5499999999993</v>
      </c>
    </row>
    <row r="914" spans="1:7">
      <c r="A914" s="3">
        <v>38559</v>
      </c>
      <c r="B914" s="4" t="s">
        <v>247</v>
      </c>
      <c r="C914" s="4" t="s">
        <v>286</v>
      </c>
      <c r="D914" s="4" t="s">
        <v>317</v>
      </c>
      <c r="E914" s="4" t="s">
        <v>1150</v>
      </c>
      <c r="F914" s="42">
        <v>6050.4088000000002</v>
      </c>
      <c r="G914" s="42">
        <v>8897.66</v>
      </c>
    </row>
    <row r="915" spans="1:7">
      <c r="A915" s="3">
        <v>38559</v>
      </c>
      <c r="B915" s="4" t="s">
        <v>247</v>
      </c>
      <c r="C915" s="4" t="s">
        <v>244</v>
      </c>
      <c r="D915" s="4" t="s">
        <v>262</v>
      </c>
      <c r="E915" s="4" t="s">
        <v>1151</v>
      </c>
      <c r="F915" s="42">
        <v>3562.1960000000004</v>
      </c>
      <c r="G915" s="42">
        <v>6476.72</v>
      </c>
    </row>
    <row r="916" spans="1:7">
      <c r="A916" s="3">
        <v>38559</v>
      </c>
      <c r="B916" s="4" t="s">
        <v>275</v>
      </c>
      <c r="C916" s="4" t="s">
        <v>244</v>
      </c>
      <c r="D916" s="4" t="s">
        <v>251</v>
      </c>
      <c r="E916" s="4" t="s">
        <v>1152</v>
      </c>
      <c r="F916" s="42">
        <v>944.04719999999986</v>
      </c>
      <c r="G916" s="42">
        <v>1600.08</v>
      </c>
    </row>
    <row r="917" spans="1:7">
      <c r="A917" s="3">
        <v>38559</v>
      </c>
      <c r="B917" s="4" t="s">
        <v>264</v>
      </c>
      <c r="C917" s="4" t="s">
        <v>253</v>
      </c>
      <c r="D917" s="4" t="s">
        <v>256</v>
      </c>
      <c r="E917" s="4" t="s">
        <v>1153</v>
      </c>
      <c r="F917" s="42">
        <v>749.505</v>
      </c>
      <c r="G917" s="42">
        <v>1292.25</v>
      </c>
    </row>
    <row r="918" spans="1:7">
      <c r="A918" s="3">
        <v>38558</v>
      </c>
      <c r="B918" s="4" t="s">
        <v>243</v>
      </c>
      <c r="C918" s="4" t="s">
        <v>272</v>
      </c>
      <c r="D918" s="4" t="s">
        <v>265</v>
      </c>
      <c r="E918" s="4" t="s">
        <v>1154</v>
      </c>
      <c r="F918" s="42">
        <v>6673.348</v>
      </c>
      <c r="G918" s="42">
        <v>7583.35</v>
      </c>
    </row>
    <row r="919" spans="1:7">
      <c r="A919" s="3">
        <v>38558</v>
      </c>
      <c r="B919" s="4" t="s">
        <v>264</v>
      </c>
      <c r="C919" s="4" t="s">
        <v>272</v>
      </c>
      <c r="D919" s="4" t="s">
        <v>265</v>
      </c>
      <c r="E919" s="4" t="s">
        <v>1155</v>
      </c>
      <c r="F919" s="42">
        <v>3287.614</v>
      </c>
      <c r="G919" s="42">
        <v>5977.48</v>
      </c>
    </row>
    <row r="920" spans="1:7">
      <c r="A920" s="3">
        <v>38558</v>
      </c>
      <c r="B920" s="4" t="s">
        <v>247</v>
      </c>
      <c r="C920" s="4" t="s">
        <v>253</v>
      </c>
      <c r="D920" s="4" t="s">
        <v>265</v>
      </c>
      <c r="E920" s="4" t="s">
        <v>1156</v>
      </c>
      <c r="F920" s="42">
        <v>1394.7221999999999</v>
      </c>
      <c r="G920" s="42">
        <v>3243.54</v>
      </c>
    </row>
    <row r="921" spans="1:7">
      <c r="A921" s="3">
        <v>38558</v>
      </c>
      <c r="B921" s="4" t="s">
        <v>247</v>
      </c>
      <c r="C921" s="4" t="s">
        <v>244</v>
      </c>
      <c r="D921" s="4" t="s">
        <v>279</v>
      </c>
      <c r="E921" s="4" t="s">
        <v>1157</v>
      </c>
      <c r="F921" s="42">
        <v>1872.4111999999998</v>
      </c>
      <c r="G921" s="42">
        <v>2127.7399999999998</v>
      </c>
    </row>
    <row r="922" spans="1:7">
      <c r="A922" s="3">
        <v>38557</v>
      </c>
      <c r="B922" s="4" t="s">
        <v>243</v>
      </c>
      <c r="C922" s="4" t="s">
        <v>255</v>
      </c>
      <c r="D922" s="4" t="s">
        <v>279</v>
      </c>
      <c r="E922" s="4" t="s">
        <v>1158</v>
      </c>
      <c r="F922" s="42">
        <v>3234.2809999999995</v>
      </c>
      <c r="G922" s="42">
        <v>8741.2999999999993</v>
      </c>
    </row>
    <row r="923" spans="1:7">
      <c r="A923" s="3">
        <v>38556</v>
      </c>
      <c r="B923" s="4" t="s">
        <v>247</v>
      </c>
      <c r="C923" s="4" t="s">
        <v>244</v>
      </c>
      <c r="D923" s="4" t="s">
        <v>279</v>
      </c>
      <c r="E923" s="4" t="s">
        <v>1159</v>
      </c>
      <c r="F923" s="42">
        <v>3913.0965000000001</v>
      </c>
      <c r="G923" s="42">
        <v>8695.77</v>
      </c>
    </row>
    <row r="924" spans="1:7">
      <c r="A924" s="3">
        <v>38556</v>
      </c>
      <c r="B924" s="4" t="s">
        <v>275</v>
      </c>
      <c r="C924" s="4" t="s">
        <v>253</v>
      </c>
      <c r="D924" s="4" t="s">
        <v>279</v>
      </c>
      <c r="E924" s="4" t="s">
        <v>1160</v>
      </c>
      <c r="F924" s="42">
        <v>5299.4575999999997</v>
      </c>
      <c r="G924" s="42">
        <v>7793.32</v>
      </c>
    </row>
    <row r="925" spans="1:7">
      <c r="A925" s="3">
        <v>38555</v>
      </c>
      <c r="B925" s="4" t="s">
        <v>275</v>
      </c>
      <c r="C925" s="4" t="s">
        <v>248</v>
      </c>
      <c r="D925" s="4" t="s">
        <v>256</v>
      </c>
      <c r="E925" s="4" t="s">
        <v>1161</v>
      </c>
      <c r="F925" s="42">
        <v>3982.4149000000002</v>
      </c>
      <c r="G925" s="42">
        <v>9261.43</v>
      </c>
    </row>
    <row r="926" spans="1:7">
      <c r="A926" s="3">
        <v>38554</v>
      </c>
      <c r="B926" s="4" t="s">
        <v>275</v>
      </c>
      <c r="C926" s="4" t="s">
        <v>272</v>
      </c>
      <c r="D926" s="4" t="s">
        <v>259</v>
      </c>
      <c r="E926" s="4" t="s">
        <v>1162</v>
      </c>
      <c r="F926" s="42">
        <v>7044.3375000000005</v>
      </c>
      <c r="G926" s="42">
        <v>9392.4500000000007</v>
      </c>
    </row>
    <row r="927" spans="1:7">
      <c r="A927" s="3">
        <v>38554</v>
      </c>
      <c r="B927" s="4" t="s">
        <v>264</v>
      </c>
      <c r="C927" s="4" t="s">
        <v>253</v>
      </c>
      <c r="D927" s="4" t="s">
        <v>245</v>
      </c>
      <c r="E927" s="4" t="s">
        <v>1163</v>
      </c>
      <c r="F927" s="42">
        <v>1625.0625</v>
      </c>
      <c r="G927" s="42">
        <v>2166.75</v>
      </c>
    </row>
    <row r="928" spans="1:7">
      <c r="A928" s="3">
        <v>38554</v>
      </c>
      <c r="B928" s="4" t="s">
        <v>247</v>
      </c>
      <c r="C928" s="4" t="s">
        <v>261</v>
      </c>
      <c r="D928" s="4" t="s">
        <v>317</v>
      </c>
      <c r="E928" s="4" t="s">
        <v>1164</v>
      </c>
      <c r="F928" s="42">
        <v>1641.6136000000001</v>
      </c>
      <c r="G928" s="42">
        <v>1865.47</v>
      </c>
    </row>
    <row r="929" spans="1:7">
      <c r="A929" s="3">
        <v>38553</v>
      </c>
      <c r="B929" s="4" t="s">
        <v>267</v>
      </c>
      <c r="C929" s="4" t="s">
        <v>258</v>
      </c>
      <c r="D929" s="4" t="s">
        <v>251</v>
      </c>
      <c r="E929" s="4" t="s">
        <v>1165</v>
      </c>
      <c r="F929" s="42">
        <v>2051.0527000000002</v>
      </c>
      <c r="G929" s="42">
        <v>4769.8900000000003</v>
      </c>
    </row>
    <row r="930" spans="1:7">
      <c r="A930" s="3">
        <v>38553</v>
      </c>
      <c r="B930" s="4" t="s">
        <v>264</v>
      </c>
      <c r="C930" s="4" t="s">
        <v>272</v>
      </c>
      <c r="D930" s="4" t="s">
        <v>288</v>
      </c>
      <c r="E930" s="4" t="s">
        <v>1166</v>
      </c>
      <c r="F930" s="42">
        <v>3220.41</v>
      </c>
      <c r="G930" s="42">
        <v>4293.88</v>
      </c>
    </row>
    <row r="931" spans="1:7">
      <c r="A931" s="3">
        <v>38553</v>
      </c>
      <c r="B931" s="4" t="s">
        <v>264</v>
      </c>
      <c r="C931" s="4" t="s">
        <v>255</v>
      </c>
      <c r="D931" s="4" t="s">
        <v>265</v>
      </c>
      <c r="E931" s="4" t="s">
        <v>1167</v>
      </c>
      <c r="F931" s="42">
        <v>1118.2211</v>
      </c>
      <c r="G931" s="42">
        <v>1895.29</v>
      </c>
    </row>
    <row r="932" spans="1:7">
      <c r="A932" s="3">
        <v>38553</v>
      </c>
      <c r="B932" s="4" t="s">
        <v>264</v>
      </c>
      <c r="C932" s="4" t="s">
        <v>253</v>
      </c>
      <c r="D932" s="4" t="s">
        <v>262</v>
      </c>
      <c r="E932" s="4" t="s">
        <v>1168</v>
      </c>
      <c r="F932" s="42">
        <v>983.02499999999998</v>
      </c>
      <c r="G932" s="42">
        <v>1310.7</v>
      </c>
    </row>
    <row r="933" spans="1:7">
      <c r="A933" s="3">
        <v>38552</v>
      </c>
      <c r="B933" s="4" t="s">
        <v>264</v>
      </c>
      <c r="C933" s="4" t="s">
        <v>244</v>
      </c>
      <c r="D933" s="4" t="s">
        <v>268</v>
      </c>
      <c r="E933" s="4" t="s">
        <v>1169</v>
      </c>
      <c r="F933" s="42">
        <v>5046</v>
      </c>
      <c r="G933" s="42">
        <v>8700</v>
      </c>
    </row>
    <row r="934" spans="1:7">
      <c r="A934" s="3">
        <v>38552</v>
      </c>
      <c r="B934" s="4" t="s">
        <v>247</v>
      </c>
      <c r="C934" s="4" t="s">
        <v>253</v>
      </c>
      <c r="D934" s="4" t="s">
        <v>245</v>
      </c>
      <c r="E934" s="4" t="s">
        <v>1170</v>
      </c>
      <c r="F934" s="42">
        <v>5064.1163999999999</v>
      </c>
      <c r="G934" s="42">
        <v>7447.23</v>
      </c>
    </row>
    <row r="935" spans="1:7">
      <c r="A935" s="3">
        <v>38551</v>
      </c>
      <c r="B935" s="4" t="s">
        <v>275</v>
      </c>
      <c r="C935" s="4" t="s">
        <v>244</v>
      </c>
      <c r="D935" s="4" t="s">
        <v>288</v>
      </c>
      <c r="E935" s="4" t="s">
        <v>1171</v>
      </c>
      <c r="F935" s="42">
        <v>4445.8333999999995</v>
      </c>
      <c r="G935" s="42">
        <v>7665.23</v>
      </c>
    </row>
    <row r="936" spans="1:7">
      <c r="A936" s="3">
        <v>38551</v>
      </c>
      <c r="B936" s="4" t="s">
        <v>247</v>
      </c>
      <c r="C936" s="4" t="s">
        <v>244</v>
      </c>
      <c r="D936" s="4" t="s">
        <v>276</v>
      </c>
      <c r="E936" s="4" t="s">
        <v>1172</v>
      </c>
      <c r="F936" s="42">
        <v>3885.4750000000004</v>
      </c>
      <c r="G936" s="42">
        <v>7064.5</v>
      </c>
    </row>
    <row r="937" spans="1:7">
      <c r="A937" s="3">
        <v>38551</v>
      </c>
      <c r="B937" s="4" t="s">
        <v>264</v>
      </c>
      <c r="C937" s="4" t="s">
        <v>258</v>
      </c>
      <c r="D937" s="4" t="s">
        <v>245</v>
      </c>
      <c r="E937" s="4" t="s">
        <v>1173</v>
      </c>
      <c r="F937" s="42">
        <v>1068.597</v>
      </c>
      <c r="G937" s="42">
        <v>2888.1</v>
      </c>
    </row>
    <row r="938" spans="1:7">
      <c r="A938" s="3">
        <v>38550</v>
      </c>
      <c r="B938" s="4" t="s">
        <v>275</v>
      </c>
      <c r="C938" s="4" t="s">
        <v>248</v>
      </c>
      <c r="D938" s="4" t="s">
        <v>281</v>
      </c>
      <c r="E938" s="4" t="s">
        <v>1174</v>
      </c>
      <c r="F938" s="42">
        <v>5375.1455999999998</v>
      </c>
      <c r="G938" s="42">
        <v>6108.12</v>
      </c>
    </row>
    <row r="939" spans="1:7">
      <c r="A939" s="3">
        <v>38550</v>
      </c>
      <c r="B939" s="4" t="s">
        <v>247</v>
      </c>
      <c r="C939" s="4" t="s">
        <v>248</v>
      </c>
      <c r="D939" s="4" t="s">
        <v>245</v>
      </c>
      <c r="E939" s="4" t="s">
        <v>1175</v>
      </c>
      <c r="F939" s="42">
        <v>4164.3374999999996</v>
      </c>
      <c r="G939" s="42">
        <v>5552.45</v>
      </c>
    </row>
    <row r="940" spans="1:7">
      <c r="A940" s="3">
        <v>38550</v>
      </c>
      <c r="B940" s="4" t="s">
        <v>247</v>
      </c>
      <c r="C940" s="4" t="s">
        <v>248</v>
      </c>
      <c r="D940" s="4" t="s">
        <v>281</v>
      </c>
      <c r="E940" s="4" t="s">
        <v>1176</v>
      </c>
      <c r="F940" s="42">
        <v>1869.8098</v>
      </c>
      <c r="G940" s="42">
        <v>5053.54</v>
      </c>
    </row>
    <row r="941" spans="1:7">
      <c r="A941" s="3">
        <v>38550</v>
      </c>
      <c r="B941" s="4" t="s">
        <v>267</v>
      </c>
      <c r="C941" s="4" t="s">
        <v>286</v>
      </c>
      <c r="D941" s="4" t="s">
        <v>245</v>
      </c>
      <c r="E941" s="4" t="s">
        <v>1177</v>
      </c>
      <c r="F941" s="42">
        <v>2341.1550000000002</v>
      </c>
      <c r="G941" s="42">
        <v>3121.54</v>
      </c>
    </row>
    <row r="942" spans="1:7">
      <c r="A942" s="3">
        <v>38550</v>
      </c>
      <c r="B942" s="4" t="s">
        <v>247</v>
      </c>
      <c r="C942" s="4" t="s">
        <v>253</v>
      </c>
      <c r="D942" s="4" t="s">
        <v>245</v>
      </c>
      <c r="E942" s="4" t="s">
        <v>1178</v>
      </c>
      <c r="F942" s="42">
        <v>245.7825</v>
      </c>
      <c r="G942" s="42">
        <v>327.71</v>
      </c>
    </row>
    <row r="943" spans="1:7">
      <c r="A943" s="3">
        <v>38549</v>
      </c>
      <c r="B943" s="4" t="s">
        <v>247</v>
      </c>
      <c r="C943" s="4" t="s">
        <v>286</v>
      </c>
      <c r="D943" s="4" t="s">
        <v>245</v>
      </c>
      <c r="E943" s="4" t="s">
        <v>1179</v>
      </c>
      <c r="F943" s="42">
        <v>6263.6175000000003</v>
      </c>
      <c r="G943" s="42">
        <v>8351.49</v>
      </c>
    </row>
    <row r="944" spans="1:7">
      <c r="A944" s="3">
        <v>38549</v>
      </c>
      <c r="B944" s="4" t="s">
        <v>243</v>
      </c>
      <c r="C944" s="4" t="s">
        <v>258</v>
      </c>
      <c r="D944" s="4" t="s">
        <v>279</v>
      </c>
      <c r="E944" s="4" t="s">
        <v>1180</v>
      </c>
      <c r="F944" s="42">
        <v>2287.7325000000001</v>
      </c>
      <c r="G944" s="42">
        <v>3050.31</v>
      </c>
    </row>
    <row r="945" spans="1:7">
      <c r="A945" s="3">
        <v>38548</v>
      </c>
      <c r="B945" s="4" t="s">
        <v>243</v>
      </c>
      <c r="C945" s="4" t="s">
        <v>248</v>
      </c>
      <c r="D945" s="4" t="s">
        <v>245</v>
      </c>
      <c r="E945" s="4" t="s">
        <v>1181</v>
      </c>
      <c r="F945" s="42">
        <v>3145.57375</v>
      </c>
      <c r="G945" s="42">
        <v>3364.25</v>
      </c>
    </row>
    <row r="946" spans="1:7">
      <c r="A946" s="3">
        <v>38548</v>
      </c>
      <c r="B946" s="4" t="s">
        <v>243</v>
      </c>
      <c r="C946" s="4" t="s">
        <v>255</v>
      </c>
      <c r="D946" s="4" t="s">
        <v>251</v>
      </c>
      <c r="E946" s="4" t="s">
        <v>1182</v>
      </c>
      <c r="F946" s="42">
        <v>2844.6792</v>
      </c>
      <c r="G946" s="42">
        <v>3232.59</v>
      </c>
    </row>
    <row r="947" spans="1:7">
      <c r="A947" s="3">
        <v>38548</v>
      </c>
      <c r="B947" s="4" t="s">
        <v>267</v>
      </c>
      <c r="C947" s="4" t="s">
        <v>261</v>
      </c>
      <c r="D947" s="4" t="s">
        <v>262</v>
      </c>
      <c r="E947" s="4" t="s">
        <v>1183</v>
      </c>
      <c r="F947" s="42">
        <v>1908.5475000000001</v>
      </c>
      <c r="G947" s="42">
        <v>2544.73</v>
      </c>
    </row>
    <row r="948" spans="1:7">
      <c r="A948" s="3">
        <v>38548</v>
      </c>
      <c r="B948" s="4" t="s">
        <v>247</v>
      </c>
      <c r="C948" s="4" t="s">
        <v>272</v>
      </c>
      <c r="D948" s="4" t="s">
        <v>268</v>
      </c>
      <c r="E948" s="4" t="s">
        <v>1184</v>
      </c>
      <c r="F948" s="42">
        <v>989.75449999999989</v>
      </c>
      <c r="G948" s="42">
        <v>1677.55</v>
      </c>
    </row>
    <row r="949" spans="1:7">
      <c r="A949" s="3">
        <v>38547</v>
      </c>
      <c r="B949" s="4" t="s">
        <v>247</v>
      </c>
      <c r="C949" s="4" t="s">
        <v>255</v>
      </c>
      <c r="D949" s="4" t="s">
        <v>279</v>
      </c>
      <c r="E949" s="4" t="s">
        <v>1185</v>
      </c>
      <c r="F949" s="42">
        <v>7702.4739000000009</v>
      </c>
      <c r="G949" s="42">
        <v>8237.94</v>
      </c>
    </row>
    <row r="950" spans="1:7">
      <c r="A950" s="3">
        <v>38547</v>
      </c>
      <c r="B950" s="4" t="s">
        <v>267</v>
      </c>
      <c r="C950" s="4" t="s">
        <v>244</v>
      </c>
      <c r="D950" s="4" t="s">
        <v>276</v>
      </c>
      <c r="E950" s="4" t="s">
        <v>1186</v>
      </c>
      <c r="F950" s="42">
        <v>4235.5335000000005</v>
      </c>
      <c r="G950" s="42">
        <v>7700.97</v>
      </c>
    </row>
    <row r="951" spans="1:7">
      <c r="A951" s="3">
        <v>38547</v>
      </c>
      <c r="B951" s="4" t="s">
        <v>243</v>
      </c>
      <c r="C951" s="4" t="s">
        <v>286</v>
      </c>
      <c r="D951" s="4" t="s">
        <v>281</v>
      </c>
      <c r="E951" s="4" t="s">
        <v>1187</v>
      </c>
      <c r="F951" s="42">
        <v>2178.7928000000002</v>
      </c>
      <c r="G951" s="42">
        <v>5066.96</v>
      </c>
    </row>
    <row r="952" spans="1:7">
      <c r="A952" s="3">
        <v>38547</v>
      </c>
      <c r="B952" s="4" t="s">
        <v>243</v>
      </c>
      <c r="C952" s="4" t="s">
        <v>258</v>
      </c>
      <c r="D952" s="4" t="s">
        <v>303</v>
      </c>
      <c r="E952" s="4" t="s">
        <v>1188</v>
      </c>
      <c r="F952" s="42">
        <v>2148.5971</v>
      </c>
      <c r="G952" s="42">
        <v>3641.69</v>
      </c>
    </row>
    <row r="953" spans="1:7">
      <c r="A953" s="3">
        <v>38546</v>
      </c>
      <c r="B953" s="4" t="s">
        <v>267</v>
      </c>
      <c r="C953" s="4" t="s">
        <v>272</v>
      </c>
      <c r="D953" s="4" t="s">
        <v>262</v>
      </c>
      <c r="E953" s="4" t="s">
        <v>1189</v>
      </c>
      <c r="F953" s="42">
        <v>5510.9539999999997</v>
      </c>
      <c r="G953" s="42">
        <v>9340.6</v>
      </c>
    </row>
    <row r="954" spans="1:7">
      <c r="A954" s="3">
        <v>38546</v>
      </c>
      <c r="B954" s="4" t="s">
        <v>275</v>
      </c>
      <c r="C954" s="4" t="s">
        <v>255</v>
      </c>
      <c r="D954" s="4" t="s">
        <v>259</v>
      </c>
      <c r="E954" s="4" t="s">
        <v>1190</v>
      </c>
      <c r="F954" s="42">
        <v>6877.98</v>
      </c>
      <c r="G954" s="42">
        <v>9170.64</v>
      </c>
    </row>
    <row r="955" spans="1:7">
      <c r="A955" s="3">
        <v>38546</v>
      </c>
      <c r="B955" s="4" t="s">
        <v>243</v>
      </c>
      <c r="C955" s="4" t="s">
        <v>255</v>
      </c>
      <c r="D955" s="4" t="s">
        <v>276</v>
      </c>
      <c r="E955" s="4" t="s">
        <v>1191</v>
      </c>
      <c r="F955" s="42">
        <v>1612.1085</v>
      </c>
      <c r="G955" s="42">
        <v>4357.05</v>
      </c>
    </row>
    <row r="956" spans="1:7">
      <c r="A956" s="3">
        <v>38545</v>
      </c>
      <c r="B956" s="4" t="s">
        <v>275</v>
      </c>
      <c r="C956" s="4" t="s">
        <v>255</v>
      </c>
      <c r="D956" s="4" t="s">
        <v>288</v>
      </c>
      <c r="E956" s="4" t="s">
        <v>1192</v>
      </c>
      <c r="F956" s="42">
        <v>3653.8683999999998</v>
      </c>
      <c r="G956" s="42">
        <v>9875.32</v>
      </c>
    </row>
    <row r="957" spans="1:7">
      <c r="A957" s="3">
        <v>38545</v>
      </c>
      <c r="B957" s="4" t="s">
        <v>247</v>
      </c>
      <c r="C957" s="4" t="s">
        <v>248</v>
      </c>
      <c r="D957" s="4" t="s">
        <v>254</v>
      </c>
      <c r="E957" s="4" t="s">
        <v>1193</v>
      </c>
      <c r="F957" s="42">
        <v>2880.9</v>
      </c>
      <c r="G957" s="42">
        <v>3273.75</v>
      </c>
    </row>
    <row r="958" spans="1:7">
      <c r="A958" s="3">
        <v>38545</v>
      </c>
      <c r="B958" s="4" t="s">
        <v>267</v>
      </c>
      <c r="C958" s="4" t="s">
        <v>248</v>
      </c>
      <c r="D958" s="4" t="s">
        <v>281</v>
      </c>
      <c r="E958" s="4" t="s">
        <v>1194</v>
      </c>
      <c r="F958" s="42">
        <v>287.65440000000001</v>
      </c>
      <c r="G958" s="42">
        <v>326.88</v>
      </c>
    </row>
    <row r="959" spans="1:7">
      <c r="A959" s="3">
        <v>38544</v>
      </c>
      <c r="B959" s="4" t="s">
        <v>247</v>
      </c>
      <c r="C959" s="4" t="s">
        <v>261</v>
      </c>
      <c r="D959" s="4" t="s">
        <v>254</v>
      </c>
      <c r="E959" s="4" t="s">
        <v>1195</v>
      </c>
      <c r="F959" s="42">
        <v>5096.5380000000005</v>
      </c>
      <c r="G959" s="42">
        <v>8638.2000000000007</v>
      </c>
    </row>
    <row r="960" spans="1:7">
      <c r="A960" s="3">
        <v>38544</v>
      </c>
      <c r="B960" s="4" t="s">
        <v>247</v>
      </c>
      <c r="C960" s="4" t="s">
        <v>258</v>
      </c>
      <c r="D960" s="4" t="s">
        <v>254</v>
      </c>
      <c r="E960" s="4" t="s">
        <v>1196</v>
      </c>
      <c r="F960" s="42">
        <v>4211.1827999999996</v>
      </c>
      <c r="G960" s="42">
        <v>7260.66</v>
      </c>
    </row>
    <row r="961" spans="1:7">
      <c r="A961" s="3">
        <v>38544</v>
      </c>
      <c r="B961" s="4" t="s">
        <v>264</v>
      </c>
      <c r="C961" s="4" t="s">
        <v>261</v>
      </c>
      <c r="D961" s="4" t="s">
        <v>317</v>
      </c>
      <c r="E961" s="4" t="s">
        <v>1197</v>
      </c>
      <c r="F961" s="42">
        <v>3107.2788999999998</v>
      </c>
      <c r="G961" s="42">
        <v>7226.23</v>
      </c>
    </row>
    <row r="962" spans="1:7">
      <c r="A962" s="3">
        <v>38543</v>
      </c>
      <c r="B962" s="4" t="s">
        <v>264</v>
      </c>
      <c r="C962" s="4" t="s">
        <v>261</v>
      </c>
      <c r="D962" s="4" t="s">
        <v>268</v>
      </c>
      <c r="E962" s="4" t="s">
        <v>1198</v>
      </c>
      <c r="F962" s="42">
        <v>8429.3263999999999</v>
      </c>
      <c r="G962" s="42">
        <v>9578.7800000000007</v>
      </c>
    </row>
    <row r="963" spans="1:7">
      <c r="A963" s="3">
        <v>38543</v>
      </c>
      <c r="B963" s="4" t="s">
        <v>275</v>
      </c>
      <c r="C963" s="4" t="s">
        <v>286</v>
      </c>
      <c r="D963" s="4" t="s">
        <v>281</v>
      </c>
      <c r="E963" s="4" t="s">
        <v>1199</v>
      </c>
      <c r="F963" s="42">
        <v>3381.0748000000003</v>
      </c>
      <c r="G963" s="42">
        <v>9138.0400000000009</v>
      </c>
    </row>
    <row r="964" spans="1:7">
      <c r="A964" s="3">
        <v>38543</v>
      </c>
      <c r="B964" s="4" t="s">
        <v>267</v>
      </c>
      <c r="C964" s="4" t="s">
        <v>286</v>
      </c>
      <c r="D964" s="4" t="s">
        <v>317</v>
      </c>
      <c r="E964" s="4" t="s">
        <v>1200</v>
      </c>
      <c r="F964" s="42">
        <v>4941.5079999999998</v>
      </c>
      <c r="G964" s="42">
        <v>8984.56</v>
      </c>
    </row>
    <row r="965" spans="1:7">
      <c r="A965" s="3">
        <v>38543</v>
      </c>
      <c r="B965" s="4" t="s">
        <v>243</v>
      </c>
      <c r="C965" s="4" t="s">
        <v>244</v>
      </c>
      <c r="D965" s="4" t="s">
        <v>276</v>
      </c>
      <c r="E965" s="4" t="s">
        <v>1201</v>
      </c>
      <c r="F965" s="42">
        <v>5686.064800000001</v>
      </c>
      <c r="G965" s="42">
        <v>8361.86</v>
      </c>
    </row>
    <row r="966" spans="1:7">
      <c r="A966" s="3">
        <v>38543</v>
      </c>
      <c r="B966" s="4" t="s">
        <v>264</v>
      </c>
      <c r="C966" s="4" t="s">
        <v>272</v>
      </c>
      <c r="D966" s="4" t="s">
        <v>256</v>
      </c>
      <c r="E966" s="4" t="s">
        <v>1202</v>
      </c>
      <c r="F966" s="42">
        <v>310.10989999999998</v>
      </c>
      <c r="G966" s="42">
        <v>525.61</v>
      </c>
    </row>
    <row r="967" spans="1:7">
      <c r="A967" s="3">
        <v>38542</v>
      </c>
      <c r="B967" s="4" t="s">
        <v>267</v>
      </c>
      <c r="C967" s="4" t="s">
        <v>248</v>
      </c>
      <c r="D967" s="4" t="s">
        <v>259</v>
      </c>
      <c r="E967" s="4" t="s">
        <v>1203</v>
      </c>
      <c r="F967" s="42">
        <v>2437.0160999999998</v>
      </c>
      <c r="G967" s="42">
        <v>6586.53</v>
      </c>
    </row>
    <row r="968" spans="1:7">
      <c r="A968" s="3">
        <v>38542</v>
      </c>
      <c r="B968" s="4" t="s">
        <v>275</v>
      </c>
      <c r="C968" s="4" t="s">
        <v>258</v>
      </c>
      <c r="D968" s="4" t="s">
        <v>303</v>
      </c>
      <c r="E968" s="4" t="s">
        <v>1204</v>
      </c>
      <c r="F968" s="42">
        <v>3730.9585500000003</v>
      </c>
      <c r="G968" s="42">
        <v>3990.33</v>
      </c>
    </row>
    <row r="969" spans="1:7">
      <c r="A969" s="3">
        <v>38541</v>
      </c>
      <c r="B969" s="4" t="s">
        <v>243</v>
      </c>
      <c r="C969" s="4" t="s">
        <v>258</v>
      </c>
      <c r="D969" s="4" t="s">
        <v>268</v>
      </c>
      <c r="E969" s="4" t="s">
        <v>1205</v>
      </c>
      <c r="F969" s="42">
        <v>5691.5341999999991</v>
      </c>
      <c r="G969" s="42">
        <v>9812.99</v>
      </c>
    </row>
    <row r="970" spans="1:7">
      <c r="A970" s="3">
        <v>38541</v>
      </c>
      <c r="B970" s="4" t="s">
        <v>247</v>
      </c>
      <c r="C970" s="4" t="s">
        <v>255</v>
      </c>
      <c r="D970" s="4" t="s">
        <v>251</v>
      </c>
      <c r="E970" s="4" t="s">
        <v>1206</v>
      </c>
      <c r="F970" s="42">
        <v>365.05700000000002</v>
      </c>
      <c r="G970" s="42">
        <v>663.74</v>
      </c>
    </row>
    <row r="971" spans="1:7">
      <c r="A971" s="3">
        <v>38541</v>
      </c>
      <c r="B971" s="4" t="s">
        <v>275</v>
      </c>
      <c r="C971" s="4" t="s">
        <v>253</v>
      </c>
      <c r="D971" s="4" t="s">
        <v>279</v>
      </c>
      <c r="E971" s="4" t="s">
        <v>1207</v>
      </c>
      <c r="F971" s="42">
        <v>558.38200000000006</v>
      </c>
      <c r="G971" s="42">
        <v>597.20000000000005</v>
      </c>
    </row>
    <row r="972" spans="1:7">
      <c r="A972" s="3">
        <v>38540</v>
      </c>
      <c r="B972" s="4" t="s">
        <v>243</v>
      </c>
      <c r="C972" s="4" t="s">
        <v>272</v>
      </c>
      <c r="D972" s="4" t="s">
        <v>256</v>
      </c>
      <c r="E972" s="4" t="s">
        <v>1208</v>
      </c>
      <c r="F972" s="42">
        <v>3014.3905000000004</v>
      </c>
      <c r="G972" s="42">
        <v>5480.71</v>
      </c>
    </row>
    <row r="973" spans="1:7">
      <c r="A973" s="3">
        <v>38540</v>
      </c>
      <c r="B973" s="4" t="s">
        <v>247</v>
      </c>
      <c r="C973" s="4" t="s">
        <v>286</v>
      </c>
      <c r="D973" s="4" t="s">
        <v>279</v>
      </c>
      <c r="E973" s="4" t="s">
        <v>1209</v>
      </c>
      <c r="F973" s="42">
        <v>1964.0377000000001</v>
      </c>
      <c r="G973" s="42">
        <v>5308.21</v>
      </c>
    </row>
    <row r="974" spans="1:7">
      <c r="A974" s="3">
        <v>38539</v>
      </c>
      <c r="B974" s="4" t="s">
        <v>264</v>
      </c>
      <c r="C974" s="4" t="s">
        <v>261</v>
      </c>
      <c r="D974" s="4" t="s">
        <v>251</v>
      </c>
      <c r="E974" s="4" t="s">
        <v>1210</v>
      </c>
      <c r="F974" s="42">
        <v>8824.3991000000005</v>
      </c>
      <c r="G974" s="42">
        <v>9437.86</v>
      </c>
    </row>
    <row r="975" spans="1:7">
      <c r="A975" s="3">
        <v>38539</v>
      </c>
      <c r="B975" s="4" t="s">
        <v>247</v>
      </c>
      <c r="C975" s="4" t="s">
        <v>248</v>
      </c>
      <c r="D975" s="4" t="s">
        <v>251</v>
      </c>
      <c r="E975" s="4" t="s">
        <v>1211</v>
      </c>
      <c r="F975" s="42">
        <v>8.9384999999999994</v>
      </c>
      <c r="G975" s="42">
        <v>15.15</v>
      </c>
    </row>
    <row r="976" spans="1:7">
      <c r="A976" s="3">
        <v>38538</v>
      </c>
      <c r="B976" s="4" t="s">
        <v>275</v>
      </c>
      <c r="C976" s="4" t="s">
        <v>255</v>
      </c>
      <c r="D976" s="4" t="s">
        <v>276</v>
      </c>
      <c r="E976" s="4" t="s">
        <v>1212</v>
      </c>
      <c r="F976" s="42">
        <v>700.90404999999998</v>
      </c>
      <c r="G976" s="42">
        <v>749.63</v>
      </c>
    </row>
    <row r="977" spans="1:7">
      <c r="A977" s="3">
        <v>38537</v>
      </c>
      <c r="B977" s="4" t="s">
        <v>247</v>
      </c>
      <c r="C977" s="4" t="s">
        <v>248</v>
      </c>
      <c r="D977" s="4" t="s">
        <v>279</v>
      </c>
      <c r="E977" s="4" t="s">
        <v>1213</v>
      </c>
      <c r="F977" s="42">
        <v>6603.42</v>
      </c>
      <c r="G977" s="42">
        <v>8804.56</v>
      </c>
    </row>
    <row r="978" spans="1:7">
      <c r="A978" s="3">
        <v>38537</v>
      </c>
      <c r="B978" s="4" t="s">
        <v>247</v>
      </c>
      <c r="C978" s="4" t="s">
        <v>272</v>
      </c>
      <c r="D978" s="4" t="s">
        <v>251</v>
      </c>
      <c r="E978" s="4" t="s">
        <v>1214</v>
      </c>
      <c r="F978" s="42">
        <v>3442.4258</v>
      </c>
      <c r="G978" s="42">
        <v>5834.62</v>
      </c>
    </row>
    <row r="979" spans="1:7">
      <c r="A979" s="3">
        <v>38537</v>
      </c>
      <c r="B979" s="4" t="s">
        <v>264</v>
      </c>
      <c r="C979" s="4" t="s">
        <v>248</v>
      </c>
      <c r="D979" s="4" t="s">
        <v>259</v>
      </c>
      <c r="E979" s="4" t="s">
        <v>1215</v>
      </c>
      <c r="F979" s="42">
        <v>2910.9562000000001</v>
      </c>
      <c r="G979" s="42">
        <v>5018.8900000000003</v>
      </c>
    </row>
    <row r="980" spans="1:7">
      <c r="A980" s="3">
        <v>38537</v>
      </c>
      <c r="B980" s="4" t="s">
        <v>267</v>
      </c>
      <c r="C980" s="4" t="s">
        <v>286</v>
      </c>
      <c r="D980" s="4" t="s">
        <v>317</v>
      </c>
      <c r="E980" s="4" t="s">
        <v>1216</v>
      </c>
      <c r="F980" s="42">
        <v>344.94020000000006</v>
      </c>
      <c r="G980" s="42">
        <v>368.92</v>
      </c>
    </row>
    <row r="981" spans="1:7">
      <c r="A981" s="3">
        <v>38536</v>
      </c>
      <c r="B981" s="4" t="s">
        <v>275</v>
      </c>
      <c r="C981" s="4" t="s">
        <v>258</v>
      </c>
      <c r="D981" s="4" t="s">
        <v>268</v>
      </c>
      <c r="E981" s="4" t="s">
        <v>1217</v>
      </c>
      <c r="F981" s="42">
        <v>1598.1743000000001</v>
      </c>
      <c r="G981" s="42">
        <v>4319.3900000000003</v>
      </c>
    </row>
    <row r="982" spans="1:7">
      <c r="A982" s="3">
        <v>38536</v>
      </c>
      <c r="B982" s="4" t="s">
        <v>267</v>
      </c>
      <c r="C982" s="4" t="s">
        <v>248</v>
      </c>
      <c r="D982" s="4" t="s">
        <v>254</v>
      </c>
      <c r="E982" s="4" t="s">
        <v>1218</v>
      </c>
      <c r="F982" s="42">
        <v>1034.1458</v>
      </c>
      <c r="G982" s="42">
        <v>1783.01</v>
      </c>
    </row>
    <row r="983" spans="1:7">
      <c r="A983" s="3">
        <v>38535</v>
      </c>
      <c r="B983" s="4" t="s">
        <v>264</v>
      </c>
      <c r="C983" s="4" t="s">
        <v>286</v>
      </c>
      <c r="D983" s="4" t="s">
        <v>262</v>
      </c>
      <c r="E983" s="4" t="s">
        <v>784</v>
      </c>
      <c r="F983" s="42">
        <v>2727.48</v>
      </c>
      <c r="G983" s="42">
        <v>3636.64</v>
      </c>
    </row>
    <row r="984" spans="1:7">
      <c r="A984" s="3">
        <v>38535</v>
      </c>
      <c r="B984" s="4" t="s">
        <v>247</v>
      </c>
      <c r="C984" s="4" t="s">
        <v>255</v>
      </c>
      <c r="D984" s="4" t="s">
        <v>265</v>
      </c>
      <c r="E984" s="4" t="s">
        <v>1219</v>
      </c>
      <c r="F984" s="42">
        <v>2249.06</v>
      </c>
      <c r="G984" s="42">
        <v>2555.75</v>
      </c>
    </row>
    <row r="985" spans="1:7">
      <c r="A985" s="3">
        <v>38534</v>
      </c>
      <c r="B985" s="4" t="s">
        <v>275</v>
      </c>
      <c r="C985" s="4" t="s">
        <v>255</v>
      </c>
      <c r="D985" s="4" t="s">
        <v>288</v>
      </c>
      <c r="E985" s="4" t="s">
        <v>1220</v>
      </c>
      <c r="F985" s="42">
        <v>7429.1272000000008</v>
      </c>
      <c r="G985" s="42">
        <v>8442.19</v>
      </c>
    </row>
    <row r="986" spans="1:7">
      <c r="A986" s="3">
        <v>38534</v>
      </c>
      <c r="B986" s="4" t="s">
        <v>247</v>
      </c>
      <c r="C986" s="4" t="s">
        <v>255</v>
      </c>
      <c r="D986" s="4" t="s">
        <v>281</v>
      </c>
      <c r="E986" s="4" t="s">
        <v>1221</v>
      </c>
      <c r="F986" s="42">
        <v>5412.7864</v>
      </c>
      <c r="G986" s="42">
        <v>7959.98</v>
      </c>
    </row>
    <row r="987" spans="1:7">
      <c r="A987" s="3">
        <v>38534</v>
      </c>
      <c r="B987" s="4" t="s">
        <v>247</v>
      </c>
      <c r="C987" s="4" t="s">
        <v>261</v>
      </c>
      <c r="D987" s="4" t="s">
        <v>259</v>
      </c>
      <c r="E987" s="4" t="s">
        <v>1222</v>
      </c>
      <c r="F987" s="42">
        <v>2807.01</v>
      </c>
      <c r="G987" s="42">
        <v>6237.8</v>
      </c>
    </row>
    <row r="988" spans="1:7">
      <c r="A988" s="3">
        <v>38534</v>
      </c>
      <c r="B988" s="4" t="s">
        <v>267</v>
      </c>
      <c r="C988" s="4" t="s">
        <v>255</v>
      </c>
      <c r="D988" s="4" t="s">
        <v>303</v>
      </c>
      <c r="E988" s="4" t="s">
        <v>1223</v>
      </c>
      <c r="F988" s="42">
        <v>2448.4097000000002</v>
      </c>
      <c r="G988" s="42">
        <v>2618.62</v>
      </c>
    </row>
    <row r="989" spans="1:7">
      <c r="A989" s="3">
        <v>38531</v>
      </c>
      <c r="B989" s="4" t="s">
        <v>247</v>
      </c>
      <c r="C989" s="4" t="s">
        <v>286</v>
      </c>
      <c r="D989" s="4" t="s">
        <v>279</v>
      </c>
      <c r="E989" s="4" t="s">
        <v>1224</v>
      </c>
      <c r="F989" s="42">
        <v>3354.5776000000001</v>
      </c>
      <c r="G989" s="42">
        <v>3812.02</v>
      </c>
    </row>
    <row r="990" spans="1:7">
      <c r="A990" s="3">
        <v>38531</v>
      </c>
      <c r="B990" s="4" t="s">
        <v>247</v>
      </c>
      <c r="C990" s="4" t="s">
        <v>244</v>
      </c>
      <c r="D990" s="4" t="s">
        <v>256</v>
      </c>
      <c r="E990" s="4" t="s">
        <v>1225</v>
      </c>
      <c r="F990" s="42">
        <v>351.81819999999999</v>
      </c>
      <c r="G990" s="42">
        <v>950.86</v>
      </c>
    </row>
    <row r="991" spans="1:7">
      <c r="A991" s="3">
        <v>38530</v>
      </c>
      <c r="B991" s="4" t="s">
        <v>275</v>
      </c>
      <c r="C991" s="4" t="s">
        <v>261</v>
      </c>
      <c r="D991" s="4" t="s">
        <v>268</v>
      </c>
      <c r="E991" s="4" t="s">
        <v>1226</v>
      </c>
      <c r="F991" s="42">
        <v>3976.5967999999998</v>
      </c>
      <c r="G991" s="42">
        <v>4518.8599999999997</v>
      </c>
    </row>
    <row r="992" spans="1:7">
      <c r="A992" s="3">
        <v>38530</v>
      </c>
      <c r="B992" s="4" t="s">
        <v>264</v>
      </c>
      <c r="C992" s="4" t="s">
        <v>244</v>
      </c>
      <c r="D992" s="4" t="s">
        <v>317</v>
      </c>
      <c r="E992" s="4" t="s">
        <v>1227</v>
      </c>
      <c r="F992" s="42">
        <v>2180.67</v>
      </c>
      <c r="G992" s="42">
        <v>2907.56</v>
      </c>
    </row>
    <row r="993" spans="1:7">
      <c r="A993" s="3">
        <v>38530</v>
      </c>
      <c r="B993" s="4" t="s">
        <v>275</v>
      </c>
      <c r="C993" s="4" t="s">
        <v>286</v>
      </c>
      <c r="D993" s="4" t="s">
        <v>276</v>
      </c>
      <c r="E993" s="4" t="s">
        <v>1228</v>
      </c>
      <c r="F993" s="42">
        <v>1074.6909000000001</v>
      </c>
      <c r="G993" s="42">
        <v>2904.57</v>
      </c>
    </row>
    <row r="994" spans="1:7">
      <c r="A994" s="3">
        <v>38530</v>
      </c>
      <c r="B994" s="4" t="s">
        <v>264</v>
      </c>
      <c r="C994" s="4" t="s">
        <v>272</v>
      </c>
      <c r="D994" s="4" t="s">
        <v>303</v>
      </c>
      <c r="E994" s="4" t="s">
        <v>1229</v>
      </c>
      <c r="F994" s="42">
        <v>1647.2456000000002</v>
      </c>
      <c r="G994" s="42">
        <v>1761.76</v>
      </c>
    </row>
    <row r="995" spans="1:7">
      <c r="A995" s="3">
        <v>38529</v>
      </c>
      <c r="B995" s="4" t="s">
        <v>247</v>
      </c>
      <c r="C995" s="4" t="s">
        <v>258</v>
      </c>
      <c r="D995" s="4" t="s">
        <v>256</v>
      </c>
      <c r="E995" s="4" t="s">
        <v>1230</v>
      </c>
      <c r="F995" s="42">
        <v>6849.3216000000002</v>
      </c>
      <c r="G995" s="42">
        <v>7783.32</v>
      </c>
    </row>
    <row r="996" spans="1:7">
      <c r="A996" s="3">
        <v>38529</v>
      </c>
      <c r="B996" s="4" t="s">
        <v>247</v>
      </c>
      <c r="C996" s="4" t="s">
        <v>253</v>
      </c>
      <c r="D996" s="4" t="s">
        <v>268</v>
      </c>
      <c r="E996" s="4" t="s">
        <v>1231</v>
      </c>
      <c r="F996" s="42">
        <v>1522.3184999999999</v>
      </c>
      <c r="G996" s="42">
        <v>3382.93</v>
      </c>
    </row>
    <row r="997" spans="1:7">
      <c r="A997" s="3">
        <v>38528</v>
      </c>
      <c r="B997" s="4" t="s">
        <v>247</v>
      </c>
      <c r="C997" s="4" t="s">
        <v>261</v>
      </c>
      <c r="D997" s="4" t="s">
        <v>281</v>
      </c>
      <c r="E997" s="4" t="s">
        <v>1232</v>
      </c>
      <c r="F997" s="42">
        <v>3282.3225000000002</v>
      </c>
      <c r="G997" s="42">
        <v>7294.05</v>
      </c>
    </row>
    <row r="998" spans="1:7">
      <c r="A998" s="3">
        <v>38528</v>
      </c>
      <c r="B998" s="4" t="s">
        <v>275</v>
      </c>
      <c r="C998" s="4" t="s">
        <v>253</v>
      </c>
      <c r="D998" s="4" t="s">
        <v>303</v>
      </c>
      <c r="E998" s="4" t="s">
        <v>1233</v>
      </c>
      <c r="F998" s="42">
        <v>3633.498</v>
      </c>
      <c r="G998" s="42">
        <v>6606.36</v>
      </c>
    </row>
    <row r="999" spans="1:7">
      <c r="A999" s="3">
        <v>38527</v>
      </c>
      <c r="B999" s="4" t="s">
        <v>275</v>
      </c>
      <c r="C999" s="4" t="s">
        <v>261</v>
      </c>
      <c r="D999" s="4" t="s">
        <v>268</v>
      </c>
      <c r="E999" s="4" t="s">
        <v>1234</v>
      </c>
      <c r="F999" s="42">
        <v>3189.3504500000004</v>
      </c>
      <c r="G999" s="42">
        <v>3411.07</v>
      </c>
    </row>
    <row r="1000" spans="1:7">
      <c r="A1000" s="3">
        <v>38527</v>
      </c>
      <c r="B1000" s="4" t="s">
        <v>247</v>
      </c>
      <c r="C1000" s="4" t="s">
        <v>253</v>
      </c>
      <c r="D1000" s="4" t="s">
        <v>288</v>
      </c>
      <c r="E1000" s="4" t="s">
        <v>1235</v>
      </c>
      <c r="F1000" s="42">
        <v>1264.4820999999999</v>
      </c>
      <c r="G1000" s="42">
        <v>2143.19</v>
      </c>
    </row>
    <row r="1001" spans="1:7">
      <c r="A1001" s="3">
        <v>38527</v>
      </c>
      <c r="B1001" s="4" t="s">
        <v>267</v>
      </c>
      <c r="C1001" s="4" t="s">
        <v>261</v>
      </c>
      <c r="D1001" s="4" t="s">
        <v>254</v>
      </c>
      <c r="E1001" s="4" t="s">
        <v>1236</v>
      </c>
      <c r="F1001" s="42">
        <v>1402.9664</v>
      </c>
      <c r="G1001" s="42">
        <v>1594.28</v>
      </c>
    </row>
    <row r="1002" spans="1:7">
      <c r="A1002" s="3">
        <v>38527</v>
      </c>
      <c r="B1002" s="4" t="s">
        <v>275</v>
      </c>
      <c r="C1002" s="4" t="s">
        <v>244</v>
      </c>
      <c r="D1002" s="4" t="s">
        <v>303</v>
      </c>
      <c r="E1002" s="4" t="s">
        <v>441</v>
      </c>
      <c r="F1002" s="42">
        <v>555.73869999999999</v>
      </c>
      <c r="G1002" s="42">
        <v>941.93</v>
      </c>
    </row>
    <row r="1003" spans="1:7">
      <c r="A1003" s="3">
        <v>38526</v>
      </c>
      <c r="B1003" s="4" t="s">
        <v>247</v>
      </c>
      <c r="C1003" s="4" t="s">
        <v>286</v>
      </c>
      <c r="D1003" s="4" t="s">
        <v>317</v>
      </c>
      <c r="E1003" s="4" t="s">
        <v>1237</v>
      </c>
      <c r="F1003" s="42">
        <v>4777.3332</v>
      </c>
      <c r="G1003" s="42">
        <v>7025.49</v>
      </c>
    </row>
    <row r="1004" spans="1:7">
      <c r="A1004" s="3">
        <v>38525</v>
      </c>
      <c r="B1004" s="4" t="s">
        <v>243</v>
      </c>
      <c r="C1004" s="4" t="s">
        <v>258</v>
      </c>
      <c r="D1004" s="4" t="s">
        <v>245</v>
      </c>
      <c r="E1004" s="4" t="s">
        <v>1238</v>
      </c>
      <c r="F1004" s="42">
        <v>6892.1624999999995</v>
      </c>
      <c r="G1004" s="42">
        <v>9189.5499999999993</v>
      </c>
    </row>
    <row r="1005" spans="1:7">
      <c r="A1005" s="3">
        <v>38525</v>
      </c>
      <c r="B1005" s="4" t="s">
        <v>267</v>
      </c>
      <c r="C1005" s="4" t="s">
        <v>253</v>
      </c>
      <c r="D1005" s="4" t="s">
        <v>268</v>
      </c>
      <c r="E1005" s="4" t="s">
        <v>1239</v>
      </c>
      <c r="F1005" s="42">
        <v>1658.9013</v>
      </c>
      <c r="G1005" s="42">
        <v>3857.91</v>
      </c>
    </row>
    <row r="1006" spans="1:7">
      <c r="A1006" s="3">
        <v>38525</v>
      </c>
      <c r="B1006" s="4" t="s">
        <v>247</v>
      </c>
      <c r="C1006" s="4" t="s">
        <v>272</v>
      </c>
      <c r="D1006" s="4" t="s">
        <v>303</v>
      </c>
      <c r="E1006" s="4" t="s">
        <v>1240</v>
      </c>
      <c r="F1006" s="42">
        <v>656.57560000000001</v>
      </c>
      <c r="G1006" s="42">
        <v>1526.92</v>
      </c>
    </row>
    <row r="1007" spans="1:7">
      <c r="A1007" s="3">
        <v>38524</v>
      </c>
      <c r="B1007" s="4" t="s">
        <v>243</v>
      </c>
      <c r="C1007" s="4" t="s">
        <v>248</v>
      </c>
      <c r="D1007" s="4" t="s">
        <v>251</v>
      </c>
      <c r="E1007" s="4" t="s">
        <v>1241</v>
      </c>
      <c r="F1007" s="42">
        <v>3237.6377000000002</v>
      </c>
      <c r="G1007" s="42">
        <v>7529.39</v>
      </c>
    </row>
    <row r="1008" spans="1:7">
      <c r="A1008" s="3">
        <v>38524</v>
      </c>
      <c r="B1008" s="4" t="s">
        <v>247</v>
      </c>
      <c r="C1008" s="4" t="s">
        <v>258</v>
      </c>
      <c r="D1008" s="4" t="s">
        <v>279</v>
      </c>
      <c r="E1008" s="4" t="s">
        <v>1242</v>
      </c>
      <c r="F1008" s="42">
        <v>1874.0120000000002</v>
      </c>
      <c r="G1008" s="42">
        <v>2755.9</v>
      </c>
    </row>
    <row r="1009" spans="1:7">
      <c r="A1009" s="3">
        <v>38522</v>
      </c>
      <c r="B1009" s="4" t="s">
        <v>247</v>
      </c>
      <c r="C1009" s="4" t="s">
        <v>272</v>
      </c>
      <c r="D1009" s="4" t="s">
        <v>262</v>
      </c>
      <c r="E1009" s="4" t="s">
        <v>1243</v>
      </c>
      <c r="F1009" s="42">
        <v>4611.6785000000009</v>
      </c>
      <c r="G1009" s="42">
        <v>8384.8700000000008</v>
      </c>
    </row>
    <row r="1010" spans="1:7">
      <c r="A1010" s="3">
        <v>38522</v>
      </c>
      <c r="B1010" s="4" t="s">
        <v>247</v>
      </c>
      <c r="C1010" s="4" t="s">
        <v>261</v>
      </c>
      <c r="D1010" s="4" t="s">
        <v>256</v>
      </c>
      <c r="E1010" s="4" t="s">
        <v>1244</v>
      </c>
      <c r="F1010" s="42">
        <v>3281.5376000000001</v>
      </c>
      <c r="G1010" s="42">
        <v>3729.02</v>
      </c>
    </row>
    <row r="1011" spans="1:7">
      <c r="A1011" s="3">
        <v>38522</v>
      </c>
      <c r="B1011" s="4" t="s">
        <v>275</v>
      </c>
      <c r="C1011" s="4" t="s">
        <v>244</v>
      </c>
      <c r="D1011" s="4" t="s">
        <v>268</v>
      </c>
      <c r="E1011" s="4" t="s">
        <v>1245</v>
      </c>
      <c r="F1011" s="42">
        <v>1521.4518</v>
      </c>
      <c r="G1011" s="42">
        <v>3538.26</v>
      </c>
    </row>
    <row r="1012" spans="1:7">
      <c r="A1012" s="3">
        <v>38522</v>
      </c>
      <c r="B1012" s="4" t="s">
        <v>247</v>
      </c>
      <c r="C1012" s="4" t="s">
        <v>258</v>
      </c>
      <c r="D1012" s="4" t="s">
        <v>262</v>
      </c>
      <c r="E1012" s="4" t="s">
        <v>1246</v>
      </c>
      <c r="F1012" s="42">
        <v>1255.9912999999999</v>
      </c>
      <c r="G1012" s="42">
        <v>2920.91</v>
      </c>
    </row>
    <row r="1013" spans="1:7">
      <c r="A1013" s="3">
        <v>38521</v>
      </c>
      <c r="B1013" s="4" t="s">
        <v>275</v>
      </c>
      <c r="C1013" s="4" t="s">
        <v>261</v>
      </c>
      <c r="D1013" s="4" t="s">
        <v>288</v>
      </c>
      <c r="E1013" s="4" t="s">
        <v>1247</v>
      </c>
      <c r="F1013" s="42">
        <v>4302.009</v>
      </c>
      <c r="G1013" s="42">
        <v>9560.02</v>
      </c>
    </row>
    <row r="1014" spans="1:7">
      <c r="A1014" s="3">
        <v>38521</v>
      </c>
      <c r="B1014" s="4" t="s">
        <v>247</v>
      </c>
      <c r="C1014" s="4" t="s">
        <v>286</v>
      </c>
      <c r="D1014" s="4" t="s">
        <v>303</v>
      </c>
      <c r="E1014" s="4" t="s">
        <v>1248</v>
      </c>
      <c r="F1014" s="42">
        <v>2042.1115</v>
      </c>
      <c r="G1014" s="42">
        <v>3712.93</v>
      </c>
    </row>
    <row r="1015" spans="1:7">
      <c r="A1015" s="3">
        <v>38521</v>
      </c>
      <c r="B1015" s="4" t="s">
        <v>267</v>
      </c>
      <c r="C1015" s="4" t="s">
        <v>272</v>
      </c>
      <c r="D1015" s="4" t="s">
        <v>276</v>
      </c>
      <c r="E1015" s="4" t="s">
        <v>1249</v>
      </c>
      <c r="F1015" s="42">
        <v>1527.2820000000002</v>
      </c>
      <c r="G1015" s="42">
        <v>3393.96</v>
      </c>
    </row>
    <row r="1016" spans="1:7">
      <c r="A1016" s="3">
        <v>38521</v>
      </c>
      <c r="B1016" s="4" t="s">
        <v>247</v>
      </c>
      <c r="C1016" s="4" t="s">
        <v>286</v>
      </c>
      <c r="D1016" s="4" t="s">
        <v>279</v>
      </c>
      <c r="E1016" s="4" t="s">
        <v>1250</v>
      </c>
      <c r="F1016" s="42">
        <v>1911.5412000000003</v>
      </c>
      <c r="G1016" s="42">
        <v>2811.09</v>
      </c>
    </row>
    <row r="1017" spans="1:7">
      <c r="A1017" s="3">
        <v>38521</v>
      </c>
      <c r="B1017" s="4" t="s">
        <v>275</v>
      </c>
      <c r="C1017" s="4" t="s">
        <v>248</v>
      </c>
      <c r="D1017" s="4" t="s">
        <v>259</v>
      </c>
      <c r="E1017" s="4" t="s">
        <v>1251</v>
      </c>
      <c r="F1017" s="42">
        <v>175.79639999999998</v>
      </c>
      <c r="G1017" s="42">
        <v>297.95999999999998</v>
      </c>
    </row>
    <row r="1018" spans="1:7">
      <c r="A1018" s="3">
        <v>38520</v>
      </c>
      <c r="B1018" s="4" t="s">
        <v>267</v>
      </c>
      <c r="C1018" s="4" t="s">
        <v>248</v>
      </c>
      <c r="D1018" s="4" t="s">
        <v>259</v>
      </c>
      <c r="E1018" s="4" t="s">
        <v>1252</v>
      </c>
      <c r="F1018" s="42">
        <v>6311.3180000000011</v>
      </c>
      <c r="G1018" s="42">
        <v>9281.35</v>
      </c>
    </row>
    <row r="1019" spans="1:7">
      <c r="A1019" s="3">
        <v>38520</v>
      </c>
      <c r="B1019" s="4" t="s">
        <v>264</v>
      </c>
      <c r="C1019" s="4" t="s">
        <v>255</v>
      </c>
      <c r="D1019" s="4" t="s">
        <v>281</v>
      </c>
      <c r="E1019" s="4" t="s">
        <v>1253</v>
      </c>
      <c r="F1019" s="42">
        <v>676.90699999999993</v>
      </c>
      <c r="G1019" s="42">
        <v>1147.3</v>
      </c>
    </row>
    <row r="1020" spans="1:7">
      <c r="A1020" s="3">
        <v>38519</v>
      </c>
      <c r="B1020" s="4" t="s">
        <v>247</v>
      </c>
      <c r="C1020" s="4" t="s">
        <v>255</v>
      </c>
      <c r="D1020" s="4" t="s">
        <v>281</v>
      </c>
      <c r="E1020" s="4" t="s">
        <v>1254</v>
      </c>
      <c r="F1020" s="42">
        <v>4949.5349999999999</v>
      </c>
      <c r="G1020" s="42">
        <v>6599.38</v>
      </c>
    </row>
    <row r="1021" spans="1:7">
      <c r="A1021" s="3">
        <v>38519</v>
      </c>
      <c r="B1021" s="4" t="s">
        <v>243</v>
      </c>
      <c r="C1021" s="4" t="s">
        <v>248</v>
      </c>
      <c r="D1021" s="4" t="s">
        <v>262</v>
      </c>
      <c r="E1021" s="4" t="s">
        <v>1562</v>
      </c>
      <c r="F1021" s="42">
        <v>3398.3272000000002</v>
      </c>
      <c r="G1021" s="42">
        <v>4997.54</v>
      </c>
    </row>
    <row r="1022" spans="1:7">
      <c r="A1022" s="3">
        <v>38519</v>
      </c>
      <c r="B1022" s="4" t="s">
        <v>267</v>
      </c>
      <c r="C1022" s="4" t="s">
        <v>261</v>
      </c>
      <c r="D1022" s="4" t="s">
        <v>268</v>
      </c>
      <c r="E1022" s="4" t="s">
        <v>1256</v>
      </c>
      <c r="F1022" s="42">
        <v>4235.8008</v>
      </c>
      <c r="G1022" s="42">
        <v>4813.41</v>
      </c>
    </row>
    <row r="1023" spans="1:7">
      <c r="A1023" s="3">
        <v>38518</v>
      </c>
      <c r="B1023" s="4" t="s">
        <v>264</v>
      </c>
      <c r="C1023" s="4" t="s">
        <v>261</v>
      </c>
      <c r="D1023" s="4" t="s">
        <v>262</v>
      </c>
      <c r="E1023" s="4" t="s">
        <v>1257</v>
      </c>
      <c r="F1023" s="42">
        <v>3301.6350000000002</v>
      </c>
      <c r="G1023" s="42">
        <v>4402.18</v>
      </c>
    </row>
    <row r="1024" spans="1:7">
      <c r="A1024" s="3">
        <v>38517</v>
      </c>
      <c r="B1024" s="4" t="s">
        <v>247</v>
      </c>
      <c r="C1024" s="4" t="s">
        <v>248</v>
      </c>
      <c r="D1024" s="4" t="s">
        <v>317</v>
      </c>
      <c r="E1024" s="4" t="s">
        <v>1258</v>
      </c>
      <c r="F1024" s="42">
        <v>4333.6535000000003</v>
      </c>
      <c r="G1024" s="42">
        <v>7879.37</v>
      </c>
    </row>
    <row r="1025" spans="1:7">
      <c r="A1025" s="3">
        <v>38517</v>
      </c>
      <c r="B1025" s="4" t="s">
        <v>267</v>
      </c>
      <c r="C1025" s="4" t="s">
        <v>261</v>
      </c>
      <c r="D1025" s="4" t="s">
        <v>279</v>
      </c>
      <c r="E1025" s="4" t="s">
        <v>1259</v>
      </c>
      <c r="F1025" s="42">
        <v>1378.2446</v>
      </c>
      <c r="G1025" s="42">
        <v>3205.22</v>
      </c>
    </row>
    <row r="1026" spans="1:7">
      <c r="A1026" s="3">
        <v>38516</v>
      </c>
      <c r="B1026" s="4" t="s">
        <v>247</v>
      </c>
      <c r="C1026" s="4" t="s">
        <v>261</v>
      </c>
      <c r="D1026" s="4" t="s">
        <v>259</v>
      </c>
      <c r="E1026" s="4" t="s">
        <v>1260</v>
      </c>
      <c r="F1026" s="42">
        <v>5643.7452999999996</v>
      </c>
      <c r="G1026" s="42">
        <v>9565.67</v>
      </c>
    </row>
    <row r="1027" spans="1:7">
      <c r="A1027" s="3">
        <v>38515</v>
      </c>
      <c r="B1027" s="4" t="s">
        <v>243</v>
      </c>
      <c r="C1027" s="4" t="s">
        <v>272</v>
      </c>
      <c r="D1027" s="4" t="s">
        <v>259</v>
      </c>
      <c r="E1027" s="4" t="s">
        <v>1261</v>
      </c>
      <c r="F1027" s="42">
        <v>3438.0891999999994</v>
      </c>
      <c r="G1027" s="42">
        <v>5927.74</v>
      </c>
    </row>
    <row r="1028" spans="1:7">
      <c r="A1028" s="3">
        <v>38514</v>
      </c>
      <c r="B1028" s="4" t="s">
        <v>267</v>
      </c>
      <c r="C1028" s="4" t="s">
        <v>255</v>
      </c>
      <c r="D1028" s="4" t="s">
        <v>265</v>
      </c>
      <c r="E1028" s="4" t="s">
        <v>1262</v>
      </c>
      <c r="F1028" s="42">
        <v>3079.0034999999998</v>
      </c>
      <c r="G1028" s="42">
        <v>6842.23</v>
      </c>
    </row>
    <row r="1029" spans="1:7">
      <c r="A1029" s="3">
        <v>38514</v>
      </c>
      <c r="B1029" s="4" t="s">
        <v>247</v>
      </c>
      <c r="C1029" s="4" t="s">
        <v>253</v>
      </c>
      <c r="D1029" s="4" t="s">
        <v>288</v>
      </c>
      <c r="E1029" s="4" t="s">
        <v>1263</v>
      </c>
      <c r="F1029" s="42">
        <v>2204.4645</v>
      </c>
      <c r="G1029" s="42">
        <v>4898.8100000000004</v>
      </c>
    </row>
    <row r="1030" spans="1:7">
      <c r="A1030" s="3">
        <v>38514</v>
      </c>
      <c r="B1030" s="4" t="s">
        <v>275</v>
      </c>
      <c r="C1030" s="4" t="s">
        <v>248</v>
      </c>
      <c r="D1030" s="4" t="s">
        <v>317</v>
      </c>
      <c r="E1030" s="4" t="s">
        <v>1264</v>
      </c>
      <c r="F1030" s="42">
        <v>2170.674</v>
      </c>
      <c r="G1030" s="42">
        <v>4823.72</v>
      </c>
    </row>
    <row r="1031" spans="1:7">
      <c r="A1031" s="3">
        <v>38513</v>
      </c>
      <c r="B1031" s="4" t="s">
        <v>264</v>
      </c>
      <c r="C1031" s="4" t="s">
        <v>244</v>
      </c>
      <c r="D1031" s="4" t="s">
        <v>259</v>
      </c>
      <c r="E1031" s="4" t="s">
        <v>1265</v>
      </c>
      <c r="F1031" s="42">
        <v>3657.6316000000002</v>
      </c>
      <c r="G1031" s="42">
        <v>8506.1200000000008</v>
      </c>
    </row>
    <row r="1032" spans="1:7">
      <c r="A1032" s="3">
        <v>38513</v>
      </c>
      <c r="B1032" s="4" t="s">
        <v>247</v>
      </c>
      <c r="C1032" s="4" t="s">
        <v>286</v>
      </c>
      <c r="D1032" s="4" t="s">
        <v>254</v>
      </c>
      <c r="E1032" s="4" t="s">
        <v>1266</v>
      </c>
      <c r="F1032" s="42">
        <v>5331.8281500000003</v>
      </c>
      <c r="G1032" s="42">
        <v>5702.49</v>
      </c>
    </row>
    <row r="1033" spans="1:7">
      <c r="A1033" s="3">
        <v>38513</v>
      </c>
      <c r="B1033" s="4" t="s">
        <v>275</v>
      </c>
      <c r="C1033" s="4" t="s">
        <v>253</v>
      </c>
      <c r="D1033" s="4" t="s">
        <v>303</v>
      </c>
      <c r="E1033" s="4" t="s">
        <v>1267</v>
      </c>
      <c r="F1033" s="42">
        <v>1411.174</v>
      </c>
      <c r="G1033" s="42">
        <v>3281.8</v>
      </c>
    </row>
    <row r="1034" spans="1:7">
      <c r="A1034" s="3">
        <v>38513</v>
      </c>
      <c r="B1034" s="4" t="s">
        <v>247</v>
      </c>
      <c r="C1034" s="4" t="s">
        <v>244</v>
      </c>
      <c r="D1034" s="4" t="s">
        <v>256</v>
      </c>
      <c r="E1034" s="4" t="s">
        <v>1268</v>
      </c>
      <c r="F1034" s="42">
        <v>1619.6174999999998</v>
      </c>
      <c r="G1034" s="42">
        <v>2159.4899999999998</v>
      </c>
    </row>
    <row r="1035" spans="1:7">
      <c r="A1035" s="3">
        <v>38512</v>
      </c>
      <c r="B1035" s="4" t="s">
        <v>275</v>
      </c>
      <c r="C1035" s="4" t="s">
        <v>258</v>
      </c>
      <c r="D1035" s="4" t="s">
        <v>276</v>
      </c>
      <c r="E1035" s="4" t="s">
        <v>1269</v>
      </c>
      <c r="F1035" s="42">
        <v>5771</v>
      </c>
      <c r="G1035" s="42">
        <v>9950</v>
      </c>
    </row>
    <row r="1036" spans="1:7">
      <c r="A1036" s="3">
        <v>38512</v>
      </c>
      <c r="B1036" s="4" t="s">
        <v>243</v>
      </c>
      <c r="C1036" s="4" t="s">
        <v>272</v>
      </c>
      <c r="D1036" s="4" t="s">
        <v>317</v>
      </c>
      <c r="E1036" s="4" t="s">
        <v>839</v>
      </c>
      <c r="F1036" s="42">
        <v>3481.2759999999998</v>
      </c>
      <c r="G1036" s="42">
        <v>6002.2</v>
      </c>
    </row>
    <row r="1037" spans="1:7">
      <c r="A1037" s="3">
        <v>38512</v>
      </c>
      <c r="B1037" s="4" t="s">
        <v>247</v>
      </c>
      <c r="C1037" s="4" t="s">
        <v>253</v>
      </c>
      <c r="D1037" s="4" t="s">
        <v>281</v>
      </c>
      <c r="E1037" s="4" t="s">
        <v>1270</v>
      </c>
      <c r="F1037" s="42">
        <v>1201.1828</v>
      </c>
      <c r="G1037" s="42">
        <v>3246.44</v>
      </c>
    </row>
    <row r="1038" spans="1:7">
      <c r="A1038" s="3">
        <v>38511</v>
      </c>
      <c r="B1038" s="4" t="s">
        <v>247</v>
      </c>
      <c r="C1038" s="4" t="s">
        <v>248</v>
      </c>
      <c r="D1038" s="4" t="s">
        <v>279</v>
      </c>
      <c r="E1038" s="4" t="s">
        <v>1271</v>
      </c>
      <c r="F1038" s="42">
        <v>2426.346</v>
      </c>
      <c r="G1038" s="42">
        <v>5391.88</v>
      </c>
    </row>
    <row r="1039" spans="1:7">
      <c r="A1039" s="3">
        <v>38511</v>
      </c>
      <c r="B1039" s="4" t="s">
        <v>247</v>
      </c>
      <c r="C1039" s="4" t="s">
        <v>248</v>
      </c>
      <c r="D1039" s="4" t="s">
        <v>279</v>
      </c>
      <c r="E1039" s="4" t="s">
        <v>1272</v>
      </c>
      <c r="F1039" s="42">
        <v>1030.26</v>
      </c>
      <c r="G1039" s="42">
        <v>1873.2</v>
      </c>
    </row>
    <row r="1040" spans="1:7">
      <c r="A1040" s="3">
        <v>38510</v>
      </c>
      <c r="B1040" s="4" t="s">
        <v>247</v>
      </c>
      <c r="C1040" s="4" t="s">
        <v>244</v>
      </c>
      <c r="D1040" s="4" t="s">
        <v>259</v>
      </c>
      <c r="E1040" s="4" t="s">
        <v>1273</v>
      </c>
      <c r="F1040" s="42">
        <v>5256.0640000000003</v>
      </c>
      <c r="G1040" s="42">
        <v>9556.48</v>
      </c>
    </row>
    <row r="1041" spans="1:7">
      <c r="A1041" s="3">
        <v>38510</v>
      </c>
      <c r="B1041" s="4" t="s">
        <v>264</v>
      </c>
      <c r="C1041" s="4" t="s">
        <v>255</v>
      </c>
      <c r="D1041" s="4" t="s">
        <v>303</v>
      </c>
      <c r="E1041" s="4" t="s">
        <v>1274</v>
      </c>
      <c r="F1041" s="42">
        <v>4687.9021999999995</v>
      </c>
      <c r="G1041" s="42">
        <v>8082.59</v>
      </c>
    </row>
    <row r="1042" spans="1:7">
      <c r="A1042" s="3">
        <v>38510</v>
      </c>
      <c r="B1042" s="4" t="s">
        <v>247</v>
      </c>
      <c r="C1042" s="4" t="s">
        <v>272</v>
      </c>
      <c r="D1042" s="4" t="s">
        <v>281</v>
      </c>
      <c r="E1042" s="4" t="s">
        <v>1275</v>
      </c>
      <c r="F1042" s="42">
        <v>3387.0825000000004</v>
      </c>
      <c r="G1042" s="42">
        <v>7526.85</v>
      </c>
    </row>
    <row r="1043" spans="1:7">
      <c r="A1043" s="3">
        <v>38510</v>
      </c>
      <c r="B1043" s="4" t="s">
        <v>275</v>
      </c>
      <c r="C1043" s="4" t="s">
        <v>248</v>
      </c>
      <c r="D1043" s="4" t="s">
        <v>245</v>
      </c>
      <c r="E1043" s="4" t="s">
        <v>1276</v>
      </c>
      <c r="F1043" s="42">
        <v>2763.3285000000001</v>
      </c>
      <c r="G1043" s="42">
        <v>6140.73</v>
      </c>
    </row>
    <row r="1044" spans="1:7">
      <c r="A1044" s="3">
        <v>38510</v>
      </c>
      <c r="B1044" s="4" t="s">
        <v>275</v>
      </c>
      <c r="C1044" s="4" t="s">
        <v>286</v>
      </c>
      <c r="D1044" s="4" t="s">
        <v>288</v>
      </c>
      <c r="E1044" s="4" t="s">
        <v>1277</v>
      </c>
      <c r="F1044" s="42">
        <v>4825.2511999999997</v>
      </c>
      <c r="G1044" s="42">
        <v>5483.24</v>
      </c>
    </row>
    <row r="1045" spans="1:7">
      <c r="A1045" s="3">
        <v>38510</v>
      </c>
      <c r="B1045" s="4" t="s">
        <v>275</v>
      </c>
      <c r="C1045" s="4" t="s">
        <v>255</v>
      </c>
      <c r="D1045" s="4" t="s">
        <v>317</v>
      </c>
      <c r="E1045" s="4" t="s">
        <v>685</v>
      </c>
      <c r="F1045" s="42">
        <v>3612.1940000000004</v>
      </c>
      <c r="G1045" s="42">
        <v>5312.05</v>
      </c>
    </row>
    <row r="1046" spans="1:7">
      <c r="A1046" s="3">
        <v>38509</v>
      </c>
      <c r="B1046" s="4" t="s">
        <v>275</v>
      </c>
      <c r="C1046" s="4" t="s">
        <v>255</v>
      </c>
      <c r="D1046" s="4" t="s">
        <v>279</v>
      </c>
      <c r="E1046" s="4" t="s">
        <v>1278</v>
      </c>
      <c r="F1046" s="42">
        <v>3305.3670000000002</v>
      </c>
      <c r="G1046" s="42">
        <v>7345.26</v>
      </c>
    </row>
    <row r="1047" spans="1:7">
      <c r="A1047" s="3">
        <v>38509</v>
      </c>
      <c r="B1047" s="4" t="s">
        <v>267</v>
      </c>
      <c r="C1047" s="4" t="s">
        <v>255</v>
      </c>
      <c r="D1047" s="4" t="s">
        <v>256</v>
      </c>
      <c r="E1047" s="4" t="s">
        <v>1279</v>
      </c>
      <c r="F1047" s="42">
        <v>989.70189999999991</v>
      </c>
      <c r="G1047" s="42">
        <v>2674.87</v>
      </c>
    </row>
    <row r="1048" spans="1:7">
      <c r="A1048" s="3">
        <v>38509</v>
      </c>
      <c r="B1048" s="4" t="s">
        <v>243</v>
      </c>
      <c r="C1048" s="4" t="s">
        <v>255</v>
      </c>
      <c r="D1048" s="4" t="s">
        <v>265</v>
      </c>
      <c r="E1048" s="4" t="s">
        <v>1280</v>
      </c>
      <c r="F1048" s="42">
        <v>1802.8735999999999</v>
      </c>
      <c r="G1048" s="42">
        <v>2048.7199999999998</v>
      </c>
    </row>
    <row r="1049" spans="1:7">
      <c r="A1049" s="3">
        <v>38508</v>
      </c>
      <c r="B1049" s="4" t="s">
        <v>243</v>
      </c>
      <c r="C1049" s="4" t="s">
        <v>258</v>
      </c>
      <c r="D1049" s="4" t="s">
        <v>262</v>
      </c>
      <c r="E1049" s="4" t="s">
        <v>1281</v>
      </c>
      <c r="F1049" s="42">
        <v>246.18359999999998</v>
      </c>
      <c r="G1049" s="42">
        <v>572.52</v>
      </c>
    </row>
    <row r="1050" spans="1:7">
      <c r="A1050" s="3">
        <v>38507</v>
      </c>
      <c r="B1050" s="4" t="s">
        <v>247</v>
      </c>
      <c r="C1050" s="4" t="s">
        <v>244</v>
      </c>
      <c r="D1050" s="4" t="s">
        <v>256</v>
      </c>
      <c r="E1050" s="4" t="s">
        <v>1282</v>
      </c>
      <c r="F1050" s="42">
        <v>7251.8688000000002</v>
      </c>
      <c r="G1050" s="42">
        <v>8240.76</v>
      </c>
    </row>
    <row r="1051" spans="1:7">
      <c r="A1051" s="3">
        <v>38507</v>
      </c>
      <c r="B1051" s="4" t="s">
        <v>264</v>
      </c>
      <c r="C1051" s="4" t="s">
        <v>253</v>
      </c>
      <c r="D1051" s="4" t="s">
        <v>262</v>
      </c>
      <c r="E1051" s="4" t="s">
        <v>1283</v>
      </c>
      <c r="F1051" s="42">
        <v>3178.3290000000002</v>
      </c>
      <c r="G1051" s="42">
        <v>5778.78</v>
      </c>
    </row>
    <row r="1052" spans="1:7">
      <c r="A1052" s="3">
        <v>38507</v>
      </c>
      <c r="B1052" s="4" t="s">
        <v>267</v>
      </c>
      <c r="C1052" s="4" t="s">
        <v>272</v>
      </c>
      <c r="D1052" s="4" t="s">
        <v>276</v>
      </c>
      <c r="E1052" s="4" t="s">
        <v>1284</v>
      </c>
      <c r="F1052" s="42">
        <v>1895.9930000000002</v>
      </c>
      <c r="G1052" s="42">
        <v>3447.26</v>
      </c>
    </row>
    <row r="1053" spans="1:7">
      <c r="A1053" s="3">
        <v>38506</v>
      </c>
      <c r="B1053" s="4" t="s">
        <v>275</v>
      </c>
      <c r="C1053" s="4" t="s">
        <v>258</v>
      </c>
      <c r="D1053" s="4" t="s">
        <v>268</v>
      </c>
      <c r="E1053" s="4" t="s">
        <v>1285</v>
      </c>
      <c r="F1053" s="42">
        <v>4050.4580999999998</v>
      </c>
      <c r="G1053" s="42">
        <v>9419.67</v>
      </c>
    </row>
    <row r="1054" spans="1:7">
      <c r="A1054" s="3">
        <v>38506</v>
      </c>
      <c r="B1054" s="4" t="s">
        <v>275</v>
      </c>
      <c r="C1054" s="4" t="s">
        <v>272</v>
      </c>
      <c r="D1054" s="4" t="s">
        <v>251</v>
      </c>
      <c r="E1054" s="4" t="s">
        <v>1286</v>
      </c>
      <c r="F1054" s="42">
        <v>6306.4724999999999</v>
      </c>
      <c r="G1054" s="42">
        <v>8408.6299999999992</v>
      </c>
    </row>
    <row r="1055" spans="1:7">
      <c r="A1055" s="3">
        <v>38505</v>
      </c>
      <c r="B1055" s="4" t="s">
        <v>247</v>
      </c>
      <c r="C1055" s="4" t="s">
        <v>261</v>
      </c>
      <c r="D1055" s="4" t="s">
        <v>251</v>
      </c>
      <c r="E1055" s="4" t="s">
        <v>1287</v>
      </c>
      <c r="F1055" s="42">
        <v>6662.5244000000002</v>
      </c>
      <c r="G1055" s="42">
        <v>9797.83</v>
      </c>
    </row>
    <row r="1056" spans="1:7">
      <c r="A1056" s="3">
        <v>38505</v>
      </c>
      <c r="B1056" s="4" t="s">
        <v>247</v>
      </c>
      <c r="C1056" s="4" t="s">
        <v>244</v>
      </c>
      <c r="D1056" s="4" t="s">
        <v>303</v>
      </c>
      <c r="E1056" s="4" t="s">
        <v>1288</v>
      </c>
      <c r="F1056" s="42">
        <v>6767.9475000000002</v>
      </c>
      <c r="G1056" s="42">
        <v>9023.93</v>
      </c>
    </row>
    <row r="1057" spans="1:7">
      <c r="A1057" s="3">
        <v>38505</v>
      </c>
      <c r="B1057" s="4" t="s">
        <v>275</v>
      </c>
      <c r="C1057" s="4" t="s">
        <v>248</v>
      </c>
      <c r="D1057" s="4" t="s">
        <v>281</v>
      </c>
      <c r="E1057" s="4" t="s">
        <v>1289</v>
      </c>
      <c r="F1057" s="42">
        <v>4484.9023999999999</v>
      </c>
      <c r="G1057" s="42">
        <v>5096.4799999999996</v>
      </c>
    </row>
    <row r="1058" spans="1:7">
      <c r="A1058" s="3">
        <v>38504</v>
      </c>
      <c r="B1058" s="4" t="s">
        <v>267</v>
      </c>
      <c r="C1058" s="4" t="s">
        <v>261</v>
      </c>
      <c r="D1058" s="4" t="s">
        <v>288</v>
      </c>
      <c r="E1058" s="4" t="s">
        <v>1290</v>
      </c>
      <c r="F1058" s="42">
        <v>8346.0905000000002</v>
      </c>
      <c r="G1058" s="42">
        <v>8926.2999999999993</v>
      </c>
    </row>
    <row r="1059" spans="1:7">
      <c r="A1059" s="3">
        <v>38504</v>
      </c>
      <c r="B1059" s="4" t="s">
        <v>243</v>
      </c>
      <c r="C1059" s="4" t="s">
        <v>258</v>
      </c>
      <c r="D1059" s="4" t="s">
        <v>303</v>
      </c>
      <c r="E1059" s="4" t="s">
        <v>1291</v>
      </c>
      <c r="F1059" s="42">
        <v>4504.0275000000001</v>
      </c>
      <c r="G1059" s="42">
        <v>6005.37</v>
      </c>
    </row>
    <row r="1060" spans="1:7">
      <c r="A1060" s="3">
        <v>38504</v>
      </c>
      <c r="B1060" s="4" t="s">
        <v>264</v>
      </c>
      <c r="C1060" s="4" t="s">
        <v>272</v>
      </c>
      <c r="D1060" s="4" t="s">
        <v>251</v>
      </c>
      <c r="E1060" s="4" t="s">
        <v>755</v>
      </c>
      <c r="F1060" s="42">
        <v>1205.9256</v>
      </c>
      <c r="G1060" s="42">
        <v>1773.42</v>
      </c>
    </row>
    <row r="1061" spans="1:7">
      <c r="A1061" s="3">
        <v>38502</v>
      </c>
      <c r="B1061" s="4" t="s">
        <v>275</v>
      </c>
      <c r="C1061" s="4" t="s">
        <v>255</v>
      </c>
      <c r="D1061" s="4" t="s">
        <v>245</v>
      </c>
      <c r="E1061" s="4" t="s">
        <v>1292</v>
      </c>
      <c r="F1061" s="42">
        <v>1004.5194</v>
      </c>
      <c r="G1061" s="42">
        <v>1731.93</v>
      </c>
    </row>
    <row r="1062" spans="1:7">
      <c r="A1062" s="3">
        <v>38502</v>
      </c>
      <c r="B1062" s="4" t="s">
        <v>267</v>
      </c>
      <c r="C1062" s="4" t="s">
        <v>258</v>
      </c>
      <c r="D1062" s="4" t="s">
        <v>254</v>
      </c>
      <c r="E1062" s="4" t="s">
        <v>1293</v>
      </c>
      <c r="F1062" s="42">
        <v>222.678</v>
      </c>
      <c r="G1062" s="42">
        <v>494.84</v>
      </c>
    </row>
    <row r="1063" spans="1:7">
      <c r="A1063" s="3">
        <v>38501</v>
      </c>
      <c r="B1063" s="4" t="s">
        <v>247</v>
      </c>
      <c r="C1063" s="4" t="s">
        <v>255</v>
      </c>
      <c r="D1063" s="4" t="s">
        <v>279</v>
      </c>
      <c r="E1063" s="4" t="s">
        <v>1294</v>
      </c>
      <c r="F1063" s="42">
        <v>2669.8870000000002</v>
      </c>
      <c r="G1063" s="42">
        <v>4854.34</v>
      </c>
    </row>
    <row r="1064" spans="1:7">
      <c r="A1064" s="3">
        <v>38501</v>
      </c>
      <c r="B1064" s="4" t="s">
        <v>275</v>
      </c>
      <c r="C1064" s="4" t="s">
        <v>253</v>
      </c>
      <c r="D1064" s="4" t="s">
        <v>276</v>
      </c>
      <c r="E1064" s="4" t="s">
        <v>1295</v>
      </c>
      <c r="F1064" s="42">
        <v>3938.09845</v>
      </c>
      <c r="G1064" s="42">
        <v>4211.87</v>
      </c>
    </row>
    <row r="1065" spans="1:7">
      <c r="A1065" s="3">
        <v>38501</v>
      </c>
      <c r="B1065" s="4" t="s">
        <v>264</v>
      </c>
      <c r="C1065" s="4" t="s">
        <v>272</v>
      </c>
      <c r="D1065" s="4" t="s">
        <v>259</v>
      </c>
      <c r="E1065" s="4" t="s">
        <v>1296</v>
      </c>
      <c r="F1065" s="42">
        <v>2052.7092000000002</v>
      </c>
      <c r="G1065" s="42">
        <v>3018.69</v>
      </c>
    </row>
    <row r="1066" spans="1:7">
      <c r="A1066" s="3">
        <v>38500</v>
      </c>
      <c r="B1066" s="4" t="s">
        <v>267</v>
      </c>
      <c r="C1066" s="4" t="s">
        <v>253</v>
      </c>
      <c r="D1066" s="4" t="s">
        <v>254</v>
      </c>
      <c r="E1066" s="4" t="s">
        <v>1297</v>
      </c>
      <c r="F1066" s="42">
        <v>4924.26</v>
      </c>
      <c r="G1066" s="42">
        <v>8953.2000000000007</v>
      </c>
    </row>
    <row r="1067" spans="1:7">
      <c r="A1067" s="3">
        <v>38500</v>
      </c>
      <c r="B1067" s="4" t="s">
        <v>264</v>
      </c>
      <c r="C1067" s="4" t="s">
        <v>272</v>
      </c>
      <c r="D1067" s="4" t="s">
        <v>256</v>
      </c>
      <c r="E1067" s="4" t="s">
        <v>1298</v>
      </c>
      <c r="F1067" s="42">
        <v>6919.7480000000005</v>
      </c>
      <c r="G1067" s="42">
        <v>7863.35</v>
      </c>
    </row>
    <row r="1068" spans="1:7">
      <c r="A1068" s="3">
        <v>38500</v>
      </c>
      <c r="B1068" s="4" t="s">
        <v>267</v>
      </c>
      <c r="C1068" s="4" t="s">
        <v>248</v>
      </c>
      <c r="D1068" s="4" t="s">
        <v>276</v>
      </c>
      <c r="E1068" s="4" t="s">
        <v>1299</v>
      </c>
      <c r="F1068" s="42">
        <v>2445.4150999999997</v>
      </c>
      <c r="G1068" s="42">
        <v>6609.23</v>
      </c>
    </row>
    <row r="1069" spans="1:7">
      <c r="A1069" s="3">
        <v>38500</v>
      </c>
      <c r="B1069" s="4" t="s">
        <v>264</v>
      </c>
      <c r="C1069" s="4" t="s">
        <v>253</v>
      </c>
      <c r="D1069" s="4" t="s">
        <v>262</v>
      </c>
      <c r="E1069" s="4" t="s">
        <v>1300</v>
      </c>
      <c r="F1069" s="42">
        <v>3591.7915000000003</v>
      </c>
      <c r="G1069" s="42">
        <v>6530.53</v>
      </c>
    </row>
    <row r="1070" spans="1:7">
      <c r="A1070" s="3">
        <v>38500</v>
      </c>
      <c r="B1070" s="4" t="s">
        <v>264</v>
      </c>
      <c r="C1070" s="4" t="s">
        <v>248</v>
      </c>
      <c r="D1070" s="4" t="s">
        <v>254</v>
      </c>
      <c r="E1070" s="4" t="s">
        <v>1301</v>
      </c>
      <c r="F1070" s="42">
        <v>1681.5464999999999</v>
      </c>
      <c r="G1070" s="42">
        <v>3736.77</v>
      </c>
    </row>
    <row r="1071" spans="1:7">
      <c r="A1071" s="3">
        <v>38499</v>
      </c>
      <c r="B1071" s="4" t="s">
        <v>247</v>
      </c>
      <c r="C1071" s="4" t="s">
        <v>258</v>
      </c>
      <c r="D1071" s="4" t="s">
        <v>276</v>
      </c>
      <c r="E1071" s="4" t="s">
        <v>1302</v>
      </c>
      <c r="F1071" s="42">
        <v>3352.4146000000001</v>
      </c>
      <c r="G1071" s="42">
        <v>9060.58</v>
      </c>
    </row>
    <row r="1072" spans="1:7">
      <c r="A1072" s="3">
        <v>38499</v>
      </c>
      <c r="B1072" s="4" t="s">
        <v>267</v>
      </c>
      <c r="C1072" s="4" t="s">
        <v>258</v>
      </c>
      <c r="D1072" s="4" t="s">
        <v>265</v>
      </c>
      <c r="E1072" s="4" t="s">
        <v>1303</v>
      </c>
      <c r="F1072" s="42">
        <v>2116.3997999999997</v>
      </c>
      <c r="G1072" s="42">
        <v>4921.8599999999997</v>
      </c>
    </row>
    <row r="1073" spans="1:7">
      <c r="A1073" s="3">
        <v>38497</v>
      </c>
      <c r="B1073" s="4" t="s">
        <v>247</v>
      </c>
      <c r="C1073" s="4" t="s">
        <v>248</v>
      </c>
      <c r="D1073" s="4" t="s">
        <v>262</v>
      </c>
      <c r="E1073" s="4" t="s">
        <v>1583</v>
      </c>
      <c r="F1073" s="42">
        <v>4315.6025000000009</v>
      </c>
      <c r="G1073" s="42">
        <v>7846.55</v>
      </c>
    </row>
    <row r="1074" spans="1:7">
      <c r="A1074" s="3">
        <v>38497</v>
      </c>
      <c r="B1074" s="4" t="s">
        <v>247</v>
      </c>
      <c r="C1074" s="4" t="s">
        <v>286</v>
      </c>
      <c r="D1074" s="4" t="s">
        <v>259</v>
      </c>
      <c r="E1074" s="4" t="s">
        <v>1305</v>
      </c>
      <c r="F1074" s="42">
        <v>1310.3708000000001</v>
      </c>
      <c r="G1074" s="42">
        <v>2259.2600000000002</v>
      </c>
    </row>
    <row r="1075" spans="1:7">
      <c r="A1075" s="3">
        <v>38497</v>
      </c>
      <c r="B1075" s="4" t="s">
        <v>243</v>
      </c>
      <c r="C1075" s="4" t="s">
        <v>255</v>
      </c>
      <c r="D1075" s="4" t="s">
        <v>245</v>
      </c>
      <c r="E1075" s="4" t="s">
        <v>1306</v>
      </c>
      <c r="F1075" s="42">
        <v>454.23</v>
      </c>
      <c r="G1075" s="42">
        <v>1009.4</v>
      </c>
    </row>
    <row r="1076" spans="1:7">
      <c r="A1076" s="3">
        <v>38496</v>
      </c>
      <c r="B1076" s="4" t="s">
        <v>243</v>
      </c>
      <c r="C1076" s="4" t="s">
        <v>258</v>
      </c>
      <c r="D1076" s="4" t="s">
        <v>256</v>
      </c>
      <c r="E1076" s="4" t="s">
        <v>1307</v>
      </c>
      <c r="F1076" s="42">
        <v>6515.34</v>
      </c>
      <c r="G1076" s="42">
        <v>8687.1200000000008</v>
      </c>
    </row>
    <row r="1077" spans="1:7">
      <c r="A1077" s="3">
        <v>38496</v>
      </c>
      <c r="B1077" s="4" t="s">
        <v>247</v>
      </c>
      <c r="C1077" s="4" t="s">
        <v>286</v>
      </c>
      <c r="D1077" s="4" t="s">
        <v>259</v>
      </c>
      <c r="E1077" s="4" t="s">
        <v>1308</v>
      </c>
      <c r="F1077" s="42">
        <v>3591.2772000000004</v>
      </c>
      <c r="G1077" s="42">
        <v>5281.29</v>
      </c>
    </row>
    <row r="1078" spans="1:7">
      <c r="A1078" s="3">
        <v>38494</v>
      </c>
      <c r="B1078" s="4" t="s">
        <v>275</v>
      </c>
      <c r="C1078" s="4" t="s">
        <v>286</v>
      </c>
      <c r="D1078" s="4" t="s">
        <v>245</v>
      </c>
      <c r="E1078" s="4" t="s">
        <v>1309</v>
      </c>
      <c r="F1078" s="42">
        <v>6011.2204000000011</v>
      </c>
      <c r="G1078" s="42">
        <v>8840.0300000000007</v>
      </c>
    </row>
    <row r="1079" spans="1:7">
      <c r="A1079" s="3">
        <v>38494</v>
      </c>
      <c r="B1079" s="4" t="s">
        <v>275</v>
      </c>
      <c r="C1079" s="4" t="s">
        <v>261</v>
      </c>
      <c r="D1079" s="4" t="s">
        <v>262</v>
      </c>
      <c r="E1079" s="4" t="s">
        <v>471</v>
      </c>
      <c r="F1079" s="42">
        <v>1444.0581999999999</v>
      </c>
      <c r="G1079" s="42">
        <v>3902.86</v>
      </c>
    </row>
    <row r="1080" spans="1:7">
      <c r="A1080" s="3">
        <v>38493</v>
      </c>
      <c r="B1080" s="4" t="s">
        <v>275</v>
      </c>
      <c r="C1080" s="4" t="s">
        <v>286</v>
      </c>
      <c r="D1080" s="4" t="s">
        <v>245</v>
      </c>
      <c r="E1080" s="4" t="s">
        <v>1310</v>
      </c>
      <c r="F1080" s="42">
        <v>4149.348500000001</v>
      </c>
      <c r="G1080" s="42">
        <v>7544.27</v>
      </c>
    </row>
    <row r="1081" spans="1:7">
      <c r="A1081" s="3">
        <v>38493</v>
      </c>
      <c r="B1081" s="4" t="s">
        <v>247</v>
      </c>
      <c r="C1081" s="4" t="s">
        <v>248</v>
      </c>
      <c r="D1081" s="4" t="s">
        <v>281</v>
      </c>
      <c r="E1081" s="4" t="s">
        <v>935</v>
      </c>
      <c r="F1081" s="42">
        <v>1886.9037999999998</v>
      </c>
      <c r="G1081" s="42">
        <v>5099.74</v>
      </c>
    </row>
    <row r="1082" spans="1:7">
      <c r="A1082" s="3">
        <v>38493</v>
      </c>
      <c r="B1082" s="4" t="s">
        <v>247</v>
      </c>
      <c r="C1082" s="4" t="s">
        <v>253</v>
      </c>
      <c r="D1082" s="4" t="s">
        <v>254</v>
      </c>
      <c r="E1082" s="4" t="s">
        <v>1311</v>
      </c>
      <c r="F1082" s="42">
        <v>2149.3636000000001</v>
      </c>
      <c r="G1082" s="42">
        <v>4998.5200000000004</v>
      </c>
    </row>
    <row r="1083" spans="1:7">
      <c r="A1083" s="3">
        <v>38493</v>
      </c>
      <c r="B1083" s="4" t="s">
        <v>264</v>
      </c>
      <c r="C1083" s="4" t="s">
        <v>253</v>
      </c>
      <c r="D1083" s="4" t="s">
        <v>254</v>
      </c>
      <c r="E1083" s="4" t="s">
        <v>1312</v>
      </c>
      <c r="F1083" s="42">
        <v>1242.0676000000001</v>
      </c>
      <c r="G1083" s="42">
        <v>1826.57</v>
      </c>
    </row>
    <row r="1084" spans="1:7">
      <c r="A1084" s="3">
        <v>38493</v>
      </c>
      <c r="B1084" s="4" t="s">
        <v>243</v>
      </c>
      <c r="C1084" s="4" t="s">
        <v>248</v>
      </c>
      <c r="D1084" s="4" t="s">
        <v>288</v>
      </c>
      <c r="E1084" s="4" t="s">
        <v>1313</v>
      </c>
      <c r="F1084" s="42">
        <v>268.97250000000003</v>
      </c>
      <c r="G1084" s="42">
        <v>358.63</v>
      </c>
    </row>
    <row r="1085" spans="1:7">
      <c r="A1085" s="3">
        <v>38492</v>
      </c>
      <c r="B1085" s="4" t="s">
        <v>247</v>
      </c>
      <c r="C1085" s="4" t="s">
        <v>258</v>
      </c>
      <c r="D1085" s="4" t="s">
        <v>317</v>
      </c>
      <c r="E1085" s="4" t="s">
        <v>1314</v>
      </c>
      <c r="F1085" s="42">
        <v>3633.7236000000003</v>
      </c>
      <c r="G1085" s="42">
        <v>8450.52</v>
      </c>
    </row>
    <row r="1086" spans="1:7">
      <c r="A1086" s="3">
        <v>38492</v>
      </c>
      <c r="B1086" s="4" t="s">
        <v>267</v>
      </c>
      <c r="C1086" s="4" t="s">
        <v>261</v>
      </c>
      <c r="D1086" s="4" t="s">
        <v>276</v>
      </c>
      <c r="E1086" s="4" t="s">
        <v>768</v>
      </c>
      <c r="F1086" s="42">
        <v>3636.0837999999994</v>
      </c>
      <c r="G1086" s="42">
        <v>6269.11</v>
      </c>
    </row>
    <row r="1087" spans="1:7">
      <c r="A1087" s="3">
        <v>38492</v>
      </c>
      <c r="B1087" s="4" t="s">
        <v>275</v>
      </c>
      <c r="C1087" s="4" t="s">
        <v>253</v>
      </c>
      <c r="D1087" s="4" t="s">
        <v>245</v>
      </c>
      <c r="E1087" s="4" t="s">
        <v>1315</v>
      </c>
      <c r="F1087" s="42">
        <v>2929.712</v>
      </c>
      <c r="G1087" s="42">
        <v>4308.3999999999996</v>
      </c>
    </row>
    <row r="1088" spans="1:7">
      <c r="A1088" s="3">
        <v>38492</v>
      </c>
      <c r="B1088" s="4" t="s">
        <v>264</v>
      </c>
      <c r="C1088" s="4" t="s">
        <v>258</v>
      </c>
      <c r="D1088" s="4" t="s">
        <v>288</v>
      </c>
      <c r="E1088" s="4" t="s">
        <v>1316</v>
      </c>
      <c r="F1088" s="42">
        <v>3266.3488000000002</v>
      </c>
      <c r="G1088" s="42">
        <v>3711.76</v>
      </c>
    </row>
    <row r="1089" spans="1:7">
      <c r="A1089" s="3">
        <v>38491</v>
      </c>
      <c r="B1089" s="4" t="s">
        <v>243</v>
      </c>
      <c r="C1089" s="4" t="s">
        <v>255</v>
      </c>
      <c r="D1089" s="4" t="s">
        <v>262</v>
      </c>
      <c r="E1089" s="4" t="s">
        <v>1317</v>
      </c>
      <c r="F1089" s="42">
        <v>4965.8156000000008</v>
      </c>
      <c r="G1089" s="42">
        <v>7302.67</v>
      </c>
    </row>
    <row r="1090" spans="1:7">
      <c r="A1090" s="3">
        <v>38491</v>
      </c>
      <c r="B1090" s="4" t="s">
        <v>267</v>
      </c>
      <c r="C1090" s="4" t="s">
        <v>244</v>
      </c>
      <c r="D1090" s="4" t="s">
        <v>254</v>
      </c>
      <c r="E1090" s="4" t="s">
        <v>1318</v>
      </c>
      <c r="F1090" s="42">
        <v>5267.8741500000006</v>
      </c>
      <c r="G1090" s="42">
        <v>5634.09</v>
      </c>
    </row>
    <row r="1091" spans="1:7">
      <c r="A1091" s="3">
        <v>38491</v>
      </c>
      <c r="B1091" s="4" t="s">
        <v>247</v>
      </c>
      <c r="C1091" s="4" t="s">
        <v>253</v>
      </c>
      <c r="D1091" s="4" t="s">
        <v>259</v>
      </c>
      <c r="E1091" s="4" t="s">
        <v>1319</v>
      </c>
      <c r="F1091" s="42">
        <v>1319.846</v>
      </c>
      <c r="G1091" s="42">
        <v>2399.7199999999998</v>
      </c>
    </row>
    <row r="1092" spans="1:7">
      <c r="A1092" s="3">
        <v>38491</v>
      </c>
      <c r="B1092" s="4" t="s">
        <v>247</v>
      </c>
      <c r="C1092" s="4" t="s">
        <v>248</v>
      </c>
      <c r="D1092" s="4" t="s">
        <v>262</v>
      </c>
      <c r="E1092" s="4" t="s">
        <v>1615</v>
      </c>
      <c r="F1092" s="42">
        <v>589.88699999999994</v>
      </c>
      <c r="G1092" s="42">
        <v>1310.86</v>
      </c>
    </row>
    <row r="1093" spans="1:7">
      <c r="A1093" s="3">
        <v>38491</v>
      </c>
      <c r="B1093" s="4" t="s">
        <v>267</v>
      </c>
      <c r="C1093" s="4" t="s">
        <v>255</v>
      </c>
      <c r="D1093" s="4" t="s">
        <v>259</v>
      </c>
      <c r="E1093" s="4" t="s">
        <v>1321</v>
      </c>
      <c r="F1093" s="42">
        <v>348.73200000000003</v>
      </c>
      <c r="G1093" s="42">
        <v>774.96</v>
      </c>
    </row>
    <row r="1094" spans="1:7">
      <c r="A1094" s="3">
        <v>38490</v>
      </c>
      <c r="B1094" s="4" t="s">
        <v>247</v>
      </c>
      <c r="C1094" s="4" t="s">
        <v>255</v>
      </c>
      <c r="D1094" s="4" t="s">
        <v>281</v>
      </c>
      <c r="E1094" s="4" t="s">
        <v>1322</v>
      </c>
      <c r="F1094" s="42">
        <v>3795.6056999999996</v>
      </c>
      <c r="G1094" s="42">
        <v>6433.23</v>
      </c>
    </row>
    <row r="1095" spans="1:7">
      <c r="A1095" s="3">
        <v>38490</v>
      </c>
      <c r="B1095" s="4" t="s">
        <v>275</v>
      </c>
      <c r="C1095" s="4" t="s">
        <v>286</v>
      </c>
      <c r="D1095" s="4" t="s">
        <v>279</v>
      </c>
      <c r="E1095" s="4" t="s">
        <v>1323</v>
      </c>
      <c r="F1095" s="42">
        <v>567.88160000000005</v>
      </c>
      <c r="G1095" s="42">
        <v>607.36</v>
      </c>
    </row>
    <row r="1096" spans="1:7">
      <c r="A1096" s="3">
        <v>38489</v>
      </c>
      <c r="B1096" s="4" t="s">
        <v>243</v>
      </c>
      <c r="C1096" s="4" t="s">
        <v>272</v>
      </c>
      <c r="D1096" s="4" t="s">
        <v>256</v>
      </c>
      <c r="E1096" s="4" t="s">
        <v>1324</v>
      </c>
      <c r="F1096" s="42">
        <v>2952.6008000000006</v>
      </c>
      <c r="G1096" s="42">
        <v>4342.0600000000004</v>
      </c>
    </row>
    <row r="1097" spans="1:7">
      <c r="A1097" s="3">
        <v>38489</v>
      </c>
      <c r="B1097" s="4" t="s">
        <v>264</v>
      </c>
      <c r="C1097" s="4" t="s">
        <v>255</v>
      </c>
      <c r="D1097" s="4" t="s">
        <v>254</v>
      </c>
      <c r="E1097" s="4" t="s">
        <v>1325</v>
      </c>
      <c r="F1097" s="42">
        <v>1123.72975</v>
      </c>
      <c r="G1097" s="42">
        <v>1201.8499999999999</v>
      </c>
    </row>
    <row r="1098" spans="1:7">
      <c r="A1098" s="3">
        <v>38488</v>
      </c>
      <c r="B1098" s="4" t="s">
        <v>247</v>
      </c>
      <c r="C1098" s="4" t="s">
        <v>244</v>
      </c>
      <c r="D1098" s="4" t="s">
        <v>262</v>
      </c>
      <c r="E1098" s="4" t="s">
        <v>1326</v>
      </c>
      <c r="F1098" s="42">
        <v>2887.7213999999999</v>
      </c>
      <c r="G1098" s="42">
        <v>4978.83</v>
      </c>
    </row>
    <row r="1099" spans="1:7">
      <c r="A1099" s="3">
        <v>38488</v>
      </c>
      <c r="B1099" s="4" t="s">
        <v>275</v>
      </c>
      <c r="C1099" s="4" t="s">
        <v>286</v>
      </c>
      <c r="D1099" s="4" t="s">
        <v>288</v>
      </c>
      <c r="E1099" s="4" t="s">
        <v>1327</v>
      </c>
      <c r="F1099" s="42">
        <v>2000.2825999999998</v>
      </c>
      <c r="G1099" s="42">
        <v>4651.82</v>
      </c>
    </row>
    <row r="1100" spans="1:7">
      <c r="A1100" s="3">
        <v>38488</v>
      </c>
      <c r="B1100" s="4" t="s">
        <v>264</v>
      </c>
      <c r="C1100" s="4" t="s">
        <v>286</v>
      </c>
      <c r="D1100" s="4" t="s">
        <v>251</v>
      </c>
      <c r="E1100" s="4" t="s">
        <v>1328</v>
      </c>
      <c r="F1100" s="42">
        <v>3632.2319000000002</v>
      </c>
      <c r="G1100" s="42">
        <v>3884.74</v>
      </c>
    </row>
    <row r="1101" spans="1:7">
      <c r="A1101" s="3">
        <v>38487</v>
      </c>
      <c r="B1101" s="4" t="s">
        <v>243</v>
      </c>
      <c r="C1101" s="4" t="s">
        <v>248</v>
      </c>
      <c r="D1101" s="4" t="s">
        <v>303</v>
      </c>
      <c r="E1101" s="4" t="s">
        <v>955</v>
      </c>
      <c r="F1101" s="42">
        <v>5428.2831999999999</v>
      </c>
      <c r="G1101" s="42">
        <v>9200.48</v>
      </c>
    </row>
    <row r="1102" spans="1:7">
      <c r="A1102" s="3">
        <v>38487</v>
      </c>
      <c r="B1102" s="4" t="s">
        <v>247</v>
      </c>
      <c r="C1102" s="4" t="s">
        <v>244</v>
      </c>
      <c r="D1102" s="4" t="s">
        <v>256</v>
      </c>
      <c r="E1102" s="4" t="s">
        <v>1329</v>
      </c>
      <c r="F1102" s="42">
        <v>2720.7565000000004</v>
      </c>
      <c r="G1102" s="42">
        <v>2909.9</v>
      </c>
    </row>
    <row r="1103" spans="1:7">
      <c r="A1103" s="3">
        <v>38486</v>
      </c>
      <c r="B1103" s="4" t="s">
        <v>243</v>
      </c>
      <c r="C1103" s="4" t="s">
        <v>244</v>
      </c>
      <c r="D1103" s="4" t="s">
        <v>259</v>
      </c>
      <c r="E1103" s="4" t="s">
        <v>1330</v>
      </c>
      <c r="F1103" s="42">
        <v>4811.7553999999991</v>
      </c>
      <c r="G1103" s="42">
        <v>8296.1299999999992</v>
      </c>
    </row>
    <row r="1104" spans="1:7">
      <c r="A1104" s="3">
        <v>38486</v>
      </c>
      <c r="B1104" s="4" t="s">
        <v>275</v>
      </c>
      <c r="C1104" s="4" t="s">
        <v>248</v>
      </c>
      <c r="D1104" s="4" t="s">
        <v>288</v>
      </c>
      <c r="E1104" s="4" t="s">
        <v>1331</v>
      </c>
      <c r="F1104" s="42">
        <v>4029.0627999999997</v>
      </c>
      <c r="G1104" s="42">
        <v>6828.92</v>
      </c>
    </row>
    <row r="1105" spans="1:7">
      <c r="A1105" s="3">
        <v>38485</v>
      </c>
      <c r="B1105" s="4" t="s">
        <v>264</v>
      </c>
      <c r="C1105" s="4" t="s">
        <v>248</v>
      </c>
      <c r="D1105" s="4" t="s">
        <v>256</v>
      </c>
      <c r="E1105" s="4" t="s">
        <v>1332</v>
      </c>
      <c r="F1105" s="42">
        <v>5089.4166999999989</v>
      </c>
      <c r="G1105" s="42">
        <v>8626.1299999999992</v>
      </c>
    </row>
    <row r="1106" spans="1:7">
      <c r="A1106" s="3">
        <v>38485</v>
      </c>
      <c r="B1106" s="4" t="s">
        <v>247</v>
      </c>
      <c r="C1106" s="4" t="s">
        <v>258</v>
      </c>
      <c r="D1106" s="4" t="s">
        <v>259</v>
      </c>
      <c r="E1106" s="4" t="s">
        <v>1333</v>
      </c>
      <c r="F1106" s="42">
        <v>4431.1187999999993</v>
      </c>
      <c r="G1106" s="42">
        <v>7639.86</v>
      </c>
    </row>
    <row r="1107" spans="1:7">
      <c r="A1107" s="3">
        <v>38485</v>
      </c>
      <c r="B1107" s="4" t="s">
        <v>243</v>
      </c>
      <c r="C1107" s="4" t="s">
        <v>244</v>
      </c>
      <c r="D1107" s="4" t="s">
        <v>279</v>
      </c>
      <c r="E1107" s="4" t="s">
        <v>1334</v>
      </c>
      <c r="F1107" s="42">
        <v>1873.41</v>
      </c>
      <c r="G1107" s="42">
        <v>3406.2</v>
      </c>
    </row>
    <row r="1108" spans="1:7">
      <c r="A1108" s="3">
        <v>38484</v>
      </c>
      <c r="B1108" s="4" t="s">
        <v>247</v>
      </c>
      <c r="C1108" s="4" t="s">
        <v>258</v>
      </c>
      <c r="D1108" s="4" t="s">
        <v>251</v>
      </c>
      <c r="E1108" s="4" t="s">
        <v>1335</v>
      </c>
      <c r="F1108" s="42">
        <v>4937.5344000000005</v>
      </c>
      <c r="G1108" s="42">
        <v>7261.08</v>
      </c>
    </row>
    <row r="1109" spans="1:7">
      <c r="A1109" s="3">
        <v>38484</v>
      </c>
      <c r="B1109" s="4" t="s">
        <v>247</v>
      </c>
      <c r="C1109" s="4" t="s">
        <v>255</v>
      </c>
      <c r="D1109" s="4" t="s">
        <v>254</v>
      </c>
      <c r="E1109" s="4" t="s">
        <v>1336</v>
      </c>
      <c r="F1109" s="42">
        <v>366.03380000000004</v>
      </c>
      <c r="G1109" s="42">
        <v>391.48</v>
      </c>
    </row>
    <row r="1110" spans="1:7">
      <c r="A1110" s="3">
        <v>38483</v>
      </c>
      <c r="B1110" s="4" t="s">
        <v>247</v>
      </c>
      <c r="C1110" s="4" t="s">
        <v>258</v>
      </c>
      <c r="D1110" s="4" t="s">
        <v>256</v>
      </c>
      <c r="E1110" s="4" t="s">
        <v>1337</v>
      </c>
      <c r="F1110" s="42">
        <v>6236.3576000000003</v>
      </c>
      <c r="G1110" s="42">
        <v>7086.77</v>
      </c>
    </row>
    <row r="1111" spans="1:7">
      <c r="A1111" s="3">
        <v>38482</v>
      </c>
      <c r="B1111" s="4" t="s">
        <v>243</v>
      </c>
      <c r="C1111" s="4" t="s">
        <v>255</v>
      </c>
      <c r="D1111" s="4" t="s">
        <v>259</v>
      </c>
      <c r="E1111" s="4" t="s">
        <v>1338</v>
      </c>
      <c r="F1111" s="42">
        <v>2553.4272000000001</v>
      </c>
      <c r="G1111" s="42">
        <v>3755.04</v>
      </c>
    </row>
    <row r="1112" spans="1:7">
      <c r="A1112" s="3">
        <v>38481</v>
      </c>
      <c r="B1112" s="4" t="s">
        <v>247</v>
      </c>
      <c r="C1112" s="4" t="s">
        <v>253</v>
      </c>
      <c r="D1112" s="4" t="s">
        <v>317</v>
      </c>
      <c r="E1112" s="4" t="s">
        <v>922</v>
      </c>
      <c r="F1112" s="42">
        <v>2723.9467999999997</v>
      </c>
      <c r="G1112" s="42">
        <v>4696.46</v>
      </c>
    </row>
    <row r="1113" spans="1:7">
      <c r="A1113" s="3">
        <v>38481</v>
      </c>
      <c r="B1113" s="4" t="s">
        <v>247</v>
      </c>
      <c r="C1113" s="4" t="s">
        <v>248</v>
      </c>
      <c r="D1113" s="4" t="s">
        <v>262</v>
      </c>
      <c r="E1113" s="4" t="s">
        <v>1635</v>
      </c>
      <c r="F1113" s="42">
        <v>1858.3438999999998</v>
      </c>
      <c r="G1113" s="42">
        <v>4321.7299999999996</v>
      </c>
    </row>
    <row r="1114" spans="1:7">
      <c r="A1114" s="3">
        <v>38481</v>
      </c>
      <c r="B1114" s="4" t="s">
        <v>264</v>
      </c>
      <c r="C1114" s="4" t="s">
        <v>244</v>
      </c>
      <c r="D1114" s="4" t="s">
        <v>256</v>
      </c>
      <c r="E1114" s="4" t="s">
        <v>1340</v>
      </c>
      <c r="F1114" s="42">
        <v>1059.3137000000002</v>
      </c>
      <c r="G1114" s="42">
        <v>2863.01</v>
      </c>
    </row>
    <row r="1115" spans="1:7">
      <c r="A1115" s="3">
        <v>38481</v>
      </c>
      <c r="B1115" s="4" t="s">
        <v>247</v>
      </c>
      <c r="C1115" s="4" t="s">
        <v>248</v>
      </c>
      <c r="D1115" s="4" t="s">
        <v>268</v>
      </c>
      <c r="E1115" s="4" t="s">
        <v>1341</v>
      </c>
      <c r="F1115" s="42">
        <v>810.82520000000011</v>
      </c>
      <c r="G1115" s="42">
        <v>1192.3900000000001</v>
      </c>
    </row>
    <row r="1116" spans="1:7">
      <c r="A1116" s="3">
        <v>38480</v>
      </c>
      <c r="B1116" s="4" t="s">
        <v>247</v>
      </c>
      <c r="C1116" s="4" t="s">
        <v>248</v>
      </c>
      <c r="D1116" s="4" t="s">
        <v>276</v>
      </c>
      <c r="E1116" s="4" t="s">
        <v>1342</v>
      </c>
      <c r="F1116" s="42">
        <v>4109.1316000000006</v>
      </c>
      <c r="G1116" s="42">
        <v>9556.1200000000008</v>
      </c>
    </row>
    <row r="1117" spans="1:7">
      <c r="A1117" s="3">
        <v>38480</v>
      </c>
      <c r="B1117" s="4" t="s">
        <v>243</v>
      </c>
      <c r="C1117" s="4" t="s">
        <v>248</v>
      </c>
      <c r="D1117" s="4" t="s">
        <v>245</v>
      </c>
      <c r="E1117" s="4" t="s">
        <v>1343</v>
      </c>
      <c r="F1117" s="42">
        <v>2864.6399000000001</v>
      </c>
      <c r="G1117" s="42">
        <v>7742.27</v>
      </c>
    </row>
    <row r="1118" spans="1:7">
      <c r="A1118" s="3">
        <v>38480</v>
      </c>
      <c r="B1118" s="4" t="s">
        <v>267</v>
      </c>
      <c r="C1118" s="4" t="s">
        <v>286</v>
      </c>
      <c r="D1118" s="4" t="s">
        <v>281</v>
      </c>
      <c r="E1118" s="4" t="s">
        <v>1344</v>
      </c>
      <c r="F1118" s="42">
        <v>814.51800000000003</v>
      </c>
      <c r="G1118" s="42">
        <v>1810.04</v>
      </c>
    </row>
    <row r="1119" spans="1:7">
      <c r="A1119" s="3">
        <v>38479</v>
      </c>
      <c r="B1119" s="4" t="s">
        <v>275</v>
      </c>
      <c r="C1119" s="4" t="s">
        <v>258</v>
      </c>
      <c r="D1119" s="4" t="s">
        <v>268</v>
      </c>
      <c r="E1119" s="4" t="s">
        <v>1345</v>
      </c>
      <c r="F1119" s="42">
        <v>3897.7180000000003</v>
      </c>
      <c r="G1119" s="42">
        <v>7086.76</v>
      </c>
    </row>
    <row r="1120" spans="1:7">
      <c r="A1120" s="3">
        <v>38479</v>
      </c>
      <c r="B1120" s="4" t="s">
        <v>275</v>
      </c>
      <c r="C1120" s="4" t="s">
        <v>272</v>
      </c>
      <c r="D1120" s="4" t="s">
        <v>276</v>
      </c>
      <c r="E1120" s="4" t="s">
        <v>1346</v>
      </c>
      <c r="F1120" s="42">
        <v>2608.9359999999997</v>
      </c>
      <c r="G1120" s="42">
        <v>2964.7</v>
      </c>
    </row>
    <row r="1121" spans="1:7">
      <c r="A1121" s="3">
        <v>38478</v>
      </c>
      <c r="B1121" s="4" t="s">
        <v>247</v>
      </c>
      <c r="C1121" s="4" t="s">
        <v>272</v>
      </c>
      <c r="D1121" s="4" t="s">
        <v>279</v>
      </c>
      <c r="E1121" s="4" t="s">
        <v>712</v>
      </c>
      <c r="F1121" s="42">
        <v>3437.8080000000004</v>
      </c>
      <c r="G1121" s="42">
        <v>3676.8</v>
      </c>
    </row>
    <row r="1122" spans="1:7">
      <c r="A1122" s="3">
        <v>38477</v>
      </c>
      <c r="B1122" s="4" t="s">
        <v>267</v>
      </c>
      <c r="C1122" s="4" t="s">
        <v>272</v>
      </c>
      <c r="D1122" s="4" t="s">
        <v>251</v>
      </c>
      <c r="E1122" s="4" t="s">
        <v>1347</v>
      </c>
      <c r="F1122" s="42">
        <v>5754.9366999999993</v>
      </c>
      <c r="G1122" s="42">
        <v>9754.1299999999992</v>
      </c>
    </row>
    <row r="1123" spans="1:7">
      <c r="A1123" s="3">
        <v>38477</v>
      </c>
      <c r="B1123" s="4" t="s">
        <v>275</v>
      </c>
      <c r="C1123" s="4" t="s">
        <v>255</v>
      </c>
      <c r="D1123" s="4" t="s">
        <v>256</v>
      </c>
      <c r="E1123" s="4" t="s">
        <v>1348</v>
      </c>
      <c r="F1123" s="42">
        <v>742.9754999999999</v>
      </c>
      <c r="G1123" s="42">
        <v>1727.85</v>
      </c>
    </row>
    <row r="1124" spans="1:7">
      <c r="A1124" s="3">
        <v>38476</v>
      </c>
      <c r="B1124" s="4" t="s">
        <v>275</v>
      </c>
      <c r="C1124" s="4" t="s">
        <v>272</v>
      </c>
      <c r="D1124" s="4" t="s">
        <v>256</v>
      </c>
      <c r="E1124" s="4" t="s">
        <v>539</v>
      </c>
      <c r="F1124" s="42">
        <v>6407.7148000000007</v>
      </c>
      <c r="G1124" s="42">
        <v>9423.11</v>
      </c>
    </row>
    <row r="1125" spans="1:7">
      <c r="A1125" s="3">
        <v>38476</v>
      </c>
      <c r="B1125" s="4" t="s">
        <v>264</v>
      </c>
      <c r="C1125" s="4" t="s">
        <v>272</v>
      </c>
      <c r="D1125" s="4" t="s">
        <v>268</v>
      </c>
      <c r="E1125" s="4" t="s">
        <v>1349</v>
      </c>
      <c r="F1125" s="42">
        <v>3987.0540000000005</v>
      </c>
      <c r="G1125" s="42">
        <v>8860.1200000000008</v>
      </c>
    </row>
    <row r="1126" spans="1:7">
      <c r="A1126" s="3">
        <v>38476</v>
      </c>
      <c r="B1126" s="4" t="s">
        <v>247</v>
      </c>
      <c r="C1126" s="4" t="s">
        <v>272</v>
      </c>
      <c r="D1126" s="4" t="s">
        <v>281</v>
      </c>
      <c r="E1126" s="4" t="s">
        <v>1350</v>
      </c>
      <c r="F1126" s="42">
        <v>2880.6572000000001</v>
      </c>
      <c r="G1126" s="42">
        <v>7785.56</v>
      </c>
    </row>
    <row r="1127" spans="1:7">
      <c r="A1127" s="3">
        <v>38476</v>
      </c>
      <c r="B1127" s="4" t="s">
        <v>247</v>
      </c>
      <c r="C1127" s="4" t="s">
        <v>253</v>
      </c>
      <c r="D1127" s="4" t="s">
        <v>251</v>
      </c>
      <c r="E1127" s="4" t="s">
        <v>1351</v>
      </c>
      <c r="F1127" s="42">
        <v>2339.48</v>
      </c>
      <c r="G1127" s="42">
        <v>2658.5</v>
      </c>
    </row>
    <row r="1128" spans="1:7">
      <c r="A1128" s="3">
        <v>38476</v>
      </c>
      <c r="B1128" s="4" t="s">
        <v>247</v>
      </c>
      <c r="C1128" s="4" t="s">
        <v>253</v>
      </c>
      <c r="D1128" s="4" t="s">
        <v>265</v>
      </c>
      <c r="E1128" s="4" t="s">
        <v>1352</v>
      </c>
      <c r="F1128" s="42">
        <v>1018.3470000000001</v>
      </c>
      <c r="G1128" s="42">
        <v>1851.54</v>
      </c>
    </row>
    <row r="1129" spans="1:7">
      <c r="A1129" s="3">
        <v>38476</v>
      </c>
      <c r="B1129" s="4" t="s">
        <v>247</v>
      </c>
      <c r="C1129" s="4" t="s">
        <v>255</v>
      </c>
      <c r="D1129" s="4" t="s">
        <v>288</v>
      </c>
      <c r="E1129" s="4" t="s">
        <v>1353</v>
      </c>
      <c r="F1129" s="42">
        <v>424.6825</v>
      </c>
      <c r="G1129" s="42">
        <v>772.15</v>
      </c>
    </row>
    <row r="1130" spans="1:7">
      <c r="A1130" s="3">
        <v>38475</v>
      </c>
      <c r="B1130" s="4" t="s">
        <v>247</v>
      </c>
      <c r="C1130" s="4" t="s">
        <v>258</v>
      </c>
      <c r="D1130" s="4" t="s">
        <v>262</v>
      </c>
      <c r="E1130" s="4" t="s">
        <v>1354</v>
      </c>
      <c r="F1130" s="42">
        <v>1675.5090000000002</v>
      </c>
      <c r="G1130" s="42">
        <v>3046.38</v>
      </c>
    </row>
    <row r="1131" spans="1:7">
      <c r="A1131" s="3">
        <v>38475</v>
      </c>
      <c r="B1131" s="4" t="s">
        <v>247</v>
      </c>
      <c r="C1131" s="4" t="s">
        <v>261</v>
      </c>
      <c r="D1131" s="4" t="s">
        <v>251</v>
      </c>
      <c r="E1131" s="4" t="s">
        <v>1355</v>
      </c>
      <c r="F1131" s="42">
        <v>531.59</v>
      </c>
      <c r="G1131" s="42">
        <v>781.75</v>
      </c>
    </row>
    <row r="1132" spans="1:7">
      <c r="A1132" s="3">
        <v>38474</v>
      </c>
      <c r="B1132" s="4" t="s">
        <v>247</v>
      </c>
      <c r="C1132" s="4" t="s">
        <v>286</v>
      </c>
      <c r="D1132" s="4" t="s">
        <v>276</v>
      </c>
      <c r="E1132" s="4" t="s">
        <v>1356</v>
      </c>
      <c r="F1132" s="42">
        <v>4384.4174999999996</v>
      </c>
      <c r="G1132" s="42">
        <v>9743.15</v>
      </c>
    </row>
    <row r="1133" spans="1:7">
      <c r="A1133" s="3">
        <v>38474</v>
      </c>
      <c r="B1133" s="4" t="s">
        <v>264</v>
      </c>
      <c r="C1133" s="4" t="s">
        <v>258</v>
      </c>
      <c r="D1133" s="4" t="s">
        <v>262</v>
      </c>
      <c r="E1133" s="4" t="s">
        <v>1357</v>
      </c>
      <c r="F1133" s="42">
        <v>4067.1862000000001</v>
      </c>
      <c r="G1133" s="42">
        <v>7012.39</v>
      </c>
    </row>
    <row r="1134" spans="1:7">
      <c r="A1134" s="3">
        <v>38474</v>
      </c>
      <c r="B1134" s="4" t="s">
        <v>264</v>
      </c>
      <c r="C1134" s="4" t="s">
        <v>258</v>
      </c>
      <c r="D1134" s="4" t="s">
        <v>251</v>
      </c>
      <c r="E1134" s="4" t="s">
        <v>1358</v>
      </c>
      <c r="F1134" s="42">
        <v>1628.9804999999999</v>
      </c>
      <c r="G1134" s="42">
        <v>4402.6499999999996</v>
      </c>
    </row>
    <row r="1135" spans="1:7">
      <c r="A1135" s="3">
        <v>38474</v>
      </c>
      <c r="B1135" s="4" t="s">
        <v>267</v>
      </c>
      <c r="C1135" s="4" t="s">
        <v>261</v>
      </c>
      <c r="D1135" s="4" t="s">
        <v>288</v>
      </c>
      <c r="E1135" s="4" t="s">
        <v>1359</v>
      </c>
      <c r="F1135" s="42">
        <v>1178.4981</v>
      </c>
      <c r="G1135" s="42">
        <v>3185.13</v>
      </c>
    </row>
    <row r="1136" spans="1:7">
      <c r="A1136" s="3">
        <v>38473</v>
      </c>
      <c r="B1136" s="4" t="s">
        <v>243</v>
      </c>
      <c r="C1136" s="4" t="s">
        <v>248</v>
      </c>
      <c r="D1136" s="4" t="s">
        <v>279</v>
      </c>
      <c r="E1136" s="4" t="s">
        <v>1360</v>
      </c>
      <c r="F1136" s="42">
        <v>6820.56</v>
      </c>
      <c r="G1136" s="42">
        <v>9094.08</v>
      </c>
    </row>
    <row r="1137" spans="1:7">
      <c r="A1137" s="3">
        <v>38473</v>
      </c>
      <c r="B1137" s="4" t="s">
        <v>243</v>
      </c>
      <c r="C1137" s="4" t="s">
        <v>253</v>
      </c>
      <c r="D1137" s="4" t="s">
        <v>279</v>
      </c>
      <c r="E1137" s="4" t="s">
        <v>1361</v>
      </c>
      <c r="F1137" s="42">
        <v>3364.0920000000001</v>
      </c>
      <c r="G1137" s="42">
        <v>7475.76</v>
      </c>
    </row>
    <row r="1138" spans="1:7">
      <c r="A1138" s="3">
        <v>38473</v>
      </c>
      <c r="B1138" s="4" t="s">
        <v>243</v>
      </c>
      <c r="C1138" s="4" t="s">
        <v>272</v>
      </c>
      <c r="D1138" s="4" t="s">
        <v>279</v>
      </c>
      <c r="E1138" s="4" t="s">
        <v>1362</v>
      </c>
      <c r="F1138" s="42">
        <v>3877.4780000000005</v>
      </c>
      <c r="G1138" s="42">
        <v>7049.96</v>
      </c>
    </row>
    <row r="1139" spans="1:7">
      <c r="A1139" s="3">
        <v>38473</v>
      </c>
      <c r="B1139" s="4" t="s">
        <v>267</v>
      </c>
      <c r="C1139" s="4" t="s">
        <v>258</v>
      </c>
      <c r="D1139" s="4" t="s">
        <v>256</v>
      </c>
      <c r="E1139" s="4" t="s">
        <v>1363</v>
      </c>
      <c r="F1139" s="42">
        <v>2952.3647999999998</v>
      </c>
      <c r="G1139" s="42">
        <v>3354.96</v>
      </c>
    </row>
    <row r="1140" spans="1:7">
      <c r="A1140" s="3">
        <v>38472</v>
      </c>
      <c r="B1140" s="4" t="s">
        <v>267</v>
      </c>
      <c r="C1140" s="4" t="s">
        <v>244</v>
      </c>
      <c r="D1140" s="4" t="s">
        <v>262</v>
      </c>
      <c r="E1140" s="4" t="s">
        <v>1364</v>
      </c>
      <c r="F1140" s="42">
        <v>2401.7329</v>
      </c>
      <c r="G1140" s="42">
        <v>6491.17</v>
      </c>
    </row>
    <row r="1141" spans="1:7">
      <c r="A1141" s="3">
        <v>38472</v>
      </c>
      <c r="B1141" s="4" t="s">
        <v>247</v>
      </c>
      <c r="C1141" s="4" t="s">
        <v>272</v>
      </c>
      <c r="D1141" s="4" t="s">
        <v>251</v>
      </c>
      <c r="E1141" s="4" t="s">
        <v>1365</v>
      </c>
      <c r="F1141" s="42">
        <v>5032.5627000000004</v>
      </c>
      <c r="G1141" s="42">
        <v>5382.42</v>
      </c>
    </row>
    <row r="1142" spans="1:7">
      <c r="A1142" s="3">
        <v>38472</v>
      </c>
      <c r="B1142" s="4" t="s">
        <v>267</v>
      </c>
      <c r="C1142" s="4" t="s">
        <v>255</v>
      </c>
      <c r="D1142" s="4" t="s">
        <v>256</v>
      </c>
      <c r="E1142" s="4" t="s">
        <v>1366</v>
      </c>
      <c r="F1142" s="42">
        <v>2624.6504</v>
      </c>
      <c r="G1142" s="42">
        <v>4448.5600000000004</v>
      </c>
    </row>
    <row r="1143" spans="1:7">
      <c r="A1143" s="3">
        <v>38471</v>
      </c>
      <c r="B1143" s="4" t="s">
        <v>247</v>
      </c>
      <c r="C1143" s="4" t="s">
        <v>272</v>
      </c>
      <c r="D1143" s="4" t="s">
        <v>251</v>
      </c>
      <c r="E1143" s="4" t="s">
        <v>1367</v>
      </c>
      <c r="F1143" s="42">
        <v>2646.4608000000003</v>
      </c>
      <c r="G1143" s="42">
        <v>6154.56</v>
      </c>
    </row>
    <row r="1144" spans="1:7">
      <c r="A1144" s="3">
        <v>38471</v>
      </c>
      <c r="B1144" s="4" t="s">
        <v>247</v>
      </c>
      <c r="C1144" s="4" t="s">
        <v>244</v>
      </c>
      <c r="D1144" s="4" t="s">
        <v>276</v>
      </c>
      <c r="E1144" s="4" t="s">
        <v>1368</v>
      </c>
      <c r="F1144" s="42">
        <v>2259.7885000000001</v>
      </c>
      <c r="G1144" s="42">
        <v>3830.15</v>
      </c>
    </row>
    <row r="1145" spans="1:7">
      <c r="A1145" s="3">
        <v>38470</v>
      </c>
      <c r="B1145" s="4" t="s">
        <v>247</v>
      </c>
      <c r="C1145" s="4" t="s">
        <v>261</v>
      </c>
      <c r="D1145" s="4" t="s">
        <v>281</v>
      </c>
      <c r="E1145" s="4" t="s">
        <v>1369</v>
      </c>
      <c r="F1145" s="42">
        <v>3493.0533999999998</v>
      </c>
      <c r="G1145" s="42">
        <v>8123.38</v>
      </c>
    </row>
    <row r="1146" spans="1:7">
      <c r="A1146" s="3">
        <v>38470</v>
      </c>
      <c r="B1146" s="4" t="s">
        <v>275</v>
      </c>
      <c r="C1146" s="4" t="s">
        <v>253</v>
      </c>
      <c r="D1146" s="4" t="s">
        <v>317</v>
      </c>
      <c r="E1146" s="4" t="s">
        <v>1370</v>
      </c>
      <c r="F1146" s="42">
        <v>6469.4333000000006</v>
      </c>
      <c r="G1146" s="42">
        <v>6919.18</v>
      </c>
    </row>
    <row r="1147" spans="1:7">
      <c r="A1147" s="3">
        <v>38470</v>
      </c>
      <c r="B1147" s="4" t="s">
        <v>243</v>
      </c>
      <c r="C1147" s="4" t="s">
        <v>272</v>
      </c>
      <c r="D1147" s="4" t="s">
        <v>288</v>
      </c>
      <c r="E1147" s="4" t="s">
        <v>1371</v>
      </c>
      <c r="F1147" s="42">
        <v>3689.2464</v>
      </c>
      <c r="G1147" s="42">
        <v>6252.96</v>
      </c>
    </row>
    <row r="1148" spans="1:7">
      <c r="A1148" s="3">
        <v>38470</v>
      </c>
      <c r="B1148" s="4" t="s">
        <v>264</v>
      </c>
      <c r="C1148" s="4" t="s">
        <v>258</v>
      </c>
      <c r="D1148" s="4" t="s">
        <v>279</v>
      </c>
      <c r="E1148" s="4" t="s">
        <v>1372</v>
      </c>
      <c r="F1148" s="42">
        <v>2659.6845999999996</v>
      </c>
      <c r="G1148" s="42">
        <v>4507.9399999999996</v>
      </c>
    </row>
    <row r="1149" spans="1:7">
      <c r="A1149" s="3">
        <v>38469</v>
      </c>
      <c r="B1149" s="4" t="s">
        <v>264</v>
      </c>
      <c r="C1149" s="4" t="s">
        <v>253</v>
      </c>
      <c r="D1149" s="4" t="s">
        <v>279</v>
      </c>
      <c r="E1149" s="4" t="s">
        <v>1373</v>
      </c>
      <c r="F1149" s="42">
        <v>8079.5033000000003</v>
      </c>
      <c r="G1149" s="42">
        <v>8641.18</v>
      </c>
    </row>
    <row r="1150" spans="1:7">
      <c r="A1150" s="3">
        <v>38469</v>
      </c>
      <c r="B1150" s="4" t="s">
        <v>275</v>
      </c>
      <c r="C1150" s="4" t="s">
        <v>255</v>
      </c>
      <c r="D1150" s="4" t="s">
        <v>276</v>
      </c>
      <c r="E1150" s="4" t="s">
        <v>1374</v>
      </c>
      <c r="F1150" s="42">
        <v>3027.87</v>
      </c>
      <c r="G1150" s="42">
        <v>4452.75</v>
      </c>
    </row>
    <row r="1151" spans="1:7">
      <c r="A1151" s="3">
        <v>38469</v>
      </c>
      <c r="B1151" s="4" t="s">
        <v>243</v>
      </c>
      <c r="C1151" s="4" t="s">
        <v>258</v>
      </c>
      <c r="D1151" s="4" t="s">
        <v>268</v>
      </c>
      <c r="E1151" s="4" t="s">
        <v>1375</v>
      </c>
      <c r="F1151" s="42">
        <v>1942.1775000000002</v>
      </c>
      <c r="G1151" s="42">
        <v>2589.5700000000002</v>
      </c>
    </row>
    <row r="1152" spans="1:7">
      <c r="A1152" s="3">
        <v>38469</v>
      </c>
      <c r="B1152" s="4" t="s">
        <v>267</v>
      </c>
      <c r="C1152" s="4" t="s">
        <v>272</v>
      </c>
      <c r="D1152" s="4" t="s">
        <v>265</v>
      </c>
      <c r="E1152" s="4" t="s">
        <v>1376</v>
      </c>
      <c r="F1152" s="42">
        <v>2387.4477000000002</v>
      </c>
      <c r="G1152" s="42">
        <v>2553.42</v>
      </c>
    </row>
    <row r="1153" spans="1:7">
      <c r="A1153" s="3">
        <v>38469</v>
      </c>
      <c r="B1153" s="4" t="s">
        <v>275</v>
      </c>
      <c r="C1153" s="4" t="s">
        <v>286</v>
      </c>
      <c r="D1153" s="4" t="s">
        <v>262</v>
      </c>
      <c r="E1153" s="4" t="s">
        <v>1377</v>
      </c>
      <c r="F1153" s="42">
        <v>73.771500000000003</v>
      </c>
      <c r="G1153" s="42">
        <v>134.13</v>
      </c>
    </row>
    <row r="1154" spans="1:7">
      <c r="A1154" s="3">
        <v>38468</v>
      </c>
      <c r="B1154" s="4" t="s">
        <v>264</v>
      </c>
      <c r="C1154" s="4" t="s">
        <v>255</v>
      </c>
      <c r="D1154" s="4" t="s">
        <v>303</v>
      </c>
      <c r="E1154" s="4" t="s">
        <v>1378</v>
      </c>
      <c r="F1154" s="42">
        <v>1136.673</v>
      </c>
      <c r="G1154" s="42">
        <v>2525.94</v>
      </c>
    </row>
    <row r="1155" spans="1:7">
      <c r="A1155" s="3">
        <v>38468</v>
      </c>
      <c r="B1155" s="4" t="s">
        <v>247</v>
      </c>
      <c r="C1155" s="4" t="s">
        <v>244</v>
      </c>
      <c r="D1155" s="4" t="s">
        <v>251</v>
      </c>
      <c r="E1155" s="4" t="s">
        <v>959</v>
      </c>
      <c r="F1155" s="42">
        <v>1101.8475000000001</v>
      </c>
      <c r="G1155" s="42">
        <v>1469.13</v>
      </c>
    </row>
    <row r="1156" spans="1:7">
      <c r="A1156" s="3">
        <v>38467</v>
      </c>
      <c r="B1156" s="4" t="s">
        <v>267</v>
      </c>
      <c r="C1156" s="4" t="s">
        <v>286</v>
      </c>
      <c r="D1156" s="4" t="s">
        <v>265</v>
      </c>
      <c r="E1156" s="4" t="s">
        <v>1379</v>
      </c>
      <c r="F1156" s="42">
        <v>8208.3407999999999</v>
      </c>
      <c r="G1156" s="42">
        <v>9327.66</v>
      </c>
    </row>
    <row r="1157" spans="1:7">
      <c r="A1157" s="3">
        <v>38467</v>
      </c>
      <c r="B1157" s="4" t="s">
        <v>267</v>
      </c>
      <c r="C1157" s="4" t="s">
        <v>272</v>
      </c>
      <c r="D1157" s="4" t="s">
        <v>279</v>
      </c>
      <c r="E1157" s="4" t="s">
        <v>1380</v>
      </c>
      <c r="F1157" s="42">
        <v>4662.3044</v>
      </c>
      <c r="G1157" s="42">
        <v>6856.33</v>
      </c>
    </row>
    <row r="1158" spans="1:7">
      <c r="A1158" s="3">
        <v>38467</v>
      </c>
      <c r="B1158" s="4" t="s">
        <v>247</v>
      </c>
      <c r="C1158" s="4" t="s">
        <v>255</v>
      </c>
      <c r="D1158" s="4" t="s">
        <v>259</v>
      </c>
      <c r="E1158" s="4" t="s">
        <v>1381</v>
      </c>
      <c r="F1158" s="42">
        <v>3392.0645000000004</v>
      </c>
      <c r="G1158" s="42">
        <v>6167.39</v>
      </c>
    </row>
    <row r="1159" spans="1:7">
      <c r="A1159" s="3">
        <v>38467</v>
      </c>
      <c r="B1159" s="4" t="s">
        <v>243</v>
      </c>
      <c r="C1159" s="4" t="s">
        <v>258</v>
      </c>
      <c r="D1159" s="4" t="s">
        <v>262</v>
      </c>
      <c r="E1159" s="4" t="s">
        <v>1382</v>
      </c>
      <c r="F1159" s="42">
        <v>3292.3628000000003</v>
      </c>
      <c r="G1159" s="42">
        <v>4841.71</v>
      </c>
    </row>
    <row r="1160" spans="1:7">
      <c r="A1160" s="3">
        <v>38467</v>
      </c>
      <c r="B1160" s="4" t="s">
        <v>247</v>
      </c>
      <c r="C1160" s="4" t="s">
        <v>286</v>
      </c>
      <c r="D1160" s="4" t="s">
        <v>276</v>
      </c>
      <c r="E1160" s="4" t="s">
        <v>1342</v>
      </c>
      <c r="F1160" s="42">
        <v>2700.3072000000002</v>
      </c>
      <c r="G1160" s="42">
        <v>3971.04</v>
      </c>
    </row>
    <row r="1161" spans="1:7">
      <c r="A1161" s="3">
        <v>38466</v>
      </c>
      <c r="B1161" s="4" t="s">
        <v>243</v>
      </c>
      <c r="C1161" s="4" t="s">
        <v>272</v>
      </c>
      <c r="D1161" s="4" t="s">
        <v>256</v>
      </c>
      <c r="E1161" s="4" t="s">
        <v>1383</v>
      </c>
      <c r="F1161" s="42">
        <v>2237.2563999999998</v>
      </c>
      <c r="G1161" s="42">
        <v>3791.96</v>
      </c>
    </row>
    <row r="1162" spans="1:7">
      <c r="A1162" s="3">
        <v>38466</v>
      </c>
      <c r="B1162" s="4" t="s">
        <v>243</v>
      </c>
      <c r="C1162" s="4" t="s">
        <v>255</v>
      </c>
      <c r="D1162" s="4" t="s">
        <v>256</v>
      </c>
      <c r="E1162" s="4" t="s">
        <v>1384</v>
      </c>
      <c r="F1162" s="42">
        <v>2100.7988</v>
      </c>
      <c r="G1162" s="42">
        <v>3089.41</v>
      </c>
    </row>
    <row r="1163" spans="1:7">
      <c r="A1163" s="3">
        <v>38465</v>
      </c>
      <c r="B1163" s="4" t="s">
        <v>247</v>
      </c>
      <c r="C1163" s="4" t="s">
        <v>286</v>
      </c>
      <c r="D1163" s="4" t="s">
        <v>276</v>
      </c>
      <c r="E1163" s="4" t="s">
        <v>1385</v>
      </c>
      <c r="F1163" s="42">
        <v>3671.8541</v>
      </c>
      <c r="G1163" s="42">
        <v>9923.93</v>
      </c>
    </row>
    <row r="1164" spans="1:7">
      <c r="A1164" s="3">
        <v>38465</v>
      </c>
      <c r="B1164" s="4" t="s">
        <v>247</v>
      </c>
      <c r="C1164" s="4" t="s">
        <v>272</v>
      </c>
      <c r="D1164" s="4" t="s">
        <v>245</v>
      </c>
      <c r="E1164" s="4" t="s">
        <v>1386</v>
      </c>
      <c r="F1164" s="42">
        <v>406.70850000000007</v>
      </c>
      <c r="G1164" s="42">
        <v>739.47</v>
      </c>
    </row>
    <row r="1165" spans="1:7">
      <c r="A1165" s="3">
        <v>38465</v>
      </c>
      <c r="B1165" s="4" t="s">
        <v>267</v>
      </c>
      <c r="C1165" s="4" t="s">
        <v>244</v>
      </c>
      <c r="D1165" s="4" t="s">
        <v>276</v>
      </c>
      <c r="E1165" s="4" t="s">
        <v>1387</v>
      </c>
      <c r="F1165" s="42">
        <v>207.46800000000002</v>
      </c>
      <c r="G1165" s="42">
        <v>305.10000000000002</v>
      </c>
    </row>
    <row r="1166" spans="1:7">
      <c r="A1166" s="3">
        <v>38464</v>
      </c>
      <c r="B1166" s="4" t="s">
        <v>247</v>
      </c>
      <c r="C1166" s="4" t="s">
        <v>258</v>
      </c>
      <c r="D1166" s="4" t="s">
        <v>251</v>
      </c>
      <c r="E1166" s="4" t="s">
        <v>1388</v>
      </c>
      <c r="F1166" s="42">
        <v>3210.6594999999998</v>
      </c>
      <c r="G1166" s="42">
        <v>7466.65</v>
      </c>
    </row>
    <row r="1167" spans="1:7">
      <c r="A1167" s="3">
        <v>38464</v>
      </c>
      <c r="B1167" s="4" t="s">
        <v>247</v>
      </c>
      <c r="C1167" s="4" t="s">
        <v>261</v>
      </c>
      <c r="D1167" s="4" t="s">
        <v>259</v>
      </c>
      <c r="E1167" s="4" t="s">
        <v>1389</v>
      </c>
      <c r="F1167" s="42">
        <v>275.69920000000002</v>
      </c>
      <c r="G1167" s="42">
        <v>405.44</v>
      </c>
    </row>
    <row r="1168" spans="1:7">
      <c r="A1168" s="3">
        <v>38463</v>
      </c>
      <c r="B1168" s="4" t="s">
        <v>267</v>
      </c>
      <c r="C1168" s="4" t="s">
        <v>286</v>
      </c>
      <c r="D1168" s="4" t="s">
        <v>288</v>
      </c>
      <c r="E1168" s="4" t="s">
        <v>1390</v>
      </c>
      <c r="F1168" s="42">
        <v>2494.6263999999996</v>
      </c>
      <c r="G1168" s="42">
        <v>4301.08</v>
      </c>
    </row>
    <row r="1169" spans="1:7">
      <c r="A1169" s="3">
        <v>38463</v>
      </c>
      <c r="B1169" s="4" t="s">
        <v>275</v>
      </c>
      <c r="C1169" s="4" t="s">
        <v>244</v>
      </c>
      <c r="D1169" s="4" t="s">
        <v>265</v>
      </c>
      <c r="E1169" s="4" t="s">
        <v>1391</v>
      </c>
      <c r="F1169" s="42">
        <v>731.8193</v>
      </c>
      <c r="G1169" s="42">
        <v>1977.89</v>
      </c>
    </row>
    <row r="1170" spans="1:7">
      <c r="A1170" s="3">
        <v>38462</v>
      </c>
      <c r="B1170" s="4" t="s">
        <v>275</v>
      </c>
      <c r="C1170" s="4" t="s">
        <v>261</v>
      </c>
      <c r="D1170" s="4" t="s">
        <v>254</v>
      </c>
      <c r="E1170" s="4" t="s">
        <v>1392</v>
      </c>
      <c r="F1170" s="42">
        <v>3970.2932000000001</v>
      </c>
      <c r="G1170" s="42">
        <v>9233.24</v>
      </c>
    </row>
    <row r="1171" spans="1:7">
      <c r="A1171" s="3">
        <v>38462</v>
      </c>
      <c r="B1171" s="4" t="s">
        <v>243</v>
      </c>
      <c r="C1171" s="4" t="s">
        <v>258</v>
      </c>
      <c r="D1171" s="4" t="s">
        <v>256</v>
      </c>
      <c r="E1171" s="4" t="s">
        <v>604</v>
      </c>
      <c r="F1171" s="42">
        <v>5392.3649999999998</v>
      </c>
      <c r="G1171" s="42">
        <v>7189.82</v>
      </c>
    </row>
    <row r="1172" spans="1:7">
      <c r="A1172" s="3">
        <v>38462</v>
      </c>
      <c r="B1172" s="4" t="s">
        <v>275</v>
      </c>
      <c r="C1172" s="4" t="s">
        <v>255</v>
      </c>
      <c r="D1172" s="4" t="s">
        <v>254</v>
      </c>
      <c r="E1172" s="4" t="s">
        <v>1393</v>
      </c>
      <c r="F1172" s="42">
        <v>4501.7550000000001</v>
      </c>
      <c r="G1172" s="42">
        <v>6002.34</v>
      </c>
    </row>
    <row r="1173" spans="1:7">
      <c r="A1173" s="3">
        <v>38462</v>
      </c>
      <c r="B1173" s="4" t="s">
        <v>247</v>
      </c>
      <c r="C1173" s="4" t="s">
        <v>272</v>
      </c>
      <c r="D1173" s="4" t="s">
        <v>268</v>
      </c>
      <c r="E1173" s="4" t="s">
        <v>1290</v>
      </c>
      <c r="F1173" s="42">
        <v>640.66329999999994</v>
      </c>
      <c r="G1173" s="42">
        <v>1085.8699999999999</v>
      </c>
    </row>
    <row r="1174" spans="1:7">
      <c r="A1174" s="3">
        <v>38461</v>
      </c>
      <c r="B1174" s="4" t="s">
        <v>247</v>
      </c>
      <c r="C1174" s="4" t="s">
        <v>248</v>
      </c>
      <c r="D1174" s="4" t="s">
        <v>259</v>
      </c>
      <c r="E1174" s="4" t="s">
        <v>1078</v>
      </c>
      <c r="F1174" s="42">
        <v>231.82599999999996</v>
      </c>
      <c r="G1174" s="42">
        <v>399.7</v>
      </c>
    </row>
    <row r="1175" spans="1:7">
      <c r="A1175" s="3">
        <v>38460</v>
      </c>
      <c r="B1175" s="4" t="s">
        <v>264</v>
      </c>
      <c r="C1175" s="4" t="s">
        <v>286</v>
      </c>
      <c r="D1175" s="4" t="s">
        <v>279</v>
      </c>
      <c r="E1175" s="4" t="s">
        <v>1394</v>
      </c>
      <c r="F1175" s="42">
        <v>45.006500000000003</v>
      </c>
      <c r="G1175" s="42">
        <v>81.83</v>
      </c>
    </row>
    <row r="1176" spans="1:7">
      <c r="A1176" s="3">
        <v>38459</v>
      </c>
      <c r="B1176" s="4" t="s">
        <v>247</v>
      </c>
      <c r="C1176" s="4" t="s">
        <v>253</v>
      </c>
      <c r="D1176" s="4" t="s">
        <v>262</v>
      </c>
      <c r="E1176" s="4" t="s">
        <v>1395</v>
      </c>
      <c r="F1176" s="42">
        <v>4714.6309999999994</v>
      </c>
      <c r="G1176" s="42">
        <v>7990.9</v>
      </c>
    </row>
    <row r="1177" spans="1:7">
      <c r="A1177" s="3">
        <v>38459</v>
      </c>
      <c r="B1177" s="4" t="s">
        <v>264</v>
      </c>
      <c r="C1177" s="4" t="s">
        <v>255</v>
      </c>
      <c r="D1177" s="4" t="s">
        <v>281</v>
      </c>
      <c r="E1177" s="4" t="s">
        <v>1396</v>
      </c>
      <c r="F1177" s="42">
        <v>1486.2760000000001</v>
      </c>
      <c r="G1177" s="42">
        <v>1589.6</v>
      </c>
    </row>
    <row r="1178" spans="1:7">
      <c r="A1178" s="3">
        <v>38458</v>
      </c>
      <c r="B1178" s="4" t="s">
        <v>275</v>
      </c>
      <c r="C1178" s="4" t="s">
        <v>248</v>
      </c>
      <c r="D1178" s="4" t="s">
        <v>245</v>
      </c>
      <c r="E1178" s="4" t="s">
        <v>1397</v>
      </c>
      <c r="F1178" s="42">
        <v>5199.7574999999997</v>
      </c>
      <c r="G1178" s="42">
        <v>6933.01</v>
      </c>
    </row>
    <row r="1179" spans="1:7">
      <c r="A1179" s="3">
        <v>38457</v>
      </c>
      <c r="B1179" s="4" t="s">
        <v>267</v>
      </c>
      <c r="C1179" s="4" t="s">
        <v>255</v>
      </c>
      <c r="D1179" s="4" t="s">
        <v>254</v>
      </c>
      <c r="E1179" s="4" t="s">
        <v>1398</v>
      </c>
      <c r="F1179" s="42">
        <v>4387.3697999999995</v>
      </c>
      <c r="G1179" s="42">
        <v>7436.22</v>
      </c>
    </row>
    <row r="1180" spans="1:7">
      <c r="A1180" s="3">
        <v>38457</v>
      </c>
      <c r="B1180" s="4" t="s">
        <v>243</v>
      </c>
      <c r="C1180" s="4" t="s">
        <v>248</v>
      </c>
      <c r="D1180" s="4" t="s">
        <v>256</v>
      </c>
      <c r="E1180" s="4" t="s">
        <v>1306</v>
      </c>
      <c r="F1180" s="42">
        <v>1336.2525000000001</v>
      </c>
      <c r="G1180" s="42">
        <v>2969.45</v>
      </c>
    </row>
    <row r="1181" spans="1:7">
      <c r="A1181" s="3">
        <v>38457</v>
      </c>
      <c r="B1181" s="4" t="s">
        <v>247</v>
      </c>
      <c r="C1181" s="4" t="s">
        <v>255</v>
      </c>
      <c r="D1181" s="4" t="s">
        <v>265</v>
      </c>
      <c r="E1181" s="4" t="s">
        <v>1399</v>
      </c>
      <c r="F1181" s="42">
        <v>2393.1864</v>
      </c>
      <c r="G1181" s="42">
        <v>2719.53</v>
      </c>
    </row>
    <row r="1182" spans="1:7">
      <c r="A1182" s="3">
        <v>38456</v>
      </c>
      <c r="B1182" s="4" t="s">
        <v>247</v>
      </c>
      <c r="C1182" s="4" t="s">
        <v>272</v>
      </c>
      <c r="D1182" s="4" t="s">
        <v>265</v>
      </c>
      <c r="E1182" s="4" t="s">
        <v>1400</v>
      </c>
      <c r="F1182" s="42">
        <v>7994.1377999999995</v>
      </c>
      <c r="G1182" s="42">
        <v>8549.8799999999992</v>
      </c>
    </row>
    <row r="1183" spans="1:7">
      <c r="A1183" s="3">
        <v>38456</v>
      </c>
      <c r="B1183" s="4" t="s">
        <v>267</v>
      </c>
      <c r="C1183" s="4" t="s">
        <v>244</v>
      </c>
      <c r="D1183" s="4" t="s">
        <v>268</v>
      </c>
      <c r="E1183" s="4" t="s">
        <v>1401</v>
      </c>
      <c r="F1183" s="42">
        <v>2823.1469999999999</v>
      </c>
      <c r="G1183" s="42">
        <v>6273.66</v>
      </c>
    </row>
    <row r="1184" spans="1:7">
      <c r="A1184" s="3">
        <v>38456</v>
      </c>
      <c r="B1184" s="4" t="s">
        <v>267</v>
      </c>
      <c r="C1184" s="4" t="s">
        <v>272</v>
      </c>
      <c r="D1184" s="4" t="s">
        <v>265</v>
      </c>
      <c r="E1184" s="4" t="s">
        <v>1402</v>
      </c>
      <c r="F1184" s="42">
        <v>447.3485</v>
      </c>
      <c r="G1184" s="42">
        <v>1209.05</v>
      </c>
    </row>
    <row r="1185" spans="1:7">
      <c r="A1185" s="3">
        <v>38454</v>
      </c>
      <c r="B1185" s="4" t="s">
        <v>243</v>
      </c>
      <c r="C1185" s="4" t="s">
        <v>286</v>
      </c>
      <c r="D1185" s="4" t="s">
        <v>268</v>
      </c>
      <c r="E1185" s="4" t="s">
        <v>1403</v>
      </c>
      <c r="F1185" s="42">
        <v>4392.8720000000003</v>
      </c>
      <c r="G1185" s="42">
        <v>7987.04</v>
      </c>
    </row>
    <row r="1186" spans="1:7">
      <c r="A1186" s="3">
        <v>38454</v>
      </c>
      <c r="B1186" s="4" t="s">
        <v>264</v>
      </c>
      <c r="C1186" s="4" t="s">
        <v>253</v>
      </c>
      <c r="D1186" s="4" t="s">
        <v>281</v>
      </c>
      <c r="E1186" s="4" t="s">
        <v>1404</v>
      </c>
      <c r="F1186" s="42">
        <v>7061.4285500000005</v>
      </c>
      <c r="G1186" s="42">
        <v>7552.33</v>
      </c>
    </row>
    <row r="1187" spans="1:7">
      <c r="A1187" s="3">
        <v>38454</v>
      </c>
      <c r="B1187" s="4" t="s">
        <v>247</v>
      </c>
      <c r="C1187" s="4" t="s">
        <v>248</v>
      </c>
      <c r="D1187" s="4" t="s">
        <v>276</v>
      </c>
      <c r="E1187" s="4" t="s">
        <v>1405</v>
      </c>
      <c r="F1187" s="42">
        <v>4296.4137999999994</v>
      </c>
      <c r="G1187" s="42">
        <v>7407.61</v>
      </c>
    </row>
    <row r="1188" spans="1:7">
      <c r="A1188" s="3">
        <v>38454</v>
      </c>
      <c r="B1188" s="4" t="s">
        <v>264</v>
      </c>
      <c r="C1188" s="4" t="s">
        <v>253</v>
      </c>
      <c r="D1188" s="4" t="s">
        <v>245</v>
      </c>
      <c r="E1188" s="4" t="s">
        <v>1406</v>
      </c>
      <c r="F1188" s="42">
        <v>3453.9695999999999</v>
      </c>
      <c r="G1188" s="42">
        <v>5955.12</v>
      </c>
    </row>
    <row r="1189" spans="1:7">
      <c r="A1189" s="3">
        <v>38454</v>
      </c>
      <c r="B1189" s="4" t="s">
        <v>247</v>
      </c>
      <c r="C1189" s="4" t="s">
        <v>253</v>
      </c>
      <c r="D1189" s="4" t="s">
        <v>279</v>
      </c>
      <c r="E1189" s="4" t="s">
        <v>1407</v>
      </c>
      <c r="F1189" s="42">
        <v>2522.2896999999998</v>
      </c>
      <c r="G1189" s="42">
        <v>5865.79</v>
      </c>
    </row>
    <row r="1190" spans="1:7">
      <c r="A1190" s="3">
        <v>38453</v>
      </c>
      <c r="B1190" s="4" t="s">
        <v>243</v>
      </c>
      <c r="C1190" s="4" t="s">
        <v>272</v>
      </c>
      <c r="D1190" s="4" t="s">
        <v>254</v>
      </c>
      <c r="E1190" s="4" t="s">
        <v>1408</v>
      </c>
      <c r="F1190" s="42">
        <v>3296.172</v>
      </c>
      <c r="G1190" s="42">
        <v>3745.65</v>
      </c>
    </row>
    <row r="1191" spans="1:7">
      <c r="A1191" s="3">
        <v>38453</v>
      </c>
      <c r="B1191" s="4" t="s">
        <v>243</v>
      </c>
      <c r="C1191" s="4" t="s">
        <v>255</v>
      </c>
      <c r="D1191" s="4" t="s">
        <v>268</v>
      </c>
      <c r="E1191" s="4" t="s">
        <v>1409</v>
      </c>
      <c r="F1191" s="42">
        <v>139.9451</v>
      </c>
      <c r="G1191" s="42">
        <v>378.23</v>
      </c>
    </row>
    <row r="1192" spans="1:7">
      <c r="A1192" s="3">
        <v>38452</v>
      </c>
      <c r="B1192" s="4" t="s">
        <v>264</v>
      </c>
      <c r="C1192" s="4" t="s">
        <v>253</v>
      </c>
      <c r="D1192" s="4" t="s">
        <v>259</v>
      </c>
      <c r="E1192" s="4" t="s">
        <v>1410</v>
      </c>
      <c r="F1192" s="42">
        <v>2771.3715000000002</v>
      </c>
      <c r="G1192" s="42">
        <v>6445.05</v>
      </c>
    </row>
    <row r="1193" spans="1:7">
      <c r="A1193" s="3">
        <v>38452</v>
      </c>
      <c r="B1193" s="4" t="s">
        <v>275</v>
      </c>
      <c r="C1193" s="4" t="s">
        <v>253</v>
      </c>
      <c r="D1193" s="4" t="s">
        <v>279</v>
      </c>
      <c r="E1193" s="4" t="s">
        <v>1411</v>
      </c>
      <c r="F1193" s="42">
        <v>2059.2946999999999</v>
      </c>
      <c r="G1193" s="42">
        <v>3490.33</v>
      </c>
    </row>
    <row r="1194" spans="1:7">
      <c r="A1194" s="3">
        <v>38451</v>
      </c>
      <c r="B1194" s="4" t="s">
        <v>267</v>
      </c>
      <c r="C1194" s="4" t="s">
        <v>248</v>
      </c>
      <c r="D1194" s="4" t="s">
        <v>268</v>
      </c>
      <c r="E1194" s="4" t="s">
        <v>1412</v>
      </c>
      <c r="F1194" s="42">
        <v>4048.5840000000003</v>
      </c>
      <c r="G1194" s="42">
        <v>5953.8</v>
      </c>
    </row>
    <row r="1195" spans="1:7">
      <c r="A1195" s="3">
        <v>38450</v>
      </c>
      <c r="B1195" s="4" t="s">
        <v>243</v>
      </c>
      <c r="C1195" s="4" t="s">
        <v>248</v>
      </c>
      <c r="D1195" s="4" t="s">
        <v>251</v>
      </c>
      <c r="E1195" s="4" t="s">
        <v>1176</v>
      </c>
      <c r="F1195" s="42">
        <v>3466.2780000000002</v>
      </c>
      <c r="G1195" s="42">
        <v>7702.84</v>
      </c>
    </row>
    <row r="1196" spans="1:7">
      <c r="A1196" s="3">
        <v>38450</v>
      </c>
      <c r="B1196" s="4" t="s">
        <v>247</v>
      </c>
      <c r="C1196" s="4" t="s">
        <v>248</v>
      </c>
      <c r="D1196" s="4" t="s">
        <v>317</v>
      </c>
      <c r="E1196" s="4" t="s">
        <v>1413</v>
      </c>
      <c r="F1196" s="42">
        <v>311.57249999999999</v>
      </c>
      <c r="G1196" s="42">
        <v>415.43</v>
      </c>
    </row>
    <row r="1197" spans="1:7">
      <c r="A1197" s="3">
        <v>38449</v>
      </c>
      <c r="B1197" s="4" t="s">
        <v>267</v>
      </c>
      <c r="C1197" s="4" t="s">
        <v>253</v>
      </c>
      <c r="D1197" s="4" t="s">
        <v>265</v>
      </c>
      <c r="E1197" s="4" t="s">
        <v>1414</v>
      </c>
      <c r="F1197" s="42">
        <v>5761.5821999999998</v>
      </c>
      <c r="G1197" s="42">
        <v>6162.12</v>
      </c>
    </row>
    <row r="1198" spans="1:7">
      <c r="A1198" s="3">
        <v>38449</v>
      </c>
      <c r="B1198" s="4" t="s">
        <v>267</v>
      </c>
      <c r="C1198" s="4" t="s">
        <v>272</v>
      </c>
      <c r="D1198" s="4" t="s">
        <v>281</v>
      </c>
      <c r="E1198" s="4" t="s">
        <v>1415</v>
      </c>
      <c r="F1198" s="42">
        <v>4155.9016000000001</v>
      </c>
      <c r="G1198" s="42">
        <v>6111.62</v>
      </c>
    </row>
    <row r="1199" spans="1:7">
      <c r="A1199" s="3">
        <v>38449</v>
      </c>
      <c r="B1199" s="4" t="s">
        <v>267</v>
      </c>
      <c r="C1199" s="4" t="s">
        <v>286</v>
      </c>
      <c r="D1199" s="4" t="s">
        <v>251</v>
      </c>
      <c r="E1199" s="4" t="s">
        <v>1416</v>
      </c>
      <c r="F1199" s="42">
        <v>865.99350000000004</v>
      </c>
      <c r="G1199" s="42">
        <v>1924.43</v>
      </c>
    </row>
    <row r="1200" spans="1:7">
      <c r="A1200" s="3">
        <v>38448</v>
      </c>
      <c r="B1200" s="4" t="s">
        <v>247</v>
      </c>
      <c r="C1200" s="4" t="s">
        <v>286</v>
      </c>
      <c r="D1200" s="4" t="s">
        <v>317</v>
      </c>
      <c r="E1200" s="4" t="s">
        <v>1417</v>
      </c>
      <c r="F1200" s="42">
        <v>7375.1584499999999</v>
      </c>
      <c r="G1200" s="42">
        <v>7887.87</v>
      </c>
    </row>
    <row r="1201" spans="1:7">
      <c r="A1201" s="3">
        <v>38448</v>
      </c>
      <c r="B1201" s="4" t="s">
        <v>264</v>
      </c>
      <c r="C1201" s="4" t="s">
        <v>286</v>
      </c>
      <c r="D1201" s="4" t="s">
        <v>245</v>
      </c>
      <c r="E1201" s="4" t="s">
        <v>1418</v>
      </c>
      <c r="F1201" s="42">
        <v>2218.6424999999999</v>
      </c>
      <c r="G1201" s="42">
        <v>2958.19</v>
      </c>
    </row>
    <row r="1202" spans="1:7">
      <c r="A1202" s="3">
        <v>38447</v>
      </c>
      <c r="B1202" s="4" t="s">
        <v>267</v>
      </c>
      <c r="C1202" s="4" t="s">
        <v>253</v>
      </c>
      <c r="D1202" s="4" t="s">
        <v>245</v>
      </c>
      <c r="E1202" s="4" t="s">
        <v>1419</v>
      </c>
      <c r="F1202" s="42">
        <v>4593.6924000000008</v>
      </c>
      <c r="G1202" s="42">
        <v>6755.43</v>
      </c>
    </row>
    <row r="1203" spans="1:7">
      <c r="A1203" s="3">
        <v>38447</v>
      </c>
      <c r="B1203" s="4" t="s">
        <v>247</v>
      </c>
      <c r="C1203" s="4" t="s">
        <v>244</v>
      </c>
      <c r="D1203" s="4" t="s">
        <v>265</v>
      </c>
      <c r="E1203" s="4" t="s">
        <v>1420</v>
      </c>
      <c r="F1203" s="42">
        <v>4007.9863999999998</v>
      </c>
      <c r="G1203" s="42">
        <v>4554.53</v>
      </c>
    </row>
    <row r="1204" spans="1:7">
      <c r="A1204" s="3">
        <v>38447</v>
      </c>
      <c r="B1204" s="4" t="s">
        <v>247</v>
      </c>
      <c r="C1204" s="4" t="s">
        <v>258</v>
      </c>
      <c r="D1204" s="4" t="s">
        <v>259</v>
      </c>
      <c r="E1204" s="4" t="s">
        <v>1421</v>
      </c>
      <c r="F1204" s="42">
        <v>789.06959999999992</v>
      </c>
      <c r="G1204" s="42">
        <v>896.67</v>
      </c>
    </row>
    <row r="1205" spans="1:7">
      <c r="A1205" s="3">
        <v>38446</v>
      </c>
      <c r="B1205" s="4" t="s">
        <v>275</v>
      </c>
      <c r="C1205" s="4" t="s">
        <v>286</v>
      </c>
      <c r="D1205" s="4" t="s">
        <v>262</v>
      </c>
      <c r="E1205" s="4" t="s">
        <v>1422</v>
      </c>
      <c r="F1205" s="42">
        <v>5896.5015999999996</v>
      </c>
      <c r="G1205" s="42">
        <v>6700.57</v>
      </c>
    </row>
    <row r="1206" spans="1:7">
      <c r="A1206" s="3">
        <v>38446</v>
      </c>
      <c r="B1206" s="4" t="s">
        <v>275</v>
      </c>
      <c r="C1206" s="4" t="s">
        <v>286</v>
      </c>
      <c r="D1206" s="4" t="s">
        <v>303</v>
      </c>
      <c r="E1206" s="4" t="s">
        <v>1423</v>
      </c>
      <c r="F1206" s="42">
        <v>3918.3584000000001</v>
      </c>
      <c r="G1206" s="42">
        <v>4452.68</v>
      </c>
    </row>
    <row r="1207" spans="1:7">
      <c r="A1207" s="3">
        <v>38446</v>
      </c>
      <c r="B1207" s="4" t="s">
        <v>275</v>
      </c>
      <c r="C1207" s="4" t="s">
        <v>272</v>
      </c>
      <c r="D1207" s="4" t="s">
        <v>281</v>
      </c>
      <c r="E1207" s="4" t="s">
        <v>1424</v>
      </c>
      <c r="F1207" s="42">
        <v>1454.9974999999999</v>
      </c>
      <c r="G1207" s="42">
        <v>2645.45</v>
      </c>
    </row>
    <row r="1208" spans="1:7">
      <c r="A1208" s="3">
        <v>38445</v>
      </c>
      <c r="B1208" s="4" t="s">
        <v>247</v>
      </c>
      <c r="C1208" s="4" t="s">
        <v>286</v>
      </c>
      <c r="D1208" s="4" t="s">
        <v>279</v>
      </c>
      <c r="E1208" s="4" t="s">
        <v>1425</v>
      </c>
      <c r="F1208" s="42">
        <v>7959.1864000000005</v>
      </c>
      <c r="G1208" s="42">
        <v>9044.5300000000007</v>
      </c>
    </row>
    <row r="1209" spans="1:7">
      <c r="A1209" s="3">
        <v>38445</v>
      </c>
      <c r="B1209" s="4" t="s">
        <v>264</v>
      </c>
      <c r="C1209" s="4" t="s">
        <v>261</v>
      </c>
      <c r="D1209" s="4" t="s">
        <v>279</v>
      </c>
      <c r="E1209" s="4" t="s">
        <v>1426</v>
      </c>
      <c r="F1209" s="42">
        <v>1174.9770000000001</v>
      </c>
      <c r="G1209" s="42">
        <v>2611.06</v>
      </c>
    </row>
    <row r="1210" spans="1:7">
      <c r="A1210" s="3">
        <v>38445</v>
      </c>
      <c r="B1210" s="4" t="s">
        <v>267</v>
      </c>
      <c r="C1210" s="4" t="s">
        <v>258</v>
      </c>
      <c r="D1210" s="4" t="s">
        <v>254</v>
      </c>
      <c r="E1210" s="4" t="s">
        <v>1427</v>
      </c>
      <c r="F1210" s="42">
        <v>732.1893</v>
      </c>
      <c r="G1210" s="42">
        <v>1978.89</v>
      </c>
    </row>
    <row r="1211" spans="1:7">
      <c r="A1211" s="3">
        <v>38445</v>
      </c>
      <c r="B1211" s="4" t="s">
        <v>247</v>
      </c>
      <c r="C1211" s="4" t="s">
        <v>261</v>
      </c>
      <c r="D1211" s="4" t="s">
        <v>245</v>
      </c>
      <c r="E1211" s="4" t="s">
        <v>970</v>
      </c>
      <c r="F1211" s="42">
        <v>219.08240000000001</v>
      </c>
      <c r="G1211" s="42">
        <v>322.18</v>
      </c>
    </row>
    <row r="1212" spans="1:7">
      <c r="A1212" s="3">
        <v>38444</v>
      </c>
      <c r="B1212" s="4" t="s">
        <v>247</v>
      </c>
      <c r="C1212" s="4" t="s">
        <v>244</v>
      </c>
      <c r="D1212" s="4" t="s">
        <v>317</v>
      </c>
      <c r="E1212" s="4" t="s">
        <v>1178</v>
      </c>
      <c r="F1212" s="42">
        <v>3064.0883999999996</v>
      </c>
      <c r="G1212" s="42">
        <v>8281.32</v>
      </c>
    </row>
    <row r="1213" spans="1:7">
      <c r="A1213" s="3">
        <v>38443</v>
      </c>
      <c r="B1213" s="4" t="s">
        <v>275</v>
      </c>
      <c r="C1213" s="4" t="s">
        <v>286</v>
      </c>
      <c r="D1213" s="4" t="s">
        <v>303</v>
      </c>
      <c r="E1213" s="4" t="s">
        <v>1428</v>
      </c>
      <c r="F1213" s="42">
        <v>6032.3582000000006</v>
      </c>
      <c r="G1213" s="42">
        <v>6451.72</v>
      </c>
    </row>
    <row r="1214" spans="1:7">
      <c r="A1214" s="3">
        <v>38443</v>
      </c>
      <c r="B1214" s="4" t="s">
        <v>275</v>
      </c>
      <c r="C1214" s="4" t="s">
        <v>248</v>
      </c>
      <c r="D1214" s="4" t="s">
        <v>245</v>
      </c>
      <c r="E1214" s="4" t="s">
        <v>1429</v>
      </c>
      <c r="F1214" s="42">
        <v>1506.989</v>
      </c>
      <c r="G1214" s="42">
        <v>2739.98</v>
      </c>
    </row>
    <row r="1215" spans="1:7">
      <c r="A1215" s="3">
        <v>38442</v>
      </c>
      <c r="B1215" s="4" t="s">
        <v>264</v>
      </c>
      <c r="C1215" s="4" t="s">
        <v>272</v>
      </c>
      <c r="D1215" s="4" t="s">
        <v>251</v>
      </c>
      <c r="E1215" s="4" t="s">
        <v>1430</v>
      </c>
      <c r="F1215" s="42">
        <v>2944.1</v>
      </c>
      <c r="G1215" s="42">
        <v>4990</v>
      </c>
    </row>
    <row r="1216" spans="1:7">
      <c r="A1216" s="3">
        <v>38442</v>
      </c>
      <c r="B1216" s="4" t="s">
        <v>247</v>
      </c>
      <c r="C1216" s="4" t="s">
        <v>255</v>
      </c>
      <c r="D1216" s="4" t="s">
        <v>245</v>
      </c>
      <c r="E1216" s="4" t="s">
        <v>1431</v>
      </c>
      <c r="F1216" s="42">
        <v>1762.2388999999998</v>
      </c>
      <c r="G1216" s="42">
        <v>4098.2299999999996</v>
      </c>
    </row>
    <row r="1217" spans="1:7">
      <c r="A1217" s="3">
        <v>38442</v>
      </c>
      <c r="B1217" s="4" t="s">
        <v>264</v>
      </c>
      <c r="C1217" s="4" t="s">
        <v>261</v>
      </c>
      <c r="D1217" s="4" t="s">
        <v>262</v>
      </c>
      <c r="E1217" s="4" t="s">
        <v>1432</v>
      </c>
      <c r="F1217" s="42">
        <v>2899.864</v>
      </c>
      <c r="G1217" s="42">
        <v>3295.3</v>
      </c>
    </row>
    <row r="1218" spans="1:7">
      <c r="A1218" s="3">
        <v>38441</v>
      </c>
      <c r="B1218" s="4" t="s">
        <v>243</v>
      </c>
      <c r="C1218" s="4" t="s">
        <v>253</v>
      </c>
      <c r="D1218" s="4" t="s">
        <v>251</v>
      </c>
      <c r="E1218" s="4" t="s">
        <v>1433</v>
      </c>
      <c r="F1218" s="42">
        <v>3730.5019999999995</v>
      </c>
      <c r="G1218" s="42">
        <v>6431.9</v>
      </c>
    </row>
    <row r="1219" spans="1:7">
      <c r="A1219" s="3">
        <v>38440</v>
      </c>
      <c r="B1219" s="4" t="s">
        <v>243</v>
      </c>
      <c r="C1219" s="4" t="s">
        <v>253</v>
      </c>
      <c r="D1219" s="4" t="s">
        <v>256</v>
      </c>
      <c r="E1219" s="4" t="s">
        <v>1434</v>
      </c>
      <c r="F1219" s="42">
        <v>4345.0931999999993</v>
      </c>
      <c r="G1219" s="42">
        <v>7491.54</v>
      </c>
    </row>
    <row r="1220" spans="1:7">
      <c r="A1220" s="3">
        <v>38440</v>
      </c>
      <c r="B1220" s="4" t="s">
        <v>275</v>
      </c>
      <c r="C1220" s="4" t="s">
        <v>258</v>
      </c>
      <c r="D1220" s="4" t="s">
        <v>262</v>
      </c>
      <c r="E1220" s="4" t="s">
        <v>1435</v>
      </c>
      <c r="F1220" s="42">
        <v>5290.05</v>
      </c>
      <c r="G1220" s="42">
        <v>7053.4</v>
      </c>
    </row>
    <row r="1221" spans="1:7">
      <c r="A1221" s="3">
        <v>38439</v>
      </c>
      <c r="B1221" s="4" t="s">
        <v>275</v>
      </c>
      <c r="C1221" s="4" t="s">
        <v>248</v>
      </c>
      <c r="D1221" s="4" t="s">
        <v>276</v>
      </c>
      <c r="E1221" s="4" t="s">
        <v>1360</v>
      </c>
      <c r="F1221" s="42">
        <v>5369.4795000000004</v>
      </c>
      <c r="G1221" s="42">
        <v>9762.69</v>
      </c>
    </row>
    <row r="1222" spans="1:7">
      <c r="A1222" s="3">
        <v>38439</v>
      </c>
      <c r="B1222" s="4" t="s">
        <v>264</v>
      </c>
      <c r="C1222" s="4" t="s">
        <v>258</v>
      </c>
      <c r="D1222" s="4" t="s">
        <v>317</v>
      </c>
      <c r="E1222" s="4" t="s">
        <v>1436</v>
      </c>
      <c r="F1222" s="42">
        <v>4341.2245999999996</v>
      </c>
      <c r="G1222" s="42">
        <v>7484.87</v>
      </c>
    </row>
    <row r="1223" spans="1:7">
      <c r="A1223" s="3">
        <v>38439</v>
      </c>
      <c r="B1223" s="4" t="s">
        <v>247</v>
      </c>
      <c r="C1223" s="4" t="s">
        <v>272</v>
      </c>
      <c r="D1223" s="4" t="s">
        <v>245</v>
      </c>
      <c r="E1223" s="4" t="s">
        <v>1437</v>
      </c>
      <c r="F1223" s="42">
        <v>2294.3591000000001</v>
      </c>
      <c r="G1223" s="42">
        <v>2453.86</v>
      </c>
    </row>
    <row r="1224" spans="1:7">
      <c r="A1224" s="3">
        <v>38439</v>
      </c>
      <c r="B1224" s="4" t="s">
        <v>267</v>
      </c>
      <c r="C1224" s="4" t="s">
        <v>248</v>
      </c>
      <c r="D1224" s="4" t="s">
        <v>251</v>
      </c>
      <c r="E1224" s="4" t="s">
        <v>1438</v>
      </c>
      <c r="F1224" s="42">
        <v>374.39190000000002</v>
      </c>
      <c r="G1224" s="42">
        <v>1011.87</v>
      </c>
    </row>
    <row r="1225" spans="1:7">
      <c r="A1225" s="3">
        <v>38439</v>
      </c>
      <c r="B1225" s="4" t="s">
        <v>264</v>
      </c>
      <c r="C1225" s="4" t="s">
        <v>272</v>
      </c>
      <c r="D1225" s="4" t="s">
        <v>317</v>
      </c>
      <c r="E1225" s="4" t="s">
        <v>1439</v>
      </c>
      <c r="F1225" s="42">
        <v>287.93600000000004</v>
      </c>
      <c r="G1225" s="42">
        <v>523.52</v>
      </c>
    </row>
    <row r="1226" spans="1:7">
      <c r="A1226" s="3">
        <v>38438</v>
      </c>
      <c r="B1226" s="4" t="s">
        <v>247</v>
      </c>
      <c r="C1226" s="4" t="s">
        <v>272</v>
      </c>
      <c r="D1226" s="4" t="s">
        <v>268</v>
      </c>
      <c r="E1226" s="4" t="s">
        <v>1440</v>
      </c>
      <c r="F1226" s="42">
        <v>4901.7081999999991</v>
      </c>
      <c r="G1226" s="42">
        <v>8307.98</v>
      </c>
    </row>
    <row r="1227" spans="1:7">
      <c r="A1227" s="3">
        <v>38437</v>
      </c>
      <c r="B1227" s="4" t="s">
        <v>243</v>
      </c>
      <c r="C1227" s="4" t="s">
        <v>272</v>
      </c>
      <c r="D1227" s="4" t="s">
        <v>303</v>
      </c>
      <c r="E1227" s="4" t="s">
        <v>1441</v>
      </c>
      <c r="F1227" s="42">
        <v>7341.375</v>
      </c>
      <c r="G1227" s="42">
        <v>9788.5</v>
      </c>
    </row>
    <row r="1228" spans="1:7">
      <c r="A1228" s="3">
        <v>38437</v>
      </c>
      <c r="B1228" s="4" t="s">
        <v>267</v>
      </c>
      <c r="C1228" s="4" t="s">
        <v>272</v>
      </c>
      <c r="D1228" s="4" t="s">
        <v>288</v>
      </c>
      <c r="E1228" s="4" t="s">
        <v>1442</v>
      </c>
      <c r="F1228" s="42">
        <v>4993.1915000000008</v>
      </c>
      <c r="G1228" s="42">
        <v>9078.5300000000007</v>
      </c>
    </row>
    <row r="1229" spans="1:7">
      <c r="A1229" s="3">
        <v>38437</v>
      </c>
      <c r="B1229" s="4" t="s">
        <v>247</v>
      </c>
      <c r="C1229" s="4" t="s">
        <v>244</v>
      </c>
      <c r="D1229" s="4" t="s">
        <v>265</v>
      </c>
      <c r="E1229" s="4" t="s">
        <v>1443</v>
      </c>
      <c r="F1229" s="42">
        <v>6043.74</v>
      </c>
      <c r="G1229" s="42">
        <v>8058.32</v>
      </c>
    </row>
    <row r="1230" spans="1:7">
      <c r="A1230" s="3">
        <v>38437</v>
      </c>
      <c r="B1230" s="4" t="s">
        <v>247</v>
      </c>
      <c r="C1230" s="4" t="s">
        <v>253</v>
      </c>
      <c r="D1230" s="4" t="s">
        <v>303</v>
      </c>
      <c r="E1230" s="4" t="s">
        <v>1023</v>
      </c>
      <c r="F1230" s="42">
        <v>1857.3050000000001</v>
      </c>
      <c r="G1230" s="42">
        <v>3202.25</v>
      </c>
    </row>
    <row r="1231" spans="1:7">
      <c r="A1231" s="3">
        <v>38437</v>
      </c>
      <c r="B1231" s="4" t="s">
        <v>275</v>
      </c>
      <c r="C1231" s="4" t="s">
        <v>253</v>
      </c>
      <c r="D1231" s="4" t="s">
        <v>256</v>
      </c>
      <c r="E1231" s="4" t="s">
        <v>1444</v>
      </c>
      <c r="F1231" s="42">
        <v>720.07799999999997</v>
      </c>
      <c r="G1231" s="42">
        <v>1674.6</v>
      </c>
    </row>
    <row r="1232" spans="1:7">
      <c r="A1232" s="3">
        <v>38437</v>
      </c>
      <c r="B1232" s="4" t="s">
        <v>275</v>
      </c>
      <c r="C1232" s="4" t="s">
        <v>261</v>
      </c>
      <c r="D1232" s="4" t="s">
        <v>317</v>
      </c>
      <c r="E1232" s="4" t="s">
        <v>1445</v>
      </c>
      <c r="F1232" s="42">
        <v>578.60709999999995</v>
      </c>
      <c r="G1232" s="42">
        <v>980.69</v>
      </c>
    </row>
    <row r="1233" spans="1:7">
      <c r="A1233" s="3">
        <v>38436</v>
      </c>
      <c r="B1233" s="4" t="s">
        <v>247</v>
      </c>
      <c r="C1233" s="4" t="s">
        <v>261</v>
      </c>
      <c r="D1233" s="4" t="s">
        <v>251</v>
      </c>
      <c r="E1233" s="4" t="s">
        <v>1446</v>
      </c>
      <c r="F1233" s="42">
        <v>3382.6940000000004</v>
      </c>
      <c r="G1233" s="42">
        <v>4974.55</v>
      </c>
    </row>
    <row r="1234" spans="1:7">
      <c r="A1234" s="3">
        <v>38436</v>
      </c>
      <c r="B1234" s="4" t="s">
        <v>243</v>
      </c>
      <c r="C1234" s="4" t="s">
        <v>253</v>
      </c>
      <c r="D1234" s="4" t="s">
        <v>256</v>
      </c>
      <c r="E1234" s="4" t="s">
        <v>1447</v>
      </c>
      <c r="F1234" s="42">
        <v>2360.19</v>
      </c>
      <c r="G1234" s="42">
        <v>3146.92</v>
      </c>
    </row>
    <row r="1235" spans="1:7">
      <c r="A1235" s="3">
        <v>38436</v>
      </c>
      <c r="B1235" s="4" t="s">
        <v>243</v>
      </c>
      <c r="C1235" s="4" t="s">
        <v>272</v>
      </c>
      <c r="D1235" s="4" t="s">
        <v>279</v>
      </c>
      <c r="E1235" s="4" t="s">
        <v>1448</v>
      </c>
      <c r="F1235" s="42">
        <v>1755.8224</v>
      </c>
      <c r="G1235" s="42">
        <v>3027.28</v>
      </c>
    </row>
    <row r="1236" spans="1:7">
      <c r="A1236" s="3">
        <v>38435</v>
      </c>
      <c r="B1236" s="4" t="s">
        <v>267</v>
      </c>
      <c r="C1236" s="4" t="s">
        <v>253</v>
      </c>
      <c r="D1236" s="4" t="s">
        <v>254</v>
      </c>
      <c r="E1236" s="4" t="s">
        <v>1449</v>
      </c>
      <c r="F1236" s="42">
        <v>3540.5865000000003</v>
      </c>
      <c r="G1236" s="42">
        <v>6437.43</v>
      </c>
    </row>
    <row r="1237" spans="1:7">
      <c r="A1237" s="3">
        <v>38435</v>
      </c>
      <c r="B1237" s="4" t="s">
        <v>243</v>
      </c>
      <c r="C1237" s="4" t="s">
        <v>253</v>
      </c>
      <c r="D1237" s="4" t="s">
        <v>279</v>
      </c>
      <c r="E1237" s="4" t="s">
        <v>1450</v>
      </c>
      <c r="F1237" s="42">
        <v>1831.1892</v>
      </c>
      <c r="G1237" s="42">
        <v>4949.16</v>
      </c>
    </row>
    <row r="1238" spans="1:7">
      <c r="A1238" s="3">
        <v>38434</v>
      </c>
      <c r="B1238" s="4" t="s">
        <v>247</v>
      </c>
      <c r="C1238" s="4" t="s">
        <v>253</v>
      </c>
      <c r="D1238" s="4" t="s">
        <v>254</v>
      </c>
      <c r="E1238" s="4" t="s">
        <v>1451</v>
      </c>
      <c r="F1238" s="42">
        <v>7978.40175</v>
      </c>
      <c r="G1238" s="42">
        <v>8533.0499999999993</v>
      </c>
    </row>
    <row r="1239" spans="1:7">
      <c r="A1239" s="3">
        <v>38434</v>
      </c>
      <c r="B1239" s="4" t="s">
        <v>275</v>
      </c>
      <c r="C1239" s="4" t="s">
        <v>286</v>
      </c>
      <c r="D1239" s="4" t="s">
        <v>254</v>
      </c>
      <c r="E1239" s="4" t="s">
        <v>1452</v>
      </c>
      <c r="F1239" s="42">
        <v>944.41020000000003</v>
      </c>
      <c r="G1239" s="42">
        <v>2552.46</v>
      </c>
    </row>
    <row r="1240" spans="1:7">
      <c r="A1240" s="3">
        <v>38434</v>
      </c>
      <c r="B1240" s="4" t="s">
        <v>275</v>
      </c>
      <c r="C1240" s="4" t="s">
        <v>258</v>
      </c>
      <c r="D1240" s="4" t="s">
        <v>256</v>
      </c>
      <c r="E1240" s="4" t="s">
        <v>1453</v>
      </c>
      <c r="F1240" s="42">
        <v>1264.9718</v>
      </c>
      <c r="G1240" s="42">
        <v>2144.02</v>
      </c>
    </row>
    <row r="1241" spans="1:7">
      <c r="A1241" s="3">
        <v>38434</v>
      </c>
      <c r="B1241" s="4" t="s">
        <v>247</v>
      </c>
      <c r="C1241" s="4" t="s">
        <v>258</v>
      </c>
      <c r="D1241" s="4" t="s">
        <v>268</v>
      </c>
      <c r="E1241" s="4" t="s">
        <v>1454</v>
      </c>
      <c r="F1241" s="42">
        <v>522.44995000000006</v>
      </c>
      <c r="G1241" s="42">
        <v>558.77</v>
      </c>
    </row>
    <row r="1242" spans="1:7">
      <c r="A1242" s="3">
        <v>38433</v>
      </c>
      <c r="B1242" s="4" t="s">
        <v>247</v>
      </c>
      <c r="C1242" s="4" t="s">
        <v>286</v>
      </c>
      <c r="D1242" s="4" t="s">
        <v>281</v>
      </c>
      <c r="E1242" s="4" t="s">
        <v>1455</v>
      </c>
      <c r="F1242" s="42">
        <v>4231.2276000000002</v>
      </c>
      <c r="G1242" s="42">
        <v>7295.22</v>
      </c>
    </row>
    <row r="1243" spans="1:7">
      <c r="A1243" s="3">
        <v>38433</v>
      </c>
      <c r="B1243" s="4" t="s">
        <v>247</v>
      </c>
      <c r="C1243" s="4" t="s">
        <v>286</v>
      </c>
      <c r="D1243" s="4" t="s">
        <v>279</v>
      </c>
      <c r="E1243" s="4" t="s">
        <v>1456</v>
      </c>
      <c r="F1243" s="42">
        <v>1371.7086999999999</v>
      </c>
      <c r="G1243" s="42">
        <v>2324.9299999999998</v>
      </c>
    </row>
    <row r="1244" spans="1:7">
      <c r="A1244" s="3">
        <v>38432</v>
      </c>
      <c r="B1244" s="4" t="s">
        <v>247</v>
      </c>
      <c r="C1244" s="4" t="s">
        <v>261</v>
      </c>
      <c r="D1244" s="4" t="s">
        <v>317</v>
      </c>
      <c r="E1244" s="4" t="s">
        <v>1457</v>
      </c>
      <c r="F1244" s="42">
        <v>4189.1417000000001</v>
      </c>
      <c r="G1244" s="42">
        <v>9742.19</v>
      </c>
    </row>
    <row r="1245" spans="1:7">
      <c r="A1245" s="3">
        <v>38432</v>
      </c>
      <c r="B1245" s="4" t="s">
        <v>264</v>
      </c>
      <c r="C1245" s="4" t="s">
        <v>255</v>
      </c>
      <c r="D1245" s="4" t="s">
        <v>265</v>
      </c>
      <c r="E1245" s="4" t="s">
        <v>502</v>
      </c>
      <c r="F1245" s="42">
        <v>5079.6130000000003</v>
      </c>
      <c r="G1245" s="42">
        <v>9235.66</v>
      </c>
    </row>
    <row r="1246" spans="1:7">
      <c r="A1246" s="3">
        <v>38432</v>
      </c>
      <c r="B1246" s="4" t="s">
        <v>243</v>
      </c>
      <c r="C1246" s="4" t="s">
        <v>244</v>
      </c>
      <c r="D1246" s="4" t="s">
        <v>259</v>
      </c>
      <c r="E1246" s="4" t="s">
        <v>1331</v>
      </c>
      <c r="F1246" s="42">
        <v>2729.7637999999997</v>
      </c>
      <c r="G1246" s="42">
        <v>7377.74</v>
      </c>
    </row>
    <row r="1247" spans="1:7">
      <c r="A1247" s="3">
        <v>38432</v>
      </c>
      <c r="B1247" s="4" t="s">
        <v>264</v>
      </c>
      <c r="C1247" s="4" t="s">
        <v>261</v>
      </c>
      <c r="D1247" s="4" t="s">
        <v>254</v>
      </c>
      <c r="E1247" s="4" t="s">
        <v>1458</v>
      </c>
      <c r="F1247" s="42">
        <v>3280.3055999999997</v>
      </c>
      <c r="G1247" s="42">
        <v>5559.84</v>
      </c>
    </row>
    <row r="1248" spans="1:7">
      <c r="A1248" s="3">
        <v>38432</v>
      </c>
      <c r="B1248" s="4" t="s">
        <v>247</v>
      </c>
      <c r="C1248" s="4" t="s">
        <v>272</v>
      </c>
      <c r="D1248" s="4" t="s">
        <v>317</v>
      </c>
      <c r="E1248" s="4" t="s">
        <v>1459</v>
      </c>
      <c r="F1248" s="42">
        <v>260.964</v>
      </c>
      <c r="G1248" s="42">
        <v>579.91999999999996</v>
      </c>
    </row>
    <row r="1249" spans="1:7">
      <c r="A1249" s="3">
        <v>38431</v>
      </c>
      <c r="B1249" s="4" t="s">
        <v>267</v>
      </c>
      <c r="C1249" s="4" t="s">
        <v>248</v>
      </c>
      <c r="D1249" s="4" t="s">
        <v>288</v>
      </c>
      <c r="E1249" s="4" t="s">
        <v>1198</v>
      </c>
      <c r="F1249" s="42">
        <v>3705.6373999999996</v>
      </c>
      <c r="G1249" s="42">
        <v>6389.03</v>
      </c>
    </row>
    <row r="1250" spans="1:7">
      <c r="A1250" s="3">
        <v>38431</v>
      </c>
      <c r="B1250" s="4" t="s">
        <v>243</v>
      </c>
      <c r="C1250" s="4" t="s">
        <v>255</v>
      </c>
      <c r="D1250" s="4" t="s">
        <v>288</v>
      </c>
      <c r="E1250" s="4" t="s">
        <v>1460</v>
      </c>
      <c r="F1250" s="42">
        <v>877.48650000000009</v>
      </c>
      <c r="G1250" s="42">
        <v>1595.43</v>
      </c>
    </row>
    <row r="1251" spans="1:7">
      <c r="A1251" s="3">
        <v>38430</v>
      </c>
      <c r="B1251" s="4" t="s">
        <v>243</v>
      </c>
      <c r="C1251" s="4" t="s">
        <v>261</v>
      </c>
      <c r="D1251" s="4" t="s">
        <v>279</v>
      </c>
      <c r="E1251" s="4" t="s">
        <v>673</v>
      </c>
      <c r="F1251" s="42">
        <v>4351.8045999999995</v>
      </c>
      <c r="G1251" s="42">
        <v>7375.94</v>
      </c>
    </row>
    <row r="1252" spans="1:7">
      <c r="A1252" s="3">
        <v>38430</v>
      </c>
      <c r="B1252" s="4" t="s">
        <v>247</v>
      </c>
      <c r="C1252" s="4" t="s">
        <v>286</v>
      </c>
      <c r="D1252" s="4" t="s">
        <v>262</v>
      </c>
      <c r="E1252" s="4" t="s">
        <v>1461</v>
      </c>
      <c r="F1252" s="42">
        <v>1911.2774999999999</v>
      </c>
      <c r="G1252" s="42">
        <v>2548.37</v>
      </c>
    </row>
    <row r="1253" spans="1:7">
      <c r="A1253" s="3">
        <v>38429</v>
      </c>
      <c r="B1253" s="4" t="s">
        <v>247</v>
      </c>
      <c r="C1253" s="4" t="s">
        <v>248</v>
      </c>
      <c r="D1253" s="4" t="s">
        <v>262</v>
      </c>
      <c r="E1253" s="4" t="s">
        <v>1690</v>
      </c>
      <c r="F1253" s="42">
        <v>6938.7659000000003</v>
      </c>
      <c r="G1253" s="42">
        <v>7421.14</v>
      </c>
    </row>
    <row r="1254" spans="1:7">
      <c r="A1254" s="3">
        <v>38429</v>
      </c>
      <c r="B1254" s="4" t="s">
        <v>243</v>
      </c>
      <c r="C1254" s="4" t="s">
        <v>261</v>
      </c>
      <c r="D1254" s="4" t="s">
        <v>262</v>
      </c>
      <c r="E1254" s="4" t="s">
        <v>1463</v>
      </c>
      <c r="F1254" s="42">
        <v>1759.8954000000001</v>
      </c>
      <c r="G1254" s="42">
        <v>4092.78</v>
      </c>
    </row>
    <row r="1255" spans="1:7">
      <c r="A1255" s="3">
        <v>38429</v>
      </c>
      <c r="B1255" s="4" t="s">
        <v>247</v>
      </c>
      <c r="C1255" s="4" t="s">
        <v>286</v>
      </c>
      <c r="D1255" s="4" t="s">
        <v>259</v>
      </c>
      <c r="E1255" s="4" t="s">
        <v>1464</v>
      </c>
      <c r="F1255" s="42">
        <v>2600.9643000000005</v>
      </c>
      <c r="G1255" s="42">
        <v>2781.78</v>
      </c>
    </row>
    <row r="1256" spans="1:7">
      <c r="A1256" s="3">
        <v>38429</v>
      </c>
      <c r="B1256" s="4" t="s">
        <v>264</v>
      </c>
      <c r="C1256" s="4" t="s">
        <v>248</v>
      </c>
      <c r="D1256" s="4" t="s">
        <v>251</v>
      </c>
      <c r="E1256" s="4" t="s">
        <v>1465</v>
      </c>
      <c r="F1256" s="42">
        <v>249.38320000000002</v>
      </c>
      <c r="G1256" s="42">
        <v>366.74</v>
      </c>
    </row>
    <row r="1257" spans="1:7">
      <c r="A1257" s="3">
        <v>38428</v>
      </c>
      <c r="B1257" s="4" t="s">
        <v>275</v>
      </c>
      <c r="C1257" s="4" t="s">
        <v>272</v>
      </c>
      <c r="D1257" s="4" t="s">
        <v>288</v>
      </c>
      <c r="E1257" s="4" t="s">
        <v>1466</v>
      </c>
      <c r="F1257" s="42">
        <v>1445.6381000000001</v>
      </c>
      <c r="G1257" s="42">
        <v>3907.13</v>
      </c>
    </row>
    <row r="1258" spans="1:7">
      <c r="A1258" s="3">
        <v>38428</v>
      </c>
      <c r="B1258" s="4" t="s">
        <v>247</v>
      </c>
      <c r="C1258" s="4" t="s">
        <v>244</v>
      </c>
      <c r="D1258" s="4" t="s">
        <v>254</v>
      </c>
      <c r="E1258" s="4" t="s">
        <v>1467</v>
      </c>
      <c r="F1258" s="42">
        <v>558.24749999999995</v>
      </c>
      <c r="G1258" s="42">
        <v>1298.25</v>
      </c>
    </row>
    <row r="1259" spans="1:7">
      <c r="A1259" s="3">
        <v>38427</v>
      </c>
      <c r="B1259" s="4" t="s">
        <v>264</v>
      </c>
      <c r="C1259" s="4" t="s">
        <v>286</v>
      </c>
      <c r="D1259" s="4" t="s">
        <v>281</v>
      </c>
      <c r="E1259" s="4" t="s">
        <v>1468</v>
      </c>
      <c r="F1259" s="42">
        <v>4363.1797999999999</v>
      </c>
      <c r="G1259" s="42">
        <v>7395.22</v>
      </c>
    </row>
    <row r="1260" spans="1:7">
      <c r="A1260" s="3">
        <v>38427</v>
      </c>
      <c r="B1260" s="4" t="s">
        <v>247</v>
      </c>
      <c r="C1260" s="4" t="s">
        <v>261</v>
      </c>
      <c r="D1260" s="4" t="s">
        <v>303</v>
      </c>
      <c r="E1260" s="4" t="s">
        <v>1469</v>
      </c>
      <c r="F1260" s="42">
        <v>4446.2055</v>
      </c>
      <c r="G1260" s="42">
        <v>4755.3</v>
      </c>
    </row>
    <row r="1261" spans="1:7">
      <c r="A1261" s="3">
        <v>38427</v>
      </c>
      <c r="B1261" s="4" t="s">
        <v>243</v>
      </c>
      <c r="C1261" s="4" t="s">
        <v>244</v>
      </c>
      <c r="D1261" s="4" t="s">
        <v>281</v>
      </c>
      <c r="E1261" s="4" t="s">
        <v>1470</v>
      </c>
      <c r="F1261" s="42">
        <v>605.97350000000006</v>
      </c>
      <c r="G1261" s="42">
        <v>1101.77</v>
      </c>
    </row>
    <row r="1262" spans="1:7">
      <c r="A1262" s="3">
        <v>38427</v>
      </c>
      <c r="B1262" s="4" t="s">
        <v>275</v>
      </c>
      <c r="C1262" s="4" t="s">
        <v>286</v>
      </c>
      <c r="D1262" s="4" t="s">
        <v>245</v>
      </c>
      <c r="E1262" s="4" t="s">
        <v>1471</v>
      </c>
      <c r="F1262" s="42">
        <v>335.06</v>
      </c>
      <c r="G1262" s="42">
        <v>609.20000000000005</v>
      </c>
    </row>
    <row r="1263" spans="1:7">
      <c r="A1263" s="3">
        <v>38426</v>
      </c>
      <c r="B1263" s="4" t="s">
        <v>247</v>
      </c>
      <c r="C1263" s="4" t="s">
        <v>255</v>
      </c>
      <c r="D1263" s="4" t="s">
        <v>268</v>
      </c>
      <c r="E1263" s="4" t="s">
        <v>1472</v>
      </c>
      <c r="F1263" s="42">
        <v>3489.7179000000001</v>
      </c>
      <c r="G1263" s="42">
        <v>9431.67</v>
      </c>
    </row>
    <row r="1264" spans="1:7">
      <c r="A1264" s="3">
        <v>38426</v>
      </c>
      <c r="B1264" s="4" t="s">
        <v>243</v>
      </c>
      <c r="C1264" s="4" t="s">
        <v>253</v>
      </c>
      <c r="D1264" s="4" t="s">
        <v>303</v>
      </c>
      <c r="E1264" s="4" t="s">
        <v>1473</v>
      </c>
      <c r="F1264" s="42">
        <v>6239.9520000000002</v>
      </c>
      <c r="G1264" s="42">
        <v>9176.4</v>
      </c>
    </row>
    <row r="1265" spans="1:7">
      <c r="A1265" s="3">
        <v>38426</v>
      </c>
      <c r="B1265" s="4" t="s">
        <v>247</v>
      </c>
      <c r="C1265" s="4" t="s">
        <v>272</v>
      </c>
      <c r="D1265" s="4" t="s">
        <v>268</v>
      </c>
      <c r="E1265" s="4" t="s">
        <v>1474</v>
      </c>
      <c r="F1265" s="42">
        <v>5708.7088000000003</v>
      </c>
      <c r="G1265" s="42">
        <v>8395.16</v>
      </c>
    </row>
    <row r="1266" spans="1:7">
      <c r="A1266" s="3">
        <v>38426</v>
      </c>
      <c r="B1266" s="4" t="s">
        <v>247</v>
      </c>
      <c r="C1266" s="4" t="s">
        <v>244</v>
      </c>
      <c r="D1266" s="4" t="s">
        <v>245</v>
      </c>
      <c r="E1266" s="4" t="s">
        <v>839</v>
      </c>
      <c r="F1266" s="42">
        <v>3491.8708999999999</v>
      </c>
      <c r="G1266" s="42">
        <v>8120.63</v>
      </c>
    </row>
    <row r="1267" spans="1:7">
      <c r="A1267" s="3">
        <v>38426</v>
      </c>
      <c r="B1267" s="4" t="s">
        <v>243</v>
      </c>
      <c r="C1267" s="4" t="s">
        <v>258</v>
      </c>
      <c r="D1267" s="4" t="s">
        <v>268</v>
      </c>
      <c r="E1267" s="4" t="s">
        <v>1476</v>
      </c>
      <c r="F1267" s="42">
        <v>1377.0771</v>
      </c>
      <c r="G1267" s="42">
        <v>3721.83</v>
      </c>
    </row>
    <row r="1268" spans="1:7">
      <c r="A1268" s="3">
        <v>38426</v>
      </c>
      <c r="B1268" s="4" t="s">
        <v>267</v>
      </c>
      <c r="C1268" s="4" t="s">
        <v>244</v>
      </c>
      <c r="D1268" s="4" t="s">
        <v>256</v>
      </c>
      <c r="E1268" s="4" t="s">
        <v>1477</v>
      </c>
      <c r="F1268" s="42">
        <v>1115.884</v>
      </c>
      <c r="G1268" s="42">
        <v>1268.05</v>
      </c>
    </row>
    <row r="1269" spans="1:7">
      <c r="A1269" s="3">
        <v>38425</v>
      </c>
      <c r="B1269" s="4" t="s">
        <v>247</v>
      </c>
      <c r="C1269" s="4" t="s">
        <v>258</v>
      </c>
      <c r="D1269" s="4" t="s">
        <v>265</v>
      </c>
      <c r="E1269" s="4" t="s">
        <v>1478</v>
      </c>
      <c r="F1269" s="42">
        <v>5525.3873999999996</v>
      </c>
      <c r="G1269" s="42">
        <v>9526.5300000000007</v>
      </c>
    </row>
    <row r="1270" spans="1:7">
      <c r="A1270" s="3">
        <v>38425</v>
      </c>
      <c r="B1270" s="4" t="s">
        <v>247</v>
      </c>
      <c r="C1270" s="4" t="s">
        <v>244</v>
      </c>
      <c r="D1270" s="4" t="s">
        <v>317</v>
      </c>
      <c r="E1270" s="4" t="s">
        <v>1479</v>
      </c>
      <c r="F1270" s="42">
        <v>3411.8150000000001</v>
      </c>
      <c r="G1270" s="42">
        <v>3649</v>
      </c>
    </row>
    <row r="1271" spans="1:7">
      <c r="A1271" s="3">
        <v>38425</v>
      </c>
      <c r="B1271" s="4" t="s">
        <v>267</v>
      </c>
      <c r="C1271" s="4" t="s">
        <v>258</v>
      </c>
      <c r="D1271" s="4" t="s">
        <v>279</v>
      </c>
      <c r="E1271" s="4" t="s">
        <v>1480</v>
      </c>
      <c r="F1271" s="42">
        <v>2282.1820000000002</v>
      </c>
      <c r="G1271" s="42">
        <v>3356.15</v>
      </c>
    </row>
    <row r="1272" spans="1:7">
      <c r="A1272" s="3">
        <v>38425</v>
      </c>
      <c r="B1272" s="4" t="s">
        <v>243</v>
      </c>
      <c r="C1272" s="4" t="s">
        <v>244</v>
      </c>
      <c r="D1272" s="4" t="s">
        <v>317</v>
      </c>
      <c r="E1272" s="4" t="s">
        <v>1481</v>
      </c>
      <c r="F1272" s="42">
        <v>706.09690000000001</v>
      </c>
      <c r="G1272" s="42">
        <v>1908.37</v>
      </c>
    </row>
    <row r="1273" spans="1:7">
      <c r="A1273" s="3">
        <v>38424</v>
      </c>
      <c r="B1273" s="4" t="s">
        <v>275</v>
      </c>
      <c r="C1273" s="4" t="s">
        <v>258</v>
      </c>
      <c r="D1273" s="4" t="s">
        <v>279</v>
      </c>
      <c r="E1273" s="4" t="s">
        <v>1482</v>
      </c>
      <c r="F1273" s="42">
        <v>3604.6560000000004</v>
      </c>
      <c r="G1273" s="42">
        <v>6553.92</v>
      </c>
    </row>
    <row r="1274" spans="1:7">
      <c r="A1274" s="3">
        <v>38424</v>
      </c>
      <c r="B1274" s="4" t="s">
        <v>275</v>
      </c>
      <c r="C1274" s="4" t="s">
        <v>261</v>
      </c>
      <c r="D1274" s="4" t="s">
        <v>259</v>
      </c>
      <c r="E1274" s="4" t="s">
        <v>1483</v>
      </c>
      <c r="F1274" s="42">
        <v>1126.1528000000001</v>
      </c>
      <c r="G1274" s="42">
        <v>2618.96</v>
      </c>
    </row>
    <row r="1275" spans="1:7">
      <c r="A1275" s="3">
        <v>38423</v>
      </c>
      <c r="B1275" s="4" t="s">
        <v>264</v>
      </c>
      <c r="C1275" s="4" t="s">
        <v>272</v>
      </c>
      <c r="D1275" s="4" t="s">
        <v>256</v>
      </c>
      <c r="E1275" s="4" t="s">
        <v>1484</v>
      </c>
      <c r="F1275" s="42">
        <v>4562.5635000000002</v>
      </c>
      <c r="G1275" s="42">
        <v>8295.57</v>
      </c>
    </row>
    <row r="1276" spans="1:7">
      <c r="A1276" s="3">
        <v>38423</v>
      </c>
      <c r="B1276" s="4" t="s">
        <v>264</v>
      </c>
      <c r="C1276" s="4" t="s">
        <v>258</v>
      </c>
      <c r="D1276" s="4" t="s">
        <v>265</v>
      </c>
      <c r="E1276" s="4" t="s">
        <v>1485</v>
      </c>
      <c r="F1276" s="42">
        <v>2181.6050999999998</v>
      </c>
      <c r="G1276" s="42">
        <v>5896.23</v>
      </c>
    </row>
    <row r="1277" spans="1:7">
      <c r="A1277" s="3">
        <v>38423</v>
      </c>
      <c r="B1277" s="4" t="s">
        <v>267</v>
      </c>
      <c r="C1277" s="4" t="s">
        <v>272</v>
      </c>
      <c r="D1277" s="4" t="s">
        <v>268</v>
      </c>
      <c r="E1277" s="4" t="s">
        <v>1486</v>
      </c>
      <c r="F1277" s="42">
        <v>1499.6312000000003</v>
      </c>
      <c r="G1277" s="42">
        <v>2205.34</v>
      </c>
    </row>
    <row r="1278" spans="1:7">
      <c r="A1278" s="3">
        <v>38422</v>
      </c>
      <c r="B1278" s="4" t="s">
        <v>247</v>
      </c>
      <c r="C1278" s="4" t="s">
        <v>286</v>
      </c>
      <c r="D1278" s="4" t="s">
        <v>268</v>
      </c>
      <c r="E1278" s="4" t="s">
        <v>1487</v>
      </c>
      <c r="F1278" s="42">
        <v>6724.1503999999995</v>
      </c>
      <c r="G1278" s="42">
        <v>7641.08</v>
      </c>
    </row>
    <row r="1279" spans="1:7">
      <c r="A1279" s="3">
        <v>38422</v>
      </c>
      <c r="B1279" s="4" t="s">
        <v>247</v>
      </c>
      <c r="C1279" s="4" t="s">
        <v>255</v>
      </c>
      <c r="D1279" s="4" t="s">
        <v>245</v>
      </c>
      <c r="E1279" s="4" t="s">
        <v>1488</v>
      </c>
      <c r="F1279" s="42">
        <v>4467.8380000000006</v>
      </c>
      <c r="G1279" s="42">
        <v>6570.35</v>
      </c>
    </row>
    <row r="1280" spans="1:7">
      <c r="A1280" s="3">
        <v>38422</v>
      </c>
      <c r="B1280" s="4" t="s">
        <v>267</v>
      </c>
      <c r="C1280" s="4" t="s">
        <v>255</v>
      </c>
      <c r="D1280" s="4" t="s">
        <v>251</v>
      </c>
      <c r="E1280" s="4" t="s">
        <v>1489</v>
      </c>
      <c r="F1280" s="42">
        <v>2597.2689999999998</v>
      </c>
      <c r="G1280" s="42">
        <v>4478.05</v>
      </c>
    </row>
    <row r="1281" spans="1:7">
      <c r="A1281" s="3">
        <v>38421</v>
      </c>
      <c r="B1281" s="4" t="s">
        <v>275</v>
      </c>
      <c r="C1281" s="4" t="s">
        <v>244</v>
      </c>
      <c r="D1281" s="4" t="s">
        <v>254</v>
      </c>
      <c r="E1281" s="4" t="s">
        <v>1490</v>
      </c>
      <c r="F1281" s="42">
        <v>6587.55</v>
      </c>
      <c r="G1281" s="42">
        <v>8783.4</v>
      </c>
    </row>
    <row r="1282" spans="1:7">
      <c r="A1282" s="3">
        <v>38421</v>
      </c>
      <c r="B1282" s="4" t="s">
        <v>264</v>
      </c>
      <c r="C1282" s="4" t="s">
        <v>261</v>
      </c>
      <c r="D1282" s="4" t="s">
        <v>288</v>
      </c>
      <c r="E1282" s="4" t="s">
        <v>1491</v>
      </c>
      <c r="F1282" s="42">
        <v>113.47499999999999</v>
      </c>
      <c r="G1282" s="42">
        <v>151.30000000000001</v>
      </c>
    </row>
    <row r="1283" spans="1:7">
      <c r="A1283" s="3">
        <v>38420</v>
      </c>
      <c r="B1283" s="4" t="s">
        <v>264</v>
      </c>
      <c r="C1283" s="4" t="s">
        <v>272</v>
      </c>
      <c r="D1283" s="4" t="s">
        <v>251</v>
      </c>
      <c r="E1283" s="4" t="s">
        <v>1492</v>
      </c>
      <c r="F1283" s="42">
        <v>7634.9014500000003</v>
      </c>
      <c r="G1283" s="42">
        <v>8165.67</v>
      </c>
    </row>
    <row r="1284" spans="1:7">
      <c r="A1284" s="3">
        <v>38419</v>
      </c>
      <c r="B1284" s="4" t="s">
        <v>267</v>
      </c>
      <c r="C1284" s="4" t="s">
        <v>261</v>
      </c>
      <c r="D1284" s="4" t="s">
        <v>276</v>
      </c>
      <c r="E1284" s="4" t="s">
        <v>1493</v>
      </c>
      <c r="F1284" s="42">
        <v>62.325000000000003</v>
      </c>
      <c r="G1284" s="42">
        <v>83.1</v>
      </c>
    </row>
    <row r="1285" spans="1:7">
      <c r="A1285" s="3">
        <v>38418</v>
      </c>
      <c r="B1285" s="4" t="s">
        <v>264</v>
      </c>
      <c r="C1285" s="4" t="s">
        <v>248</v>
      </c>
      <c r="D1285" s="4" t="s">
        <v>251</v>
      </c>
      <c r="E1285" s="4" t="s">
        <v>1494</v>
      </c>
      <c r="F1285" s="42">
        <v>4769.9258</v>
      </c>
      <c r="G1285" s="42">
        <v>8224.01</v>
      </c>
    </row>
    <row r="1286" spans="1:7">
      <c r="A1286" s="3">
        <v>38418</v>
      </c>
      <c r="B1286" s="4" t="s">
        <v>275</v>
      </c>
      <c r="C1286" s="4" t="s">
        <v>248</v>
      </c>
      <c r="D1286" s="4" t="s">
        <v>254</v>
      </c>
      <c r="E1286" s="4" t="s">
        <v>1495</v>
      </c>
      <c r="F1286" s="42">
        <v>4069.8790000000004</v>
      </c>
      <c r="G1286" s="42">
        <v>7399.78</v>
      </c>
    </row>
    <row r="1287" spans="1:7">
      <c r="A1287" s="3">
        <v>38418</v>
      </c>
      <c r="B1287" s="4" t="s">
        <v>264</v>
      </c>
      <c r="C1287" s="4" t="s">
        <v>244</v>
      </c>
      <c r="D1287" s="4" t="s">
        <v>268</v>
      </c>
      <c r="E1287" s="4" t="s">
        <v>1496</v>
      </c>
      <c r="F1287" s="42">
        <v>2921.1075000000001</v>
      </c>
      <c r="G1287" s="42">
        <v>3894.81</v>
      </c>
    </row>
    <row r="1288" spans="1:7">
      <c r="A1288" s="3">
        <v>38417</v>
      </c>
      <c r="B1288" s="4" t="s">
        <v>247</v>
      </c>
      <c r="C1288" s="4" t="s">
        <v>286</v>
      </c>
      <c r="D1288" s="4" t="s">
        <v>279</v>
      </c>
      <c r="E1288" s="4" t="s">
        <v>1497</v>
      </c>
      <c r="F1288" s="42">
        <v>2567.0924999999997</v>
      </c>
      <c r="G1288" s="42">
        <v>5704.65</v>
      </c>
    </row>
    <row r="1289" spans="1:7">
      <c r="A1289" s="3">
        <v>38417</v>
      </c>
      <c r="B1289" s="4" t="s">
        <v>243</v>
      </c>
      <c r="C1289" s="4" t="s">
        <v>286</v>
      </c>
      <c r="D1289" s="4" t="s">
        <v>265</v>
      </c>
      <c r="E1289" s="4" t="s">
        <v>1498</v>
      </c>
      <c r="F1289" s="42">
        <v>3154.7064</v>
      </c>
      <c r="G1289" s="42">
        <v>5346.96</v>
      </c>
    </row>
    <row r="1290" spans="1:7">
      <c r="A1290" s="3">
        <v>38416</v>
      </c>
      <c r="B1290" s="4" t="s">
        <v>275</v>
      </c>
      <c r="C1290" s="4" t="s">
        <v>261</v>
      </c>
      <c r="D1290" s="4" t="s">
        <v>254</v>
      </c>
      <c r="E1290" s="4" t="s">
        <v>1499</v>
      </c>
      <c r="F1290" s="42">
        <v>3412.3835999999997</v>
      </c>
      <c r="G1290" s="42">
        <v>5883.42</v>
      </c>
    </row>
    <row r="1291" spans="1:7">
      <c r="A1291" s="3">
        <v>38416</v>
      </c>
      <c r="B1291" s="4" t="s">
        <v>275</v>
      </c>
      <c r="C1291" s="4" t="s">
        <v>253</v>
      </c>
      <c r="D1291" s="4" t="s">
        <v>281</v>
      </c>
      <c r="E1291" s="4" t="s">
        <v>1500</v>
      </c>
      <c r="F1291" s="42">
        <v>796.02600000000007</v>
      </c>
      <c r="G1291" s="42">
        <v>1447.32</v>
      </c>
    </row>
    <row r="1292" spans="1:7">
      <c r="A1292" s="3">
        <v>38415</v>
      </c>
      <c r="B1292" s="4" t="s">
        <v>275</v>
      </c>
      <c r="C1292" s="4" t="s">
        <v>272</v>
      </c>
      <c r="D1292" s="4" t="s">
        <v>268</v>
      </c>
      <c r="E1292" s="4" t="s">
        <v>1501</v>
      </c>
      <c r="F1292" s="42">
        <v>5245.7053000000005</v>
      </c>
      <c r="G1292" s="42">
        <v>5610.38</v>
      </c>
    </row>
    <row r="1293" spans="1:7">
      <c r="A1293" s="3">
        <v>38413</v>
      </c>
      <c r="B1293" s="4" t="s">
        <v>264</v>
      </c>
      <c r="C1293" s="4" t="s">
        <v>255</v>
      </c>
      <c r="D1293" s="4" t="s">
        <v>256</v>
      </c>
      <c r="E1293" s="4" t="s">
        <v>1502</v>
      </c>
      <c r="F1293" s="42">
        <v>4427.3895000000002</v>
      </c>
      <c r="G1293" s="42">
        <v>7504.05</v>
      </c>
    </row>
    <row r="1294" spans="1:7">
      <c r="A1294" s="3">
        <v>38412</v>
      </c>
      <c r="B1294" s="4" t="s">
        <v>264</v>
      </c>
      <c r="C1294" s="4" t="s">
        <v>255</v>
      </c>
      <c r="D1294" s="4" t="s">
        <v>254</v>
      </c>
      <c r="E1294" s="4" t="s">
        <v>1503</v>
      </c>
      <c r="F1294" s="42">
        <v>5672.61</v>
      </c>
      <c r="G1294" s="42">
        <v>7563.48</v>
      </c>
    </row>
    <row r="1295" spans="1:7">
      <c r="A1295" s="3">
        <v>38412</v>
      </c>
      <c r="B1295" s="4" t="s">
        <v>247</v>
      </c>
      <c r="C1295" s="4" t="s">
        <v>244</v>
      </c>
      <c r="D1295" s="4" t="s">
        <v>276</v>
      </c>
      <c r="E1295" s="4" t="s">
        <v>1504</v>
      </c>
      <c r="F1295" s="42">
        <v>2741.9580000000001</v>
      </c>
      <c r="G1295" s="42">
        <v>6093.24</v>
      </c>
    </row>
    <row r="1296" spans="1:7">
      <c r="A1296" s="3">
        <v>38412</v>
      </c>
      <c r="B1296" s="4" t="s">
        <v>247</v>
      </c>
      <c r="C1296" s="4" t="s">
        <v>248</v>
      </c>
      <c r="D1296" s="4" t="s">
        <v>262</v>
      </c>
      <c r="E1296" s="4" t="s">
        <v>1722</v>
      </c>
      <c r="F1296" s="42">
        <v>2122.8411999999998</v>
      </c>
      <c r="G1296" s="42">
        <v>4936.84</v>
      </c>
    </row>
    <row r="1297" spans="1:7">
      <c r="A1297" s="3">
        <v>38412</v>
      </c>
      <c r="B1297" s="4" t="s">
        <v>247</v>
      </c>
      <c r="C1297" s="4" t="s">
        <v>258</v>
      </c>
      <c r="D1297" s="4" t="s">
        <v>265</v>
      </c>
      <c r="E1297" s="4" t="s">
        <v>1506</v>
      </c>
      <c r="F1297" s="42">
        <v>1679.8924999999999</v>
      </c>
      <c r="G1297" s="42">
        <v>4540.25</v>
      </c>
    </row>
    <row r="1298" spans="1:7">
      <c r="A1298" s="3">
        <v>38412</v>
      </c>
      <c r="B1298" s="4" t="s">
        <v>275</v>
      </c>
      <c r="C1298" s="4" t="s">
        <v>244</v>
      </c>
      <c r="D1298" s="4" t="s">
        <v>276</v>
      </c>
      <c r="E1298" s="4" t="s">
        <v>1507</v>
      </c>
      <c r="F1298" s="42">
        <v>1363.1415999999999</v>
      </c>
      <c r="G1298" s="42">
        <v>2004.62</v>
      </c>
    </row>
    <row r="1299" spans="1:7">
      <c r="A1299" s="3">
        <v>38411</v>
      </c>
      <c r="B1299" s="4" t="s">
        <v>264</v>
      </c>
      <c r="C1299" s="4" t="s">
        <v>286</v>
      </c>
      <c r="D1299" s="4" t="s">
        <v>276</v>
      </c>
      <c r="E1299" s="4" t="s">
        <v>1508</v>
      </c>
      <c r="F1299" s="42">
        <v>4939.5375000000004</v>
      </c>
      <c r="G1299" s="42">
        <v>6586.05</v>
      </c>
    </row>
    <row r="1300" spans="1:7">
      <c r="A1300" s="3">
        <v>38411</v>
      </c>
      <c r="B1300" s="4" t="s">
        <v>267</v>
      </c>
      <c r="C1300" s="4" t="s">
        <v>244</v>
      </c>
      <c r="D1300" s="4" t="s">
        <v>279</v>
      </c>
      <c r="E1300" s="4" t="s">
        <v>1509</v>
      </c>
      <c r="F1300" s="42">
        <v>854.76150000000007</v>
      </c>
      <c r="G1300" s="42">
        <v>1899.47</v>
      </c>
    </row>
    <row r="1301" spans="1:7">
      <c r="A1301" s="3">
        <v>38410</v>
      </c>
      <c r="B1301" s="4" t="s">
        <v>267</v>
      </c>
      <c r="C1301" s="4" t="s">
        <v>255</v>
      </c>
      <c r="D1301" s="4" t="s">
        <v>262</v>
      </c>
      <c r="E1301" s="4" t="s">
        <v>1510</v>
      </c>
      <c r="F1301" s="42">
        <v>5707.8207999999995</v>
      </c>
      <c r="G1301" s="42">
        <v>6486.16</v>
      </c>
    </row>
    <row r="1302" spans="1:7">
      <c r="A1302" s="3">
        <v>38410</v>
      </c>
      <c r="B1302" s="4" t="s">
        <v>264</v>
      </c>
      <c r="C1302" s="4" t="s">
        <v>286</v>
      </c>
      <c r="D1302" s="4" t="s">
        <v>254</v>
      </c>
      <c r="E1302" s="4" t="s">
        <v>1511</v>
      </c>
      <c r="F1302" s="42">
        <v>2790.2655</v>
      </c>
      <c r="G1302" s="42">
        <v>6200.59</v>
      </c>
    </row>
    <row r="1303" spans="1:7">
      <c r="A1303" s="3">
        <v>38410</v>
      </c>
      <c r="B1303" s="4" t="s">
        <v>247</v>
      </c>
      <c r="C1303" s="4" t="s">
        <v>255</v>
      </c>
      <c r="D1303" s="4" t="s">
        <v>254</v>
      </c>
      <c r="E1303" s="4" t="s">
        <v>1512</v>
      </c>
      <c r="F1303" s="42">
        <v>5257.4895999999999</v>
      </c>
      <c r="G1303" s="42">
        <v>5974.42</v>
      </c>
    </row>
    <row r="1304" spans="1:7">
      <c r="A1304" s="3">
        <v>38410</v>
      </c>
      <c r="B1304" s="4" t="s">
        <v>247</v>
      </c>
      <c r="C1304" s="4" t="s">
        <v>272</v>
      </c>
      <c r="D1304" s="4" t="s">
        <v>281</v>
      </c>
      <c r="E1304" s="4" t="s">
        <v>1513</v>
      </c>
      <c r="F1304" s="42">
        <v>582.68439999999998</v>
      </c>
      <c r="G1304" s="42">
        <v>1355.08</v>
      </c>
    </row>
    <row r="1305" spans="1:7">
      <c r="A1305" s="3">
        <v>38409</v>
      </c>
      <c r="B1305" s="4" t="s">
        <v>267</v>
      </c>
      <c r="C1305" s="4" t="s">
        <v>244</v>
      </c>
      <c r="D1305" s="4" t="s">
        <v>303</v>
      </c>
      <c r="E1305" s="4" t="s">
        <v>1514</v>
      </c>
      <c r="F1305" s="42">
        <v>3176.73</v>
      </c>
      <c r="G1305" s="42">
        <v>4235.6400000000003</v>
      </c>
    </row>
    <row r="1306" spans="1:7">
      <c r="A1306" s="3">
        <v>38409</v>
      </c>
      <c r="B1306" s="4" t="s">
        <v>267</v>
      </c>
      <c r="C1306" s="4" t="s">
        <v>258</v>
      </c>
      <c r="D1306" s="4" t="s">
        <v>259</v>
      </c>
      <c r="E1306" s="4" t="s">
        <v>1515</v>
      </c>
      <c r="F1306" s="42">
        <v>1410.75605</v>
      </c>
      <c r="G1306" s="42">
        <v>1508.83</v>
      </c>
    </row>
    <row r="1307" spans="1:7">
      <c r="A1307" s="3">
        <v>38408</v>
      </c>
      <c r="B1307" s="4" t="s">
        <v>243</v>
      </c>
      <c r="C1307" s="4" t="s">
        <v>255</v>
      </c>
      <c r="D1307" s="4" t="s">
        <v>317</v>
      </c>
      <c r="E1307" s="4" t="s">
        <v>1516</v>
      </c>
      <c r="F1307" s="42">
        <v>8385.2824000000001</v>
      </c>
      <c r="G1307" s="42">
        <v>9528.73</v>
      </c>
    </row>
    <row r="1308" spans="1:7">
      <c r="A1308" s="3">
        <v>38408</v>
      </c>
      <c r="B1308" s="4" t="s">
        <v>247</v>
      </c>
      <c r="C1308" s="4" t="s">
        <v>244</v>
      </c>
      <c r="D1308" s="4" t="s">
        <v>256</v>
      </c>
      <c r="E1308" s="4" t="s">
        <v>1517</v>
      </c>
      <c r="F1308" s="42">
        <v>4688.1921999999995</v>
      </c>
      <c r="G1308" s="42">
        <v>8083.09</v>
      </c>
    </row>
    <row r="1309" spans="1:7">
      <c r="A1309" s="3">
        <v>38408</v>
      </c>
      <c r="B1309" s="4" t="s">
        <v>267</v>
      </c>
      <c r="C1309" s="4" t="s">
        <v>258</v>
      </c>
      <c r="D1309" s="4" t="s">
        <v>276</v>
      </c>
      <c r="E1309" s="4" t="s">
        <v>835</v>
      </c>
      <c r="F1309" s="42">
        <v>3112.8674999999998</v>
      </c>
      <c r="G1309" s="42">
        <v>4150.49</v>
      </c>
    </row>
    <row r="1310" spans="1:7">
      <c r="A1310" s="3">
        <v>38408</v>
      </c>
      <c r="B1310" s="4" t="s">
        <v>247</v>
      </c>
      <c r="C1310" s="4" t="s">
        <v>286</v>
      </c>
      <c r="D1310" s="4" t="s">
        <v>276</v>
      </c>
      <c r="E1310" s="4" t="s">
        <v>1518</v>
      </c>
      <c r="F1310" s="42">
        <v>1515.2425000000001</v>
      </c>
      <c r="G1310" s="42">
        <v>4095.25</v>
      </c>
    </row>
    <row r="1311" spans="1:7">
      <c r="A1311" s="3">
        <v>38408</v>
      </c>
      <c r="B1311" s="4" t="s">
        <v>247</v>
      </c>
      <c r="C1311" s="4" t="s">
        <v>261</v>
      </c>
      <c r="D1311" s="4" t="s">
        <v>281</v>
      </c>
      <c r="E1311" s="4" t="s">
        <v>1519</v>
      </c>
      <c r="F1311" s="42">
        <v>2947.3537500000002</v>
      </c>
      <c r="G1311" s="42">
        <v>3152.25</v>
      </c>
    </row>
    <row r="1312" spans="1:7">
      <c r="A1312" s="3">
        <v>38407</v>
      </c>
      <c r="B1312" s="4" t="s">
        <v>243</v>
      </c>
      <c r="C1312" s="4" t="s">
        <v>253</v>
      </c>
      <c r="D1312" s="4" t="s">
        <v>245</v>
      </c>
      <c r="E1312" s="4" t="s">
        <v>1520</v>
      </c>
      <c r="F1312" s="42">
        <v>4460.7915000000003</v>
      </c>
      <c r="G1312" s="42">
        <v>8110.53</v>
      </c>
    </row>
    <row r="1313" spans="1:7">
      <c r="A1313" s="3">
        <v>38407</v>
      </c>
      <c r="B1313" s="4" t="s">
        <v>264</v>
      </c>
      <c r="C1313" s="4" t="s">
        <v>253</v>
      </c>
      <c r="D1313" s="4" t="s">
        <v>276</v>
      </c>
      <c r="E1313" s="4" t="s">
        <v>1521</v>
      </c>
      <c r="F1313" s="42">
        <v>1636.9354999999998</v>
      </c>
      <c r="G1313" s="42">
        <v>4424.1499999999996</v>
      </c>
    </row>
    <row r="1314" spans="1:7">
      <c r="A1314" s="3">
        <v>38407</v>
      </c>
      <c r="B1314" s="4" t="s">
        <v>247</v>
      </c>
      <c r="C1314" s="4" t="s">
        <v>255</v>
      </c>
      <c r="D1314" s="4" t="s">
        <v>279</v>
      </c>
      <c r="E1314" s="4" t="s">
        <v>1522</v>
      </c>
      <c r="F1314" s="42">
        <v>1958.9674</v>
      </c>
      <c r="G1314" s="42">
        <v>3377.53</v>
      </c>
    </row>
    <row r="1315" spans="1:7">
      <c r="A1315" s="3">
        <v>38407</v>
      </c>
      <c r="B1315" s="4" t="s">
        <v>275</v>
      </c>
      <c r="C1315" s="4" t="s">
        <v>272</v>
      </c>
      <c r="D1315" s="4" t="s">
        <v>245</v>
      </c>
      <c r="E1315" s="4" t="s">
        <v>1523</v>
      </c>
      <c r="F1315" s="42">
        <v>655.1875</v>
      </c>
      <c r="G1315" s="42">
        <v>1191.25</v>
      </c>
    </row>
    <row r="1316" spans="1:7">
      <c r="A1316" s="3">
        <v>38406</v>
      </c>
      <c r="B1316" s="4" t="s">
        <v>247</v>
      </c>
      <c r="C1316" s="4" t="s">
        <v>255</v>
      </c>
      <c r="D1316" s="4" t="s">
        <v>303</v>
      </c>
      <c r="E1316" s="4" t="s">
        <v>1524</v>
      </c>
      <c r="F1316" s="42">
        <v>5808.6212000000005</v>
      </c>
      <c r="G1316" s="42">
        <v>8542.09</v>
      </c>
    </row>
    <row r="1317" spans="1:7">
      <c r="A1317" s="3">
        <v>38406</v>
      </c>
      <c r="B1317" s="4" t="s">
        <v>264</v>
      </c>
      <c r="C1317" s="4" t="s">
        <v>272</v>
      </c>
      <c r="D1317" s="4" t="s">
        <v>254</v>
      </c>
      <c r="E1317" s="4" t="s">
        <v>1525</v>
      </c>
      <c r="F1317" s="42">
        <v>3422.9535999999998</v>
      </c>
      <c r="G1317" s="42">
        <v>3889.72</v>
      </c>
    </row>
    <row r="1318" spans="1:7">
      <c r="A1318" s="3">
        <v>38406</v>
      </c>
      <c r="B1318" s="4" t="s">
        <v>275</v>
      </c>
      <c r="C1318" s="4" t="s">
        <v>258</v>
      </c>
      <c r="D1318" s="4" t="s">
        <v>262</v>
      </c>
      <c r="E1318" s="4" t="s">
        <v>1526</v>
      </c>
      <c r="F1318" s="42">
        <v>924.27480000000003</v>
      </c>
      <c r="G1318" s="42">
        <v>2498.04</v>
      </c>
    </row>
    <row r="1319" spans="1:7">
      <c r="A1319" s="3">
        <v>38405</v>
      </c>
      <c r="B1319" s="4" t="s">
        <v>243</v>
      </c>
      <c r="C1319" s="4" t="s">
        <v>255</v>
      </c>
      <c r="D1319" s="4" t="s">
        <v>303</v>
      </c>
      <c r="E1319" s="4" t="s">
        <v>1527</v>
      </c>
      <c r="F1319" s="42">
        <v>5712.8607999999995</v>
      </c>
      <c r="G1319" s="42">
        <v>9849.76</v>
      </c>
    </row>
    <row r="1320" spans="1:7">
      <c r="A1320" s="3">
        <v>38405</v>
      </c>
      <c r="B1320" s="4" t="s">
        <v>275</v>
      </c>
      <c r="C1320" s="4" t="s">
        <v>255</v>
      </c>
      <c r="D1320" s="4" t="s">
        <v>281</v>
      </c>
      <c r="E1320" s="4" t="s">
        <v>1528</v>
      </c>
      <c r="F1320" s="42">
        <v>7872.3216000000002</v>
      </c>
      <c r="G1320" s="42">
        <v>8945.82</v>
      </c>
    </row>
    <row r="1321" spans="1:7">
      <c r="A1321" s="3">
        <v>38404</v>
      </c>
      <c r="B1321" s="4" t="s">
        <v>264</v>
      </c>
      <c r="C1321" s="4" t="s">
        <v>261</v>
      </c>
      <c r="D1321" s="4" t="s">
        <v>276</v>
      </c>
      <c r="E1321" s="4" t="s">
        <v>1529</v>
      </c>
      <c r="F1321" s="42">
        <v>131.8767</v>
      </c>
      <c r="G1321" s="42">
        <v>306.69</v>
      </c>
    </row>
    <row r="1322" spans="1:7">
      <c r="A1322" s="3">
        <v>38403</v>
      </c>
      <c r="B1322" s="4" t="s">
        <v>243</v>
      </c>
      <c r="C1322" s="4" t="s">
        <v>253</v>
      </c>
      <c r="D1322" s="4" t="s">
        <v>288</v>
      </c>
      <c r="E1322" s="4" t="s">
        <v>1530</v>
      </c>
      <c r="F1322" s="42">
        <v>4808.4610000000002</v>
      </c>
      <c r="G1322" s="42">
        <v>8290.4500000000007</v>
      </c>
    </row>
    <row r="1323" spans="1:7">
      <c r="A1323" s="3">
        <v>38403</v>
      </c>
      <c r="B1323" s="4" t="s">
        <v>264</v>
      </c>
      <c r="C1323" s="4" t="s">
        <v>286</v>
      </c>
      <c r="D1323" s="4" t="s">
        <v>288</v>
      </c>
      <c r="E1323" s="4" t="s">
        <v>1531</v>
      </c>
      <c r="F1323" s="42">
        <v>3261.6914000000002</v>
      </c>
      <c r="G1323" s="42">
        <v>3488.44</v>
      </c>
    </row>
    <row r="1324" spans="1:7">
      <c r="A1324" s="3">
        <v>38402</v>
      </c>
      <c r="B1324" s="4" t="s">
        <v>247</v>
      </c>
      <c r="C1324" s="4" t="s">
        <v>244</v>
      </c>
      <c r="D1324" s="4" t="s">
        <v>259</v>
      </c>
      <c r="E1324" s="4" t="s">
        <v>1532</v>
      </c>
      <c r="F1324" s="42">
        <v>3523.0104999999999</v>
      </c>
      <c r="G1324" s="42">
        <v>9521.65</v>
      </c>
    </row>
    <row r="1325" spans="1:7">
      <c r="A1325" s="3">
        <v>38402</v>
      </c>
      <c r="B1325" s="4" t="s">
        <v>275</v>
      </c>
      <c r="C1325" s="4" t="s">
        <v>248</v>
      </c>
      <c r="D1325" s="4" t="s">
        <v>254</v>
      </c>
      <c r="E1325" s="4" t="s">
        <v>1533</v>
      </c>
      <c r="F1325" s="42">
        <v>2891.0551999999998</v>
      </c>
      <c r="G1325" s="42">
        <v>3285.29</v>
      </c>
    </row>
    <row r="1326" spans="1:7">
      <c r="A1326" s="3">
        <v>38402</v>
      </c>
      <c r="B1326" s="4" t="s">
        <v>243</v>
      </c>
      <c r="C1326" s="4" t="s">
        <v>248</v>
      </c>
      <c r="D1326" s="4" t="s">
        <v>254</v>
      </c>
      <c r="E1326" s="4" t="s">
        <v>1089</v>
      </c>
      <c r="F1326" s="42">
        <v>116.9192</v>
      </c>
      <c r="G1326" s="42">
        <v>171.94</v>
      </c>
    </row>
    <row r="1327" spans="1:7">
      <c r="A1327" s="3">
        <v>38401</v>
      </c>
      <c r="B1327" s="4" t="s">
        <v>267</v>
      </c>
      <c r="C1327" s="4" t="s">
        <v>286</v>
      </c>
      <c r="D1327" s="4" t="s">
        <v>303</v>
      </c>
      <c r="E1327" s="4" t="s">
        <v>1534</v>
      </c>
      <c r="F1327" s="42">
        <v>3065.0762999999997</v>
      </c>
      <c r="G1327" s="42">
        <v>8283.99</v>
      </c>
    </row>
    <row r="1328" spans="1:7">
      <c r="A1328" s="3">
        <v>38401</v>
      </c>
      <c r="B1328" s="4" t="s">
        <v>275</v>
      </c>
      <c r="C1328" s="4" t="s">
        <v>244</v>
      </c>
      <c r="D1328" s="4" t="s">
        <v>279</v>
      </c>
      <c r="E1328" s="4" t="s">
        <v>1535</v>
      </c>
      <c r="F1328" s="42">
        <v>2924.2365</v>
      </c>
      <c r="G1328" s="42">
        <v>6800.55</v>
      </c>
    </row>
    <row r="1329" spans="1:7">
      <c r="A1329" s="3">
        <v>38401</v>
      </c>
      <c r="B1329" s="4" t="s">
        <v>247</v>
      </c>
      <c r="C1329" s="4" t="s">
        <v>248</v>
      </c>
      <c r="D1329" s="4" t="s">
        <v>251</v>
      </c>
      <c r="E1329" s="4" t="s">
        <v>1536</v>
      </c>
      <c r="F1329" s="42">
        <v>2549.8845000000001</v>
      </c>
      <c r="G1329" s="42">
        <v>5666.41</v>
      </c>
    </row>
    <row r="1330" spans="1:7">
      <c r="A1330" s="3">
        <v>38400</v>
      </c>
      <c r="B1330" s="4" t="s">
        <v>243</v>
      </c>
      <c r="C1330" s="4" t="s">
        <v>258</v>
      </c>
      <c r="D1330" s="4" t="s">
        <v>276</v>
      </c>
      <c r="E1330" s="4" t="s">
        <v>1537</v>
      </c>
      <c r="F1330" s="42">
        <v>2266.7966000000001</v>
      </c>
      <c r="G1330" s="42">
        <v>5271.62</v>
      </c>
    </row>
    <row r="1331" spans="1:7">
      <c r="A1331" s="3">
        <v>38400</v>
      </c>
      <c r="B1331" s="4" t="s">
        <v>275</v>
      </c>
      <c r="C1331" s="4" t="s">
        <v>286</v>
      </c>
      <c r="D1331" s="4" t="s">
        <v>259</v>
      </c>
      <c r="E1331" s="4" t="s">
        <v>1538</v>
      </c>
      <c r="F1331" s="42">
        <v>3002.0096000000003</v>
      </c>
      <c r="G1331" s="42">
        <v>4414.72</v>
      </c>
    </row>
    <row r="1332" spans="1:7">
      <c r="A1332" s="3">
        <v>38400</v>
      </c>
      <c r="B1332" s="4" t="s">
        <v>267</v>
      </c>
      <c r="C1332" s="4" t="s">
        <v>261</v>
      </c>
      <c r="D1332" s="4" t="s">
        <v>279</v>
      </c>
      <c r="E1332" s="4" t="s">
        <v>1539</v>
      </c>
      <c r="F1332" s="42">
        <v>2036.9360000000001</v>
      </c>
      <c r="G1332" s="42">
        <v>3703.52</v>
      </c>
    </row>
    <row r="1333" spans="1:7">
      <c r="A1333" s="3">
        <v>38400</v>
      </c>
      <c r="B1333" s="4" t="s">
        <v>247</v>
      </c>
      <c r="C1333" s="4" t="s">
        <v>248</v>
      </c>
      <c r="D1333" s="4" t="s">
        <v>251</v>
      </c>
      <c r="E1333" s="4" t="s">
        <v>1540</v>
      </c>
      <c r="F1333" s="42">
        <v>2045.5122999999999</v>
      </c>
      <c r="G1333" s="42">
        <v>3466.97</v>
      </c>
    </row>
    <row r="1334" spans="1:7">
      <c r="A1334" s="3">
        <v>38400</v>
      </c>
      <c r="B1334" s="4" t="s">
        <v>247</v>
      </c>
      <c r="C1334" s="4" t="s">
        <v>253</v>
      </c>
      <c r="D1334" s="4" t="s">
        <v>251</v>
      </c>
      <c r="E1334" s="4" t="s">
        <v>1541</v>
      </c>
      <c r="F1334" s="42">
        <v>729.13810000000001</v>
      </c>
      <c r="G1334" s="42">
        <v>1695.67</v>
      </c>
    </row>
    <row r="1335" spans="1:7">
      <c r="A1335" s="3">
        <v>38399</v>
      </c>
      <c r="B1335" s="4" t="s">
        <v>247</v>
      </c>
      <c r="C1335" s="4" t="s">
        <v>261</v>
      </c>
      <c r="D1335" s="4" t="s">
        <v>256</v>
      </c>
      <c r="E1335" s="4" t="s">
        <v>1542</v>
      </c>
      <c r="F1335" s="42">
        <v>6575.61</v>
      </c>
      <c r="G1335" s="42">
        <v>8767.48</v>
      </c>
    </row>
    <row r="1336" spans="1:7">
      <c r="A1336" s="3">
        <v>38399</v>
      </c>
      <c r="B1336" s="4" t="s">
        <v>247</v>
      </c>
      <c r="C1336" s="4" t="s">
        <v>255</v>
      </c>
      <c r="D1336" s="4" t="s">
        <v>276</v>
      </c>
      <c r="E1336" s="4" t="s">
        <v>1543</v>
      </c>
      <c r="F1336" s="42">
        <v>5085.1274000000003</v>
      </c>
      <c r="G1336" s="42">
        <v>8618.86</v>
      </c>
    </row>
    <row r="1337" spans="1:7">
      <c r="A1337" s="3">
        <v>38399</v>
      </c>
      <c r="B1337" s="4" t="s">
        <v>243</v>
      </c>
      <c r="C1337" s="4" t="s">
        <v>248</v>
      </c>
      <c r="D1337" s="4" t="s">
        <v>303</v>
      </c>
      <c r="E1337" s="4" t="s">
        <v>1544</v>
      </c>
      <c r="F1337" s="42">
        <v>4271.12</v>
      </c>
      <c r="G1337" s="42">
        <v>7364</v>
      </c>
    </row>
    <row r="1338" spans="1:7">
      <c r="A1338" s="3">
        <v>38399</v>
      </c>
      <c r="B1338" s="4" t="s">
        <v>247</v>
      </c>
      <c r="C1338" s="4" t="s">
        <v>244</v>
      </c>
      <c r="D1338" s="4" t="s">
        <v>251</v>
      </c>
      <c r="E1338" s="4" t="s">
        <v>391</v>
      </c>
      <c r="F1338" s="42">
        <v>2235.2264</v>
      </c>
      <c r="G1338" s="42">
        <v>2540.0300000000002</v>
      </c>
    </row>
    <row r="1339" spans="1:7">
      <c r="A1339" s="3">
        <v>38399</v>
      </c>
      <c r="B1339" s="4" t="s">
        <v>275</v>
      </c>
      <c r="C1339" s="4" t="s">
        <v>255</v>
      </c>
      <c r="D1339" s="4" t="s">
        <v>251</v>
      </c>
      <c r="E1339" s="4" t="s">
        <v>566</v>
      </c>
      <c r="F1339" s="42">
        <v>1982.4816000000001</v>
      </c>
      <c r="G1339" s="42">
        <v>2252.8200000000002</v>
      </c>
    </row>
    <row r="1340" spans="1:7">
      <c r="A1340" s="3">
        <v>38398</v>
      </c>
      <c r="B1340" s="4" t="s">
        <v>247</v>
      </c>
      <c r="C1340" s="4" t="s">
        <v>244</v>
      </c>
      <c r="D1340" s="4" t="s">
        <v>268</v>
      </c>
      <c r="E1340" s="4" t="s">
        <v>1545</v>
      </c>
      <c r="F1340" s="42">
        <v>5537.9405999999999</v>
      </c>
      <c r="G1340" s="42">
        <v>9386.34</v>
      </c>
    </row>
    <row r="1341" spans="1:7">
      <c r="A1341" s="3">
        <v>38397</v>
      </c>
      <c r="B1341" s="4" t="s">
        <v>243</v>
      </c>
      <c r="C1341" s="4" t="s">
        <v>258</v>
      </c>
      <c r="D1341" s="4" t="s">
        <v>288</v>
      </c>
      <c r="E1341" s="4" t="s">
        <v>1546</v>
      </c>
      <c r="F1341" s="42">
        <v>8318.6202000000012</v>
      </c>
      <c r="G1341" s="42">
        <v>8896.92</v>
      </c>
    </row>
    <row r="1342" spans="1:7">
      <c r="A1342" s="3">
        <v>38397</v>
      </c>
      <c r="B1342" s="4" t="s">
        <v>264</v>
      </c>
      <c r="C1342" s="4" t="s">
        <v>255</v>
      </c>
      <c r="D1342" s="4" t="s">
        <v>276</v>
      </c>
      <c r="E1342" s="4" t="s">
        <v>1547</v>
      </c>
      <c r="F1342" s="42">
        <v>5433.78</v>
      </c>
      <c r="G1342" s="42">
        <v>7245.04</v>
      </c>
    </row>
    <row r="1343" spans="1:7">
      <c r="A1343" s="3">
        <v>38397</v>
      </c>
      <c r="B1343" s="4" t="s">
        <v>267</v>
      </c>
      <c r="C1343" s="4" t="s">
        <v>272</v>
      </c>
      <c r="D1343" s="4" t="s">
        <v>245</v>
      </c>
      <c r="E1343" s="4" t="s">
        <v>1548</v>
      </c>
      <c r="F1343" s="42">
        <v>1698.6662999999999</v>
      </c>
      <c r="G1343" s="42">
        <v>4590.99</v>
      </c>
    </row>
    <row r="1344" spans="1:7">
      <c r="A1344" s="3">
        <v>38397</v>
      </c>
      <c r="B1344" s="4" t="s">
        <v>243</v>
      </c>
      <c r="C1344" s="4" t="s">
        <v>253</v>
      </c>
      <c r="D1344" s="4" t="s">
        <v>245</v>
      </c>
      <c r="E1344" s="4" t="s">
        <v>1549</v>
      </c>
      <c r="F1344" s="42">
        <v>1401.4682999999998</v>
      </c>
      <c r="G1344" s="42">
        <v>2375.37</v>
      </c>
    </row>
    <row r="1345" spans="1:7">
      <c r="A1345" s="3">
        <v>38395</v>
      </c>
      <c r="B1345" s="4" t="s">
        <v>243</v>
      </c>
      <c r="C1345" s="4" t="s">
        <v>255</v>
      </c>
      <c r="D1345" s="4" t="s">
        <v>288</v>
      </c>
      <c r="E1345" s="4" t="s">
        <v>1425</v>
      </c>
      <c r="F1345" s="42">
        <v>6955.6052499999996</v>
      </c>
      <c r="G1345" s="42">
        <v>7439.15</v>
      </c>
    </row>
    <row r="1346" spans="1:7">
      <c r="A1346" s="3">
        <v>38395</v>
      </c>
      <c r="B1346" s="4" t="s">
        <v>243</v>
      </c>
      <c r="C1346" s="4" t="s">
        <v>253</v>
      </c>
      <c r="D1346" s="4" t="s">
        <v>317</v>
      </c>
      <c r="E1346" s="4" t="s">
        <v>1550</v>
      </c>
      <c r="F1346" s="42">
        <v>1100.8875</v>
      </c>
      <c r="G1346" s="42">
        <v>1467.85</v>
      </c>
    </row>
    <row r="1347" spans="1:7">
      <c r="A1347" s="3">
        <v>38394</v>
      </c>
      <c r="B1347" s="4" t="s">
        <v>275</v>
      </c>
      <c r="C1347" s="4" t="s">
        <v>255</v>
      </c>
      <c r="D1347" s="4" t="s">
        <v>268</v>
      </c>
      <c r="E1347" s="4" t="s">
        <v>897</v>
      </c>
      <c r="F1347" s="42">
        <v>4673.3073999999997</v>
      </c>
      <c r="G1347" s="42">
        <v>7920.86</v>
      </c>
    </row>
    <row r="1348" spans="1:7">
      <c r="A1348" s="3">
        <v>38394</v>
      </c>
      <c r="B1348" s="4" t="s">
        <v>275</v>
      </c>
      <c r="C1348" s="4" t="s">
        <v>253</v>
      </c>
      <c r="D1348" s="4" t="s">
        <v>251</v>
      </c>
      <c r="E1348" s="4" t="s">
        <v>1067</v>
      </c>
      <c r="F1348" s="42">
        <v>3639.0150000000003</v>
      </c>
      <c r="G1348" s="42">
        <v>4852.0200000000004</v>
      </c>
    </row>
    <row r="1349" spans="1:7">
      <c r="A1349" s="3">
        <v>38393</v>
      </c>
      <c r="B1349" s="4" t="s">
        <v>264</v>
      </c>
      <c r="C1349" s="4" t="s">
        <v>272</v>
      </c>
      <c r="D1349" s="4" t="s">
        <v>303</v>
      </c>
      <c r="E1349" s="4" t="s">
        <v>1551</v>
      </c>
      <c r="F1349" s="42">
        <v>4297.5231999999996</v>
      </c>
      <c r="G1349" s="42">
        <v>9994.24</v>
      </c>
    </row>
    <row r="1350" spans="1:7">
      <c r="A1350" s="3">
        <v>38393</v>
      </c>
      <c r="B1350" s="4" t="s">
        <v>264</v>
      </c>
      <c r="C1350" s="4" t="s">
        <v>286</v>
      </c>
      <c r="D1350" s="4" t="s">
        <v>254</v>
      </c>
      <c r="E1350" s="4" t="s">
        <v>1552</v>
      </c>
      <c r="F1350" s="42">
        <v>3806.2051999999999</v>
      </c>
      <c r="G1350" s="42">
        <v>8851.64</v>
      </c>
    </row>
    <row r="1351" spans="1:7">
      <c r="A1351" s="3">
        <v>38393</v>
      </c>
      <c r="B1351" s="4" t="s">
        <v>243</v>
      </c>
      <c r="C1351" s="4" t="s">
        <v>255</v>
      </c>
      <c r="D1351" s="4" t="s">
        <v>276</v>
      </c>
      <c r="E1351" s="4" t="s">
        <v>1553</v>
      </c>
      <c r="F1351" s="42">
        <v>5970.7384000000002</v>
      </c>
      <c r="G1351" s="42">
        <v>6784.93</v>
      </c>
    </row>
    <row r="1352" spans="1:7">
      <c r="A1352" s="3">
        <v>38393</v>
      </c>
      <c r="B1352" s="4" t="s">
        <v>247</v>
      </c>
      <c r="C1352" s="4" t="s">
        <v>261</v>
      </c>
      <c r="D1352" s="4" t="s">
        <v>254</v>
      </c>
      <c r="E1352" s="4" t="s">
        <v>1554</v>
      </c>
      <c r="F1352" s="42">
        <v>2590.3503999999998</v>
      </c>
      <c r="G1352" s="42">
        <v>2943.58</v>
      </c>
    </row>
    <row r="1353" spans="1:7">
      <c r="A1353" s="3">
        <v>38392</v>
      </c>
      <c r="B1353" s="4" t="s">
        <v>243</v>
      </c>
      <c r="C1353" s="4" t="s">
        <v>253</v>
      </c>
      <c r="D1353" s="4" t="s">
        <v>262</v>
      </c>
      <c r="E1353" s="4" t="s">
        <v>1555</v>
      </c>
      <c r="F1353" s="42">
        <v>7362.1875</v>
      </c>
      <c r="G1353" s="42">
        <v>9816.25</v>
      </c>
    </row>
    <row r="1354" spans="1:7">
      <c r="A1354" s="3">
        <v>38392</v>
      </c>
      <c r="B1354" s="4" t="s">
        <v>264</v>
      </c>
      <c r="C1354" s="4" t="s">
        <v>258</v>
      </c>
      <c r="D1354" s="4" t="s">
        <v>303</v>
      </c>
      <c r="E1354" s="4" t="s">
        <v>1556</v>
      </c>
      <c r="F1354" s="42">
        <v>3654.0524999999998</v>
      </c>
      <c r="G1354" s="42">
        <v>4872.07</v>
      </c>
    </row>
    <row r="1355" spans="1:7">
      <c r="A1355" s="3">
        <v>38392</v>
      </c>
      <c r="B1355" s="4" t="s">
        <v>243</v>
      </c>
      <c r="C1355" s="4" t="s">
        <v>261</v>
      </c>
      <c r="D1355" s="4" t="s">
        <v>262</v>
      </c>
      <c r="E1355" s="4" t="s">
        <v>1557</v>
      </c>
      <c r="F1355" s="42">
        <v>1835.6528000000001</v>
      </c>
      <c r="G1355" s="42">
        <v>4268.96</v>
      </c>
    </row>
    <row r="1356" spans="1:7">
      <c r="A1356" s="3">
        <v>38392</v>
      </c>
      <c r="B1356" s="4" t="s">
        <v>243</v>
      </c>
      <c r="C1356" s="4" t="s">
        <v>261</v>
      </c>
      <c r="D1356" s="4" t="s">
        <v>279</v>
      </c>
      <c r="E1356" s="4" t="s">
        <v>1558</v>
      </c>
      <c r="F1356" s="42">
        <v>2890.395</v>
      </c>
      <c r="G1356" s="42">
        <v>3853.86</v>
      </c>
    </row>
    <row r="1357" spans="1:7">
      <c r="A1357" s="3">
        <v>38392</v>
      </c>
      <c r="B1357" s="4" t="s">
        <v>243</v>
      </c>
      <c r="C1357" s="4" t="s">
        <v>261</v>
      </c>
      <c r="D1357" s="4" t="s">
        <v>245</v>
      </c>
      <c r="E1357" s="4" t="s">
        <v>1559</v>
      </c>
      <c r="F1357" s="42">
        <v>1523.7339999999999</v>
      </c>
      <c r="G1357" s="42">
        <v>2582.6</v>
      </c>
    </row>
    <row r="1358" spans="1:7">
      <c r="A1358" s="3">
        <v>38391</v>
      </c>
      <c r="B1358" s="4" t="s">
        <v>247</v>
      </c>
      <c r="C1358" s="4" t="s">
        <v>286</v>
      </c>
      <c r="D1358" s="4" t="s">
        <v>268</v>
      </c>
      <c r="E1358" s="4" t="s">
        <v>1560</v>
      </c>
      <c r="F1358" s="42">
        <v>6764.5286500000002</v>
      </c>
      <c r="G1358" s="42">
        <v>7234.79</v>
      </c>
    </row>
    <row r="1359" spans="1:7">
      <c r="A1359" s="3">
        <v>38391</v>
      </c>
      <c r="B1359" s="4" t="s">
        <v>267</v>
      </c>
      <c r="C1359" s="4" t="s">
        <v>272</v>
      </c>
      <c r="D1359" s="4" t="s">
        <v>245</v>
      </c>
      <c r="E1359" s="4" t="s">
        <v>1561</v>
      </c>
      <c r="F1359" s="42">
        <v>3726.3071999999997</v>
      </c>
      <c r="G1359" s="42">
        <v>4234.4399999999996</v>
      </c>
    </row>
    <row r="1360" spans="1:7">
      <c r="A1360" s="3">
        <v>38391</v>
      </c>
      <c r="B1360" s="4" t="s">
        <v>275</v>
      </c>
      <c r="C1360" s="4" t="s">
        <v>248</v>
      </c>
      <c r="D1360" s="4" t="s">
        <v>262</v>
      </c>
      <c r="E1360" s="4" t="s">
        <v>1841</v>
      </c>
      <c r="F1360" s="42">
        <v>1936.7624999999998</v>
      </c>
      <c r="G1360" s="42">
        <v>2582.35</v>
      </c>
    </row>
    <row r="1361" spans="1:7">
      <c r="A1361" s="3">
        <v>38391</v>
      </c>
      <c r="B1361" s="4" t="s">
        <v>247</v>
      </c>
      <c r="C1361" s="4" t="s">
        <v>258</v>
      </c>
      <c r="D1361" s="4" t="s">
        <v>254</v>
      </c>
      <c r="E1361" s="4" t="s">
        <v>1563</v>
      </c>
      <c r="F1361" s="42">
        <v>2180.0416</v>
      </c>
      <c r="G1361" s="42">
        <v>2477.3200000000002</v>
      </c>
    </row>
    <row r="1362" spans="1:7">
      <c r="A1362" s="3">
        <v>38390</v>
      </c>
      <c r="B1362" s="4" t="s">
        <v>267</v>
      </c>
      <c r="C1362" s="4" t="s">
        <v>286</v>
      </c>
      <c r="D1362" s="4" t="s">
        <v>303</v>
      </c>
      <c r="E1362" s="4" t="s">
        <v>1564</v>
      </c>
      <c r="F1362" s="42">
        <v>2178.4634999999998</v>
      </c>
      <c r="G1362" s="42">
        <v>4841.03</v>
      </c>
    </row>
    <row r="1363" spans="1:7">
      <c r="A1363" s="3">
        <v>38390</v>
      </c>
      <c r="B1363" s="4" t="s">
        <v>267</v>
      </c>
      <c r="C1363" s="4" t="s">
        <v>272</v>
      </c>
      <c r="D1363" s="4" t="s">
        <v>317</v>
      </c>
      <c r="E1363" s="4" t="s">
        <v>1565</v>
      </c>
      <c r="F1363" s="42">
        <v>3726.0311000000002</v>
      </c>
      <c r="G1363" s="42">
        <v>3985.06</v>
      </c>
    </row>
    <row r="1364" spans="1:7">
      <c r="A1364" s="3">
        <v>38390</v>
      </c>
      <c r="B1364" s="4" t="s">
        <v>264</v>
      </c>
      <c r="C1364" s="4" t="s">
        <v>261</v>
      </c>
      <c r="D1364" s="4" t="s">
        <v>288</v>
      </c>
      <c r="E1364" s="4" t="s">
        <v>1566</v>
      </c>
      <c r="F1364" s="42">
        <v>1000.8943999999999</v>
      </c>
      <c r="G1364" s="42">
        <v>2705.12</v>
      </c>
    </row>
    <row r="1365" spans="1:7">
      <c r="A1365" s="3">
        <v>38389</v>
      </c>
      <c r="B1365" s="4" t="s">
        <v>267</v>
      </c>
      <c r="C1365" s="4" t="s">
        <v>248</v>
      </c>
      <c r="D1365" s="4" t="s">
        <v>317</v>
      </c>
      <c r="E1365" s="4" t="s">
        <v>1567</v>
      </c>
      <c r="F1365" s="42">
        <v>5322.3736000000008</v>
      </c>
      <c r="G1365" s="42">
        <v>7827.02</v>
      </c>
    </row>
    <row r="1366" spans="1:7">
      <c r="A1366" s="3">
        <v>38389</v>
      </c>
      <c r="B1366" s="4" t="s">
        <v>267</v>
      </c>
      <c r="C1366" s="4" t="s">
        <v>248</v>
      </c>
      <c r="D1366" s="4" t="s">
        <v>303</v>
      </c>
      <c r="E1366" s="4" t="s">
        <v>1568</v>
      </c>
      <c r="F1366" s="42">
        <v>2084.6947</v>
      </c>
      <c r="G1366" s="42">
        <v>5634.31</v>
      </c>
    </row>
    <row r="1367" spans="1:7">
      <c r="A1367" s="3">
        <v>38389</v>
      </c>
      <c r="B1367" s="4" t="s">
        <v>275</v>
      </c>
      <c r="C1367" s="4" t="s">
        <v>258</v>
      </c>
      <c r="D1367" s="4" t="s">
        <v>317</v>
      </c>
      <c r="E1367" s="4" t="s">
        <v>1569</v>
      </c>
      <c r="F1367" s="42">
        <v>1615.6175000000001</v>
      </c>
      <c r="G1367" s="42">
        <v>3757.25</v>
      </c>
    </row>
    <row r="1368" spans="1:7">
      <c r="A1368" s="3">
        <v>38387</v>
      </c>
      <c r="B1368" s="4" t="s">
        <v>264</v>
      </c>
      <c r="C1368" s="4" t="s">
        <v>253</v>
      </c>
      <c r="D1368" s="4" t="s">
        <v>245</v>
      </c>
      <c r="E1368" s="4" t="s">
        <v>1346</v>
      </c>
      <c r="F1368" s="42">
        <v>4457.7246999999998</v>
      </c>
      <c r="G1368" s="42">
        <v>4767.62</v>
      </c>
    </row>
    <row r="1369" spans="1:7">
      <c r="A1369" s="3">
        <v>38387</v>
      </c>
      <c r="B1369" s="4" t="s">
        <v>247</v>
      </c>
      <c r="C1369" s="4" t="s">
        <v>286</v>
      </c>
      <c r="D1369" s="4" t="s">
        <v>276</v>
      </c>
      <c r="E1369" s="4" t="s">
        <v>1570</v>
      </c>
      <c r="F1369" s="42">
        <v>2044.8008000000002</v>
      </c>
      <c r="G1369" s="42">
        <v>3007.06</v>
      </c>
    </row>
    <row r="1370" spans="1:7">
      <c r="A1370" s="3">
        <v>38386</v>
      </c>
      <c r="B1370" s="4" t="s">
        <v>264</v>
      </c>
      <c r="C1370" s="4" t="s">
        <v>286</v>
      </c>
      <c r="D1370" s="4" t="s">
        <v>265</v>
      </c>
      <c r="E1370" s="4" t="s">
        <v>1571</v>
      </c>
      <c r="F1370" s="42">
        <v>5162.8456000000006</v>
      </c>
      <c r="G1370" s="42">
        <v>5521.76</v>
      </c>
    </row>
    <row r="1371" spans="1:7">
      <c r="A1371" s="3">
        <v>38386</v>
      </c>
      <c r="B1371" s="4" t="s">
        <v>243</v>
      </c>
      <c r="C1371" s="4" t="s">
        <v>261</v>
      </c>
      <c r="D1371" s="4" t="s">
        <v>262</v>
      </c>
      <c r="E1371" s="4" t="s">
        <v>1572</v>
      </c>
      <c r="F1371" s="42">
        <v>862.85950000000003</v>
      </c>
      <c r="G1371" s="42">
        <v>2006.65</v>
      </c>
    </row>
    <row r="1372" spans="1:7">
      <c r="A1372" s="3">
        <v>38384</v>
      </c>
      <c r="B1372" s="4" t="s">
        <v>243</v>
      </c>
      <c r="C1372" s="4" t="s">
        <v>255</v>
      </c>
      <c r="D1372" s="4" t="s">
        <v>254</v>
      </c>
      <c r="E1372" s="4" t="s">
        <v>1573</v>
      </c>
      <c r="F1372" s="42">
        <v>9318.9580000000005</v>
      </c>
      <c r="G1372" s="42">
        <v>9966.7999999999993</v>
      </c>
    </row>
    <row r="1373" spans="1:7">
      <c r="A1373" s="3">
        <v>38384</v>
      </c>
      <c r="B1373" s="4" t="s">
        <v>247</v>
      </c>
      <c r="C1373" s="4" t="s">
        <v>258</v>
      </c>
      <c r="D1373" s="4" t="s">
        <v>303</v>
      </c>
      <c r="E1373" s="4" t="s">
        <v>1574</v>
      </c>
      <c r="F1373" s="42">
        <v>5841.0096000000003</v>
      </c>
      <c r="G1373" s="42">
        <v>8589.7199999999993</v>
      </c>
    </row>
    <row r="1374" spans="1:7">
      <c r="A1374" s="3">
        <v>38384</v>
      </c>
      <c r="B1374" s="4" t="s">
        <v>275</v>
      </c>
      <c r="C1374" s="4" t="s">
        <v>244</v>
      </c>
      <c r="D1374" s="4" t="s">
        <v>303</v>
      </c>
      <c r="E1374" s="4" t="s">
        <v>1575</v>
      </c>
      <c r="F1374" s="42">
        <v>1760.2029500000001</v>
      </c>
      <c r="G1374" s="42">
        <v>1882.57</v>
      </c>
    </row>
    <row r="1375" spans="1:7">
      <c r="A1375" s="3">
        <v>38383</v>
      </c>
      <c r="B1375" s="4" t="s">
        <v>247</v>
      </c>
      <c r="C1375" s="4" t="s">
        <v>286</v>
      </c>
      <c r="D1375" s="4" t="s">
        <v>265</v>
      </c>
      <c r="E1375" s="4" t="s">
        <v>1576</v>
      </c>
      <c r="F1375" s="42">
        <v>3331.0480000000007</v>
      </c>
      <c r="G1375" s="42">
        <v>4898.6000000000004</v>
      </c>
    </row>
    <row r="1376" spans="1:7">
      <c r="A1376" s="3">
        <v>38383</v>
      </c>
      <c r="B1376" s="4" t="s">
        <v>264</v>
      </c>
      <c r="C1376" s="4" t="s">
        <v>248</v>
      </c>
      <c r="D1376" s="4" t="s">
        <v>259</v>
      </c>
      <c r="E1376" s="4" t="s">
        <v>1577</v>
      </c>
      <c r="F1376" s="42">
        <v>347.11599999999999</v>
      </c>
      <c r="G1376" s="42">
        <v>394.45</v>
      </c>
    </row>
    <row r="1377" spans="1:7">
      <c r="A1377" s="3">
        <v>38382</v>
      </c>
      <c r="B1377" s="4" t="s">
        <v>247</v>
      </c>
      <c r="C1377" s="4" t="s">
        <v>286</v>
      </c>
      <c r="D1377" s="4" t="s">
        <v>265</v>
      </c>
      <c r="E1377" s="4" t="s">
        <v>1578</v>
      </c>
      <c r="F1377" s="42">
        <v>5989.4823999999999</v>
      </c>
      <c r="G1377" s="42">
        <v>6806.23</v>
      </c>
    </row>
    <row r="1378" spans="1:7">
      <c r="A1378" s="3">
        <v>38382</v>
      </c>
      <c r="B1378" s="4" t="s">
        <v>243</v>
      </c>
      <c r="C1378" s="4" t="s">
        <v>244</v>
      </c>
      <c r="D1378" s="4" t="s">
        <v>279</v>
      </c>
      <c r="E1378" s="4" t="s">
        <v>1388</v>
      </c>
      <c r="F1378" s="42">
        <v>1615.2584000000002</v>
      </c>
      <c r="G1378" s="42">
        <v>2375.38</v>
      </c>
    </row>
    <row r="1379" spans="1:7">
      <c r="A1379" s="3">
        <v>38381</v>
      </c>
      <c r="B1379" s="4" t="s">
        <v>247</v>
      </c>
      <c r="C1379" s="4" t="s">
        <v>255</v>
      </c>
      <c r="D1379" s="4" t="s">
        <v>317</v>
      </c>
      <c r="E1379" s="4" t="s">
        <v>1579</v>
      </c>
      <c r="F1379" s="42">
        <v>5831.5186999999996</v>
      </c>
      <c r="G1379" s="42">
        <v>9883.93</v>
      </c>
    </row>
    <row r="1380" spans="1:7">
      <c r="A1380" s="3">
        <v>38381</v>
      </c>
      <c r="B1380" s="4" t="s">
        <v>275</v>
      </c>
      <c r="C1380" s="4" t="s">
        <v>258</v>
      </c>
      <c r="D1380" s="4" t="s">
        <v>276</v>
      </c>
      <c r="E1380" s="4" t="s">
        <v>1580</v>
      </c>
      <c r="F1380" s="42">
        <v>7371.4425000000001</v>
      </c>
      <c r="G1380" s="42">
        <v>9828.59</v>
      </c>
    </row>
    <row r="1381" spans="1:7">
      <c r="A1381" s="3">
        <v>38381</v>
      </c>
      <c r="B1381" s="4" t="s">
        <v>243</v>
      </c>
      <c r="C1381" s="4" t="s">
        <v>248</v>
      </c>
      <c r="D1381" s="4" t="s">
        <v>303</v>
      </c>
      <c r="E1381" s="4" t="s">
        <v>1581</v>
      </c>
      <c r="F1381" s="42">
        <v>5142.9075000000003</v>
      </c>
      <c r="G1381" s="42">
        <v>6857.21</v>
      </c>
    </row>
    <row r="1382" spans="1:7">
      <c r="A1382" s="3">
        <v>38381</v>
      </c>
      <c r="B1382" s="4" t="s">
        <v>267</v>
      </c>
      <c r="C1382" s="4" t="s">
        <v>286</v>
      </c>
      <c r="D1382" s="4" t="s">
        <v>251</v>
      </c>
      <c r="E1382" s="4" t="s">
        <v>1582</v>
      </c>
      <c r="F1382" s="42">
        <v>969.03510000000006</v>
      </c>
      <c r="G1382" s="42">
        <v>2253.5700000000002</v>
      </c>
    </row>
    <row r="1383" spans="1:7">
      <c r="A1383" s="3">
        <v>38381</v>
      </c>
      <c r="B1383" s="4" t="s">
        <v>267</v>
      </c>
      <c r="C1383" s="4" t="s">
        <v>244</v>
      </c>
      <c r="D1383" s="4" t="s">
        <v>245</v>
      </c>
      <c r="E1383" s="4" t="s">
        <v>898</v>
      </c>
      <c r="F1383" s="42">
        <v>185.38160000000002</v>
      </c>
      <c r="G1383" s="42">
        <v>272.62</v>
      </c>
    </row>
    <row r="1384" spans="1:7">
      <c r="A1384" s="3">
        <v>38380</v>
      </c>
      <c r="B1384" s="4" t="s">
        <v>247</v>
      </c>
      <c r="C1384" s="4" t="s">
        <v>258</v>
      </c>
      <c r="D1384" s="4" t="s">
        <v>251</v>
      </c>
      <c r="E1384" s="4" t="s">
        <v>1584</v>
      </c>
      <c r="F1384" s="42">
        <v>4035.8835999999997</v>
      </c>
      <c r="G1384" s="42">
        <v>6958.42</v>
      </c>
    </row>
    <row r="1385" spans="1:7">
      <c r="A1385" s="3">
        <v>38380</v>
      </c>
      <c r="B1385" s="4" t="s">
        <v>264</v>
      </c>
      <c r="C1385" s="4" t="s">
        <v>255</v>
      </c>
      <c r="D1385" s="4" t="s">
        <v>254</v>
      </c>
      <c r="E1385" s="4" t="s">
        <v>1585</v>
      </c>
      <c r="F1385" s="42">
        <v>1917.8987</v>
      </c>
      <c r="G1385" s="42">
        <v>5183.51</v>
      </c>
    </row>
    <row r="1386" spans="1:7">
      <c r="A1386" s="3">
        <v>38380</v>
      </c>
      <c r="B1386" s="4" t="s">
        <v>267</v>
      </c>
      <c r="C1386" s="4" t="s">
        <v>258</v>
      </c>
      <c r="D1386" s="4" t="s">
        <v>256</v>
      </c>
      <c r="E1386" s="4" t="s">
        <v>1586</v>
      </c>
      <c r="F1386" s="42">
        <v>510.95249999999999</v>
      </c>
      <c r="G1386" s="42">
        <v>681.27</v>
      </c>
    </row>
    <row r="1387" spans="1:7">
      <c r="A1387" s="3">
        <v>38379</v>
      </c>
      <c r="B1387" s="4" t="s">
        <v>247</v>
      </c>
      <c r="C1387" s="4" t="s">
        <v>272</v>
      </c>
      <c r="D1387" s="4" t="s">
        <v>265</v>
      </c>
      <c r="E1387" s="4" t="s">
        <v>1587</v>
      </c>
      <c r="F1387" s="42">
        <v>4695.7468000000008</v>
      </c>
      <c r="G1387" s="42">
        <v>6905.51</v>
      </c>
    </row>
    <row r="1388" spans="1:7">
      <c r="A1388" s="3">
        <v>38379</v>
      </c>
      <c r="B1388" s="4" t="s">
        <v>247</v>
      </c>
      <c r="C1388" s="4" t="s">
        <v>248</v>
      </c>
      <c r="D1388" s="4" t="s">
        <v>317</v>
      </c>
      <c r="E1388" s="4" t="s">
        <v>1588</v>
      </c>
      <c r="F1388" s="42">
        <v>4856.2965000000004</v>
      </c>
      <c r="G1388" s="42">
        <v>5193.8999999999996</v>
      </c>
    </row>
    <row r="1389" spans="1:7">
      <c r="A1389" s="3">
        <v>38379</v>
      </c>
      <c r="B1389" s="4" t="s">
        <v>267</v>
      </c>
      <c r="C1389" s="4" t="s">
        <v>255</v>
      </c>
      <c r="D1389" s="4" t="s">
        <v>268</v>
      </c>
      <c r="E1389" s="4" t="s">
        <v>1589</v>
      </c>
      <c r="F1389" s="42">
        <v>1915.5491999999999</v>
      </c>
      <c r="G1389" s="42">
        <v>5177.16</v>
      </c>
    </row>
    <row r="1390" spans="1:7">
      <c r="A1390" s="3">
        <v>38379</v>
      </c>
      <c r="B1390" s="4" t="s">
        <v>275</v>
      </c>
      <c r="C1390" s="4" t="s">
        <v>244</v>
      </c>
      <c r="D1390" s="4" t="s">
        <v>254</v>
      </c>
      <c r="E1390" s="4" t="s">
        <v>305</v>
      </c>
      <c r="F1390" s="42">
        <v>3576.3728000000001</v>
      </c>
      <c r="G1390" s="42">
        <v>4064.06</v>
      </c>
    </row>
    <row r="1391" spans="1:7">
      <c r="A1391" s="3">
        <v>38379</v>
      </c>
      <c r="B1391" s="4" t="s">
        <v>267</v>
      </c>
      <c r="C1391" s="4" t="s">
        <v>261</v>
      </c>
      <c r="D1391" s="4" t="s">
        <v>262</v>
      </c>
      <c r="E1391" s="4" t="s">
        <v>1590</v>
      </c>
      <c r="F1391" s="42">
        <v>2050.2460000000001</v>
      </c>
      <c r="G1391" s="42">
        <v>3727.72</v>
      </c>
    </row>
    <row r="1392" spans="1:7">
      <c r="A1392" s="3">
        <v>38378</v>
      </c>
      <c r="B1392" s="4" t="s">
        <v>243</v>
      </c>
      <c r="C1392" s="4" t="s">
        <v>248</v>
      </c>
      <c r="D1392" s="4" t="s">
        <v>279</v>
      </c>
      <c r="E1392" s="4" t="s">
        <v>1591</v>
      </c>
      <c r="F1392" s="42">
        <v>2611.6420000000003</v>
      </c>
      <c r="G1392" s="42">
        <v>3840.65</v>
      </c>
    </row>
    <row r="1393" spans="1:7">
      <c r="A1393" s="3">
        <v>38378</v>
      </c>
      <c r="B1393" s="4" t="s">
        <v>267</v>
      </c>
      <c r="C1393" s="4" t="s">
        <v>253</v>
      </c>
      <c r="D1393" s="4" t="s">
        <v>265</v>
      </c>
      <c r="E1393" s="4" t="s">
        <v>1592</v>
      </c>
      <c r="F1393" s="42">
        <v>916.59</v>
      </c>
      <c r="G1393" s="42">
        <v>1222.1199999999999</v>
      </c>
    </row>
    <row r="1394" spans="1:7">
      <c r="A1394" s="3">
        <v>38377</v>
      </c>
      <c r="B1394" s="4" t="s">
        <v>264</v>
      </c>
      <c r="C1394" s="4" t="s">
        <v>255</v>
      </c>
      <c r="D1394" s="4" t="s">
        <v>254</v>
      </c>
      <c r="E1394" s="4" t="s">
        <v>1593</v>
      </c>
      <c r="F1394" s="42">
        <v>3998.8349999999996</v>
      </c>
      <c r="G1394" s="42">
        <v>8886.2999999999993</v>
      </c>
    </row>
    <row r="1395" spans="1:7">
      <c r="A1395" s="3">
        <v>38377</v>
      </c>
      <c r="B1395" s="4" t="s">
        <v>267</v>
      </c>
      <c r="C1395" s="4" t="s">
        <v>248</v>
      </c>
      <c r="D1395" s="4" t="s">
        <v>303</v>
      </c>
      <c r="E1395" s="4" t="s">
        <v>1594</v>
      </c>
      <c r="F1395" s="42">
        <v>5002.53</v>
      </c>
      <c r="G1395" s="42">
        <v>6670.04</v>
      </c>
    </row>
    <row r="1396" spans="1:7">
      <c r="A1396" s="3">
        <v>38377</v>
      </c>
      <c r="B1396" s="4" t="s">
        <v>275</v>
      </c>
      <c r="C1396" s="4" t="s">
        <v>244</v>
      </c>
      <c r="D1396" s="4" t="s">
        <v>256</v>
      </c>
      <c r="E1396" s="4" t="s">
        <v>1595</v>
      </c>
      <c r="F1396" s="42">
        <v>3148.5255999999999</v>
      </c>
      <c r="G1396" s="42">
        <v>3577.87</v>
      </c>
    </row>
    <row r="1397" spans="1:7">
      <c r="A1397" s="3">
        <v>38376</v>
      </c>
      <c r="B1397" s="4" t="s">
        <v>243</v>
      </c>
      <c r="C1397" s="4" t="s">
        <v>258</v>
      </c>
      <c r="D1397" s="4" t="s">
        <v>245</v>
      </c>
      <c r="E1397" s="4" t="s">
        <v>1596</v>
      </c>
      <c r="F1397" s="42">
        <v>4773.7608</v>
      </c>
      <c r="G1397" s="42">
        <v>8091.12</v>
      </c>
    </row>
    <row r="1398" spans="1:7">
      <c r="A1398" s="3">
        <v>38376</v>
      </c>
      <c r="B1398" s="4" t="s">
        <v>275</v>
      </c>
      <c r="C1398" s="4" t="s">
        <v>286</v>
      </c>
      <c r="D1398" s="4" t="s">
        <v>268</v>
      </c>
      <c r="E1398" s="4" t="s">
        <v>1597</v>
      </c>
      <c r="F1398" s="42">
        <v>2303.4252000000001</v>
      </c>
      <c r="G1398" s="42">
        <v>3387.39</v>
      </c>
    </row>
    <row r="1399" spans="1:7">
      <c r="A1399" s="3">
        <v>38376</v>
      </c>
      <c r="B1399" s="4" t="s">
        <v>243</v>
      </c>
      <c r="C1399" s="4" t="s">
        <v>258</v>
      </c>
      <c r="D1399" s="4" t="s">
        <v>281</v>
      </c>
      <c r="E1399" s="4" t="s">
        <v>781</v>
      </c>
      <c r="F1399" s="42">
        <v>1091.1379000000002</v>
      </c>
      <c r="G1399" s="42">
        <v>2537.5300000000002</v>
      </c>
    </row>
    <row r="1400" spans="1:7">
      <c r="A1400" s="3">
        <v>38376</v>
      </c>
      <c r="B1400" s="4" t="s">
        <v>247</v>
      </c>
      <c r="C1400" s="4" t="s">
        <v>255</v>
      </c>
      <c r="D1400" s="4" t="s">
        <v>281</v>
      </c>
      <c r="E1400" s="4" t="s">
        <v>1598</v>
      </c>
      <c r="F1400" s="42">
        <v>331.15370000000001</v>
      </c>
      <c r="G1400" s="42">
        <v>895.01</v>
      </c>
    </row>
    <row r="1401" spans="1:7">
      <c r="A1401" s="3">
        <v>38376</v>
      </c>
      <c r="B1401" s="4" t="s">
        <v>275</v>
      </c>
      <c r="C1401" s="4" t="s">
        <v>244</v>
      </c>
      <c r="D1401" s="4" t="s">
        <v>254</v>
      </c>
      <c r="E1401" s="4" t="s">
        <v>1599</v>
      </c>
      <c r="F1401" s="42">
        <v>114.02549999999999</v>
      </c>
      <c r="G1401" s="42">
        <v>253.39</v>
      </c>
    </row>
    <row r="1402" spans="1:7">
      <c r="A1402" s="3">
        <v>38375</v>
      </c>
      <c r="B1402" s="4" t="s">
        <v>243</v>
      </c>
      <c r="C1402" s="4" t="s">
        <v>244</v>
      </c>
      <c r="D1402" s="4" t="s">
        <v>276</v>
      </c>
      <c r="E1402" s="4" t="s">
        <v>1600</v>
      </c>
      <c r="F1402" s="42">
        <v>3497.4841999999999</v>
      </c>
      <c r="G1402" s="42">
        <v>9452.66</v>
      </c>
    </row>
    <row r="1403" spans="1:7">
      <c r="A1403" s="3">
        <v>38375</v>
      </c>
      <c r="B1403" s="4" t="s">
        <v>243</v>
      </c>
      <c r="C1403" s="4" t="s">
        <v>261</v>
      </c>
      <c r="D1403" s="4" t="s">
        <v>251</v>
      </c>
      <c r="E1403" s="4" t="s">
        <v>1601</v>
      </c>
      <c r="F1403" s="42">
        <v>3702.8790000000004</v>
      </c>
      <c r="G1403" s="42">
        <v>8228.6200000000008</v>
      </c>
    </row>
    <row r="1404" spans="1:7">
      <c r="A1404" s="3">
        <v>38375</v>
      </c>
      <c r="B1404" s="4" t="s">
        <v>243</v>
      </c>
      <c r="C1404" s="4" t="s">
        <v>253</v>
      </c>
      <c r="D1404" s="4" t="s">
        <v>259</v>
      </c>
      <c r="E1404" s="4" t="s">
        <v>1602</v>
      </c>
      <c r="F1404" s="42">
        <v>4448.4376000000002</v>
      </c>
      <c r="G1404" s="42">
        <v>6541.82</v>
      </c>
    </row>
    <row r="1405" spans="1:7">
      <c r="A1405" s="3">
        <v>38375</v>
      </c>
      <c r="B1405" s="4" t="s">
        <v>247</v>
      </c>
      <c r="C1405" s="4" t="s">
        <v>255</v>
      </c>
      <c r="D1405" s="4" t="s">
        <v>262</v>
      </c>
      <c r="E1405" s="4" t="s">
        <v>1603</v>
      </c>
      <c r="F1405" s="42">
        <v>1700.5384000000001</v>
      </c>
      <c r="G1405" s="42">
        <v>1932.43</v>
      </c>
    </row>
    <row r="1406" spans="1:7">
      <c r="A1406" s="3">
        <v>38374</v>
      </c>
      <c r="B1406" s="4" t="s">
        <v>275</v>
      </c>
      <c r="C1406" s="4" t="s">
        <v>244</v>
      </c>
      <c r="D1406" s="4" t="s">
        <v>276</v>
      </c>
      <c r="E1406" s="4" t="s">
        <v>1604</v>
      </c>
      <c r="F1406" s="42">
        <v>2673.2411999999999</v>
      </c>
      <c r="G1406" s="42">
        <v>6216.84</v>
      </c>
    </row>
    <row r="1407" spans="1:7">
      <c r="A1407" s="3">
        <v>38374</v>
      </c>
      <c r="B1407" s="4" t="s">
        <v>247</v>
      </c>
      <c r="C1407" s="4" t="s">
        <v>253</v>
      </c>
      <c r="D1407" s="4" t="s">
        <v>303</v>
      </c>
      <c r="E1407" s="4" t="s">
        <v>1605</v>
      </c>
      <c r="F1407" s="42">
        <v>2033.1518000000001</v>
      </c>
      <c r="G1407" s="42">
        <v>4728.26</v>
      </c>
    </row>
    <row r="1408" spans="1:7">
      <c r="A1408" s="3">
        <v>38374</v>
      </c>
      <c r="B1408" s="4" t="s">
        <v>275</v>
      </c>
      <c r="C1408" s="4" t="s">
        <v>286</v>
      </c>
      <c r="D1408" s="4" t="s">
        <v>251</v>
      </c>
      <c r="E1408" s="4" t="s">
        <v>1606</v>
      </c>
      <c r="F1408" s="42">
        <v>2132.9313500000003</v>
      </c>
      <c r="G1408" s="42">
        <v>2281.21</v>
      </c>
    </row>
    <row r="1409" spans="1:7">
      <c r="A1409" s="3">
        <v>38374</v>
      </c>
      <c r="B1409" s="4" t="s">
        <v>264</v>
      </c>
      <c r="C1409" s="4" t="s">
        <v>244</v>
      </c>
      <c r="D1409" s="4" t="s">
        <v>254</v>
      </c>
      <c r="E1409" s="4" t="s">
        <v>1607</v>
      </c>
      <c r="F1409" s="42">
        <v>1735.7340000000002</v>
      </c>
      <c r="G1409" s="42">
        <v>1856.4</v>
      </c>
    </row>
    <row r="1410" spans="1:7">
      <c r="A1410" s="3">
        <v>38374</v>
      </c>
      <c r="B1410" s="4" t="s">
        <v>267</v>
      </c>
      <c r="C1410" s="4" t="s">
        <v>261</v>
      </c>
      <c r="D1410" s="4" t="s">
        <v>245</v>
      </c>
      <c r="E1410" s="4" t="s">
        <v>1608</v>
      </c>
      <c r="F1410" s="42">
        <v>521.24860000000001</v>
      </c>
      <c r="G1410" s="42">
        <v>1408.78</v>
      </c>
    </row>
    <row r="1411" spans="1:7">
      <c r="A1411" s="3">
        <v>38373</v>
      </c>
      <c r="B1411" s="4" t="s">
        <v>275</v>
      </c>
      <c r="C1411" s="4" t="s">
        <v>272</v>
      </c>
      <c r="D1411" s="4" t="s">
        <v>279</v>
      </c>
      <c r="E1411" s="4" t="s">
        <v>1609</v>
      </c>
      <c r="F1411" s="42">
        <v>8615.6224000000002</v>
      </c>
      <c r="G1411" s="42">
        <v>9790.48</v>
      </c>
    </row>
    <row r="1412" spans="1:7">
      <c r="A1412" s="3">
        <v>38373</v>
      </c>
      <c r="B1412" s="4" t="s">
        <v>275</v>
      </c>
      <c r="C1412" s="4" t="s">
        <v>244</v>
      </c>
      <c r="D1412" s="4" t="s">
        <v>317</v>
      </c>
      <c r="E1412" s="4" t="s">
        <v>1610</v>
      </c>
      <c r="F1412" s="42">
        <v>1883.7476999999999</v>
      </c>
      <c r="G1412" s="42">
        <v>5091.21</v>
      </c>
    </row>
    <row r="1413" spans="1:7">
      <c r="A1413" s="3">
        <v>38373</v>
      </c>
      <c r="B1413" s="4" t="s">
        <v>243</v>
      </c>
      <c r="C1413" s="4" t="s">
        <v>255</v>
      </c>
      <c r="D1413" s="4" t="s">
        <v>268</v>
      </c>
      <c r="E1413" s="4" t="s">
        <v>1611</v>
      </c>
      <c r="F1413" s="42">
        <v>3070.1549999999997</v>
      </c>
      <c r="G1413" s="42">
        <v>4093.54</v>
      </c>
    </row>
    <row r="1414" spans="1:7">
      <c r="A1414" s="3">
        <v>38373</v>
      </c>
      <c r="B1414" s="4" t="s">
        <v>247</v>
      </c>
      <c r="C1414" s="4" t="s">
        <v>286</v>
      </c>
      <c r="D1414" s="4" t="s">
        <v>281</v>
      </c>
      <c r="E1414" s="4" t="s">
        <v>1612</v>
      </c>
      <c r="F1414" s="42">
        <v>1476.2889</v>
      </c>
      <c r="G1414" s="42">
        <v>3989.97</v>
      </c>
    </row>
    <row r="1415" spans="1:7">
      <c r="A1415" s="3">
        <v>38372</v>
      </c>
      <c r="B1415" s="4" t="s">
        <v>275</v>
      </c>
      <c r="C1415" s="4" t="s">
        <v>261</v>
      </c>
      <c r="D1415" s="4" t="s">
        <v>259</v>
      </c>
      <c r="E1415" s="4" t="s">
        <v>1613</v>
      </c>
      <c r="F1415" s="42">
        <v>3166.7708000000002</v>
      </c>
      <c r="G1415" s="42">
        <v>8558.84</v>
      </c>
    </row>
    <row r="1416" spans="1:7">
      <c r="A1416" s="3">
        <v>38372</v>
      </c>
      <c r="B1416" s="4" t="s">
        <v>267</v>
      </c>
      <c r="C1416" s="4" t="s">
        <v>244</v>
      </c>
      <c r="D1416" s="4" t="s">
        <v>265</v>
      </c>
      <c r="E1416" s="4" t="s">
        <v>1279</v>
      </c>
      <c r="F1416" s="42">
        <v>5085.3074999999999</v>
      </c>
      <c r="G1416" s="42">
        <v>6780.41</v>
      </c>
    </row>
    <row r="1417" spans="1:7">
      <c r="A1417" s="3">
        <v>38372</v>
      </c>
      <c r="B1417" s="4" t="s">
        <v>267</v>
      </c>
      <c r="C1417" s="4" t="s">
        <v>248</v>
      </c>
      <c r="D1417" s="4" t="s">
        <v>281</v>
      </c>
      <c r="E1417" s="4" t="s">
        <v>1614</v>
      </c>
      <c r="F1417" s="42">
        <v>466.64890000000003</v>
      </c>
      <c r="G1417" s="42">
        <v>1085.23</v>
      </c>
    </row>
    <row r="1418" spans="1:7">
      <c r="A1418" s="3">
        <v>38371</v>
      </c>
      <c r="B1418" s="4" t="s">
        <v>243</v>
      </c>
      <c r="C1418" s="4" t="s">
        <v>248</v>
      </c>
      <c r="D1418" s="4" t="s">
        <v>262</v>
      </c>
      <c r="E1418" s="4" t="s">
        <v>1842</v>
      </c>
      <c r="F1418" s="42">
        <v>4427.9618</v>
      </c>
      <c r="G1418" s="42">
        <v>7505.02</v>
      </c>
    </row>
    <row r="1419" spans="1:7">
      <c r="A1419" s="3">
        <v>38370</v>
      </c>
      <c r="B1419" s="4" t="s">
        <v>247</v>
      </c>
      <c r="C1419" s="4" t="s">
        <v>272</v>
      </c>
      <c r="D1419" s="4" t="s">
        <v>245</v>
      </c>
      <c r="E1419" s="4" t="s">
        <v>1616</v>
      </c>
      <c r="F1419" s="42">
        <v>3657.2834999999995</v>
      </c>
      <c r="G1419" s="42">
        <v>9884.5499999999993</v>
      </c>
    </row>
    <row r="1420" spans="1:7">
      <c r="A1420" s="3">
        <v>38370</v>
      </c>
      <c r="B1420" s="4" t="s">
        <v>247</v>
      </c>
      <c r="C1420" s="4" t="s">
        <v>255</v>
      </c>
      <c r="D1420" s="4" t="s">
        <v>317</v>
      </c>
      <c r="E1420" s="4" t="s">
        <v>1462</v>
      </c>
      <c r="F1420" s="42">
        <v>404.30250000000001</v>
      </c>
      <c r="G1420" s="42">
        <v>539.07000000000005</v>
      </c>
    </row>
    <row r="1421" spans="1:7">
      <c r="A1421" s="3">
        <v>38369</v>
      </c>
      <c r="B1421" s="4" t="s">
        <v>264</v>
      </c>
      <c r="C1421" s="4" t="s">
        <v>244</v>
      </c>
      <c r="D1421" s="4" t="s">
        <v>303</v>
      </c>
      <c r="E1421" s="4" t="s">
        <v>1617</v>
      </c>
      <c r="F1421" s="42">
        <v>3119.0852000000004</v>
      </c>
      <c r="G1421" s="42">
        <v>3335.92</v>
      </c>
    </row>
    <row r="1422" spans="1:7">
      <c r="A1422" s="3">
        <v>38368</v>
      </c>
      <c r="B1422" s="4" t="s">
        <v>267</v>
      </c>
      <c r="C1422" s="4" t="s">
        <v>248</v>
      </c>
      <c r="D1422" s="4" t="s">
        <v>281</v>
      </c>
      <c r="E1422" s="4" t="s">
        <v>1618</v>
      </c>
      <c r="F1422" s="42">
        <v>3468.3440000000001</v>
      </c>
      <c r="G1422" s="42">
        <v>6306.08</v>
      </c>
    </row>
    <row r="1423" spans="1:7">
      <c r="A1423" s="3">
        <v>38368</v>
      </c>
      <c r="B1423" s="4" t="s">
        <v>275</v>
      </c>
      <c r="C1423" s="4" t="s">
        <v>253</v>
      </c>
      <c r="D1423" s="4" t="s">
        <v>281</v>
      </c>
      <c r="E1423" s="4" t="s">
        <v>1619</v>
      </c>
      <c r="F1423" s="42">
        <v>2476.3958000000002</v>
      </c>
      <c r="G1423" s="42">
        <v>5759.06</v>
      </c>
    </row>
    <row r="1424" spans="1:7">
      <c r="A1424" s="3">
        <v>38368</v>
      </c>
      <c r="B1424" s="4" t="s">
        <v>264</v>
      </c>
      <c r="C1424" s="4" t="s">
        <v>272</v>
      </c>
      <c r="D1424" s="4" t="s">
        <v>265</v>
      </c>
      <c r="E1424" s="4" t="s">
        <v>1620</v>
      </c>
      <c r="F1424" s="42">
        <v>516.01400000000001</v>
      </c>
      <c r="G1424" s="42">
        <v>874.6</v>
      </c>
    </row>
    <row r="1425" spans="1:7">
      <c r="A1425" s="3">
        <v>38367</v>
      </c>
      <c r="B1425" s="4" t="s">
        <v>264</v>
      </c>
      <c r="C1425" s="4" t="s">
        <v>255</v>
      </c>
      <c r="D1425" s="4" t="s">
        <v>288</v>
      </c>
      <c r="E1425" s="4" t="s">
        <v>1621</v>
      </c>
      <c r="F1425" s="42">
        <v>2585.06</v>
      </c>
      <c r="G1425" s="42">
        <v>4457</v>
      </c>
    </row>
    <row r="1426" spans="1:7">
      <c r="A1426" s="3">
        <v>38367</v>
      </c>
      <c r="B1426" s="4" t="s">
        <v>267</v>
      </c>
      <c r="C1426" s="4" t="s">
        <v>244</v>
      </c>
      <c r="D1426" s="4" t="s">
        <v>279</v>
      </c>
      <c r="E1426" s="4" t="s">
        <v>1622</v>
      </c>
      <c r="F1426" s="42">
        <v>2303.8200000000002</v>
      </c>
      <c r="G1426" s="42">
        <v>3071.76</v>
      </c>
    </row>
    <row r="1427" spans="1:7">
      <c r="A1427" s="3">
        <v>38367</v>
      </c>
      <c r="B1427" s="4" t="s">
        <v>264</v>
      </c>
      <c r="C1427" s="4" t="s">
        <v>272</v>
      </c>
      <c r="D1427" s="4" t="s">
        <v>281</v>
      </c>
      <c r="E1427" s="4" t="s">
        <v>1623</v>
      </c>
      <c r="F1427" s="42">
        <v>1559.6140000000003</v>
      </c>
      <c r="G1427" s="42">
        <v>2293.5500000000002</v>
      </c>
    </row>
    <row r="1428" spans="1:7">
      <c r="A1428" s="3">
        <v>38366</v>
      </c>
      <c r="B1428" s="4" t="s">
        <v>264</v>
      </c>
      <c r="C1428" s="4" t="s">
        <v>255</v>
      </c>
      <c r="D1428" s="4" t="s">
        <v>288</v>
      </c>
      <c r="E1428" s="4" t="s">
        <v>1624</v>
      </c>
      <c r="F1428" s="42">
        <v>7063.1880000000001</v>
      </c>
      <c r="G1428" s="42">
        <v>8026.35</v>
      </c>
    </row>
    <row r="1429" spans="1:7">
      <c r="A1429" s="3">
        <v>38366</v>
      </c>
      <c r="B1429" s="4" t="s">
        <v>243</v>
      </c>
      <c r="C1429" s="4" t="s">
        <v>253</v>
      </c>
      <c r="D1429" s="4" t="s">
        <v>303</v>
      </c>
      <c r="E1429" s="4" t="s">
        <v>1625</v>
      </c>
      <c r="F1429" s="42">
        <v>6993.4821000000002</v>
      </c>
      <c r="G1429" s="42">
        <v>7479.66</v>
      </c>
    </row>
    <row r="1430" spans="1:7">
      <c r="A1430" s="3">
        <v>38366</v>
      </c>
      <c r="B1430" s="4" t="s">
        <v>275</v>
      </c>
      <c r="C1430" s="4" t="s">
        <v>258</v>
      </c>
      <c r="D1430" s="4" t="s">
        <v>317</v>
      </c>
      <c r="E1430" s="4" t="s">
        <v>1626</v>
      </c>
      <c r="F1430" s="42">
        <v>6385.7321000000002</v>
      </c>
      <c r="G1430" s="42">
        <v>6829.66</v>
      </c>
    </row>
    <row r="1431" spans="1:7">
      <c r="A1431" s="3">
        <v>38366</v>
      </c>
      <c r="B1431" s="4" t="s">
        <v>247</v>
      </c>
      <c r="C1431" s="4" t="s">
        <v>244</v>
      </c>
      <c r="D1431" s="4" t="s">
        <v>259</v>
      </c>
      <c r="E1431" s="4" t="s">
        <v>1627</v>
      </c>
      <c r="F1431" s="42">
        <v>2876.2097999999996</v>
      </c>
      <c r="G1431" s="42">
        <v>6688.86</v>
      </c>
    </row>
    <row r="1432" spans="1:7">
      <c r="A1432" s="3">
        <v>38366</v>
      </c>
      <c r="B1432" s="4" t="s">
        <v>247</v>
      </c>
      <c r="C1432" s="4" t="s">
        <v>272</v>
      </c>
      <c r="D1432" s="4" t="s">
        <v>245</v>
      </c>
      <c r="E1432" s="4" t="s">
        <v>1628</v>
      </c>
      <c r="F1432" s="42">
        <v>2206.5097999999998</v>
      </c>
      <c r="G1432" s="42">
        <v>5963.54</v>
      </c>
    </row>
    <row r="1433" spans="1:7">
      <c r="A1433" s="3">
        <v>38366</v>
      </c>
      <c r="B1433" s="4" t="s">
        <v>275</v>
      </c>
      <c r="C1433" s="4" t="s">
        <v>244</v>
      </c>
      <c r="D1433" s="4" t="s">
        <v>254</v>
      </c>
      <c r="E1433" s="4" t="s">
        <v>1629</v>
      </c>
      <c r="F1433" s="42">
        <v>2674.672</v>
      </c>
      <c r="G1433" s="42">
        <v>4863.04</v>
      </c>
    </row>
    <row r="1434" spans="1:7">
      <c r="A1434" s="3">
        <v>38366</v>
      </c>
      <c r="B1434" s="4" t="s">
        <v>247</v>
      </c>
      <c r="C1434" s="4" t="s">
        <v>255</v>
      </c>
      <c r="D1434" s="4" t="s">
        <v>303</v>
      </c>
      <c r="E1434" s="4" t="s">
        <v>1630</v>
      </c>
      <c r="F1434" s="42">
        <v>3241.4206000000004</v>
      </c>
      <c r="G1434" s="42">
        <v>3466.76</v>
      </c>
    </row>
    <row r="1435" spans="1:7">
      <c r="A1435" s="3">
        <v>38365</v>
      </c>
      <c r="B1435" s="4" t="s">
        <v>275</v>
      </c>
      <c r="C1435" s="4" t="s">
        <v>255</v>
      </c>
      <c r="D1435" s="4" t="s">
        <v>303</v>
      </c>
      <c r="E1435" s="4" t="s">
        <v>1631</v>
      </c>
      <c r="F1435" s="42">
        <v>5046.5826999999999</v>
      </c>
      <c r="G1435" s="42">
        <v>8553.5300000000007</v>
      </c>
    </row>
    <row r="1436" spans="1:7">
      <c r="A1436" s="3">
        <v>38365</v>
      </c>
      <c r="B1436" s="4" t="s">
        <v>247</v>
      </c>
      <c r="C1436" s="4" t="s">
        <v>244</v>
      </c>
      <c r="D1436" s="4" t="s">
        <v>256</v>
      </c>
      <c r="E1436" s="4" t="s">
        <v>1632</v>
      </c>
      <c r="F1436" s="42">
        <v>2235.21</v>
      </c>
      <c r="G1436" s="42">
        <v>2980.28</v>
      </c>
    </row>
    <row r="1437" spans="1:7">
      <c r="A1437" s="3">
        <v>38365</v>
      </c>
      <c r="B1437" s="4" t="s">
        <v>264</v>
      </c>
      <c r="C1437" s="4" t="s">
        <v>272</v>
      </c>
      <c r="D1437" s="4" t="s">
        <v>245</v>
      </c>
      <c r="E1437" s="4" t="s">
        <v>1633</v>
      </c>
      <c r="F1437" s="42">
        <v>1268.0025000000001</v>
      </c>
      <c r="G1437" s="42">
        <v>1690.67</v>
      </c>
    </row>
    <row r="1438" spans="1:7">
      <c r="A1438" s="3">
        <v>38364</v>
      </c>
      <c r="B1438" s="4" t="s">
        <v>275</v>
      </c>
      <c r="C1438" s="4" t="s">
        <v>248</v>
      </c>
      <c r="D1438" s="4" t="s">
        <v>251</v>
      </c>
      <c r="E1438" s="4" t="s">
        <v>1634</v>
      </c>
      <c r="F1438" s="42">
        <v>6619.97</v>
      </c>
      <c r="G1438" s="42">
        <v>9735.25</v>
      </c>
    </row>
    <row r="1439" spans="1:7">
      <c r="A1439" s="3">
        <v>38364</v>
      </c>
      <c r="B1439" s="4" t="s">
        <v>267</v>
      </c>
      <c r="C1439" s="4" t="s">
        <v>244</v>
      </c>
      <c r="D1439" s="4" t="s">
        <v>245</v>
      </c>
      <c r="E1439" s="4" t="s">
        <v>939</v>
      </c>
      <c r="F1439" s="42">
        <v>3305.9025000000001</v>
      </c>
      <c r="G1439" s="42">
        <v>7346.45</v>
      </c>
    </row>
    <row r="1440" spans="1:7">
      <c r="A1440" s="3">
        <v>38364</v>
      </c>
      <c r="B1440" s="4" t="s">
        <v>243</v>
      </c>
      <c r="C1440" s="4" t="s">
        <v>255</v>
      </c>
      <c r="D1440" s="4" t="s">
        <v>268</v>
      </c>
      <c r="E1440" s="4" t="s">
        <v>1636</v>
      </c>
      <c r="F1440" s="42">
        <v>3836.5085000000004</v>
      </c>
      <c r="G1440" s="42">
        <v>6975.47</v>
      </c>
    </row>
    <row r="1441" spans="1:7">
      <c r="A1441" s="3">
        <v>38364</v>
      </c>
      <c r="B1441" s="4" t="s">
        <v>247</v>
      </c>
      <c r="C1441" s="4" t="s">
        <v>261</v>
      </c>
      <c r="D1441" s="4" t="s">
        <v>288</v>
      </c>
      <c r="E1441" s="4" t="s">
        <v>1637</v>
      </c>
      <c r="F1441" s="42">
        <v>2647.8405000000002</v>
      </c>
      <c r="G1441" s="42">
        <v>5884.09</v>
      </c>
    </row>
    <row r="1442" spans="1:7">
      <c r="A1442" s="3">
        <v>38364</v>
      </c>
      <c r="B1442" s="4" t="s">
        <v>275</v>
      </c>
      <c r="C1442" s="4" t="s">
        <v>255</v>
      </c>
      <c r="D1442" s="4" t="s">
        <v>288</v>
      </c>
      <c r="E1442" s="4" t="s">
        <v>1638</v>
      </c>
      <c r="F1442" s="42">
        <v>2118.4757</v>
      </c>
      <c r="G1442" s="42">
        <v>5725.61</v>
      </c>
    </row>
    <row r="1443" spans="1:7">
      <c r="A1443" s="3">
        <v>38364</v>
      </c>
      <c r="B1443" s="4" t="s">
        <v>243</v>
      </c>
      <c r="C1443" s="4" t="s">
        <v>248</v>
      </c>
      <c r="D1443" s="4" t="s">
        <v>268</v>
      </c>
      <c r="E1443" s="4" t="s">
        <v>1639</v>
      </c>
      <c r="F1443" s="42">
        <v>975.34960000000001</v>
      </c>
      <c r="G1443" s="42">
        <v>2636.08</v>
      </c>
    </row>
    <row r="1444" spans="1:7">
      <c r="A1444" s="3">
        <v>38363</v>
      </c>
      <c r="B1444" s="4" t="s">
        <v>247</v>
      </c>
      <c r="C1444" s="4" t="s">
        <v>244</v>
      </c>
      <c r="D1444" s="4" t="s">
        <v>303</v>
      </c>
      <c r="E1444" s="4" t="s">
        <v>1640</v>
      </c>
      <c r="F1444" s="42">
        <v>6171.4949999999999</v>
      </c>
      <c r="G1444" s="42">
        <v>8228.66</v>
      </c>
    </row>
    <row r="1445" spans="1:7">
      <c r="A1445" s="3">
        <v>38363</v>
      </c>
      <c r="B1445" s="4" t="s">
        <v>247</v>
      </c>
      <c r="C1445" s="4" t="s">
        <v>261</v>
      </c>
      <c r="D1445" s="4" t="s">
        <v>265</v>
      </c>
      <c r="E1445" s="4" t="s">
        <v>1641</v>
      </c>
      <c r="F1445" s="42">
        <v>5217.1855999999998</v>
      </c>
      <c r="G1445" s="42">
        <v>5928.62</v>
      </c>
    </row>
    <row r="1446" spans="1:7">
      <c r="A1446" s="3">
        <v>38363</v>
      </c>
      <c r="B1446" s="4" t="s">
        <v>243</v>
      </c>
      <c r="C1446" s="4" t="s">
        <v>258</v>
      </c>
      <c r="D1446" s="4" t="s">
        <v>256</v>
      </c>
      <c r="E1446" s="4" t="s">
        <v>1642</v>
      </c>
      <c r="F1446" s="42">
        <v>351.13100000000003</v>
      </c>
      <c r="G1446" s="42">
        <v>638.41999999999996</v>
      </c>
    </row>
    <row r="1447" spans="1:7">
      <c r="A1447" s="3">
        <v>38362</v>
      </c>
      <c r="B1447" s="4" t="s">
        <v>247</v>
      </c>
      <c r="C1447" s="4" t="s">
        <v>261</v>
      </c>
      <c r="D1447" s="4" t="s">
        <v>262</v>
      </c>
      <c r="E1447" s="4" t="s">
        <v>1643</v>
      </c>
      <c r="F1447" s="42">
        <v>4120.4360999999999</v>
      </c>
      <c r="G1447" s="42">
        <v>6983.79</v>
      </c>
    </row>
    <row r="1448" spans="1:7">
      <c r="A1448" s="3">
        <v>38362</v>
      </c>
      <c r="B1448" s="4" t="s">
        <v>267</v>
      </c>
      <c r="C1448" s="4" t="s">
        <v>255</v>
      </c>
      <c r="D1448" s="4" t="s">
        <v>245</v>
      </c>
      <c r="E1448" s="4" t="s">
        <v>1644</v>
      </c>
      <c r="F1448" s="42">
        <v>5815.1016</v>
      </c>
      <c r="G1448" s="42">
        <v>6608.07</v>
      </c>
    </row>
    <row r="1449" spans="1:7">
      <c r="A1449" s="3">
        <v>38362</v>
      </c>
      <c r="B1449" s="4" t="s">
        <v>264</v>
      </c>
      <c r="C1449" s="4" t="s">
        <v>248</v>
      </c>
      <c r="D1449" s="4" t="s">
        <v>245</v>
      </c>
      <c r="E1449" s="4" t="s">
        <v>1645</v>
      </c>
      <c r="F1449" s="42">
        <v>988.23890000000006</v>
      </c>
      <c r="G1449" s="42">
        <v>1056.94</v>
      </c>
    </row>
    <row r="1450" spans="1:7">
      <c r="A1450" s="3">
        <v>38361</v>
      </c>
      <c r="B1450" s="4" t="s">
        <v>267</v>
      </c>
      <c r="C1450" s="4" t="s">
        <v>248</v>
      </c>
      <c r="D1450" s="4" t="s">
        <v>254</v>
      </c>
      <c r="E1450" s="4" t="s">
        <v>1646</v>
      </c>
      <c r="F1450" s="42">
        <v>3330.0135</v>
      </c>
      <c r="G1450" s="42">
        <v>7400.03</v>
      </c>
    </row>
    <row r="1451" spans="1:7">
      <c r="A1451" s="3">
        <v>38361</v>
      </c>
      <c r="B1451" s="4" t="s">
        <v>275</v>
      </c>
      <c r="C1451" s="4" t="s">
        <v>261</v>
      </c>
      <c r="D1451" s="4" t="s">
        <v>245</v>
      </c>
      <c r="E1451" s="4" t="s">
        <v>1647</v>
      </c>
      <c r="F1451" s="42">
        <v>5832.7015999999994</v>
      </c>
      <c r="G1451" s="42">
        <v>6628.07</v>
      </c>
    </row>
    <row r="1452" spans="1:7">
      <c r="A1452" s="3">
        <v>38361</v>
      </c>
      <c r="B1452" s="4" t="s">
        <v>264</v>
      </c>
      <c r="C1452" s="4" t="s">
        <v>244</v>
      </c>
      <c r="D1452" s="4" t="s">
        <v>276</v>
      </c>
      <c r="E1452" s="4" t="s">
        <v>1648</v>
      </c>
      <c r="F1452" s="42">
        <v>1205.0756000000001</v>
      </c>
      <c r="G1452" s="42">
        <v>1772.17</v>
      </c>
    </row>
    <row r="1453" spans="1:7">
      <c r="A1453" s="3">
        <v>38360</v>
      </c>
      <c r="B1453" s="4" t="s">
        <v>243</v>
      </c>
      <c r="C1453" s="4" t="s">
        <v>253</v>
      </c>
      <c r="D1453" s="4" t="s">
        <v>262</v>
      </c>
      <c r="E1453" s="4" t="s">
        <v>1649</v>
      </c>
      <c r="F1453" s="42">
        <v>1513.2655999999999</v>
      </c>
      <c r="G1453" s="42">
        <v>1719.62</v>
      </c>
    </row>
    <row r="1454" spans="1:7">
      <c r="A1454" s="3">
        <v>38359</v>
      </c>
      <c r="B1454" s="4" t="s">
        <v>275</v>
      </c>
      <c r="C1454" s="4" t="s">
        <v>255</v>
      </c>
      <c r="D1454" s="4" t="s">
        <v>254</v>
      </c>
      <c r="E1454" s="4" t="s">
        <v>1650</v>
      </c>
      <c r="F1454" s="42">
        <v>2486.4555</v>
      </c>
      <c r="G1454" s="42">
        <v>6720.15</v>
      </c>
    </row>
    <row r="1455" spans="1:7">
      <c r="A1455" s="3">
        <v>38359</v>
      </c>
      <c r="B1455" s="4" t="s">
        <v>267</v>
      </c>
      <c r="C1455" s="4" t="s">
        <v>272</v>
      </c>
      <c r="D1455" s="4" t="s">
        <v>251</v>
      </c>
      <c r="E1455" s="4" t="s">
        <v>1651</v>
      </c>
      <c r="F1455" s="42">
        <v>3894.4306999999994</v>
      </c>
      <c r="G1455" s="42">
        <v>6600.73</v>
      </c>
    </row>
    <row r="1456" spans="1:7">
      <c r="A1456" s="3">
        <v>38359</v>
      </c>
      <c r="B1456" s="4" t="s">
        <v>247</v>
      </c>
      <c r="C1456" s="4" t="s">
        <v>255</v>
      </c>
      <c r="D1456" s="4" t="s">
        <v>288</v>
      </c>
      <c r="E1456" s="4" t="s">
        <v>1652</v>
      </c>
      <c r="F1456" s="42">
        <v>2851.1774999999998</v>
      </c>
      <c r="G1456" s="42">
        <v>6335.95</v>
      </c>
    </row>
    <row r="1457" spans="1:7">
      <c r="A1457" s="3">
        <v>38359</v>
      </c>
      <c r="B1457" s="4" t="s">
        <v>243</v>
      </c>
      <c r="C1457" s="4" t="s">
        <v>253</v>
      </c>
      <c r="D1457" s="4" t="s">
        <v>259</v>
      </c>
      <c r="E1457" s="4" t="s">
        <v>1653</v>
      </c>
      <c r="F1457" s="42">
        <v>1406.34</v>
      </c>
      <c r="G1457" s="42">
        <v>3125.2</v>
      </c>
    </row>
    <row r="1458" spans="1:7">
      <c r="A1458" s="3">
        <v>38358</v>
      </c>
      <c r="B1458" s="4" t="s">
        <v>247</v>
      </c>
      <c r="C1458" s="4" t="s">
        <v>286</v>
      </c>
      <c r="D1458" s="4" t="s">
        <v>259</v>
      </c>
      <c r="E1458" s="4" t="s">
        <v>1654</v>
      </c>
      <c r="F1458" s="42">
        <v>3370.9940000000001</v>
      </c>
      <c r="G1458" s="42">
        <v>6129.08</v>
      </c>
    </row>
    <row r="1459" spans="1:7">
      <c r="A1459" s="3">
        <v>38358</v>
      </c>
      <c r="B1459" s="4" t="s">
        <v>243</v>
      </c>
      <c r="C1459" s="4" t="s">
        <v>248</v>
      </c>
      <c r="D1459" s="4" t="s">
        <v>265</v>
      </c>
      <c r="E1459" s="4" t="s">
        <v>1655</v>
      </c>
      <c r="F1459" s="42">
        <v>2795.4612999999995</v>
      </c>
      <c r="G1459" s="42">
        <v>4738.07</v>
      </c>
    </row>
    <row r="1460" spans="1:7">
      <c r="A1460" s="3">
        <v>38357</v>
      </c>
      <c r="B1460" s="4" t="s">
        <v>247</v>
      </c>
      <c r="C1460" s="4" t="s">
        <v>255</v>
      </c>
      <c r="D1460" s="4" t="s">
        <v>254</v>
      </c>
      <c r="E1460" s="4" t="s">
        <v>1656</v>
      </c>
      <c r="F1460" s="42">
        <v>568.01279999999997</v>
      </c>
      <c r="G1460" s="42">
        <v>1320.96</v>
      </c>
    </row>
    <row r="1461" spans="1:7">
      <c r="A1461" s="3">
        <v>38357</v>
      </c>
      <c r="B1461" s="4" t="s">
        <v>264</v>
      </c>
      <c r="C1461" s="4" t="s">
        <v>261</v>
      </c>
      <c r="D1461" s="4" t="s">
        <v>317</v>
      </c>
      <c r="E1461" s="4" t="s">
        <v>1657</v>
      </c>
      <c r="F1461" s="42">
        <v>644.46879999999987</v>
      </c>
      <c r="G1461" s="42">
        <v>1092.32</v>
      </c>
    </row>
    <row r="1462" spans="1:7">
      <c r="A1462" s="3">
        <v>38357</v>
      </c>
      <c r="B1462" s="4" t="s">
        <v>247</v>
      </c>
      <c r="C1462" s="4" t="s">
        <v>286</v>
      </c>
      <c r="D1462" s="4" t="s">
        <v>276</v>
      </c>
      <c r="E1462" s="4" t="s">
        <v>1658</v>
      </c>
      <c r="F1462" s="42">
        <v>219.00760000000002</v>
      </c>
      <c r="G1462" s="42">
        <v>322.07</v>
      </c>
    </row>
    <row r="1463" spans="1:7">
      <c r="A1463" s="3">
        <v>38357</v>
      </c>
      <c r="B1463" s="4" t="s">
        <v>243</v>
      </c>
      <c r="C1463" s="4" t="s">
        <v>253</v>
      </c>
      <c r="D1463" s="4" t="s">
        <v>251</v>
      </c>
      <c r="E1463" s="4" t="s">
        <v>1659</v>
      </c>
      <c r="F1463" s="42">
        <v>135.31049999999999</v>
      </c>
      <c r="G1463" s="42">
        <v>300.69</v>
      </c>
    </row>
    <row r="1464" spans="1:7">
      <c r="A1464" s="3">
        <v>38357</v>
      </c>
      <c r="B1464" s="4" t="s">
        <v>243</v>
      </c>
      <c r="C1464" s="4" t="s">
        <v>261</v>
      </c>
      <c r="D1464" s="4" t="s">
        <v>288</v>
      </c>
      <c r="E1464" s="4" t="s">
        <v>776</v>
      </c>
      <c r="F1464" s="42">
        <v>218.95830000000001</v>
      </c>
      <c r="G1464" s="42">
        <v>234.18</v>
      </c>
    </row>
    <row r="1465" spans="1:7">
      <c r="A1465" s="3">
        <v>38356</v>
      </c>
      <c r="B1465" s="4" t="s">
        <v>247</v>
      </c>
      <c r="C1465" s="4" t="s">
        <v>272</v>
      </c>
      <c r="D1465" s="4" t="s">
        <v>245</v>
      </c>
      <c r="E1465" s="4" t="s">
        <v>1660</v>
      </c>
      <c r="F1465" s="42">
        <v>3692.1176</v>
      </c>
      <c r="G1465" s="42">
        <v>8586.32</v>
      </c>
    </row>
    <row r="1466" spans="1:7">
      <c r="A1466" s="3">
        <v>38356</v>
      </c>
      <c r="B1466" s="4" t="s">
        <v>275</v>
      </c>
      <c r="C1466" s="4" t="s">
        <v>248</v>
      </c>
      <c r="D1466" s="4" t="s">
        <v>276</v>
      </c>
      <c r="E1466" s="4" t="s">
        <v>1661</v>
      </c>
      <c r="F1466" s="42">
        <v>3442.1714999999999</v>
      </c>
      <c r="G1466" s="42">
        <v>8005.05</v>
      </c>
    </row>
    <row r="1467" spans="1:7">
      <c r="A1467" s="3">
        <v>38356</v>
      </c>
      <c r="B1467" s="4" t="s">
        <v>275</v>
      </c>
      <c r="C1467" s="4" t="s">
        <v>258</v>
      </c>
      <c r="D1467" s="4" t="s">
        <v>317</v>
      </c>
      <c r="E1467" s="4" t="s">
        <v>1662</v>
      </c>
      <c r="F1467" s="42">
        <v>2681.8387999999995</v>
      </c>
      <c r="G1467" s="42">
        <v>4623.8599999999997</v>
      </c>
    </row>
    <row r="1468" spans="1:7">
      <c r="A1468" s="3">
        <v>38355</v>
      </c>
      <c r="B1468" s="4" t="s">
        <v>267</v>
      </c>
      <c r="C1468" s="4" t="s">
        <v>244</v>
      </c>
      <c r="D1468" s="4" t="s">
        <v>262</v>
      </c>
      <c r="E1468" s="4" t="s">
        <v>1663</v>
      </c>
      <c r="F1468" s="42">
        <v>1690.7605000000003</v>
      </c>
      <c r="G1468" s="42">
        <v>3074.11</v>
      </c>
    </row>
    <row r="1469" spans="1:7">
      <c r="A1469" s="3">
        <v>38355</v>
      </c>
      <c r="B1469" s="4" t="s">
        <v>243</v>
      </c>
      <c r="C1469" s="4" t="s">
        <v>244</v>
      </c>
      <c r="D1469" s="4" t="s">
        <v>279</v>
      </c>
      <c r="E1469" s="4" t="s">
        <v>1664</v>
      </c>
      <c r="F1469" s="42">
        <v>854.12649999999996</v>
      </c>
      <c r="G1469" s="42">
        <v>2308.4499999999998</v>
      </c>
    </row>
    <row r="1470" spans="1:7">
      <c r="A1470" s="3">
        <v>38354</v>
      </c>
      <c r="B1470" s="4" t="s">
        <v>243</v>
      </c>
      <c r="C1470" s="4" t="s">
        <v>258</v>
      </c>
      <c r="D1470" s="4" t="s">
        <v>256</v>
      </c>
      <c r="E1470" s="4" t="s">
        <v>1665</v>
      </c>
      <c r="F1470" s="42">
        <v>5238.7339999999995</v>
      </c>
      <c r="G1470" s="42">
        <v>9032.2999999999993</v>
      </c>
    </row>
    <row r="1471" spans="1:7">
      <c r="A1471" s="3">
        <v>38354</v>
      </c>
      <c r="B1471" s="4" t="s">
        <v>264</v>
      </c>
      <c r="C1471" s="4" t="s">
        <v>255</v>
      </c>
      <c r="D1471" s="4" t="s">
        <v>276</v>
      </c>
      <c r="E1471" s="4" t="s">
        <v>1666</v>
      </c>
      <c r="F1471" s="42">
        <v>2272.1071000000002</v>
      </c>
      <c r="G1471" s="42">
        <v>6140.83</v>
      </c>
    </row>
    <row r="1472" spans="1:7">
      <c r="A1472" s="3">
        <v>38354</v>
      </c>
      <c r="B1472" s="4" t="s">
        <v>264</v>
      </c>
      <c r="C1472" s="4" t="s">
        <v>261</v>
      </c>
      <c r="D1472" s="4" t="s">
        <v>245</v>
      </c>
      <c r="E1472" s="4" t="s">
        <v>1667</v>
      </c>
      <c r="F1472" s="42">
        <v>3591.4715999999999</v>
      </c>
      <c r="G1472" s="42">
        <v>6087.24</v>
      </c>
    </row>
    <row r="1473" spans="1:7">
      <c r="A1473" s="3">
        <v>38354</v>
      </c>
      <c r="B1473" s="4" t="s">
        <v>267</v>
      </c>
      <c r="C1473" s="4" t="s">
        <v>248</v>
      </c>
      <c r="D1473" s="4" t="s">
        <v>256</v>
      </c>
      <c r="E1473" s="4" t="s">
        <v>1668</v>
      </c>
      <c r="F1473" s="42">
        <v>4158.1949999999997</v>
      </c>
      <c r="G1473" s="42">
        <v>5544.26</v>
      </c>
    </row>
    <row r="1474" spans="1:7">
      <c r="A1474" s="3">
        <v>38354</v>
      </c>
      <c r="B1474" s="4" t="s">
        <v>243</v>
      </c>
      <c r="C1474" s="4" t="s">
        <v>255</v>
      </c>
      <c r="D1474" s="4" t="s">
        <v>254</v>
      </c>
      <c r="E1474" s="4" t="s">
        <v>1669</v>
      </c>
      <c r="F1474" s="42">
        <v>2423.7455000000004</v>
      </c>
      <c r="G1474" s="42">
        <v>4406.8100000000004</v>
      </c>
    </row>
    <row r="1475" spans="1:7">
      <c r="A1475" s="3">
        <v>38354</v>
      </c>
      <c r="B1475" s="4" t="s">
        <v>275</v>
      </c>
      <c r="C1475" s="4" t="s">
        <v>248</v>
      </c>
      <c r="D1475" s="4" t="s">
        <v>245</v>
      </c>
      <c r="E1475" s="4" t="s">
        <v>1670</v>
      </c>
      <c r="F1475" s="42">
        <v>2437.6640000000002</v>
      </c>
      <c r="G1475" s="42">
        <v>3584.8</v>
      </c>
    </row>
    <row r="1476" spans="1:7">
      <c r="A1476" s="3">
        <v>38354</v>
      </c>
      <c r="B1476" s="4" t="s">
        <v>247</v>
      </c>
      <c r="C1476" s="4" t="s">
        <v>272</v>
      </c>
      <c r="D1476" s="4" t="s">
        <v>262</v>
      </c>
      <c r="E1476" s="4" t="s">
        <v>1671</v>
      </c>
      <c r="F1476" s="42">
        <v>1373.6816000000001</v>
      </c>
      <c r="G1476" s="42">
        <v>2020.12</v>
      </c>
    </row>
    <row r="1477" spans="1:7">
      <c r="A1477" s="3">
        <v>38354</v>
      </c>
      <c r="B1477" s="4" t="s">
        <v>264</v>
      </c>
      <c r="C1477" s="4" t="s">
        <v>258</v>
      </c>
      <c r="D1477" s="4" t="s">
        <v>268</v>
      </c>
      <c r="E1477" s="4" t="s">
        <v>1672</v>
      </c>
      <c r="F1477" s="42">
        <v>1360.41</v>
      </c>
      <c r="G1477" s="42">
        <v>1813.88</v>
      </c>
    </row>
    <row r="1478" spans="1:7">
      <c r="A1478" s="3">
        <v>38353</v>
      </c>
      <c r="B1478" s="4" t="s">
        <v>264</v>
      </c>
      <c r="C1478" s="4" t="s">
        <v>248</v>
      </c>
      <c r="D1478" s="4" t="s">
        <v>303</v>
      </c>
      <c r="E1478" s="4" t="s">
        <v>1673</v>
      </c>
      <c r="F1478" s="42">
        <v>1449.1455000000001</v>
      </c>
      <c r="G1478" s="42">
        <v>2634.81</v>
      </c>
    </row>
    <row r="1479" spans="1:7">
      <c r="A1479" s="3">
        <v>38352</v>
      </c>
      <c r="B1479" s="4" t="s">
        <v>267</v>
      </c>
      <c r="C1479" s="4" t="s">
        <v>258</v>
      </c>
      <c r="D1479" s="4" t="s">
        <v>268</v>
      </c>
      <c r="E1479" s="4" t="s">
        <v>1674</v>
      </c>
      <c r="F1479" s="42">
        <v>8667.1728000000003</v>
      </c>
      <c r="G1479" s="42">
        <v>9849.06</v>
      </c>
    </row>
    <row r="1480" spans="1:7">
      <c r="A1480" s="3">
        <v>38352</v>
      </c>
      <c r="B1480" s="4" t="s">
        <v>247</v>
      </c>
      <c r="C1480" s="4" t="s">
        <v>258</v>
      </c>
      <c r="D1480" s="4" t="s">
        <v>288</v>
      </c>
      <c r="E1480" s="4" t="s">
        <v>1675</v>
      </c>
      <c r="F1480" s="42">
        <v>5394.1449999999995</v>
      </c>
      <c r="G1480" s="42">
        <v>9300.25</v>
      </c>
    </row>
    <row r="1481" spans="1:7">
      <c r="A1481" s="3">
        <v>38351</v>
      </c>
      <c r="B1481" s="4" t="s">
        <v>247</v>
      </c>
      <c r="C1481" s="4" t="s">
        <v>253</v>
      </c>
      <c r="D1481" s="4" t="s">
        <v>268</v>
      </c>
      <c r="E1481" s="4" t="s">
        <v>1676</v>
      </c>
      <c r="F1481" s="42">
        <v>4139.7565000000004</v>
      </c>
      <c r="G1481" s="42">
        <v>7526.83</v>
      </c>
    </row>
    <row r="1482" spans="1:7">
      <c r="A1482" s="3">
        <v>38351</v>
      </c>
      <c r="B1482" s="4" t="s">
        <v>247</v>
      </c>
      <c r="C1482" s="4" t="s">
        <v>248</v>
      </c>
      <c r="D1482" s="4" t="s">
        <v>317</v>
      </c>
      <c r="E1482" s="4" t="s">
        <v>1677</v>
      </c>
      <c r="F1482" s="42">
        <v>2150.9674999999997</v>
      </c>
      <c r="G1482" s="42">
        <v>5002.25</v>
      </c>
    </row>
    <row r="1483" spans="1:7">
      <c r="A1483" s="3">
        <v>38351</v>
      </c>
      <c r="B1483" s="4" t="s">
        <v>247</v>
      </c>
      <c r="C1483" s="4" t="s">
        <v>261</v>
      </c>
      <c r="D1483" s="4" t="s">
        <v>256</v>
      </c>
      <c r="E1483" s="4" t="s">
        <v>1678</v>
      </c>
      <c r="F1483" s="42">
        <v>1309.4024999999999</v>
      </c>
      <c r="G1483" s="42">
        <v>1745.87</v>
      </c>
    </row>
    <row r="1484" spans="1:7">
      <c r="A1484" s="3">
        <v>38350</v>
      </c>
      <c r="B1484" s="4" t="s">
        <v>247</v>
      </c>
      <c r="C1484" s="4" t="s">
        <v>261</v>
      </c>
      <c r="D1484" s="4" t="s">
        <v>262</v>
      </c>
      <c r="E1484" s="4" t="s">
        <v>1679</v>
      </c>
      <c r="F1484" s="42">
        <v>4204.4969999999994</v>
      </c>
      <c r="G1484" s="42">
        <v>9777.9</v>
      </c>
    </row>
    <row r="1485" spans="1:7">
      <c r="A1485" s="3">
        <v>38350</v>
      </c>
      <c r="B1485" s="4" t="s">
        <v>247</v>
      </c>
      <c r="C1485" s="4" t="s">
        <v>258</v>
      </c>
      <c r="D1485" s="4" t="s">
        <v>245</v>
      </c>
      <c r="E1485" s="4" t="s">
        <v>1680</v>
      </c>
      <c r="F1485" s="42">
        <v>3325.6755000000003</v>
      </c>
      <c r="G1485" s="42">
        <v>7390.39</v>
      </c>
    </row>
    <row r="1486" spans="1:7">
      <c r="A1486" s="3">
        <v>38350</v>
      </c>
      <c r="B1486" s="4" t="s">
        <v>264</v>
      </c>
      <c r="C1486" s="4" t="s">
        <v>253</v>
      </c>
      <c r="D1486" s="4" t="s">
        <v>281</v>
      </c>
      <c r="E1486" s="4" t="s">
        <v>1681</v>
      </c>
      <c r="F1486" s="42">
        <v>6379.4115000000002</v>
      </c>
      <c r="G1486" s="42">
        <v>6822.9</v>
      </c>
    </row>
    <row r="1487" spans="1:7">
      <c r="A1487" s="3">
        <v>38350</v>
      </c>
      <c r="B1487" s="4" t="s">
        <v>243</v>
      </c>
      <c r="C1487" s="4" t="s">
        <v>248</v>
      </c>
      <c r="D1487" s="4" t="s">
        <v>303</v>
      </c>
      <c r="E1487" s="4" t="s">
        <v>1682</v>
      </c>
      <c r="F1487" s="42">
        <v>1776.5587</v>
      </c>
      <c r="G1487" s="42">
        <v>4801.51</v>
      </c>
    </row>
    <row r="1488" spans="1:7">
      <c r="A1488" s="3">
        <v>38350</v>
      </c>
      <c r="B1488" s="4" t="s">
        <v>275</v>
      </c>
      <c r="C1488" s="4" t="s">
        <v>248</v>
      </c>
      <c r="D1488" s="4" t="s">
        <v>259</v>
      </c>
      <c r="E1488" s="4" t="s">
        <v>1683</v>
      </c>
      <c r="F1488" s="42">
        <v>2767.9344000000001</v>
      </c>
      <c r="G1488" s="42">
        <v>3145.38</v>
      </c>
    </row>
    <row r="1489" spans="1:7">
      <c r="A1489" s="3">
        <v>38349</v>
      </c>
      <c r="B1489" s="4" t="s">
        <v>247</v>
      </c>
      <c r="C1489" s="4" t="s">
        <v>244</v>
      </c>
      <c r="D1489" s="4" t="s">
        <v>288</v>
      </c>
      <c r="E1489" s="4" t="s">
        <v>1684</v>
      </c>
      <c r="F1489" s="42">
        <v>3621.7487000000001</v>
      </c>
      <c r="G1489" s="42">
        <v>9788.51</v>
      </c>
    </row>
    <row r="1490" spans="1:7">
      <c r="A1490" s="3">
        <v>38348</v>
      </c>
      <c r="B1490" s="4" t="s">
        <v>275</v>
      </c>
      <c r="C1490" s="4" t="s">
        <v>272</v>
      </c>
      <c r="D1490" s="4" t="s">
        <v>251</v>
      </c>
      <c r="E1490" s="4" t="s">
        <v>1685</v>
      </c>
      <c r="F1490" s="42">
        <v>3396.2484999999997</v>
      </c>
      <c r="G1490" s="42">
        <v>9179.0499999999993</v>
      </c>
    </row>
    <row r="1491" spans="1:7">
      <c r="A1491" s="3">
        <v>38348</v>
      </c>
      <c r="B1491" s="4" t="s">
        <v>267</v>
      </c>
      <c r="C1491" s="4" t="s">
        <v>253</v>
      </c>
      <c r="D1491" s="4" t="s">
        <v>303</v>
      </c>
      <c r="E1491" s="4" t="s">
        <v>1686</v>
      </c>
      <c r="F1491" s="42">
        <v>5832.4125000000004</v>
      </c>
      <c r="G1491" s="42">
        <v>7776.55</v>
      </c>
    </row>
    <row r="1492" spans="1:7">
      <c r="A1492" s="3">
        <v>38348</v>
      </c>
      <c r="B1492" s="4" t="s">
        <v>247</v>
      </c>
      <c r="C1492" s="4" t="s">
        <v>261</v>
      </c>
      <c r="D1492" s="4" t="s">
        <v>276</v>
      </c>
      <c r="E1492" s="4" t="s">
        <v>794</v>
      </c>
      <c r="F1492" s="42">
        <v>4638.9192000000003</v>
      </c>
      <c r="G1492" s="42">
        <v>6821.94</v>
      </c>
    </row>
    <row r="1493" spans="1:7">
      <c r="A1493" s="3">
        <v>38348</v>
      </c>
      <c r="B1493" s="4" t="s">
        <v>267</v>
      </c>
      <c r="C1493" s="4" t="s">
        <v>248</v>
      </c>
      <c r="D1493" s="4" t="s">
        <v>259</v>
      </c>
      <c r="E1493" s="4" t="s">
        <v>1687</v>
      </c>
      <c r="F1493" s="42">
        <v>1918.9985999999999</v>
      </c>
      <c r="G1493" s="42">
        <v>3252.54</v>
      </c>
    </row>
    <row r="1494" spans="1:7">
      <c r="A1494" s="3">
        <v>38347</v>
      </c>
      <c r="B1494" s="4" t="s">
        <v>264</v>
      </c>
      <c r="C1494" s="4" t="s">
        <v>286</v>
      </c>
      <c r="D1494" s="4" t="s">
        <v>245</v>
      </c>
      <c r="E1494" s="4" t="s">
        <v>1688</v>
      </c>
      <c r="F1494" s="42">
        <v>6261.7874999999995</v>
      </c>
      <c r="G1494" s="42">
        <v>8349.0499999999993</v>
      </c>
    </row>
    <row r="1495" spans="1:7">
      <c r="A1495" s="3">
        <v>38347</v>
      </c>
      <c r="B1495" s="4" t="s">
        <v>243</v>
      </c>
      <c r="C1495" s="4" t="s">
        <v>253</v>
      </c>
      <c r="D1495" s="4" t="s">
        <v>276</v>
      </c>
      <c r="E1495" s="4" t="s">
        <v>1689</v>
      </c>
      <c r="F1495" s="42">
        <v>5923.0567000000001</v>
      </c>
      <c r="G1495" s="42">
        <v>6334.82</v>
      </c>
    </row>
    <row r="1496" spans="1:7">
      <c r="A1496" s="3">
        <v>38347</v>
      </c>
      <c r="B1496" s="4" t="s">
        <v>264</v>
      </c>
      <c r="C1496" s="4" t="s">
        <v>244</v>
      </c>
      <c r="D1496" s="4" t="s">
        <v>245</v>
      </c>
      <c r="E1496" s="4" t="s">
        <v>944</v>
      </c>
      <c r="F1496" s="42">
        <v>4914.2984000000006</v>
      </c>
      <c r="G1496" s="42">
        <v>5584.43</v>
      </c>
    </row>
    <row r="1497" spans="1:7">
      <c r="A1497" s="3">
        <v>38346</v>
      </c>
      <c r="B1497" s="4" t="s">
        <v>275</v>
      </c>
      <c r="C1497" s="4" t="s">
        <v>248</v>
      </c>
      <c r="D1497" s="4" t="s">
        <v>288</v>
      </c>
      <c r="E1497" s="4" t="s">
        <v>1691</v>
      </c>
      <c r="F1497" s="42">
        <v>3664.6785</v>
      </c>
      <c r="G1497" s="42">
        <v>8143.73</v>
      </c>
    </row>
    <row r="1498" spans="1:7">
      <c r="A1498" s="3">
        <v>38346</v>
      </c>
      <c r="B1498" s="4" t="s">
        <v>275</v>
      </c>
      <c r="C1498" s="4" t="s">
        <v>261</v>
      </c>
      <c r="D1498" s="4" t="s">
        <v>265</v>
      </c>
      <c r="E1498" s="4" t="s">
        <v>1692</v>
      </c>
      <c r="F1498" s="42">
        <v>3343.9950000000003</v>
      </c>
      <c r="G1498" s="42">
        <v>7431.1</v>
      </c>
    </row>
    <row r="1499" spans="1:7">
      <c r="A1499" s="3">
        <v>38346</v>
      </c>
      <c r="B1499" s="4" t="s">
        <v>247</v>
      </c>
      <c r="C1499" s="4" t="s">
        <v>253</v>
      </c>
      <c r="D1499" s="4" t="s">
        <v>303</v>
      </c>
      <c r="E1499" s="4" t="s">
        <v>910</v>
      </c>
      <c r="F1499" s="42">
        <v>2281.6308999999997</v>
      </c>
      <c r="G1499" s="42">
        <v>6166.57</v>
      </c>
    </row>
    <row r="1500" spans="1:7">
      <c r="A1500" s="3">
        <v>38346</v>
      </c>
      <c r="B1500" s="4" t="s">
        <v>264</v>
      </c>
      <c r="C1500" s="4" t="s">
        <v>248</v>
      </c>
      <c r="D1500" s="4" t="s">
        <v>276</v>
      </c>
      <c r="E1500" s="4" t="s">
        <v>1693</v>
      </c>
      <c r="F1500" s="42">
        <v>2184.3060999999998</v>
      </c>
      <c r="G1500" s="42">
        <v>5903.53</v>
      </c>
    </row>
    <row r="1501" spans="1:7">
      <c r="A1501" s="3">
        <v>38346</v>
      </c>
      <c r="B1501" s="4" t="s">
        <v>247</v>
      </c>
      <c r="C1501" s="4" t="s">
        <v>258</v>
      </c>
      <c r="D1501" s="4" t="s">
        <v>288</v>
      </c>
      <c r="E1501" s="4" t="s">
        <v>1694</v>
      </c>
      <c r="F1501" s="42">
        <v>2636.7345</v>
      </c>
      <c r="G1501" s="42">
        <v>5859.41</v>
      </c>
    </row>
    <row r="1502" spans="1:7">
      <c r="A1502" s="3">
        <v>38345</v>
      </c>
      <c r="B1502" s="4" t="s">
        <v>247</v>
      </c>
      <c r="C1502" s="4" t="s">
        <v>244</v>
      </c>
      <c r="D1502" s="4" t="s">
        <v>303</v>
      </c>
      <c r="E1502" s="4" t="s">
        <v>1695</v>
      </c>
      <c r="F1502" s="42">
        <v>435.40079999999995</v>
      </c>
      <c r="G1502" s="42">
        <v>1012.56</v>
      </c>
    </row>
    <row r="1503" spans="1:7">
      <c r="A1503" s="3">
        <v>38345</v>
      </c>
      <c r="B1503" s="4" t="s">
        <v>247</v>
      </c>
      <c r="C1503" s="4" t="s">
        <v>248</v>
      </c>
      <c r="D1503" s="4" t="s">
        <v>256</v>
      </c>
      <c r="E1503" s="4" t="s">
        <v>1696</v>
      </c>
      <c r="F1503" s="42">
        <v>322.37560000000002</v>
      </c>
      <c r="G1503" s="42">
        <v>555.82000000000005</v>
      </c>
    </row>
    <row r="1504" spans="1:7">
      <c r="A1504" s="3">
        <v>38344</v>
      </c>
      <c r="B1504" s="4" t="s">
        <v>247</v>
      </c>
      <c r="C1504" s="4" t="s">
        <v>258</v>
      </c>
      <c r="D1504" s="4" t="s">
        <v>288</v>
      </c>
      <c r="E1504" s="4" t="s">
        <v>1697</v>
      </c>
      <c r="F1504" s="42">
        <v>4064.72</v>
      </c>
      <c r="G1504" s="42">
        <v>7390.4</v>
      </c>
    </row>
    <row r="1505" spans="1:7">
      <c r="A1505" s="3">
        <v>38343</v>
      </c>
      <c r="B1505" s="4" t="s">
        <v>243</v>
      </c>
      <c r="C1505" s="4" t="s">
        <v>272</v>
      </c>
      <c r="D1505" s="4" t="s">
        <v>251</v>
      </c>
      <c r="E1505" s="4" t="s">
        <v>1698</v>
      </c>
      <c r="F1505" s="42">
        <v>3799.3032000000003</v>
      </c>
      <c r="G1505" s="42">
        <v>4317.3900000000003</v>
      </c>
    </row>
    <row r="1506" spans="1:7">
      <c r="A1506" s="3">
        <v>38343</v>
      </c>
      <c r="B1506" s="4" t="s">
        <v>264</v>
      </c>
      <c r="C1506" s="4" t="s">
        <v>258</v>
      </c>
      <c r="D1506" s="4" t="s">
        <v>281</v>
      </c>
      <c r="E1506" s="4" t="s">
        <v>1699</v>
      </c>
      <c r="F1506" s="42">
        <v>3786.8863999999999</v>
      </c>
      <c r="G1506" s="42">
        <v>4303.28</v>
      </c>
    </row>
    <row r="1507" spans="1:7">
      <c r="A1507" s="3">
        <v>38343</v>
      </c>
      <c r="B1507" s="4" t="s">
        <v>247</v>
      </c>
      <c r="C1507" s="4" t="s">
        <v>244</v>
      </c>
      <c r="D1507" s="4" t="s">
        <v>317</v>
      </c>
      <c r="E1507" s="4" t="s">
        <v>1700</v>
      </c>
      <c r="F1507" s="42">
        <v>3654.4376000000002</v>
      </c>
      <c r="G1507" s="42">
        <v>4152.7700000000004</v>
      </c>
    </row>
    <row r="1508" spans="1:7">
      <c r="A1508" s="3">
        <v>38343</v>
      </c>
      <c r="B1508" s="4" t="s">
        <v>243</v>
      </c>
      <c r="C1508" s="4" t="s">
        <v>248</v>
      </c>
      <c r="D1508" s="4" t="s">
        <v>259</v>
      </c>
      <c r="E1508" s="4" t="s">
        <v>1701</v>
      </c>
      <c r="F1508" s="42">
        <v>3727.4616500000002</v>
      </c>
      <c r="G1508" s="42">
        <v>3986.59</v>
      </c>
    </row>
    <row r="1509" spans="1:7">
      <c r="A1509" s="3">
        <v>38342</v>
      </c>
      <c r="B1509" s="4" t="s">
        <v>275</v>
      </c>
      <c r="C1509" s="4" t="s">
        <v>258</v>
      </c>
      <c r="D1509" s="4" t="s">
        <v>279</v>
      </c>
      <c r="E1509" s="4" t="s">
        <v>1702</v>
      </c>
      <c r="F1509" s="42">
        <v>2432.7352000000001</v>
      </c>
      <c r="G1509" s="42">
        <v>6574.96</v>
      </c>
    </row>
    <row r="1510" spans="1:7">
      <c r="A1510" s="3">
        <v>38342</v>
      </c>
      <c r="B1510" s="4" t="s">
        <v>247</v>
      </c>
      <c r="C1510" s="4" t="s">
        <v>261</v>
      </c>
      <c r="D1510" s="4" t="s">
        <v>251</v>
      </c>
      <c r="E1510" s="4" t="s">
        <v>1703</v>
      </c>
      <c r="F1510" s="42">
        <v>1246.3055000000002</v>
      </c>
      <c r="G1510" s="42">
        <v>2266.0100000000002</v>
      </c>
    </row>
    <row r="1511" spans="1:7">
      <c r="A1511" s="3">
        <v>38342</v>
      </c>
      <c r="B1511" s="4" t="s">
        <v>267</v>
      </c>
      <c r="C1511" s="4" t="s">
        <v>272</v>
      </c>
      <c r="D1511" s="4" t="s">
        <v>303</v>
      </c>
      <c r="E1511" s="4" t="s">
        <v>1704</v>
      </c>
      <c r="F1511" s="42">
        <v>1749.0671000000002</v>
      </c>
      <c r="G1511" s="42">
        <v>1870.66</v>
      </c>
    </row>
    <row r="1512" spans="1:7">
      <c r="A1512" s="3">
        <v>38341</v>
      </c>
      <c r="B1512" s="4" t="s">
        <v>243</v>
      </c>
      <c r="C1512" s="4" t="s">
        <v>248</v>
      </c>
      <c r="D1512" s="4" t="s">
        <v>251</v>
      </c>
      <c r="E1512" s="4" t="s">
        <v>1705</v>
      </c>
      <c r="F1512" s="42">
        <v>5876.5946999999996</v>
      </c>
      <c r="G1512" s="42">
        <v>9960.33</v>
      </c>
    </row>
    <row r="1513" spans="1:7">
      <c r="A1513" s="3">
        <v>38341</v>
      </c>
      <c r="B1513" s="4" t="s">
        <v>275</v>
      </c>
      <c r="C1513" s="4" t="s">
        <v>261</v>
      </c>
      <c r="D1513" s="4" t="s">
        <v>245</v>
      </c>
      <c r="E1513" s="4" t="s">
        <v>246</v>
      </c>
      <c r="F1513" s="42">
        <v>4999.8841999999995</v>
      </c>
      <c r="G1513" s="42">
        <v>8474.3799999999992</v>
      </c>
    </row>
    <row r="1514" spans="1:7">
      <c r="A1514" s="3">
        <v>38341</v>
      </c>
      <c r="B1514" s="4" t="s">
        <v>275</v>
      </c>
      <c r="C1514" s="4" t="s">
        <v>248</v>
      </c>
      <c r="D1514" s="4" t="s">
        <v>245</v>
      </c>
      <c r="E1514" s="4" t="s">
        <v>1706</v>
      </c>
      <c r="F1514" s="42">
        <v>3589.2229000000002</v>
      </c>
      <c r="G1514" s="42">
        <v>8347.0300000000007</v>
      </c>
    </row>
    <row r="1515" spans="1:7">
      <c r="A1515" s="3">
        <v>38340</v>
      </c>
      <c r="B1515" s="4" t="s">
        <v>247</v>
      </c>
      <c r="C1515" s="4" t="s">
        <v>258</v>
      </c>
      <c r="D1515" s="4" t="s">
        <v>317</v>
      </c>
      <c r="E1515" s="4" t="s">
        <v>1707</v>
      </c>
      <c r="F1515" s="42">
        <v>5867.6561999999994</v>
      </c>
      <c r="G1515" s="42">
        <v>9945.18</v>
      </c>
    </row>
    <row r="1516" spans="1:7">
      <c r="A1516" s="3">
        <v>38340</v>
      </c>
      <c r="B1516" s="4" t="s">
        <v>247</v>
      </c>
      <c r="C1516" s="4" t="s">
        <v>286</v>
      </c>
      <c r="D1516" s="4" t="s">
        <v>256</v>
      </c>
      <c r="E1516" s="4" t="s">
        <v>1708</v>
      </c>
      <c r="F1516" s="42">
        <v>3906.0224999999996</v>
      </c>
      <c r="G1516" s="42">
        <v>8680.0499999999993</v>
      </c>
    </row>
    <row r="1517" spans="1:7">
      <c r="A1517" s="3">
        <v>38340</v>
      </c>
      <c r="B1517" s="4" t="s">
        <v>247</v>
      </c>
      <c r="C1517" s="4" t="s">
        <v>248</v>
      </c>
      <c r="D1517" s="4" t="s">
        <v>276</v>
      </c>
      <c r="E1517" s="4" t="s">
        <v>1709</v>
      </c>
      <c r="F1517" s="42">
        <v>766.89919999999995</v>
      </c>
      <c r="G1517" s="42">
        <v>1322.24</v>
      </c>
    </row>
    <row r="1518" spans="1:7">
      <c r="A1518" s="3">
        <v>38339</v>
      </c>
      <c r="B1518" s="4" t="s">
        <v>247</v>
      </c>
      <c r="C1518" s="4" t="s">
        <v>248</v>
      </c>
      <c r="D1518" s="4" t="s">
        <v>276</v>
      </c>
      <c r="E1518" s="4" t="s">
        <v>1710</v>
      </c>
      <c r="F1518" s="42">
        <v>2692.7083000000002</v>
      </c>
      <c r="G1518" s="42">
        <v>7277.59</v>
      </c>
    </row>
    <row r="1519" spans="1:7">
      <c r="A1519" s="3">
        <v>38339</v>
      </c>
      <c r="B1519" s="4" t="s">
        <v>247</v>
      </c>
      <c r="C1519" s="4" t="s">
        <v>253</v>
      </c>
      <c r="D1519" s="4" t="s">
        <v>262</v>
      </c>
      <c r="E1519" s="4" t="s">
        <v>1711</v>
      </c>
      <c r="F1519" s="42">
        <v>1826.6171999999999</v>
      </c>
      <c r="G1519" s="42">
        <v>3149.34</v>
      </c>
    </row>
    <row r="1520" spans="1:7">
      <c r="A1520" s="3">
        <v>38339</v>
      </c>
      <c r="B1520" s="4" t="s">
        <v>243</v>
      </c>
      <c r="C1520" s="4" t="s">
        <v>255</v>
      </c>
      <c r="D1520" s="4" t="s">
        <v>279</v>
      </c>
      <c r="E1520" s="4" t="s">
        <v>1712</v>
      </c>
      <c r="F1520" s="42">
        <v>758.18889999999999</v>
      </c>
      <c r="G1520" s="42">
        <v>1763.23</v>
      </c>
    </row>
    <row r="1521" spans="1:7">
      <c r="A1521" s="3">
        <v>38339</v>
      </c>
      <c r="B1521" s="4" t="s">
        <v>243</v>
      </c>
      <c r="C1521" s="4" t="s">
        <v>248</v>
      </c>
      <c r="D1521" s="4" t="s">
        <v>281</v>
      </c>
      <c r="E1521" s="4" t="s">
        <v>749</v>
      </c>
      <c r="F1521" s="42">
        <v>331.26139999999998</v>
      </c>
      <c r="G1521" s="42">
        <v>561.46</v>
      </c>
    </row>
    <row r="1522" spans="1:7">
      <c r="A1522" s="3">
        <v>38339</v>
      </c>
      <c r="B1522" s="4" t="s">
        <v>264</v>
      </c>
      <c r="C1522" s="4" t="s">
        <v>255</v>
      </c>
      <c r="D1522" s="4" t="s">
        <v>245</v>
      </c>
      <c r="E1522" s="4" t="s">
        <v>1713</v>
      </c>
      <c r="F1522" s="42">
        <v>114.453</v>
      </c>
      <c r="G1522" s="42">
        <v>254.34</v>
      </c>
    </row>
    <row r="1523" spans="1:7">
      <c r="A1523" s="3">
        <v>38338</v>
      </c>
      <c r="B1523" s="4" t="s">
        <v>247</v>
      </c>
      <c r="C1523" s="4" t="s">
        <v>253</v>
      </c>
      <c r="D1523" s="4" t="s">
        <v>288</v>
      </c>
      <c r="E1523" s="4" t="s">
        <v>1714</v>
      </c>
      <c r="F1523" s="42">
        <v>4085.4915000000005</v>
      </c>
      <c r="G1523" s="42">
        <v>9078.8700000000008</v>
      </c>
    </row>
    <row r="1524" spans="1:7">
      <c r="A1524" s="3">
        <v>38338</v>
      </c>
      <c r="B1524" s="4" t="s">
        <v>275</v>
      </c>
      <c r="C1524" s="4" t="s">
        <v>258</v>
      </c>
      <c r="D1524" s="4" t="s">
        <v>288</v>
      </c>
      <c r="E1524" s="4" t="s">
        <v>1715</v>
      </c>
      <c r="F1524" s="42">
        <v>3075.82</v>
      </c>
      <c r="G1524" s="42">
        <v>5592.4</v>
      </c>
    </row>
    <row r="1525" spans="1:7">
      <c r="A1525" s="3">
        <v>38338</v>
      </c>
      <c r="B1525" s="4" t="s">
        <v>264</v>
      </c>
      <c r="C1525" s="4" t="s">
        <v>253</v>
      </c>
      <c r="D1525" s="4" t="s">
        <v>288</v>
      </c>
      <c r="E1525" s="4" t="s">
        <v>1716</v>
      </c>
      <c r="F1525" s="42">
        <v>758.69640000000004</v>
      </c>
      <c r="G1525" s="42">
        <v>1115.73</v>
      </c>
    </row>
    <row r="1526" spans="1:7">
      <c r="A1526" s="3">
        <v>38337</v>
      </c>
      <c r="B1526" s="4" t="s">
        <v>275</v>
      </c>
      <c r="C1526" s="4" t="s">
        <v>253</v>
      </c>
      <c r="D1526" s="4" t="s">
        <v>245</v>
      </c>
      <c r="E1526" s="4" t="s">
        <v>1351</v>
      </c>
      <c r="F1526" s="42">
        <v>7221.7023999999992</v>
      </c>
      <c r="G1526" s="42">
        <v>8206.48</v>
      </c>
    </row>
    <row r="1527" spans="1:7">
      <c r="A1527" s="3">
        <v>38337</v>
      </c>
      <c r="B1527" s="4" t="s">
        <v>275</v>
      </c>
      <c r="C1527" s="4" t="s">
        <v>286</v>
      </c>
      <c r="D1527" s="4" t="s">
        <v>288</v>
      </c>
      <c r="E1527" s="4" t="s">
        <v>1717</v>
      </c>
      <c r="F1527" s="42">
        <v>4145.5819000000001</v>
      </c>
      <c r="G1527" s="42">
        <v>7026.41</v>
      </c>
    </row>
    <row r="1528" spans="1:7">
      <c r="A1528" s="3">
        <v>38337</v>
      </c>
      <c r="B1528" s="4" t="s">
        <v>264</v>
      </c>
      <c r="C1528" s="4" t="s">
        <v>253</v>
      </c>
      <c r="D1528" s="4" t="s">
        <v>303</v>
      </c>
      <c r="E1528" s="4" t="s">
        <v>1718</v>
      </c>
      <c r="F1528" s="42">
        <v>2335.029</v>
      </c>
      <c r="G1528" s="42">
        <v>5430.3</v>
      </c>
    </row>
    <row r="1529" spans="1:7">
      <c r="A1529" s="3">
        <v>38337</v>
      </c>
      <c r="B1529" s="4" t="s">
        <v>247</v>
      </c>
      <c r="C1529" s="4" t="s">
        <v>244</v>
      </c>
      <c r="D1529" s="4" t="s">
        <v>251</v>
      </c>
      <c r="E1529" s="4" t="s">
        <v>1719</v>
      </c>
      <c r="F1529" s="42">
        <v>1232.2650000000001</v>
      </c>
      <c r="G1529" s="42">
        <v>1643.02</v>
      </c>
    </row>
    <row r="1530" spans="1:7">
      <c r="A1530" s="3">
        <v>38336</v>
      </c>
      <c r="B1530" s="4" t="s">
        <v>243</v>
      </c>
      <c r="C1530" s="4" t="s">
        <v>255</v>
      </c>
      <c r="D1530" s="4" t="s">
        <v>259</v>
      </c>
      <c r="E1530" s="4" t="s">
        <v>1720</v>
      </c>
      <c r="F1530" s="42">
        <v>6418.8778499999999</v>
      </c>
      <c r="G1530" s="42">
        <v>6865.11</v>
      </c>
    </row>
    <row r="1531" spans="1:7">
      <c r="A1531" s="3">
        <v>38336</v>
      </c>
      <c r="B1531" s="4" t="s">
        <v>247</v>
      </c>
      <c r="C1531" s="4" t="s">
        <v>261</v>
      </c>
      <c r="D1531" s="4" t="s">
        <v>303</v>
      </c>
      <c r="E1531" s="4" t="s">
        <v>1721</v>
      </c>
      <c r="F1531" s="42">
        <v>1838.2328</v>
      </c>
      <c r="G1531" s="42">
        <v>4274.96</v>
      </c>
    </row>
    <row r="1532" spans="1:7">
      <c r="A1532" s="3">
        <v>38336</v>
      </c>
      <c r="B1532" s="4" t="s">
        <v>243</v>
      </c>
      <c r="C1532" s="4" t="s">
        <v>244</v>
      </c>
      <c r="D1532" s="4" t="s">
        <v>245</v>
      </c>
      <c r="E1532" s="4" t="s">
        <v>1006</v>
      </c>
      <c r="F1532" s="42">
        <v>1378.5929000000001</v>
      </c>
      <c r="G1532" s="42">
        <v>3206.03</v>
      </c>
    </row>
    <row r="1533" spans="1:7">
      <c r="A1533" s="3">
        <v>38335</v>
      </c>
      <c r="B1533" s="4" t="s">
        <v>247</v>
      </c>
      <c r="C1533" s="4" t="s">
        <v>253</v>
      </c>
      <c r="D1533" s="4" t="s">
        <v>259</v>
      </c>
      <c r="E1533" s="4" t="s">
        <v>1723</v>
      </c>
      <c r="F1533" s="42">
        <v>6245.3716000000013</v>
      </c>
      <c r="G1533" s="42">
        <v>9184.3700000000008</v>
      </c>
    </row>
    <row r="1534" spans="1:7">
      <c r="A1534" s="3">
        <v>38335</v>
      </c>
      <c r="B1534" s="4" t="s">
        <v>267</v>
      </c>
      <c r="C1534" s="4" t="s">
        <v>244</v>
      </c>
      <c r="D1534" s="4" t="s">
        <v>281</v>
      </c>
      <c r="E1534" s="4" t="s">
        <v>1724</v>
      </c>
      <c r="F1534" s="42">
        <v>4676.4413999999997</v>
      </c>
      <c r="G1534" s="42">
        <v>8062.83</v>
      </c>
    </row>
    <row r="1535" spans="1:7">
      <c r="A1535" s="3">
        <v>38335</v>
      </c>
      <c r="B1535" s="4" t="s">
        <v>247</v>
      </c>
      <c r="C1535" s="4" t="s">
        <v>253</v>
      </c>
      <c r="D1535" s="4" t="s">
        <v>281</v>
      </c>
      <c r="E1535" s="4" t="s">
        <v>1725</v>
      </c>
      <c r="F1535" s="42">
        <v>5300.6646000000001</v>
      </c>
      <c r="G1535" s="42">
        <v>5669.16</v>
      </c>
    </row>
    <row r="1536" spans="1:7">
      <c r="A1536" s="3">
        <v>38335</v>
      </c>
      <c r="B1536" s="4" t="s">
        <v>243</v>
      </c>
      <c r="C1536" s="4" t="s">
        <v>286</v>
      </c>
      <c r="D1536" s="4" t="s">
        <v>256</v>
      </c>
      <c r="E1536" s="4" t="s">
        <v>1726</v>
      </c>
      <c r="F1536" s="42">
        <v>2230.9245000000001</v>
      </c>
      <c r="G1536" s="42">
        <v>4957.6099999999997</v>
      </c>
    </row>
    <row r="1537" spans="1:7">
      <c r="A1537" s="3">
        <v>38335</v>
      </c>
      <c r="B1537" s="4" t="s">
        <v>275</v>
      </c>
      <c r="C1537" s="4" t="s">
        <v>272</v>
      </c>
      <c r="D1537" s="4" t="s">
        <v>265</v>
      </c>
      <c r="E1537" s="4" t="s">
        <v>1727</v>
      </c>
      <c r="F1537" s="42">
        <v>2046.6315</v>
      </c>
      <c r="G1537" s="42">
        <v>4548.07</v>
      </c>
    </row>
    <row r="1538" spans="1:7">
      <c r="A1538" s="3">
        <v>38335</v>
      </c>
      <c r="B1538" s="4" t="s">
        <v>267</v>
      </c>
      <c r="C1538" s="4" t="s">
        <v>248</v>
      </c>
      <c r="D1538" s="4" t="s">
        <v>265</v>
      </c>
      <c r="E1538" s="4" t="s">
        <v>1728</v>
      </c>
      <c r="F1538" s="42">
        <v>699.70040000000006</v>
      </c>
      <c r="G1538" s="42">
        <v>1206.3800000000001</v>
      </c>
    </row>
    <row r="1539" spans="1:7">
      <c r="A1539" s="3">
        <v>38334</v>
      </c>
      <c r="B1539" s="4" t="s">
        <v>264</v>
      </c>
      <c r="C1539" s="4" t="s">
        <v>253</v>
      </c>
      <c r="D1539" s="4" t="s">
        <v>279</v>
      </c>
      <c r="E1539" s="4" t="s">
        <v>1089</v>
      </c>
      <c r="F1539" s="42">
        <v>8046.4510500000006</v>
      </c>
      <c r="G1539" s="42">
        <v>8605.83</v>
      </c>
    </row>
    <row r="1540" spans="1:7">
      <c r="A1540" s="3">
        <v>38334</v>
      </c>
      <c r="B1540" s="4" t="s">
        <v>247</v>
      </c>
      <c r="C1540" s="4" t="s">
        <v>253</v>
      </c>
      <c r="D1540" s="4" t="s">
        <v>303</v>
      </c>
      <c r="E1540" s="4" t="s">
        <v>1729</v>
      </c>
      <c r="F1540" s="42">
        <v>3371.7255</v>
      </c>
      <c r="G1540" s="42">
        <v>6130.41</v>
      </c>
    </row>
    <row r="1541" spans="1:7">
      <c r="A1541" s="3">
        <v>38332</v>
      </c>
      <c r="B1541" s="4" t="s">
        <v>267</v>
      </c>
      <c r="C1541" s="4" t="s">
        <v>272</v>
      </c>
      <c r="D1541" s="4" t="s">
        <v>276</v>
      </c>
      <c r="E1541" s="4" t="s">
        <v>1730</v>
      </c>
      <c r="F1541" s="42">
        <v>3413.6274000000003</v>
      </c>
      <c r="G1541" s="42">
        <v>9226.02</v>
      </c>
    </row>
    <row r="1542" spans="1:7">
      <c r="A1542" s="3">
        <v>38332</v>
      </c>
      <c r="B1542" s="4" t="s">
        <v>243</v>
      </c>
      <c r="C1542" s="4" t="s">
        <v>272</v>
      </c>
      <c r="D1542" s="4" t="s">
        <v>265</v>
      </c>
      <c r="E1542" s="4" t="s">
        <v>1731</v>
      </c>
      <c r="F1542" s="42">
        <v>6585.66</v>
      </c>
      <c r="G1542" s="42">
        <v>8780.8799999999992</v>
      </c>
    </row>
    <row r="1543" spans="1:7">
      <c r="A1543" s="3">
        <v>38332</v>
      </c>
      <c r="B1543" s="4" t="s">
        <v>247</v>
      </c>
      <c r="C1543" s="4" t="s">
        <v>286</v>
      </c>
      <c r="D1543" s="4" t="s">
        <v>279</v>
      </c>
      <c r="E1543" s="4" t="s">
        <v>1732</v>
      </c>
      <c r="F1543" s="42">
        <v>4424.6163500000002</v>
      </c>
      <c r="G1543" s="42">
        <v>4732.21</v>
      </c>
    </row>
    <row r="1544" spans="1:7">
      <c r="A1544" s="3">
        <v>38331</v>
      </c>
      <c r="B1544" s="4" t="s">
        <v>264</v>
      </c>
      <c r="C1544" s="4" t="s">
        <v>286</v>
      </c>
      <c r="D1544" s="4" t="s">
        <v>276</v>
      </c>
      <c r="E1544" s="4" t="s">
        <v>1733</v>
      </c>
      <c r="F1544" s="42">
        <v>3043.75225</v>
      </c>
      <c r="G1544" s="42">
        <v>3255.35</v>
      </c>
    </row>
    <row r="1545" spans="1:7">
      <c r="A1545" s="3">
        <v>38330</v>
      </c>
      <c r="B1545" s="4" t="s">
        <v>275</v>
      </c>
      <c r="C1545" s="4" t="s">
        <v>261</v>
      </c>
      <c r="D1545" s="4" t="s">
        <v>317</v>
      </c>
      <c r="E1545" s="4" t="s">
        <v>1734</v>
      </c>
      <c r="F1545" s="42">
        <v>6029.9849999999997</v>
      </c>
      <c r="G1545" s="42">
        <v>8039.98</v>
      </c>
    </row>
    <row r="1546" spans="1:7">
      <c r="A1546" s="3">
        <v>38330</v>
      </c>
      <c r="B1546" s="4" t="s">
        <v>275</v>
      </c>
      <c r="C1546" s="4" t="s">
        <v>253</v>
      </c>
      <c r="D1546" s="4" t="s">
        <v>262</v>
      </c>
      <c r="E1546" s="4" t="s">
        <v>1735</v>
      </c>
      <c r="F1546" s="42">
        <v>2607.7049000000002</v>
      </c>
      <c r="G1546" s="42">
        <v>6064.43</v>
      </c>
    </row>
    <row r="1547" spans="1:7">
      <c r="A1547" s="3">
        <v>38330</v>
      </c>
      <c r="B1547" s="4" t="s">
        <v>243</v>
      </c>
      <c r="C1547" s="4" t="s">
        <v>272</v>
      </c>
      <c r="D1547" s="4" t="s">
        <v>276</v>
      </c>
      <c r="E1547" s="4" t="s">
        <v>1736</v>
      </c>
      <c r="F1547" s="42">
        <v>2935.0364</v>
      </c>
      <c r="G1547" s="42">
        <v>4316.2299999999996</v>
      </c>
    </row>
    <row r="1548" spans="1:7">
      <c r="A1548" s="3">
        <v>38330</v>
      </c>
      <c r="B1548" s="4" t="s">
        <v>247</v>
      </c>
      <c r="C1548" s="4" t="s">
        <v>258</v>
      </c>
      <c r="D1548" s="4" t="s">
        <v>317</v>
      </c>
      <c r="E1548" s="4" t="s">
        <v>1737</v>
      </c>
      <c r="F1548" s="42">
        <v>1918.1961999999999</v>
      </c>
      <c r="G1548" s="42">
        <v>3251.18</v>
      </c>
    </row>
    <row r="1549" spans="1:7">
      <c r="A1549" s="3">
        <v>38330</v>
      </c>
      <c r="B1549" s="4" t="s">
        <v>264</v>
      </c>
      <c r="C1549" s="4" t="s">
        <v>253</v>
      </c>
      <c r="D1549" s="4" t="s">
        <v>254</v>
      </c>
      <c r="E1549" s="4" t="s">
        <v>1738</v>
      </c>
      <c r="F1549" s="42">
        <v>627.28200000000004</v>
      </c>
      <c r="G1549" s="42">
        <v>1393.96</v>
      </c>
    </row>
    <row r="1550" spans="1:7">
      <c r="A1550" s="3">
        <v>38329</v>
      </c>
      <c r="B1550" s="4" t="s">
        <v>267</v>
      </c>
      <c r="C1550" s="4" t="s">
        <v>244</v>
      </c>
      <c r="D1550" s="4" t="s">
        <v>268</v>
      </c>
      <c r="E1550" s="4" t="s">
        <v>1739</v>
      </c>
      <c r="F1550" s="42">
        <v>5488.9764999999998</v>
      </c>
      <c r="G1550" s="42">
        <v>9303.35</v>
      </c>
    </row>
    <row r="1551" spans="1:7">
      <c r="A1551" s="3">
        <v>38329</v>
      </c>
      <c r="B1551" s="4" t="s">
        <v>264</v>
      </c>
      <c r="C1551" s="4" t="s">
        <v>255</v>
      </c>
      <c r="D1551" s="4" t="s">
        <v>256</v>
      </c>
      <c r="E1551" s="4" t="s">
        <v>1740</v>
      </c>
      <c r="F1551" s="42">
        <v>975.5483999999999</v>
      </c>
      <c r="G1551" s="42">
        <v>1681.98</v>
      </c>
    </row>
    <row r="1552" spans="1:7">
      <c r="A1552" s="3">
        <v>38328</v>
      </c>
      <c r="B1552" s="4" t="s">
        <v>275</v>
      </c>
      <c r="C1552" s="4" t="s">
        <v>261</v>
      </c>
      <c r="D1552" s="4" t="s">
        <v>303</v>
      </c>
      <c r="E1552" s="4" t="s">
        <v>1741</v>
      </c>
      <c r="F1552" s="42">
        <v>3649.0770000000002</v>
      </c>
      <c r="G1552" s="42">
        <v>8109.06</v>
      </c>
    </row>
    <row r="1553" spans="1:7">
      <c r="A1553" s="3">
        <v>38328</v>
      </c>
      <c r="B1553" s="4" t="s">
        <v>264</v>
      </c>
      <c r="C1553" s="4" t="s">
        <v>253</v>
      </c>
      <c r="D1553" s="4" t="s">
        <v>268</v>
      </c>
      <c r="E1553" s="4" t="s">
        <v>1742</v>
      </c>
      <c r="F1553" s="42">
        <v>3845.5505000000003</v>
      </c>
      <c r="G1553" s="42">
        <v>6991.91</v>
      </c>
    </row>
    <row r="1554" spans="1:7">
      <c r="A1554" s="3">
        <v>38328</v>
      </c>
      <c r="B1554" s="4" t="s">
        <v>247</v>
      </c>
      <c r="C1554" s="4" t="s">
        <v>261</v>
      </c>
      <c r="D1554" s="4" t="s">
        <v>256</v>
      </c>
      <c r="E1554" s="4" t="s">
        <v>1743</v>
      </c>
      <c r="F1554" s="42">
        <v>2845.9004</v>
      </c>
      <c r="G1554" s="42">
        <v>4823.5600000000004</v>
      </c>
    </row>
    <row r="1555" spans="1:7">
      <c r="A1555" s="3">
        <v>38328</v>
      </c>
      <c r="B1555" s="4" t="s">
        <v>247</v>
      </c>
      <c r="C1555" s="4" t="s">
        <v>244</v>
      </c>
      <c r="D1555" s="4" t="s">
        <v>317</v>
      </c>
      <c r="E1555" s="4" t="s">
        <v>1744</v>
      </c>
      <c r="F1555" s="42">
        <v>4485.4381000000003</v>
      </c>
      <c r="G1555" s="42">
        <v>4797.26</v>
      </c>
    </row>
    <row r="1556" spans="1:7">
      <c r="A1556" s="3">
        <v>38328</v>
      </c>
      <c r="B1556" s="4" t="s">
        <v>267</v>
      </c>
      <c r="C1556" s="4" t="s">
        <v>286</v>
      </c>
      <c r="D1556" s="4" t="s">
        <v>262</v>
      </c>
      <c r="E1556" s="4" t="s">
        <v>723</v>
      </c>
      <c r="F1556" s="42">
        <v>2540.1992</v>
      </c>
      <c r="G1556" s="42">
        <v>2886.59</v>
      </c>
    </row>
    <row r="1557" spans="1:7">
      <c r="A1557" s="3">
        <v>38327</v>
      </c>
      <c r="B1557" s="4" t="s">
        <v>264</v>
      </c>
      <c r="C1557" s="4" t="s">
        <v>255</v>
      </c>
      <c r="D1557" s="4" t="s">
        <v>268</v>
      </c>
      <c r="E1557" s="4" t="s">
        <v>1745</v>
      </c>
      <c r="F1557" s="42">
        <v>2226.9456</v>
      </c>
      <c r="G1557" s="42">
        <v>2530.62</v>
      </c>
    </row>
    <row r="1558" spans="1:7">
      <c r="A1558" s="3">
        <v>38327</v>
      </c>
      <c r="B1558" s="4" t="s">
        <v>267</v>
      </c>
      <c r="C1558" s="4" t="s">
        <v>253</v>
      </c>
      <c r="D1558" s="4" t="s">
        <v>276</v>
      </c>
      <c r="E1558" s="4" t="s">
        <v>1740</v>
      </c>
      <c r="F1558" s="42">
        <v>54.287500000000001</v>
      </c>
      <c r="G1558" s="42">
        <v>126.25</v>
      </c>
    </row>
    <row r="1559" spans="1:7">
      <c r="A1559" s="3">
        <v>38327</v>
      </c>
      <c r="B1559" s="4" t="s">
        <v>247</v>
      </c>
      <c r="C1559" s="4" t="s">
        <v>286</v>
      </c>
      <c r="D1559" s="4" t="s">
        <v>254</v>
      </c>
      <c r="E1559" s="4" t="s">
        <v>1746</v>
      </c>
      <c r="F1559" s="42">
        <v>31.749200000000002</v>
      </c>
      <c r="G1559" s="42">
        <v>46.69</v>
      </c>
    </row>
    <row r="1560" spans="1:7">
      <c r="A1560" s="3">
        <v>38326</v>
      </c>
      <c r="B1560" s="4" t="s">
        <v>264</v>
      </c>
      <c r="C1560" s="4" t="s">
        <v>244</v>
      </c>
      <c r="D1560" s="4" t="s">
        <v>288</v>
      </c>
      <c r="E1560" s="4" t="s">
        <v>1747</v>
      </c>
      <c r="F1560" s="42">
        <v>2640.1320000000001</v>
      </c>
      <c r="G1560" s="42">
        <v>4800.24</v>
      </c>
    </row>
    <row r="1561" spans="1:7">
      <c r="A1561" s="3">
        <v>38326</v>
      </c>
      <c r="B1561" s="4" t="s">
        <v>247</v>
      </c>
      <c r="C1561" s="4" t="s">
        <v>286</v>
      </c>
      <c r="D1561" s="4" t="s">
        <v>268</v>
      </c>
      <c r="E1561" s="4" t="s">
        <v>1748</v>
      </c>
      <c r="F1561" s="42">
        <v>2498.9850000000001</v>
      </c>
      <c r="G1561" s="42">
        <v>3331.98</v>
      </c>
    </row>
    <row r="1562" spans="1:7">
      <c r="A1562" s="3">
        <v>38326</v>
      </c>
      <c r="B1562" s="4" t="s">
        <v>275</v>
      </c>
      <c r="C1562" s="4" t="s">
        <v>258</v>
      </c>
      <c r="D1562" s="4" t="s">
        <v>265</v>
      </c>
      <c r="E1562" s="4" t="s">
        <v>1749</v>
      </c>
      <c r="F1562" s="42">
        <v>505.125</v>
      </c>
      <c r="G1562" s="42">
        <v>673.5</v>
      </c>
    </row>
    <row r="1563" spans="1:7">
      <c r="A1563" s="3">
        <v>38325</v>
      </c>
      <c r="B1563" s="4" t="s">
        <v>243</v>
      </c>
      <c r="C1563" s="4" t="s">
        <v>248</v>
      </c>
      <c r="D1563" s="4" t="s">
        <v>265</v>
      </c>
      <c r="E1563" s="4" t="s">
        <v>1750</v>
      </c>
      <c r="F1563" s="42">
        <v>3906.9855000000002</v>
      </c>
      <c r="G1563" s="42">
        <v>8682.19</v>
      </c>
    </row>
    <row r="1564" spans="1:7">
      <c r="A1564" s="3">
        <v>38325</v>
      </c>
      <c r="B1564" s="4" t="s">
        <v>243</v>
      </c>
      <c r="C1564" s="4" t="s">
        <v>286</v>
      </c>
      <c r="D1564" s="4" t="s">
        <v>288</v>
      </c>
      <c r="E1564" s="4" t="s">
        <v>792</v>
      </c>
      <c r="F1564" s="42">
        <v>4262.5165000000006</v>
      </c>
      <c r="G1564" s="42">
        <v>7750.03</v>
      </c>
    </row>
    <row r="1565" spans="1:7">
      <c r="A1565" s="3">
        <v>38325</v>
      </c>
      <c r="B1565" s="4" t="s">
        <v>267</v>
      </c>
      <c r="C1565" s="4" t="s">
        <v>244</v>
      </c>
      <c r="D1565" s="4" t="s">
        <v>279</v>
      </c>
      <c r="E1565" s="4" t="s">
        <v>1751</v>
      </c>
      <c r="F1565" s="42">
        <v>2970.6956000000005</v>
      </c>
      <c r="G1565" s="42">
        <v>4368.67</v>
      </c>
    </row>
    <row r="1566" spans="1:7">
      <c r="A1566" s="3">
        <v>38325</v>
      </c>
      <c r="B1566" s="4" t="s">
        <v>267</v>
      </c>
      <c r="C1566" s="4" t="s">
        <v>258</v>
      </c>
      <c r="D1566" s="4" t="s">
        <v>303</v>
      </c>
      <c r="E1566" s="4" t="s">
        <v>515</v>
      </c>
      <c r="F1566" s="42">
        <v>1980.135</v>
      </c>
      <c r="G1566" s="42">
        <v>2640.18</v>
      </c>
    </row>
    <row r="1567" spans="1:7">
      <c r="A1567" s="3">
        <v>38324</v>
      </c>
      <c r="B1567" s="4" t="s">
        <v>264</v>
      </c>
      <c r="C1567" s="4" t="s">
        <v>255</v>
      </c>
      <c r="D1567" s="4" t="s">
        <v>254</v>
      </c>
      <c r="E1567" s="4" t="s">
        <v>1752</v>
      </c>
      <c r="F1567" s="42">
        <v>1514.9516000000001</v>
      </c>
      <c r="G1567" s="42">
        <v>2227.87</v>
      </c>
    </row>
    <row r="1568" spans="1:7">
      <c r="A1568" s="3">
        <v>38323</v>
      </c>
      <c r="B1568" s="4" t="s">
        <v>264</v>
      </c>
      <c r="C1568" s="4" t="s">
        <v>248</v>
      </c>
      <c r="D1568" s="4" t="s">
        <v>259</v>
      </c>
      <c r="E1568" s="4" t="s">
        <v>1753</v>
      </c>
      <c r="F1568" s="42">
        <v>6835.9719999999998</v>
      </c>
      <c r="G1568" s="42">
        <v>7768.15</v>
      </c>
    </row>
    <row r="1569" spans="1:7">
      <c r="A1569" s="3">
        <v>38323</v>
      </c>
      <c r="B1569" s="4" t="s">
        <v>275</v>
      </c>
      <c r="C1569" s="4" t="s">
        <v>255</v>
      </c>
      <c r="D1569" s="4" t="s">
        <v>317</v>
      </c>
      <c r="E1569" s="4" t="s">
        <v>1754</v>
      </c>
      <c r="F1569" s="42">
        <v>2965.0391999999997</v>
      </c>
      <c r="G1569" s="42">
        <v>6895.44</v>
      </c>
    </row>
    <row r="1570" spans="1:7">
      <c r="A1570" s="3">
        <v>38322</v>
      </c>
      <c r="B1570" s="4" t="s">
        <v>267</v>
      </c>
      <c r="C1570" s="4" t="s">
        <v>253</v>
      </c>
      <c r="D1570" s="4" t="s">
        <v>254</v>
      </c>
      <c r="E1570" s="4" t="s">
        <v>1755</v>
      </c>
      <c r="F1570" s="42">
        <v>7115.3280000000004</v>
      </c>
      <c r="G1570" s="42">
        <v>8085.6</v>
      </c>
    </row>
    <row r="1571" spans="1:7">
      <c r="A1571" s="3">
        <v>38322</v>
      </c>
      <c r="B1571" s="4" t="s">
        <v>267</v>
      </c>
      <c r="C1571" s="4" t="s">
        <v>261</v>
      </c>
      <c r="D1571" s="4" t="s">
        <v>276</v>
      </c>
      <c r="E1571" s="4" t="s">
        <v>1756</v>
      </c>
      <c r="F1571" s="42">
        <v>730.53800000000001</v>
      </c>
      <c r="G1571" s="42">
        <v>1238.2</v>
      </c>
    </row>
    <row r="1572" spans="1:7">
      <c r="A1572" s="3">
        <v>38321</v>
      </c>
      <c r="B1572" s="4" t="s">
        <v>264</v>
      </c>
      <c r="C1572" s="4" t="s">
        <v>255</v>
      </c>
      <c r="D1572" s="4" t="s">
        <v>268</v>
      </c>
      <c r="E1572" s="4" t="s">
        <v>1757</v>
      </c>
      <c r="F1572" s="42">
        <v>4760.7907999999998</v>
      </c>
      <c r="G1572" s="42">
        <v>8208.26</v>
      </c>
    </row>
    <row r="1573" spans="1:7">
      <c r="A1573" s="3">
        <v>38321</v>
      </c>
      <c r="B1573" s="4" t="s">
        <v>264</v>
      </c>
      <c r="C1573" s="4" t="s">
        <v>253</v>
      </c>
      <c r="D1573" s="4" t="s">
        <v>268</v>
      </c>
      <c r="E1573" s="4" t="s">
        <v>1758</v>
      </c>
      <c r="F1573" s="42">
        <v>6286.9751999999999</v>
      </c>
      <c r="G1573" s="42">
        <v>7144.29</v>
      </c>
    </row>
    <row r="1574" spans="1:7">
      <c r="A1574" s="3">
        <v>38321</v>
      </c>
      <c r="B1574" s="4" t="s">
        <v>247</v>
      </c>
      <c r="C1574" s="4" t="s">
        <v>261</v>
      </c>
      <c r="D1574" s="4" t="s">
        <v>288</v>
      </c>
      <c r="E1574" s="4" t="s">
        <v>1759</v>
      </c>
      <c r="F1574" s="42">
        <v>6499.4374500000004</v>
      </c>
      <c r="G1574" s="42">
        <v>6951.27</v>
      </c>
    </row>
    <row r="1575" spans="1:7">
      <c r="A1575" s="3">
        <v>38320</v>
      </c>
      <c r="B1575" s="4" t="s">
        <v>267</v>
      </c>
      <c r="C1575" s="4" t="s">
        <v>261</v>
      </c>
      <c r="D1575" s="4" t="s">
        <v>265</v>
      </c>
      <c r="E1575" s="4" t="s">
        <v>1760</v>
      </c>
      <c r="F1575" s="42">
        <v>4756.4436000000005</v>
      </c>
      <c r="G1575" s="42">
        <v>6994.77</v>
      </c>
    </row>
    <row r="1576" spans="1:7">
      <c r="A1576" s="3">
        <v>38320</v>
      </c>
      <c r="B1576" s="4" t="s">
        <v>275</v>
      </c>
      <c r="C1576" s="4" t="s">
        <v>253</v>
      </c>
      <c r="D1576" s="4" t="s">
        <v>276</v>
      </c>
      <c r="E1576" s="4" t="s">
        <v>1079</v>
      </c>
      <c r="F1576" s="42">
        <v>2682.0261</v>
      </c>
      <c r="G1576" s="42">
        <v>6237.27</v>
      </c>
    </row>
    <row r="1577" spans="1:7">
      <c r="A1577" s="3">
        <v>38320</v>
      </c>
      <c r="B1577" s="4" t="s">
        <v>275</v>
      </c>
      <c r="C1577" s="4" t="s">
        <v>253</v>
      </c>
      <c r="D1577" s="4" t="s">
        <v>288</v>
      </c>
      <c r="E1577" s="4" t="s">
        <v>1761</v>
      </c>
      <c r="F1577" s="42">
        <v>2669.4</v>
      </c>
      <c r="G1577" s="42">
        <v>5932</v>
      </c>
    </row>
    <row r="1578" spans="1:7">
      <c r="A1578" s="3">
        <v>38320</v>
      </c>
      <c r="B1578" s="4" t="s">
        <v>247</v>
      </c>
      <c r="C1578" s="4" t="s">
        <v>258</v>
      </c>
      <c r="D1578" s="4" t="s">
        <v>276</v>
      </c>
      <c r="E1578" s="4" t="s">
        <v>1301</v>
      </c>
      <c r="F1578" s="42">
        <v>2962.6167999999998</v>
      </c>
      <c r="G1578" s="42">
        <v>5107.96</v>
      </c>
    </row>
    <row r="1579" spans="1:7">
      <c r="A1579" s="3">
        <v>38320</v>
      </c>
      <c r="B1579" s="4" t="s">
        <v>264</v>
      </c>
      <c r="C1579" s="4" t="s">
        <v>248</v>
      </c>
      <c r="D1579" s="4" t="s">
        <v>303</v>
      </c>
      <c r="E1579" s="4" t="s">
        <v>1762</v>
      </c>
      <c r="F1579" s="42">
        <v>2674.6056999999996</v>
      </c>
      <c r="G1579" s="42">
        <v>4533.2299999999996</v>
      </c>
    </row>
    <row r="1580" spans="1:7">
      <c r="A1580" s="3">
        <v>38319</v>
      </c>
      <c r="B1580" s="4" t="s">
        <v>275</v>
      </c>
      <c r="C1580" s="4" t="s">
        <v>255</v>
      </c>
      <c r="D1580" s="4" t="s">
        <v>245</v>
      </c>
      <c r="E1580" s="4" t="s">
        <v>1654</v>
      </c>
      <c r="F1580" s="42">
        <v>2143.98</v>
      </c>
      <c r="G1580" s="42">
        <v>4764.3999999999996</v>
      </c>
    </row>
    <row r="1581" spans="1:7">
      <c r="A1581" s="3">
        <v>38318</v>
      </c>
      <c r="B1581" s="4" t="s">
        <v>243</v>
      </c>
      <c r="C1581" s="4" t="s">
        <v>261</v>
      </c>
      <c r="D1581" s="4" t="s">
        <v>279</v>
      </c>
      <c r="E1581" s="4" t="s">
        <v>1763</v>
      </c>
      <c r="F1581" s="42">
        <v>2003.94</v>
      </c>
      <c r="G1581" s="42">
        <v>4453.2</v>
      </c>
    </row>
    <row r="1582" spans="1:7">
      <c r="A1582" s="3">
        <v>38318</v>
      </c>
      <c r="B1582" s="4" t="s">
        <v>247</v>
      </c>
      <c r="C1582" s="4" t="s">
        <v>244</v>
      </c>
      <c r="D1582" s="4" t="s">
        <v>256</v>
      </c>
      <c r="E1582" s="4" t="s">
        <v>1764</v>
      </c>
      <c r="F1582" s="42">
        <v>4085.2581000000005</v>
      </c>
      <c r="G1582" s="42">
        <v>4369.26</v>
      </c>
    </row>
    <row r="1583" spans="1:7">
      <c r="A1583" s="3">
        <v>38318</v>
      </c>
      <c r="B1583" s="4" t="s">
        <v>243</v>
      </c>
      <c r="C1583" s="4" t="s">
        <v>261</v>
      </c>
      <c r="D1583" s="4" t="s">
        <v>279</v>
      </c>
      <c r="E1583" s="4" t="s">
        <v>1765</v>
      </c>
      <c r="F1583" s="42">
        <v>2595.2701500000003</v>
      </c>
      <c r="G1583" s="42">
        <v>2775.69</v>
      </c>
    </row>
    <row r="1584" spans="1:7">
      <c r="A1584" s="3">
        <v>38317</v>
      </c>
      <c r="B1584" s="4" t="s">
        <v>247</v>
      </c>
      <c r="C1584" s="4" t="s">
        <v>261</v>
      </c>
      <c r="D1584" s="4" t="s">
        <v>281</v>
      </c>
      <c r="E1584" s="4" t="s">
        <v>1766</v>
      </c>
      <c r="F1584" s="42">
        <v>3950.3463999999999</v>
      </c>
      <c r="G1584" s="42">
        <v>4489.03</v>
      </c>
    </row>
    <row r="1585" spans="1:7">
      <c r="A1585" s="3">
        <v>38317</v>
      </c>
      <c r="B1585" s="4" t="s">
        <v>267</v>
      </c>
      <c r="C1585" s="4" t="s">
        <v>244</v>
      </c>
      <c r="D1585" s="4" t="s">
        <v>268</v>
      </c>
      <c r="E1585" s="4" t="s">
        <v>1426</v>
      </c>
      <c r="F1585" s="42">
        <v>3238.5688500000001</v>
      </c>
      <c r="G1585" s="42">
        <v>3463.71</v>
      </c>
    </row>
    <row r="1586" spans="1:7">
      <c r="A1586" s="3">
        <v>38316</v>
      </c>
      <c r="B1586" s="4" t="s">
        <v>247</v>
      </c>
      <c r="C1586" s="4" t="s">
        <v>253</v>
      </c>
      <c r="D1586" s="4" t="s">
        <v>259</v>
      </c>
      <c r="E1586" s="4" t="s">
        <v>1767</v>
      </c>
      <c r="F1586" s="42">
        <v>3066.8078999999998</v>
      </c>
      <c r="G1586" s="42">
        <v>8288.67</v>
      </c>
    </row>
    <row r="1587" spans="1:7">
      <c r="A1587" s="3">
        <v>38316</v>
      </c>
      <c r="B1587" s="4" t="s">
        <v>243</v>
      </c>
      <c r="C1587" s="4" t="s">
        <v>244</v>
      </c>
      <c r="D1587" s="4" t="s">
        <v>256</v>
      </c>
      <c r="E1587" s="4" t="s">
        <v>1768</v>
      </c>
      <c r="F1587" s="42">
        <v>1332.1132</v>
      </c>
      <c r="G1587" s="42">
        <v>1958.99</v>
      </c>
    </row>
    <row r="1588" spans="1:7">
      <c r="A1588" s="3">
        <v>38315</v>
      </c>
      <c r="B1588" s="4" t="s">
        <v>247</v>
      </c>
      <c r="C1588" s="4" t="s">
        <v>258</v>
      </c>
      <c r="D1588" s="4" t="s">
        <v>245</v>
      </c>
      <c r="E1588" s="4" t="s">
        <v>1769</v>
      </c>
      <c r="F1588" s="42">
        <v>3068.3971999999999</v>
      </c>
      <c r="G1588" s="42">
        <v>5290.34</v>
      </c>
    </row>
    <row r="1589" spans="1:7">
      <c r="A1589" s="3">
        <v>38315</v>
      </c>
      <c r="B1589" s="4" t="s">
        <v>247</v>
      </c>
      <c r="C1589" s="4" t="s">
        <v>258</v>
      </c>
      <c r="D1589" s="4" t="s">
        <v>259</v>
      </c>
      <c r="E1589" s="4" t="s">
        <v>1770</v>
      </c>
      <c r="F1589" s="42">
        <v>2266.0715000000005</v>
      </c>
      <c r="G1589" s="42">
        <v>4120.13</v>
      </c>
    </row>
    <row r="1590" spans="1:7">
      <c r="A1590" s="3">
        <v>38315</v>
      </c>
      <c r="B1590" s="4" t="s">
        <v>247</v>
      </c>
      <c r="C1590" s="4" t="s">
        <v>255</v>
      </c>
      <c r="D1590" s="4" t="s">
        <v>265</v>
      </c>
      <c r="E1590" s="4" t="s">
        <v>1771</v>
      </c>
      <c r="F1590" s="42">
        <v>2308.6609999999996</v>
      </c>
      <c r="G1590" s="42">
        <v>3980.45</v>
      </c>
    </row>
    <row r="1591" spans="1:7">
      <c r="A1591" s="3">
        <v>38314</v>
      </c>
      <c r="B1591" s="4" t="s">
        <v>267</v>
      </c>
      <c r="C1591" s="4" t="s">
        <v>253</v>
      </c>
      <c r="D1591" s="4" t="s">
        <v>256</v>
      </c>
      <c r="E1591" s="4" t="s">
        <v>1772</v>
      </c>
      <c r="F1591" s="42">
        <v>4699.1120000000001</v>
      </c>
      <c r="G1591" s="42">
        <v>5339.9</v>
      </c>
    </row>
    <row r="1592" spans="1:7">
      <c r="A1592" s="3">
        <v>38314</v>
      </c>
      <c r="B1592" s="4" t="s">
        <v>267</v>
      </c>
      <c r="C1592" s="4" t="s">
        <v>255</v>
      </c>
      <c r="D1592" s="4" t="s">
        <v>245</v>
      </c>
      <c r="E1592" s="4" t="s">
        <v>1773</v>
      </c>
      <c r="F1592" s="42">
        <v>682.20900000000006</v>
      </c>
      <c r="G1592" s="42">
        <v>1240.3800000000001</v>
      </c>
    </row>
    <row r="1593" spans="1:7">
      <c r="A1593" s="3">
        <v>38313</v>
      </c>
      <c r="B1593" s="4" t="s">
        <v>247</v>
      </c>
      <c r="C1593" s="4" t="s">
        <v>286</v>
      </c>
      <c r="D1593" s="4" t="s">
        <v>303</v>
      </c>
      <c r="E1593" s="4" t="s">
        <v>1774</v>
      </c>
      <c r="F1593" s="42">
        <v>7012.7711500000005</v>
      </c>
      <c r="G1593" s="42">
        <v>7500.29</v>
      </c>
    </row>
    <row r="1594" spans="1:7">
      <c r="A1594" s="3">
        <v>38313</v>
      </c>
      <c r="B1594" s="4" t="s">
        <v>264</v>
      </c>
      <c r="C1594" s="4" t="s">
        <v>286</v>
      </c>
      <c r="D1594" s="4" t="s">
        <v>303</v>
      </c>
      <c r="E1594" s="4" t="s">
        <v>1775</v>
      </c>
      <c r="F1594" s="42">
        <v>4711.2295999999997</v>
      </c>
      <c r="G1594" s="42">
        <v>5353.67</v>
      </c>
    </row>
    <row r="1595" spans="1:7">
      <c r="A1595" s="3">
        <v>38312</v>
      </c>
      <c r="B1595" s="4" t="s">
        <v>267</v>
      </c>
      <c r="C1595" s="4" t="s">
        <v>286</v>
      </c>
      <c r="D1595" s="4" t="s">
        <v>265</v>
      </c>
      <c r="E1595" s="4" t="s">
        <v>1776</v>
      </c>
      <c r="F1595" s="42">
        <v>5029.8975</v>
      </c>
      <c r="G1595" s="42">
        <v>8525.25</v>
      </c>
    </row>
    <row r="1596" spans="1:7">
      <c r="A1596" s="3">
        <v>38312</v>
      </c>
      <c r="B1596" s="4" t="s">
        <v>243</v>
      </c>
      <c r="C1596" s="4" t="s">
        <v>272</v>
      </c>
      <c r="D1596" s="4" t="s">
        <v>256</v>
      </c>
      <c r="E1596" s="4" t="s">
        <v>688</v>
      </c>
      <c r="F1596" s="42">
        <v>7479.7888000000003</v>
      </c>
      <c r="G1596" s="42">
        <v>8499.76</v>
      </c>
    </row>
    <row r="1597" spans="1:7">
      <c r="A1597" s="3">
        <v>38312</v>
      </c>
      <c r="B1597" s="4" t="s">
        <v>247</v>
      </c>
      <c r="C1597" s="4" t="s">
        <v>261</v>
      </c>
      <c r="D1597" s="4" t="s">
        <v>279</v>
      </c>
      <c r="E1597" s="4" t="s">
        <v>1777</v>
      </c>
      <c r="F1597" s="42">
        <v>2500.83</v>
      </c>
      <c r="G1597" s="42">
        <v>6759</v>
      </c>
    </row>
    <row r="1598" spans="1:7">
      <c r="A1598" s="3">
        <v>38312</v>
      </c>
      <c r="B1598" s="4" t="s">
        <v>247</v>
      </c>
      <c r="C1598" s="4" t="s">
        <v>253</v>
      </c>
      <c r="D1598" s="4" t="s">
        <v>265</v>
      </c>
      <c r="E1598" s="4" t="s">
        <v>1778</v>
      </c>
      <c r="F1598" s="42">
        <v>3386.79</v>
      </c>
      <c r="G1598" s="42">
        <v>6157.8</v>
      </c>
    </row>
    <row r="1599" spans="1:7">
      <c r="A1599" s="3">
        <v>38310</v>
      </c>
      <c r="B1599" s="4" t="s">
        <v>267</v>
      </c>
      <c r="C1599" s="4" t="s">
        <v>248</v>
      </c>
      <c r="D1599" s="4" t="s">
        <v>276</v>
      </c>
      <c r="E1599" s="4" t="s">
        <v>1279</v>
      </c>
      <c r="F1599" s="42">
        <v>4198.0210999999999</v>
      </c>
      <c r="G1599" s="42">
        <v>7115.29</v>
      </c>
    </row>
    <row r="1600" spans="1:7">
      <c r="A1600" s="3">
        <v>38310</v>
      </c>
      <c r="B1600" s="4" t="s">
        <v>247</v>
      </c>
      <c r="C1600" s="4" t="s">
        <v>272</v>
      </c>
      <c r="D1600" s="4" t="s">
        <v>251</v>
      </c>
      <c r="E1600" s="4" t="s">
        <v>1779</v>
      </c>
      <c r="F1600" s="42">
        <v>1795.5729999999999</v>
      </c>
      <c r="G1600" s="42">
        <v>4852.8999999999996</v>
      </c>
    </row>
    <row r="1601" spans="1:7">
      <c r="A1601" s="3">
        <v>38310</v>
      </c>
      <c r="B1601" s="4" t="s">
        <v>243</v>
      </c>
      <c r="C1601" s="4" t="s">
        <v>255</v>
      </c>
      <c r="D1601" s="4" t="s">
        <v>259</v>
      </c>
      <c r="E1601" s="4" t="s">
        <v>1780</v>
      </c>
      <c r="F1601" s="42">
        <v>4507.0646500000003</v>
      </c>
      <c r="G1601" s="42">
        <v>4820.3900000000003</v>
      </c>
    </row>
    <row r="1602" spans="1:7">
      <c r="A1602" s="3">
        <v>38308</v>
      </c>
      <c r="B1602" s="4" t="s">
        <v>275</v>
      </c>
      <c r="C1602" s="4" t="s">
        <v>255</v>
      </c>
      <c r="D1602" s="4" t="s">
        <v>276</v>
      </c>
      <c r="E1602" s="4" t="s">
        <v>1781</v>
      </c>
      <c r="F1602" s="42">
        <v>3404.2008000000001</v>
      </c>
      <c r="G1602" s="42">
        <v>3868.41</v>
      </c>
    </row>
    <row r="1603" spans="1:7">
      <c r="A1603" s="3">
        <v>38307</v>
      </c>
      <c r="B1603" s="4" t="s">
        <v>243</v>
      </c>
      <c r="C1603" s="4" t="s">
        <v>261</v>
      </c>
      <c r="D1603" s="4" t="s">
        <v>303</v>
      </c>
      <c r="E1603" s="4" t="s">
        <v>1782</v>
      </c>
      <c r="F1603" s="42">
        <v>5399.0169999999998</v>
      </c>
      <c r="G1603" s="42">
        <v>9308.65</v>
      </c>
    </row>
    <row r="1604" spans="1:7">
      <c r="A1604" s="3">
        <v>38307</v>
      </c>
      <c r="B1604" s="4" t="s">
        <v>243</v>
      </c>
      <c r="C1604" s="4" t="s">
        <v>253</v>
      </c>
      <c r="D1604" s="4" t="s">
        <v>268</v>
      </c>
      <c r="E1604" s="4" t="s">
        <v>1783</v>
      </c>
      <c r="F1604" s="42">
        <v>3608.3834999999999</v>
      </c>
      <c r="G1604" s="42">
        <v>8018.63</v>
      </c>
    </row>
    <row r="1605" spans="1:7">
      <c r="A1605" s="3">
        <v>38307</v>
      </c>
      <c r="B1605" s="4" t="s">
        <v>264</v>
      </c>
      <c r="C1605" s="4" t="s">
        <v>253</v>
      </c>
      <c r="D1605" s="4" t="s">
        <v>251</v>
      </c>
      <c r="E1605" s="4" t="s">
        <v>1784</v>
      </c>
      <c r="F1605" s="42">
        <v>2953.2215999999999</v>
      </c>
      <c r="G1605" s="42">
        <v>7981.68</v>
      </c>
    </row>
    <row r="1606" spans="1:7">
      <c r="A1606" s="3">
        <v>38305</v>
      </c>
      <c r="B1606" s="4" t="s">
        <v>247</v>
      </c>
      <c r="C1606" s="4" t="s">
        <v>258</v>
      </c>
      <c r="D1606" s="4" t="s">
        <v>279</v>
      </c>
      <c r="E1606" s="4" t="s">
        <v>1785</v>
      </c>
      <c r="F1606" s="42">
        <v>28.538299999999996</v>
      </c>
      <c r="G1606" s="42">
        <v>48.37</v>
      </c>
    </row>
    <row r="1607" spans="1:7">
      <c r="A1607" s="3">
        <v>38304</v>
      </c>
      <c r="B1607" s="4" t="s">
        <v>275</v>
      </c>
      <c r="C1607" s="4" t="s">
        <v>244</v>
      </c>
      <c r="D1607" s="4" t="s">
        <v>268</v>
      </c>
      <c r="E1607" s="4" t="s">
        <v>1786</v>
      </c>
      <c r="F1607" s="42">
        <v>3755.3823999999995</v>
      </c>
      <c r="G1607" s="42">
        <v>4267.4799999999996</v>
      </c>
    </row>
    <row r="1608" spans="1:7">
      <c r="A1608" s="3">
        <v>38303</v>
      </c>
      <c r="B1608" s="4" t="s">
        <v>247</v>
      </c>
      <c r="C1608" s="4" t="s">
        <v>253</v>
      </c>
      <c r="D1608" s="4" t="s">
        <v>245</v>
      </c>
      <c r="E1608" s="4" t="s">
        <v>1787</v>
      </c>
      <c r="F1608" s="42">
        <v>6395.6774999999998</v>
      </c>
      <c r="G1608" s="42">
        <v>8527.57</v>
      </c>
    </row>
    <row r="1609" spans="1:7">
      <c r="A1609" s="3">
        <v>38303</v>
      </c>
      <c r="B1609" s="4" t="s">
        <v>275</v>
      </c>
      <c r="C1609" s="4" t="s">
        <v>244</v>
      </c>
      <c r="D1609" s="4" t="s">
        <v>251</v>
      </c>
      <c r="E1609" s="4" t="s">
        <v>1788</v>
      </c>
      <c r="F1609" s="42">
        <v>3504.6547999999998</v>
      </c>
      <c r="G1609" s="42">
        <v>8150.36</v>
      </c>
    </row>
    <row r="1610" spans="1:7">
      <c r="A1610" s="3">
        <v>38302</v>
      </c>
      <c r="B1610" s="4" t="s">
        <v>264</v>
      </c>
      <c r="C1610" s="4" t="s">
        <v>272</v>
      </c>
      <c r="D1610" s="4" t="s">
        <v>268</v>
      </c>
      <c r="E1610" s="4" t="s">
        <v>1244</v>
      </c>
      <c r="F1610" s="42">
        <v>3891.0923999999995</v>
      </c>
      <c r="G1610" s="42">
        <v>6708.78</v>
      </c>
    </row>
    <row r="1611" spans="1:7">
      <c r="A1611" s="3">
        <v>38302</v>
      </c>
      <c r="B1611" s="4" t="s">
        <v>243</v>
      </c>
      <c r="C1611" s="4" t="s">
        <v>244</v>
      </c>
      <c r="D1611" s="4" t="s">
        <v>281</v>
      </c>
      <c r="E1611" s="4" t="s">
        <v>1789</v>
      </c>
      <c r="F1611" s="42">
        <v>1819.989</v>
      </c>
      <c r="G1611" s="42">
        <v>4044.42</v>
      </c>
    </row>
    <row r="1612" spans="1:7">
      <c r="A1612" s="3">
        <v>38301</v>
      </c>
      <c r="B1612" s="4" t="s">
        <v>243</v>
      </c>
      <c r="C1612" s="4" t="s">
        <v>261</v>
      </c>
      <c r="D1612" s="4" t="s">
        <v>262</v>
      </c>
      <c r="E1612" s="4" t="s">
        <v>1790</v>
      </c>
      <c r="F1612" s="42">
        <v>5467.0048999999999</v>
      </c>
      <c r="G1612" s="42">
        <v>9266.11</v>
      </c>
    </row>
    <row r="1613" spans="1:7">
      <c r="A1613" s="3">
        <v>38301</v>
      </c>
      <c r="B1613" s="4" t="s">
        <v>243</v>
      </c>
      <c r="C1613" s="4" t="s">
        <v>244</v>
      </c>
      <c r="D1613" s="4" t="s">
        <v>256</v>
      </c>
      <c r="E1613" s="4" t="s">
        <v>1791</v>
      </c>
      <c r="F1613" s="42">
        <v>3426.7310000000002</v>
      </c>
      <c r="G1613" s="42">
        <v>6230.42</v>
      </c>
    </row>
    <row r="1614" spans="1:7">
      <c r="A1614" s="3">
        <v>38301</v>
      </c>
      <c r="B1614" s="4" t="s">
        <v>243</v>
      </c>
      <c r="C1614" s="4" t="s">
        <v>286</v>
      </c>
      <c r="D1614" s="4" t="s">
        <v>265</v>
      </c>
      <c r="E1614" s="4" t="s">
        <v>1792</v>
      </c>
      <c r="F1614" s="42">
        <v>4171.4396000000006</v>
      </c>
      <c r="G1614" s="42">
        <v>6134.47</v>
      </c>
    </row>
    <row r="1615" spans="1:7">
      <c r="A1615" s="3">
        <v>38301</v>
      </c>
      <c r="B1615" s="4" t="s">
        <v>247</v>
      </c>
      <c r="C1615" s="4" t="s">
        <v>286</v>
      </c>
      <c r="D1615" s="4" t="s">
        <v>251</v>
      </c>
      <c r="E1615" s="4" t="s">
        <v>1793</v>
      </c>
      <c r="F1615" s="42">
        <v>335.88159999999999</v>
      </c>
      <c r="G1615" s="42">
        <v>781.12</v>
      </c>
    </row>
    <row r="1616" spans="1:7">
      <c r="A1616" s="3">
        <v>38301</v>
      </c>
      <c r="B1616" s="4" t="s">
        <v>267</v>
      </c>
      <c r="C1616" s="4" t="s">
        <v>258</v>
      </c>
      <c r="D1616" s="4" t="s">
        <v>279</v>
      </c>
      <c r="E1616" s="4" t="s">
        <v>1794</v>
      </c>
      <c r="F1616" s="42">
        <v>243.90300000000002</v>
      </c>
      <c r="G1616" s="42">
        <v>443.46</v>
      </c>
    </row>
    <row r="1617" spans="1:7">
      <c r="A1617" s="3">
        <v>38300</v>
      </c>
      <c r="B1617" s="4" t="s">
        <v>243</v>
      </c>
      <c r="C1617" s="4" t="s">
        <v>255</v>
      </c>
      <c r="D1617" s="4" t="s">
        <v>281</v>
      </c>
      <c r="E1617" s="4" t="s">
        <v>1795</v>
      </c>
      <c r="F1617" s="42">
        <v>3374.2057</v>
      </c>
      <c r="G1617" s="42">
        <v>7846.99</v>
      </c>
    </row>
    <row r="1618" spans="1:7">
      <c r="A1618" s="3">
        <v>38300</v>
      </c>
      <c r="B1618" s="4" t="s">
        <v>264</v>
      </c>
      <c r="C1618" s="4" t="s">
        <v>244</v>
      </c>
      <c r="D1618" s="4" t="s">
        <v>251</v>
      </c>
      <c r="E1618" s="4" t="s">
        <v>1796</v>
      </c>
      <c r="F1618" s="42">
        <v>3704.6549999999997</v>
      </c>
      <c r="G1618" s="42">
        <v>4939.54</v>
      </c>
    </row>
    <row r="1619" spans="1:7">
      <c r="A1619" s="3">
        <v>38298</v>
      </c>
      <c r="B1619" s="4" t="s">
        <v>247</v>
      </c>
      <c r="C1619" s="4" t="s">
        <v>244</v>
      </c>
      <c r="D1619" s="4" t="s">
        <v>288</v>
      </c>
      <c r="E1619" s="4" t="s">
        <v>1797</v>
      </c>
      <c r="F1619" s="42">
        <v>3407.4755</v>
      </c>
      <c r="G1619" s="42">
        <v>6195.41</v>
      </c>
    </row>
    <row r="1620" spans="1:7">
      <c r="A1620" s="3">
        <v>38298</v>
      </c>
      <c r="B1620" s="4" t="s">
        <v>275</v>
      </c>
      <c r="C1620" s="4" t="s">
        <v>261</v>
      </c>
      <c r="D1620" s="4" t="s">
        <v>288</v>
      </c>
      <c r="E1620" s="4" t="s">
        <v>1798</v>
      </c>
      <c r="F1620" s="42">
        <v>2972.2392</v>
      </c>
      <c r="G1620" s="42">
        <v>4370.9399999999996</v>
      </c>
    </row>
    <row r="1621" spans="1:7">
      <c r="A1621" s="3">
        <v>38297</v>
      </c>
      <c r="B1621" s="4" t="s">
        <v>247</v>
      </c>
      <c r="C1621" s="4" t="s">
        <v>272</v>
      </c>
      <c r="D1621" s="4" t="s">
        <v>265</v>
      </c>
      <c r="E1621" s="4" t="s">
        <v>1799</v>
      </c>
      <c r="F1621" s="42">
        <v>563.5630000000001</v>
      </c>
      <c r="G1621" s="42">
        <v>1024.6600000000001</v>
      </c>
    </row>
    <row r="1622" spans="1:7">
      <c r="A1622" s="3">
        <v>38295</v>
      </c>
      <c r="B1622" s="4" t="s">
        <v>267</v>
      </c>
      <c r="C1622" s="4" t="s">
        <v>286</v>
      </c>
      <c r="D1622" s="4" t="s">
        <v>279</v>
      </c>
      <c r="E1622" s="4" t="s">
        <v>1800</v>
      </c>
      <c r="F1622" s="42">
        <v>5753.4897999999994</v>
      </c>
      <c r="G1622" s="42">
        <v>9919.81</v>
      </c>
    </row>
    <row r="1623" spans="1:7">
      <c r="A1623" s="3">
        <v>38295</v>
      </c>
      <c r="B1623" s="4" t="s">
        <v>247</v>
      </c>
      <c r="C1623" s="4" t="s">
        <v>244</v>
      </c>
      <c r="D1623" s="4" t="s">
        <v>254</v>
      </c>
      <c r="E1623" s="4" t="s">
        <v>1801</v>
      </c>
      <c r="F1623" s="42">
        <v>8100.62</v>
      </c>
      <c r="G1623" s="42">
        <v>9205.25</v>
      </c>
    </row>
    <row r="1624" spans="1:7">
      <c r="A1624" s="3">
        <v>38295</v>
      </c>
      <c r="B1624" s="4" t="s">
        <v>275</v>
      </c>
      <c r="C1624" s="4" t="s">
        <v>253</v>
      </c>
      <c r="D1624" s="4" t="s">
        <v>279</v>
      </c>
      <c r="E1624" s="4" t="s">
        <v>1802</v>
      </c>
      <c r="F1624" s="42">
        <v>1445.4114999999999</v>
      </c>
      <c r="G1624" s="42">
        <v>2449.85</v>
      </c>
    </row>
    <row r="1625" spans="1:7">
      <c r="A1625" s="3">
        <v>38294</v>
      </c>
      <c r="B1625" s="4" t="s">
        <v>247</v>
      </c>
      <c r="C1625" s="4" t="s">
        <v>255</v>
      </c>
      <c r="D1625" s="4" t="s">
        <v>262</v>
      </c>
      <c r="E1625" s="4" t="s">
        <v>1803</v>
      </c>
      <c r="F1625" s="42">
        <v>1971.5475000000001</v>
      </c>
      <c r="G1625" s="42">
        <v>2628.73</v>
      </c>
    </row>
    <row r="1626" spans="1:7">
      <c r="A1626" s="3">
        <v>38294</v>
      </c>
      <c r="B1626" s="4" t="s">
        <v>247</v>
      </c>
      <c r="C1626" s="4" t="s">
        <v>253</v>
      </c>
      <c r="D1626" s="4" t="s">
        <v>288</v>
      </c>
      <c r="E1626" s="4" t="s">
        <v>1804</v>
      </c>
      <c r="F1626" s="42">
        <v>462.10079999999999</v>
      </c>
      <c r="G1626" s="42">
        <v>679.56</v>
      </c>
    </row>
    <row r="1627" spans="1:7">
      <c r="A1627" s="3">
        <v>38293</v>
      </c>
      <c r="B1627" s="4" t="s">
        <v>243</v>
      </c>
      <c r="C1627" s="4" t="s">
        <v>272</v>
      </c>
      <c r="D1627" s="4" t="s">
        <v>254</v>
      </c>
      <c r="E1627" s="4" t="s">
        <v>1805</v>
      </c>
      <c r="F1627" s="42">
        <v>8311.7407999999996</v>
      </c>
      <c r="G1627" s="42">
        <v>9445.16</v>
      </c>
    </row>
    <row r="1628" spans="1:7">
      <c r="A1628" s="3">
        <v>38293</v>
      </c>
      <c r="B1628" s="4" t="s">
        <v>243</v>
      </c>
      <c r="C1628" s="4" t="s">
        <v>258</v>
      </c>
      <c r="D1628" s="4" t="s">
        <v>268</v>
      </c>
      <c r="E1628" s="4" t="s">
        <v>1662</v>
      </c>
      <c r="F1628" s="42">
        <v>3549.6149999999998</v>
      </c>
      <c r="G1628" s="42">
        <v>4732.82</v>
      </c>
    </row>
    <row r="1629" spans="1:7">
      <c r="A1629" s="3">
        <v>38292</v>
      </c>
      <c r="B1629" s="4" t="s">
        <v>247</v>
      </c>
      <c r="C1629" s="4" t="s">
        <v>253</v>
      </c>
      <c r="D1629" s="4" t="s">
        <v>245</v>
      </c>
      <c r="E1629" s="4" t="s">
        <v>1806</v>
      </c>
      <c r="F1629" s="42">
        <v>3679.8238999999999</v>
      </c>
      <c r="G1629" s="42">
        <v>9945.4699999999993</v>
      </c>
    </row>
    <row r="1630" spans="1:7">
      <c r="A1630" s="3">
        <v>38292</v>
      </c>
      <c r="B1630" s="4" t="s">
        <v>247</v>
      </c>
      <c r="C1630" s="4" t="s">
        <v>261</v>
      </c>
      <c r="D1630" s="4" t="s">
        <v>276</v>
      </c>
      <c r="E1630" s="4" t="s">
        <v>1807</v>
      </c>
      <c r="F1630" s="42">
        <v>1283.5119</v>
      </c>
      <c r="G1630" s="42">
        <v>1372.74</v>
      </c>
    </row>
    <row r="1631" spans="1:7">
      <c r="A1631" s="3">
        <v>38291</v>
      </c>
      <c r="B1631" s="4" t="s">
        <v>275</v>
      </c>
      <c r="C1631" s="4" t="s">
        <v>255</v>
      </c>
      <c r="D1631" s="4" t="s">
        <v>259</v>
      </c>
      <c r="E1631" s="4" t="s">
        <v>1335</v>
      </c>
      <c r="F1631" s="42">
        <v>7841.6447999999991</v>
      </c>
      <c r="G1631" s="42">
        <v>8910.9599999999991</v>
      </c>
    </row>
    <row r="1632" spans="1:7">
      <c r="A1632" s="3">
        <v>38291</v>
      </c>
      <c r="B1632" s="4" t="s">
        <v>247</v>
      </c>
      <c r="C1632" s="4" t="s">
        <v>258</v>
      </c>
      <c r="D1632" s="4" t="s">
        <v>279</v>
      </c>
      <c r="E1632" s="4" t="s">
        <v>1808</v>
      </c>
      <c r="F1632" s="42">
        <v>4549.0356999999995</v>
      </c>
      <c r="G1632" s="42">
        <v>7710.23</v>
      </c>
    </row>
    <row r="1633" spans="1:7">
      <c r="A1633" s="3">
        <v>38291</v>
      </c>
      <c r="B1633" s="4" t="s">
        <v>247</v>
      </c>
      <c r="C1633" s="4" t="s">
        <v>286</v>
      </c>
      <c r="D1633" s="4" t="s">
        <v>245</v>
      </c>
      <c r="E1633" s="4" t="s">
        <v>1809</v>
      </c>
      <c r="F1633" s="42">
        <v>3592.0060000000003</v>
      </c>
      <c r="G1633" s="42">
        <v>6530.92</v>
      </c>
    </row>
    <row r="1634" spans="1:7">
      <c r="A1634" s="3">
        <v>38291</v>
      </c>
      <c r="B1634" s="4" t="s">
        <v>247</v>
      </c>
      <c r="C1634" s="4" t="s">
        <v>253</v>
      </c>
      <c r="D1634" s="4" t="s">
        <v>279</v>
      </c>
      <c r="E1634" s="4" t="s">
        <v>813</v>
      </c>
      <c r="F1634" s="42">
        <v>3871.0950000000003</v>
      </c>
      <c r="G1634" s="42">
        <v>5161.46</v>
      </c>
    </row>
    <row r="1635" spans="1:7">
      <c r="A1635" s="3">
        <v>38290</v>
      </c>
      <c r="B1635" s="4" t="s">
        <v>247</v>
      </c>
      <c r="C1635" s="4" t="s">
        <v>244</v>
      </c>
      <c r="D1635" s="4" t="s">
        <v>256</v>
      </c>
      <c r="E1635" s="4" t="s">
        <v>1810</v>
      </c>
      <c r="F1635" s="42">
        <v>4481.1405000000004</v>
      </c>
      <c r="G1635" s="42">
        <v>9958.09</v>
      </c>
    </row>
    <row r="1636" spans="1:7">
      <c r="A1636" s="3">
        <v>38290</v>
      </c>
      <c r="B1636" s="4" t="s">
        <v>247</v>
      </c>
      <c r="C1636" s="4" t="s">
        <v>286</v>
      </c>
      <c r="D1636" s="4" t="s">
        <v>251</v>
      </c>
      <c r="E1636" s="4" t="s">
        <v>1811</v>
      </c>
      <c r="F1636" s="42">
        <v>5628.1751999999997</v>
      </c>
      <c r="G1636" s="42">
        <v>9539.2800000000007</v>
      </c>
    </row>
    <row r="1637" spans="1:7">
      <c r="A1637" s="3">
        <v>38290</v>
      </c>
      <c r="B1637" s="4" t="s">
        <v>267</v>
      </c>
      <c r="C1637" s="4" t="s">
        <v>261</v>
      </c>
      <c r="D1637" s="4" t="s">
        <v>279</v>
      </c>
      <c r="E1637" s="4" t="s">
        <v>1812</v>
      </c>
      <c r="F1637" s="42">
        <v>4304.0030000000006</v>
      </c>
      <c r="G1637" s="42">
        <v>7825.46</v>
      </c>
    </row>
    <row r="1638" spans="1:7">
      <c r="A1638" s="3">
        <v>38290</v>
      </c>
      <c r="B1638" s="4" t="s">
        <v>247</v>
      </c>
      <c r="C1638" s="4" t="s">
        <v>253</v>
      </c>
      <c r="D1638" s="4" t="s">
        <v>281</v>
      </c>
      <c r="E1638" s="4" t="s">
        <v>920</v>
      </c>
      <c r="F1638" s="42">
        <v>1438.4744000000001</v>
      </c>
      <c r="G1638" s="42">
        <v>1634.63</v>
      </c>
    </row>
    <row r="1639" spans="1:7">
      <c r="A1639" s="3">
        <v>38289</v>
      </c>
      <c r="B1639" s="4" t="s">
        <v>264</v>
      </c>
      <c r="C1639" s="4" t="s">
        <v>248</v>
      </c>
      <c r="D1639" s="4" t="s">
        <v>265</v>
      </c>
      <c r="E1639" s="4" t="s">
        <v>1813</v>
      </c>
      <c r="F1639" s="42">
        <v>3180.6213999999995</v>
      </c>
      <c r="G1639" s="42">
        <v>5483.83</v>
      </c>
    </row>
    <row r="1640" spans="1:7">
      <c r="A1640" s="3">
        <v>38289</v>
      </c>
      <c r="B1640" s="4" t="s">
        <v>264</v>
      </c>
      <c r="C1640" s="4" t="s">
        <v>286</v>
      </c>
      <c r="D1640" s="4" t="s">
        <v>254</v>
      </c>
      <c r="E1640" s="4" t="s">
        <v>1814</v>
      </c>
      <c r="F1640" s="42">
        <v>89.3673</v>
      </c>
      <c r="G1640" s="42">
        <v>151.47</v>
      </c>
    </row>
    <row r="1641" spans="1:7">
      <c r="A1641" s="3">
        <v>38288</v>
      </c>
      <c r="B1641" s="4" t="s">
        <v>264</v>
      </c>
      <c r="C1641" s="4" t="s">
        <v>272</v>
      </c>
      <c r="D1641" s="4" t="s">
        <v>254</v>
      </c>
      <c r="E1641" s="4" t="s">
        <v>1815</v>
      </c>
      <c r="F1641" s="42">
        <v>5717.7188000000006</v>
      </c>
      <c r="G1641" s="42">
        <v>8408.41</v>
      </c>
    </row>
    <row r="1642" spans="1:7">
      <c r="A1642" s="3">
        <v>38288</v>
      </c>
      <c r="B1642" s="4" t="s">
        <v>247</v>
      </c>
      <c r="C1642" s="4" t="s">
        <v>244</v>
      </c>
      <c r="D1642" s="4" t="s">
        <v>259</v>
      </c>
      <c r="E1642" s="4" t="s">
        <v>1816</v>
      </c>
      <c r="F1642" s="42">
        <v>1701.0268000000001</v>
      </c>
      <c r="G1642" s="42">
        <v>1819.28</v>
      </c>
    </row>
    <row r="1643" spans="1:7">
      <c r="A1643" s="3">
        <v>38288</v>
      </c>
      <c r="B1643" s="4" t="s">
        <v>243</v>
      </c>
      <c r="C1643" s="4" t="s">
        <v>261</v>
      </c>
      <c r="D1643" s="4" t="s">
        <v>288</v>
      </c>
      <c r="E1643" s="4" t="s">
        <v>1817</v>
      </c>
      <c r="F1643" s="42">
        <v>748.32300000000009</v>
      </c>
      <c r="G1643" s="42">
        <v>1662.94</v>
      </c>
    </row>
    <row r="1644" spans="1:7">
      <c r="A1644" s="3">
        <v>38288</v>
      </c>
      <c r="B1644" s="4" t="s">
        <v>275</v>
      </c>
      <c r="C1644" s="4" t="s">
        <v>286</v>
      </c>
      <c r="D1644" s="4" t="s">
        <v>254</v>
      </c>
      <c r="E1644" s="4" t="s">
        <v>766</v>
      </c>
      <c r="F1644" s="42">
        <v>499.13550000000004</v>
      </c>
      <c r="G1644" s="42">
        <v>1109.19</v>
      </c>
    </row>
    <row r="1645" spans="1:7">
      <c r="A1645" s="3">
        <v>38286</v>
      </c>
      <c r="B1645" s="4" t="s">
        <v>264</v>
      </c>
      <c r="C1645" s="4" t="s">
        <v>253</v>
      </c>
      <c r="D1645" s="4" t="s">
        <v>254</v>
      </c>
      <c r="E1645" s="4" t="s">
        <v>1818</v>
      </c>
      <c r="F1645" s="42">
        <v>3188.9187000000002</v>
      </c>
      <c r="G1645" s="42">
        <v>7416.09</v>
      </c>
    </row>
    <row r="1646" spans="1:7">
      <c r="A1646" s="3">
        <v>38286</v>
      </c>
      <c r="B1646" s="4" t="s">
        <v>247</v>
      </c>
      <c r="C1646" s="4" t="s">
        <v>286</v>
      </c>
      <c r="D1646" s="4" t="s">
        <v>268</v>
      </c>
      <c r="E1646" s="4" t="s">
        <v>1819</v>
      </c>
      <c r="F1646" s="42">
        <v>5841.5896000000002</v>
      </c>
      <c r="G1646" s="42">
        <v>6638.17</v>
      </c>
    </row>
    <row r="1647" spans="1:7">
      <c r="A1647" s="3">
        <v>38286</v>
      </c>
      <c r="B1647" s="4" t="s">
        <v>247</v>
      </c>
      <c r="C1647" s="4" t="s">
        <v>286</v>
      </c>
      <c r="D1647" s="4" t="s">
        <v>303</v>
      </c>
      <c r="E1647" s="4" t="s">
        <v>840</v>
      </c>
      <c r="F1647" s="42">
        <v>2137.2927</v>
      </c>
      <c r="G1647" s="42">
        <v>3622.53</v>
      </c>
    </row>
    <row r="1648" spans="1:7">
      <c r="A1648" s="3">
        <v>38284</v>
      </c>
      <c r="B1648" s="4" t="s">
        <v>247</v>
      </c>
      <c r="C1648" s="4" t="s">
        <v>261</v>
      </c>
      <c r="D1648" s="4" t="s">
        <v>256</v>
      </c>
      <c r="E1648" s="4" t="s">
        <v>1820</v>
      </c>
      <c r="F1648" s="42">
        <v>5011.1716000000006</v>
      </c>
      <c r="G1648" s="42">
        <v>7369.37</v>
      </c>
    </row>
    <row r="1649" spans="1:7">
      <c r="A1649" s="3">
        <v>38284</v>
      </c>
      <c r="B1649" s="4" t="s">
        <v>247</v>
      </c>
      <c r="C1649" s="4" t="s">
        <v>244</v>
      </c>
      <c r="D1649" s="4" t="s">
        <v>262</v>
      </c>
      <c r="E1649" s="4" t="s">
        <v>1821</v>
      </c>
      <c r="F1649" s="42">
        <v>1515.5573999999999</v>
      </c>
      <c r="G1649" s="42">
        <v>2613.0300000000002</v>
      </c>
    </row>
    <row r="1650" spans="1:7">
      <c r="A1650" s="3">
        <v>38284</v>
      </c>
      <c r="B1650" s="4" t="s">
        <v>243</v>
      </c>
      <c r="C1650" s="4" t="s">
        <v>253</v>
      </c>
      <c r="D1650" s="4" t="s">
        <v>317</v>
      </c>
      <c r="E1650" s="4" t="s">
        <v>1822</v>
      </c>
      <c r="F1650" s="42">
        <v>450.47089999999997</v>
      </c>
      <c r="G1650" s="42">
        <v>763.51</v>
      </c>
    </row>
    <row r="1651" spans="1:7">
      <c r="A1651" s="3">
        <v>38283</v>
      </c>
      <c r="B1651" s="4" t="s">
        <v>243</v>
      </c>
      <c r="C1651" s="4" t="s">
        <v>253</v>
      </c>
      <c r="D1651" s="4" t="s">
        <v>276</v>
      </c>
      <c r="E1651" s="4" t="s">
        <v>1823</v>
      </c>
      <c r="F1651" s="42">
        <v>4923.0425999999998</v>
      </c>
      <c r="G1651" s="42">
        <v>8344.14</v>
      </c>
    </row>
    <row r="1652" spans="1:7">
      <c r="A1652" s="3">
        <v>38283</v>
      </c>
      <c r="B1652" s="4" t="s">
        <v>247</v>
      </c>
      <c r="C1652" s="4" t="s">
        <v>261</v>
      </c>
      <c r="D1652" s="4" t="s">
        <v>268</v>
      </c>
      <c r="E1652" s="4" t="s">
        <v>1824</v>
      </c>
      <c r="F1652" s="42">
        <v>1719.2168000000004</v>
      </c>
      <c r="G1652" s="42">
        <v>2528.2600000000002</v>
      </c>
    </row>
    <row r="1653" spans="1:7">
      <c r="A1653" s="3">
        <v>38283</v>
      </c>
      <c r="B1653" s="4" t="s">
        <v>247</v>
      </c>
      <c r="C1653" s="4" t="s">
        <v>258</v>
      </c>
      <c r="D1653" s="4" t="s">
        <v>279</v>
      </c>
      <c r="E1653" s="4" t="s">
        <v>1825</v>
      </c>
      <c r="F1653" s="42">
        <v>564.322</v>
      </c>
      <c r="G1653" s="42">
        <v>1026.04</v>
      </c>
    </row>
    <row r="1654" spans="1:7">
      <c r="A1654" s="3">
        <v>38282</v>
      </c>
      <c r="B1654" s="4" t="s">
        <v>264</v>
      </c>
      <c r="C1654" s="4" t="s">
        <v>253</v>
      </c>
      <c r="D1654" s="4" t="s">
        <v>254</v>
      </c>
      <c r="E1654" s="4" t="s">
        <v>1826</v>
      </c>
      <c r="F1654" s="42">
        <v>1721.5523000000001</v>
      </c>
      <c r="G1654" s="42">
        <v>4003.61</v>
      </c>
    </row>
    <row r="1655" spans="1:7">
      <c r="A1655" s="3">
        <v>38281</v>
      </c>
      <c r="B1655" s="4" t="s">
        <v>243</v>
      </c>
      <c r="C1655" s="4" t="s">
        <v>244</v>
      </c>
      <c r="D1655" s="4" t="s">
        <v>317</v>
      </c>
      <c r="E1655" s="4" t="s">
        <v>1827</v>
      </c>
      <c r="F1655" s="42">
        <v>5842.7912000000006</v>
      </c>
      <c r="G1655" s="42">
        <v>8592.34</v>
      </c>
    </row>
    <row r="1656" spans="1:7">
      <c r="A1656" s="3">
        <v>38280</v>
      </c>
      <c r="B1656" s="4" t="s">
        <v>267</v>
      </c>
      <c r="C1656" s="4" t="s">
        <v>255</v>
      </c>
      <c r="D1656" s="4" t="s">
        <v>288</v>
      </c>
      <c r="E1656" s="4" t="s">
        <v>1828</v>
      </c>
      <c r="F1656" s="42">
        <v>5499.7788</v>
      </c>
      <c r="G1656" s="42">
        <v>8087.91</v>
      </c>
    </row>
    <row r="1657" spans="1:7">
      <c r="A1657" s="3">
        <v>38280</v>
      </c>
      <c r="B1657" s="4" t="s">
        <v>247</v>
      </c>
      <c r="C1657" s="4" t="s">
        <v>255</v>
      </c>
      <c r="D1657" s="4" t="s">
        <v>281</v>
      </c>
      <c r="E1657" s="4" t="s">
        <v>1829</v>
      </c>
      <c r="F1657" s="42">
        <v>6882.5680000000002</v>
      </c>
      <c r="G1657" s="42">
        <v>7821.1</v>
      </c>
    </row>
    <row r="1658" spans="1:7">
      <c r="A1658" s="3">
        <v>38280</v>
      </c>
      <c r="B1658" s="4" t="s">
        <v>247</v>
      </c>
      <c r="C1658" s="4" t="s">
        <v>244</v>
      </c>
      <c r="D1658" s="4" t="s">
        <v>254</v>
      </c>
      <c r="E1658" s="4" t="s">
        <v>1830</v>
      </c>
      <c r="F1658" s="42">
        <v>3183.9780000000001</v>
      </c>
      <c r="G1658" s="42">
        <v>7404.6</v>
      </c>
    </row>
    <row r="1659" spans="1:7">
      <c r="A1659" s="3">
        <v>38280</v>
      </c>
      <c r="B1659" s="4" t="s">
        <v>267</v>
      </c>
      <c r="C1659" s="4" t="s">
        <v>244</v>
      </c>
      <c r="D1659" s="4" t="s">
        <v>254</v>
      </c>
      <c r="E1659" s="4" t="s">
        <v>1831</v>
      </c>
      <c r="F1659" s="42">
        <v>6214.076</v>
      </c>
      <c r="G1659" s="42">
        <v>7061.45</v>
      </c>
    </row>
    <row r="1660" spans="1:7">
      <c r="A1660" s="3">
        <v>38279</v>
      </c>
      <c r="B1660" s="4" t="s">
        <v>247</v>
      </c>
      <c r="C1660" s="4" t="s">
        <v>255</v>
      </c>
      <c r="D1660" s="4" t="s">
        <v>268</v>
      </c>
      <c r="E1660" s="4" t="s">
        <v>1832</v>
      </c>
      <c r="F1660" s="42">
        <v>3251.1050000000005</v>
      </c>
      <c r="G1660" s="42">
        <v>5911.1</v>
      </c>
    </row>
    <row r="1661" spans="1:7">
      <c r="A1661" s="3">
        <v>38278</v>
      </c>
      <c r="B1661" s="4" t="s">
        <v>275</v>
      </c>
      <c r="C1661" s="4" t="s">
        <v>272</v>
      </c>
      <c r="D1661" s="4" t="s">
        <v>303</v>
      </c>
      <c r="E1661" s="4" t="s">
        <v>1833</v>
      </c>
      <c r="F1661" s="42">
        <v>8929.9045000000006</v>
      </c>
      <c r="G1661" s="42">
        <v>9550.7000000000007</v>
      </c>
    </row>
    <row r="1662" spans="1:7">
      <c r="A1662" s="3">
        <v>38278</v>
      </c>
      <c r="B1662" s="4" t="s">
        <v>243</v>
      </c>
      <c r="C1662" s="4" t="s">
        <v>272</v>
      </c>
      <c r="D1662" s="4" t="s">
        <v>254</v>
      </c>
      <c r="E1662" s="4" t="s">
        <v>1834</v>
      </c>
      <c r="F1662" s="42">
        <v>427.90360000000004</v>
      </c>
      <c r="G1662" s="42">
        <v>629.27</v>
      </c>
    </row>
    <row r="1663" spans="1:7">
      <c r="A1663" s="3">
        <v>38277</v>
      </c>
      <c r="B1663" s="4" t="s">
        <v>243</v>
      </c>
      <c r="C1663" s="4" t="s">
        <v>286</v>
      </c>
      <c r="D1663" s="4" t="s">
        <v>276</v>
      </c>
      <c r="E1663" s="4" t="s">
        <v>1835</v>
      </c>
      <c r="F1663" s="42">
        <v>4014.8121999999998</v>
      </c>
      <c r="G1663" s="42">
        <v>6922.09</v>
      </c>
    </row>
    <row r="1664" spans="1:7">
      <c r="A1664" s="3">
        <v>38277</v>
      </c>
      <c r="B1664" s="4" t="s">
        <v>275</v>
      </c>
      <c r="C1664" s="4" t="s">
        <v>244</v>
      </c>
      <c r="D1664" s="4" t="s">
        <v>254</v>
      </c>
      <c r="E1664" s="4" t="s">
        <v>1836</v>
      </c>
      <c r="F1664" s="42">
        <v>4316.7080000000005</v>
      </c>
      <c r="G1664" s="42">
        <v>4616.8</v>
      </c>
    </row>
    <row r="1665" spans="1:7">
      <c r="A1665" s="3">
        <v>38277</v>
      </c>
      <c r="B1665" s="4" t="s">
        <v>247</v>
      </c>
      <c r="C1665" s="4" t="s">
        <v>286</v>
      </c>
      <c r="D1665" s="4" t="s">
        <v>262</v>
      </c>
      <c r="E1665" s="4" t="s">
        <v>1449</v>
      </c>
      <c r="F1665" s="42">
        <v>3852.9106000000006</v>
      </c>
      <c r="G1665" s="42">
        <v>4120.76</v>
      </c>
    </row>
    <row r="1666" spans="1:7">
      <c r="A1666" s="3">
        <v>38276</v>
      </c>
      <c r="B1666" s="4" t="s">
        <v>247</v>
      </c>
      <c r="C1666" s="4" t="s">
        <v>272</v>
      </c>
      <c r="D1666" s="4" t="s">
        <v>276</v>
      </c>
      <c r="E1666" s="4" t="s">
        <v>1837</v>
      </c>
      <c r="F1666" s="42">
        <v>3394.8045000000002</v>
      </c>
      <c r="G1666" s="42">
        <v>7544.01</v>
      </c>
    </row>
    <row r="1667" spans="1:7">
      <c r="A1667" s="3">
        <v>38276</v>
      </c>
      <c r="B1667" s="4" t="s">
        <v>275</v>
      </c>
      <c r="C1667" s="4" t="s">
        <v>272</v>
      </c>
      <c r="D1667" s="4" t="s">
        <v>251</v>
      </c>
      <c r="E1667" s="4" t="s">
        <v>1838</v>
      </c>
      <c r="F1667" s="42">
        <v>4250.1646000000001</v>
      </c>
      <c r="G1667" s="42">
        <v>7327.87</v>
      </c>
    </row>
    <row r="1668" spans="1:7">
      <c r="A1668" s="3">
        <v>38276</v>
      </c>
      <c r="B1668" s="4" t="s">
        <v>243</v>
      </c>
      <c r="C1668" s="4" t="s">
        <v>248</v>
      </c>
      <c r="D1668" s="4" t="s">
        <v>303</v>
      </c>
      <c r="E1668" s="4" t="s">
        <v>1839</v>
      </c>
      <c r="F1668" s="42">
        <v>1135.3204000000001</v>
      </c>
      <c r="G1668" s="42">
        <v>2640.28</v>
      </c>
    </row>
    <row r="1669" spans="1:7">
      <c r="A1669" s="3">
        <v>38275</v>
      </c>
      <c r="B1669" s="4" t="s">
        <v>243</v>
      </c>
      <c r="C1669" s="4" t="s">
        <v>258</v>
      </c>
      <c r="D1669" s="4" t="s">
        <v>265</v>
      </c>
      <c r="E1669" s="4" t="s">
        <v>1840</v>
      </c>
      <c r="F1669" s="42">
        <v>2989.3365000000003</v>
      </c>
      <c r="G1669" s="42">
        <v>6642.97</v>
      </c>
    </row>
    <row r="1670" spans="1:7">
      <c r="A1670" s="3">
        <v>38275</v>
      </c>
      <c r="B1670" s="4" t="s">
        <v>247</v>
      </c>
      <c r="C1670" s="4" t="s">
        <v>244</v>
      </c>
      <c r="D1670" s="4" t="s">
        <v>245</v>
      </c>
      <c r="E1670" s="4" t="s">
        <v>1043</v>
      </c>
      <c r="F1670" s="42">
        <v>2648.9624999999996</v>
      </c>
      <c r="G1670" s="42">
        <v>3531.95</v>
      </c>
    </row>
    <row r="1671" spans="1:7">
      <c r="A1671" s="3">
        <v>38275</v>
      </c>
      <c r="B1671" s="4" t="s">
        <v>247</v>
      </c>
      <c r="C1671" s="4" t="s">
        <v>248</v>
      </c>
      <c r="D1671" s="4" t="s">
        <v>262</v>
      </c>
      <c r="E1671" s="4" t="s">
        <v>1317</v>
      </c>
      <c r="F1671" s="42">
        <v>353.83479999999997</v>
      </c>
      <c r="G1671" s="42">
        <v>599.72</v>
      </c>
    </row>
    <row r="1672" spans="1:7">
      <c r="A1672" s="3">
        <v>38275</v>
      </c>
      <c r="B1672" s="4" t="s">
        <v>243</v>
      </c>
      <c r="C1672" s="4" t="s">
        <v>286</v>
      </c>
      <c r="D1672" s="4" t="s">
        <v>288</v>
      </c>
      <c r="E1672" s="4" t="s">
        <v>1843</v>
      </c>
      <c r="F1672" s="42">
        <v>56.572499999999998</v>
      </c>
      <c r="G1672" s="42">
        <v>75.430000000000007</v>
      </c>
    </row>
    <row r="1673" spans="1:7">
      <c r="A1673" s="3">
        <v>38274</v>
      </c>
      <c r="B1673" s="4" t="s">
        <v>247</v>
      </c>
      <c r="C1673" s="4" t="s">
        <v>255</v>
      </c>
      <c r="D1673" s="4" t="s">
        <v>265</v>
      </c>
      <c r="E1673" s="4" t="s">
        <v>1844</v>
      </c>
      <c r="F1673" s="42">
        <v>4442.5744000000004</v>
      </c>
      <c r="G1673" s="42">
        <v>5048.38</v>
      </c>
    </row>
    <row r="1674" spans="1:7">
      <c r="A1674" s="3">
        <v>38274</v>
      </c>
      <c r="B1674" s="4" t="s">
        <v>275</v>
      </c>
      <c r="C1674" s="4" t="s">
        <v>286</v>
      </c>
      <c r="D1674" s="4" t="s">
        <v>259</v>
      </c>
      <c r="E1674" s="4" t="s">
        <v>1845</v>
      </c>
      <c r="F1674" s="42">
        <v>2317.3040000000001</v>
      </c>
      <c r="G1674" s="42">
        <v>3407.8</v>
      </c>
    </row>
    <row r="1675" spans="1:7">
      <c r="A1675" s="3">
        <v>38274</v>
      </c>
      <c r="B1675" s="4" t="s">
        <v>264</v>
      </c>
      <c r="C1675" s="4" t="s">
        <v>261</v>
      </c>
      <c r="D1675" s="4" t="s">
        <v>268</v>
      </c>
      <c r="E1675" s="4" t="s">
        <v>1846</v>
      </c>
      <c r="F1675" s="42">
        <v>185.87119999999999</v>
      </c>
      <c r="G1675" s="42">
        <v>273.33999999999997</v>
      </c>
    </row>
    <row r="1676" spans="1:7">
      <c r="A1676" s="3">
        <v>38273</v>
      </c>
      <c r="B1676" s="4" t="s">
        <v>247</v>
      </c>
      <c r="C1676" s="4" t="s">
        <v>261</v>
      </c>
      <c r="D1676" s="4" t="s">
        <v>256</v>
      </c>
      <c r="E1676" s="4" t="s">
        <v>1847</v>
      </c>
      <c r="F1676" s="42">
        <v>1801.0616</v>
      </c>
      <c r="G1676" s="42">
        <v>2648.62</v>
      </c>
    </row>
    <row r="1677" spans="1:7">
      <c r="A1677" s="3">
        <v>38273</v>
      </c>
      <c r="B1677" s="4" t="s">
        <v>275</v>
      </c>
      <c r="C1677" s="4" t="s">
        <v>286</v>
      </c>
      <c r="D1677" s="4" t="s">
        <v>279</v>
      </c>
      <c r="E1677" s="4" t="s">
        <v>1848</v>
      </c>
      <c r="F1677" s="42">
        <v>1108.8071500000001</v>
      </c>
      <c r="G1677" s="42">
        <v>1185.8900000000001</v>
      </c>
    </row>
    <row r="1678" spans="1:7">
      <c r="A1678" s="3">
        <v>38272</v>
      </c>
      <c r="B1678" s="4" t="s">
        <v>247</v>
      </c>
      <c r="C1678" s="4" t="s">
        <v>244</v>
      </c>
      <c r="D1678" s="4" t="s">
        <v>245</v>
      </c>
      <c r="E1678" s="4" t="s">
        <v>1108</v>
      </c>
      <c r="F1678" s="42">
        <v>7133.7449999999999</v>
      </c>
      <c r="G1678" s="42">
        <v>9511.66</v>
      </c>
    </row>
    <row r="1679" spans="1:7">
      <c r="A1679" s="3">
        <v>38272</v>
      </c>
      <c r="B1679" s="4" t="s">
        <v>267</v>
      </c>
      <c r="C1679" s="4" t="s">
        <v>253</v>
      </c>
      <c r="D1679" s="4" t="s">
        <v>268</v>
      </c>
      <c r="E1679" s="4" t="s">
        <v>1849</v>
      </c>
      <c r="F1679" s="42">
        <v>3837.6513999999997</v>
      </c>
      <c r="G1679" s="42">
        <v>4104.4399999999996</v>
      </c>
    </row>
    <row r="1680" spans="1:7">
      <c r="A1680" s="3">
        <v>38272</v>
      </c>
      <c r="B1680" s="4" t="s">
        <v>267</v>
      </c>
      <c r="C1680" s="4" t="s">
        <v>248</v>
      </c>
      <c r="D1680" s="4" t="s">
        <v>254</v>
      </c>
      <c r="E1680" s="4" t="s">
        <v>1850</v>
      </c>
      <c r="F1680" s="42">
        <v>2274.3017999999997</v>
      </c>
      <c r="G1680" s="42">
        <v>3921.21</v>
      </c>
    </row>
    <row r="1681" spans="1:7">
      <c r="A1681" s="3">
        <v>38271</v>
      </c>
      <c r="B1681" s="4" t="s">
        <v>264</v>
      </c>
      <c r="C1681" s="4" t="s">
        <v>258</v>
      </c>
      <c r="D1681" s="4" t="s">
        <v>279</v>
      </c>
      <c r="E1681" s="4" t="s">
        <v>1851</v>
      </c>
      <c r="F1681" s="42">
        <v>7307.2961500000001</v>
      </c>
      <c r="G1681" s="42">
        <v>7815.29</v>
      </c>
    </row>
    <row r="1682" spans="1:7">
      <c r="A1682" s="3">
        <v>38271</v>
      </c>
      <c r="B1682" s="4" t="s">
        <v>247</v>
      </c>
      <c r="C1682" s="4" t="s">
        <v>261</v>
      </c>
      <c r="D1682" s="4" t="s">
        <v>245</v>
      </c>
      <c r="E1682" s="4" t="s">
        <v>1852</v>
      </c>
      <c r="F1682" s="42">
        <v>1496.8125</v>
      </c>
      <c r="G1682" s="42">
        <v>3326.25</v>
      </c>
    </row>
    <row r="1683" spans="1:7">
      <c r="A1683" s="3">
        <v>38271</v>
      </c>
      <c r="B1683" s="4" t="s">
        <v>243</v>
      </c>
      <c r="C1683" s="4" t="s">
        <v>261</v>
      </c>
      <c r="D1683" s="4" t="s">
        <v>254</v>
      </c>
      <c r="E1683" s="4" t="s">
        <v>1853</v>
      </c>
      <c r="F1683" s="42">
        <v>1094.3504</v>
      </c>
      <c r="G1683" s="42">
        <v>1243.58</v>
      </c>
    </row>
    <row r="1684" spans="1:7">
      <c r="A1684" s="3">
        <v>38270</v>
      </c>
      <c r="B1684" s="4" t="s">
        <v>243</v>
      </c>
      <c r="C1684" s="4" t="s">
        <v>258</v>
      </c>
      <c r="D1684" s="4" t="s">
        <v>268</v>
      </c>
      <c r="E1684" s="4" t="s">
        <v>1854</v>
      </c>
      <c r="F1684" s="42">
        <v>6417.6632</v>
      </c>
      <c r="G1684" s="42">
        <v>9437.74</v>
      </c>
    </row>
    <row r="1685" spans="1:7">
      <c r="A1685" s="3">
        <v>38270</v>
      </c>
      <c r="B1685" s="4" t="s">
        <v>247</v>
      </c>
      <c r="C1685" s="4" t="s">
        <v>272</v>
      </c>
      <c r="D1685" s="4" t="s">
        <v>279</v>
      </c>
      <c r="E1685" s="4" t="s">
        <v>1855</v>
      </c>
      <c r="F1685" s="42">
        <v>6162.9149999999991</v>
      </c>
      <c r="G1685" s="42">
        <v>8217.2199999999993</v>
      </c>
    </row>
    <row r="1686" spans="1:7">
      <c r="A1686" s="3">
        <v>38270</v>
      </c>
      <c r="B1686" s="4" t="s">
        <v>264</v>
      </c>
      <c r="C1686" s="4" t="s">
        <v>258</v>
      </c>
      <c r="D1686" s="4" t="s">
        <v>256</v>
      </c>
      <c r="E1686" s="4" t="s">
        <v>1856</v>
      </c>
      <c r="F1686" s="42">
        <v>434.61439999999999</v>
      </c>
      <c r="G1686" s="42">
        <v>493.88</v>
      </c>
    </row>
    <row r="1687" spans="1:7">
      <c r="A1687" s="3">
        <v>38269</v>
      </c>
      <c r="B1687" s="4" t="s">
        <v>243</v>
      </c>
      <c r="C1687" s="4" t="s">
        <v>286</v>
      </c>
      <c r="D1687" s="4" t="s">
        <v>265</v>
      </c>
      <c r="E1687" s="4" t="s">
        <v>1718</v>
      </c>
      <c r="F1687" s="42">
        <v>5723.3220000000001</v>
      </c>
      <c r="G1687" s="42">
        <v>8416.65</v>
      </c>
    </row>
    <row r="1688" spans="1:7">
      <c r="A1688" s="3">
        <v>38269</v>
      </c>
      <c r="B1688" s="4" t="s">
        <v>267</v>
      </c>
      <c r="C1688" s="4" t="s">
        <v>248</v>
      </c>
      <c r="D1688" s="4" t="s">
        <v>256</v>
      </c>
      <c r="E1688" s="4" t="s">
        <v>1857</v>
      </c>
      <c r="F1688" s="42">
        <v>3347.6670000000004</v>
      </c>
      <c r="G1688" s="42">
        <v>7439.26</v>
      </c>
    </row>
    <row r="1689" spans="1:7">
      <c r="A1689" s="3">
        <v>38269</v>
      </c>
      <c r="B1689" s="4" t="s">
        <v>247</v>
      </c>
      <c r="C1689" s="4" t="s">
        <v>258</v>
      </c>
      <c r="D1689" s="4" t="s">
        <v>288</v>
      </c>
      <c r="E1689" s="4" t="s">
        <v>1858</v>
      </c>
      <c r="F1689" s="42">
        <v>5385.81</v>
      </c>
      <c r="G1689" s="42">
        <v>7181.08</v>
      </c>
    </row>
    <row r="1690" spans="1:7">
      <c r="A1690" s="3">
        <v>38269</v>
      </c>
      <c r="B1690" s="4" t="s">
        <v>247</v>
      </c>
      <c r="C1690" s="4" t="s">
        <v>258</v>
      </c>
      <c r="D1690" s="4" t="s">
        <v>259</v>
      </c>
      <c r="E1690" s="4" t="s">
        <v>1859</v>
      </c>
      <c r="F1690" s="42">
        <v>1935.6095</v>
      </c>
      <c r="G1690" s="42">
        <v>3519.29</v>
      </c>
    </row>
    <row r="1691" spans="1:7">
      <c r="A1691" s="3">
        <v>38269</v>
      </c>
      <c r="B1691" s="4" t="s">
        <v>247</v>
      </c>
      <c r="C1691" s="4" t="s">
        <v>258</v>
      </c>
      <c r="D1691" s="4" t="s">
        <v>262</v>
      </c>
      <c r="E1691" s="4" t="s">
        <v>1860</v>
      </c>
      <c r="F1691" s="42">
        <v>1742.925</v>
      </c>
      <c r="G1691" s="42">
        <v>2323.9</v>
      </c>
    </row>
    <row r="1692" spans="1:7">
      <c r="A1692" s="3">
        <v>38268</v>
      </c>
      <c r="B1692" s="4" t="s">
        <v>264</v>
      </c>
      <c r="C1692" s="4" t="s">
        <v>286</v>
      </c>
      <c r="D1692" s="4" t="s">
        <v>281</v>
      </c>
      <c r="E1692" s="4" t="s">
        <v>1861</v>
      </c>
      <c r="F1692" s="42">
        <v>7750.4768000000004</v>
      </c>
      <c r="G1692" s="42">
        <v>8807.36</v>
      </c>
    </row>
    <row r="1693" spans="1:7">
      <c r="A1693" s="3">
        <v>38267</v>
      </c>
      <c r="B1693" s="4" t="s">
        <v>247</v>
      </c>
      <c r="C1693" s="4" t="s">
        <v>261</v>
      </c>
      <c r="D1693" s="4" t="s">
        <v>251</v>
      </c>
      <c r="E1693" s="4" t="s">
        <v>1862</v>
      </c>
      <c r="F1693" s="42">
        <v>5417.6813999999995</v>
      </c>
      <c r="G1693" s="42">
        <v>9340.83</v>
      </c>
    </row>
    <row r="1694" spans="1:7">
      <c r="A1694" s="3">
        <v>38267</v>
      </c>
      <c r="B1694" s="4" t="s">
        <v>247</v>
      </c>
      <c r="C1694" s="4" t="s">
        <v>286</v>
      </c>
      <c r="D1694" s="4" t="s">
        <v>276</v>
      </c>
      <c r="E1694" s="4" t="s">
        <v>1863</v>
      </c>
      <c r="F1694" s="42">
        <v>3454.6788999999999</v>
      </c>
      <c r="G1694" s="42">
        <v>9336.9699999999993</v>
      </c>
    </row>
    <row r="1695" spans="1:7">
      <c r="A1695" s="3">
        <v>38267</v>
      </c>
      <c r="B1695" s="4" t="s">
        <v>267</v>
      </c>
      <c r="C1695" s="4" t="s">
        <v>255</v>
      </c>
      <c r="D1695" s="4" t="s">
        <v>288</v>
      </c>
      <c r="E1695" s="4" t="s">
        <v>1864</v>
      </c>
      <c r="F1695" s="42">
        <v>4572.0065999999997</v>
      </c>
      <c r="G1695" s="42">
        <v>7882.77</v>
      </c>
    </row>
    <row r="1696" spans="1:7">
      <c r="A1696" s="3">
        <v>38267</v>
      </c>
      <c r="B1696" s="4" t="s">
        <v>275</v>
      </c>
      <c r="C1696" s="4" t="s">
        <v>272</v>
      </c>
      <c r="D1696" s="4" t="s">
        <v>265</v>
      </c>
      <c r="E1696" s="4" t="s">
        <v>1865</v>
      </c>
      <c r="F1696" s="42">
        <v>4574.7884000000004</v>
      </c>
      <c r="G1696" s="42">
        <v>6727.63</v>
      </c>
    </row>
    <row r="1697" spans="1:7">
      <c r="A1697" s="3">
        <v>38267</v>
      </c>
      <c r="B1697" s="4" t="s">
        <v>247</v>
      </c>
      <c r="C1697" s="4" t="s">
        <v>255</v>
      </c>
      <c r="D1697" s="4" t="s">
        <v>288</v>
      </c>
      <c r="E1697" s="4" t="s">
        <v>1866</v>
      </c>
      <c r="F1697" s="42">
        <v>1155.0808</v>
      </c>
      <c r="G1697" s="42">
        <v>3121.84</v>
      </c>
    </row>
    <row r="1698" spans="1:7">
      <c r="A1698" s="3">
        <v>38267</v>
      </c>
      <c r="B1698" s="4" t="s">
        <v>243</v>
      </c>
      <c r="C1698" s="4" t="s">
        <v>244</v>
      </c>
      <c r="D1698" s="4" t="s">
        <v>251</v>
      </c>
      <c r="E1698" s="4" t="s">
        <v>1867</v>
      </c>
      <c r="F1698" s="42">
        <v>2251.4272000000001</v>
      </c>
      <c r="G1698" s="42">
        <v>2558.44</v>
      </c>
    </row>
    <row r="1699" spans="1:7">
      <c r="A1699" s="3">
        <v>38266</v>
      </c>
      <c r="B1699" s="4" t="s">
        <v>247</v>
      </c>
      <c r="C1699" s="4" t="s">
        <v>286</v>
      </c>
      <c r="D1699" s="4" t="s">
        <v>259</v>
      </c>
      <c r="E1699" s="4" t="s">
        <v>1868</v>
      </c>
      <c r="F1699" s="42">
        <v>3671.5798</v>
      </c>
      <c r="G1699" s="42">
        <v>6330.31</v>
      </c>
    </row>
    <row r="1700" spans="1:7">
      <c r="A1700" s="3">
        <v>38266</v>
      </c>
      <c r="B1700" s="4" t="s">
        <v>264</v>
      </c>
      <c r="C1700" s="4" t="s">
        <v>286</v>
      </c>
      <c r="D1700" s="4" t="s">
        <v>254</v>
      </c>
      <c r="E1700" s="4" t="s">
        <v>1869</v>
      </c>
      <c r="F1700" s="42">
        <v>1547.1495</v>
      </c>
      <c r="G1700" s="42">
        <v>3438.11</v>
      </c>
    </row>
    <row r="1701" spans="1:7">
      <c r="A1701" s="3">
        <v>38265</v>
      </c>
      <c r="B1701" s="4" t="s">
        <v>275</v>
      </c>
      <c r="C1701" s="4" t="s">
        <v>255</v>
      </c>
      <c r="D1701" s="4" t="s">
        <v>303</v>
      </c>
      <c r="E1701" s="4" t="s">
        <v>1870</v>
      </c>
      <c r="F1701" s="42">
        <v>2580.172</v>
      </c>
      <c r="G1701" s="42">
        <v>6000.4</v>
      </c>
    </row>
    <row r="1702" spans="1:7">
      <c r="A1702" s="3">
        <v>38265</v>
      </c>
      <c r="B1702" s="4" t="s">
        <v>247</v>
      </c>
      <c r="C1702" s="4" t="s">
        <v>244</v>
      </c>
      <c r="D1702" s="4" t="s">
        <v>276</v>
      </c>
      <c r="E1702" s="4" t="s">
        <v>1871</v>
      </c>
      <c r="F1702" s="42">
        <v>851.52750000000003</v>
      </c>
      <c r="G1702" s="42">
        <v>1135.3699999999999</v>
      </c>
    </row>
    <row r="1703" spans="1:7">
      <c r="A1703" s="3">
        <v>38264</v>
      </c>
      <c r="B1703" s="4" t="s">
        <v>267</v>
      </c>
      <c r="C1703" s="4" t="s">
        <v>272</v>
      </c>
      <c r="D1703" s="4" t="s">
        <v>281</v>
      </c>
      <c r="E1703" s="4" t="s">
        <v>1872</v>
      </c>
      <c r="F1703" s="42">
        <v>4398.0632000000005</v>
      </c>
      <c r="G1703" s="42">
        <v>6467.74</v>
      </c>
    </row>
    <row r="1704" spans="1:7">
      <c r="A1704" s="3">
        <v>38264</v>
      </c>
      <c r="B1704" s="4" t="s">
        <v>247</v>
      </c>
      <c r="C1704" s="4" t="s">
        <v>286</v>
      </c>
      <c r="D1704" s="4" t="s">
        <v>256</v>
      </c>
      <c r="E1704" s="4" t="s">
        <v>1733</v>
      </c>
      <c r="F1704" s="42">
        <v>3946.7250000000004</v>
      </c>
      <c r="G1704" s="42">
        <v>5262.3</v>
      </c>
    </row>
    <row r="1705" spans="1:7">
      <c r="A1705" s="3">
        <v>38263</v>
      </c>
      <c r="B1705" s="4" t="s">
        <v>243</v>
      </c>
      <c r="C1705" s="4" t="s">
        <v>286</v>
      </c>
      <c r="D1705" s="4" t="s">
        <v>254</v>
      </c>
      <c r="E1705" s="4" t="s">
        <v>1873</v>
      </c>
      <c r="F1705" s="42">
        <v>2774.7771000000002</v>
      </c>
      <c r="G1705" s="42">
        <v>6452.97</v>
      </c>
    </row>
    <row r="1706" spans="1:7">
      <c r="A1706" s="3">
        <v>38263</v>
      </c>
      <c r="B1706" s="4" t="s">
        <v>243</v>
      </c>
      <c r="C1706" s="4" t="s">
        <v>286</v>
      </c>
      <c r="D1706" s="4" t="s">
        <v>288</v>
      </c>
      <c r="E1706" s="4" t="s">
        <v>1874</v>
      </c>
      <c r="F1706" s="42">
        <v>2067.7635</v>
      </c>
      <c r="G1706" s="42">
        <v>5588.55</v>
      </c>
    </row>
    <row r="1707" spans="1:7">
      <c r="A1707" s="3">
        <v>38263</v>
      </c>
      <c r="B1707" s="4" t="s">
        <v>267</v>
      </c>
      <c r="C1707" s="4" t="s">
        <v>258</v>
      </c>
      <c r="D1707" s="4" t="s">
        <v>276</v>
      </c>
      <c r="E1707" s="4" t="s">
        <v>1875</v>
      </c>
      <c r="F1707" s="42">
        <v>975.03359999999998</v>
      </c>
      <c r="G1707" s="42">
        <v>2267.52</v>
      </c>
    </row>
    <row r="1708" spans="1:7">
      <c r="A1708" s="3">
        <v>38263</v>
      </c>
      <c r="B1708" s="4" t="s">
        <v>243</v>
      </c>
      <c r="C1708" s="4" t="s">
        <v>286</v>
      </c>
      <c r="D1708" s="4" t="s">
        <v>256</v>
      </c>
      <c r="E1708" s="4" t="s">
        <v>1876</v>
      </c>
      <c r="F1708" s="42">
        <v>939.96280000000002</v>
      </c>
      <c r="G1708" s="42">
        <v>2185.96</v>
      </c>
    </row>
    <row r="1709" spans="1:7">
      <c r="A1709" s="3">
        <v>38263</v>
      </c>
      <c r="B1709" s="4" t="s">
        <v>247</v>
      </c>
      <c r="C1709" s="4" t="s">
        <v>261</v>
      </c>
      <c r="D1709" s="4" t="s">
        <v>259</v>
      </c>
      <c r="E1709" s="4" t="s">
        <v>1877</v>
      </c>
      <c r="F1709" s="42">
        <v>387.57099999999997</v>
      </c>
      <c r="G1709" s="42">
        <v>656.9</v>
      </c>
    </row>
    <row r="1710" spans="1:7">
      <c r="A1710" s="3">
        <v>38262</v>
      </c>
      <c r="B1710" s="4" t="s">
        <v>275</v>
      </c>
      <c r="C1710" s="4" t="s">
        <v>261</v>
      </c>
      <c r="D1710" s="4" t="s">
        <v>259</v>
      </c>
      <c r="E1710" s="4" t="s">
        <v>1878</v>
      </c>
      <c r="F1710" s="42">
        <v>7266.9135000000006</v>
      </c>
      <c r="G1710" s="42">
        <v>7772.1</v>
      </c>
    </row>
    <row r="1711" spans="1:7">
      <c r="A1711" s="3">
        <v>38262</v>
      </c>
      <c r="B1711" s="4" t="s">
        <v>275</v>
      </c>
      <c r="C1711" s="4" t="s">
        <v>253</v>
      </c>
      <c r="D1711" s="4" t="s">
        <v>254</v>
      </c>
      <c r="E1711" s="4" t="s">
        <v>1879</v>
      </c>
      <c r="F1711" s="42">
        <v>6662.8287000000009</v>
      </c>
      <c r="G1711" s="42">
        <v>7126.02</v>
      </c>
    </row>
    <row r="1712" spans="1:7">
      <c r="A1712" s="3">
        <v>38262</v>
      </c>
      <c r="B1712" s="4" t="s">
        <v>264</v>
      </c>
      <c r="C1712" s="4" t="s">
        <v>258</v>
      </c>
      <c r="D1712" s="4" t="s">
        <v>254</v>
      </c>
      <c r="E1712" s="4" t="s">
        <v>1880</v>
      </c>
      <c r="F1712" s="42">
        <v>2578.5144</v>
      </c>
      <c r="G1712" s="42">
        <v>2930.13</v>
      </c>
    </row>
    <row r="1713" spans="1:7">
      <c r="A1713" s="3">
        <v>38261</v>
      </c>
      <c r="B1713" s="4" t="s">
        <v>264</v>
      </c>
      <c r="C1713" s="4" t="s">
        <v>248</v>
      </c>
      <c r="D1713" s="4" t="s">
        <v>303</v>
      </c>
      <c r="E1713" s="4" t="s">
        <v>1881</v>
      </c>
      <c r="F1713" s="42">
        <v>6615.39</v>
      </c>
      <c r="G1713" s="42">
        <v>8820.52</v>
      </c>
    </row>
    <row r="1714" spans="1:7">
      <c r="A1714" s="3">
        <v>38261</v>
      </c>
      <c r="B1714" s="4" t="s">
        <v>264</v>
      </c>
      <c r="C1714" s="4" t="s">
        <v>261</v>
      </c>
      <c r="D1714" s="4" t="s">
        <v>245</v>
      </c>
      <c r="E1714" s="4" t="s">
        <v>1882</v>
      </c>
      <c r="F1714" s="42">
        <v>4539.4910000000009</v>
      </c>
      <c r="G1714" s="42">
        <v>8253.6200000000008</v>
      </c>
    </row>
    <row r="1715" spans="1:7">
      <c r="A1715" s="3">
        <v>38261</v>
      </c>
      <c r="B1715" s="4" t="s">
        <v>243</v>
      </c>
      <c r="C1715" s="4" t="s">
        <v>261</v>
      </c>
      <c r="D1715" s="4" t="s">
        <v>279</v>
      </c>
      <c r="E1715" s="4" t="s">
        <v>1883</v>
      </c>
      <c r="F1715" s="42">
        <v>3017.9487999999997</v>
      </c>
      <c r="G1715" s="42">
        <v>5203.3599999999997</v>
      </c>
    </row>
    <row r="1716" spans="1:7">
      <c r="A1716" s="3">
        <v>38260</v>
      </c>
      <c r="B1716" s="4" t="s">
        <v>267</v>
      </c>
      <c r="C1716" s="4" t="s">
        <v>258</v>
      </c>
      <c r="D1716" s="4" t="s">
        <v>281</v>
      </c>
      <c r="E1716" s="4" t="s">
        <v>1884</v>
      </c>
      <c r="F1716" s="42">
        <v>3523.6395000000002</v>
      </c>
      <c r="G1716" s="42">
        <v>9523.35</v>
      </c>
    </row>
    <row r="1717" spans="1:7">
      <c r="A1717" s="3">
        <v>38260</v>
      </c>
      <c r="B1717" s="4" t="s">
        <v>267</v>
      </c>
      <c r="C1717" s="4" t="s">
        <v>261</v>
      </c>
      <c r="D1717" s="4" t="s">
        <v>245</v>
      </c>
      <c r="E1717" s="4" t="s">
        <v>1885</v>
      </c>
      <c r="F1717" s="42">
        <v>5505.8645999999999</v>
      </c>
      <c r="G1717" s="42">
        <v>9492.8700000000008</v>
      </c>
    </row>
    <row r="1718" spans="1:7">
      <c r="A1718" s="3">
        <v>38260</v>
      </c>
      <c r="B1718" s="4" t="s">
        <v>275</v>
      </c>
      <c r="C1718" s="4" t="s">
        <v>244</v>
      </c>
      <c r="D1718" s="4" t="s">
        <v>281</v>
      </c>
      <c r="E1718" s="4" t="s">
        <v>1886</v>
      </c>
      <c r="F1718" s="42">
        <v>3236.7341000000001</v>
      </c>
      <c r="G1718" s="42">
        <v>8747.93</v>
      </c>
    </row>
    <row r="1719" spans="1:7">
      <c r="A1719" s="3">
        <v>38260</v>
      </c>
      <c r="B1719" s="4" t="s">
        <v>264</v>
      </c>
      <c r="C1719" s="4" t="s">
        <v>244</v>
      </c>
      <c r="D1719" s="4" t="s">
        <v>265</v>
      </c>
      <c r="E1719" s="4" t="s">
        <v>1887</v>
      </c>
      <c r="F1719" s="42">
        <v>2844.6118000000001</v>
      </c>
      <c r="G1719" s="42">
        <v>7688.14</v>
      </c>
    </row>
    <row r="1720" spans="1:7">
      <c r="A1720" s="3">
        <v>38260</v>
      </c>
      <c r="B1720" s="4" t="s">
        <v>275</v>
      </c>
      <c r="C1720" s="4" t="s">
        <v>248</v>
      </c>
      <c r="D1720" s="4" t="s">
        <v>281</v>
      </c>
      <c r="E1720" s="4" t="s">
        <v>1888</v>
      </c>
      <c r="F1720" s="42">
        <v>6348.0889999999999</v>
      </c>
      <c r="G1720" s="42">
        <v>6789.4</v>
      </c>
    </row>
    <row r="1721" spans="1:7">
      <c r="A1721" s="3">
        <v>38260</v>
      </c>
      <c r="B1721" s="4" t="s">
        <v>267</v>
      </c>
      <c r="C1721" s="4" t="s">
        <v>244</v>
      </c>
      <c r="D1721" s="4" t="s">
        <v>262</v>
      </c>
      <c r="E1721" s="4" t="s">
        <v>1889</v>
      </c>
      <c r="F1721" s="42">
        <v>2896.0212000000001</v>
      </c>
      <c r="G1721" s="42">
        <v>4993.1400000000003</v>
      </c>
    </row>
    <row r="1722" spans="1:7">
      <c r="A1722" s="3">
        <v>38260</v>
      </c>
      <c r="B1722" s="4" t="s">
        <v>243</v>
      </c>
      <c r="C1722" s="4" t="s">
        <v>255</v>
      </c>
      <c r="D1722" s="4" t="s">
        <v>268</v>
      </c>
      <c r="E1722" s="4" t="s">
        <v>1890</v>
      </c>
      <c r="F1722" s="42">
        <v>2121.6734999999999</v>
      </c>
      <c r="G1722" s="42">
        <v>4714.83</v>
      </c>
    </row>
    <row r="1723" spans="1:7">
      <c r="A1723" s="3">
        <v>38260</v>
      </c>
      <c r="B1723" s="4" t="s">
        <v>275</v>
      </c>
      <c r="C1723" s="4" t="s">
        <v>248</v>
      </c>
      <c r="D1723" s="4" t="s">
        <v>259</v>
      </c>
      <c r="E1723" s="4" t="s">
        <v>1891</v>
      </c>
      <c r="F1723" s="42">
        <v>500.88749999999999</v>
      </c>
      <c r="G1723" s="42">
        <v>1353.75</v>
      </c>
    </row>
    <row r="1724" spans="1:7">
      <c r="A1724" s="3">
        <v>38260</v>
      </c>
      <c r="B1724" s="4" t="s">
        <v>275</v>
      </c>
      <c r="C1724" s="4" t="s">
        <v>253</v>
      </c>
      <c r="D1724" s="4" t="s">
        <v>279</v>
      </c>
      <c r="E1724" s="4" t="s">
        <v>1892</v>
      </c>
      <c r="F1724" s="42">
        <v>444.07</v>
      </c>
      <c r="G1724" s="42">
        <v>807.4</v>
      </c>
    </row>
    <row r="1725" spans="1:7">
      <c r="A1725" s="3">
        <v>38259</v>
      </c>
      <c r="B1725" s="4" t="s">
        <v>247</v>
      </c>
      <c r="C1725" s="4" t="s">
        <v>258</v>
      </c>
      <c r="D1725" s="4" t="s">
        <v>259</v>
      </c>
      <c r="E1725" s="4" t="s">
        <v>1893</v>
      </c>
      <c r="F1725" s="42">
        <v>4854.4027999999998</v>
      </c>
      <c r="G1725" s="42">
        <v>8369.66</v>
      </c>
    </row>
    <row r="1726" spans="1:7">
      <c r="A1726" s="3">
        <v>38259</v>
      </c>
      <c r="B1726" s="4" t="s">
        <v>247</v>
      </c>
      <c r="C1726" s="4" t="s">
        <v>248</v>
      </c>
      <c r="D1726" s="4" t="s">
        <v>245</v>
      </c>
      <c r="E1726" s="4" t="s">
        <v>1894</v>
      </c>
      <c r="F1726" s="42">
        <v>2626.7312000000002</v>
      </c>
      <c r="G1726" s="42">
        <v>3862.84</v>
      </c>
    </row>
    <row r="1727" spans="1:7">
      <c r="A1727" s="3">
        <v>38258</v>
      </c>
      <c r="B1727" s="4" t="s">
        <v>243</v>
      </c>
      <c r="C1727" s="4" t="s">
        <v>253</v>
      </c>
      <c r="D1727" s="4" t="s">
        <v>262</v>
      </c>
      <c r="E1727" s="4" t="s">
        <v>1895</v>
      </c>
      <c r="F1727" s="42">
        <v>3581.3564999999999</v>
      </c>
      <c r="G1727" s="42">
        <v>7958.57</v>
      </c>
    </row>
    <row r="1728" spans="1:7">
      <c r="A1728" s="3">
        <v>38258</v>
      </c>
      <c r="B1728" s="4" t="s">
        <v>247</v>
      </c>
      <c r="C1728" s="4" t="s">
        <v>286</v>
      </c>
      <c r="D1728" s="4" t="s">
        <v>254</v>
      </c>
      <c r="E1728" s="4" t="s">
        <v>1896</v>
      </c>
      <c r="F1728" s="42">
        <v>1582.7476000000001</v>
      </c>
      <c r="G1728" s="42">
        <v>2327.5700000000002</v>
      </c>
    </row>
    <row r="1729" spans="1:7">
      <c r="A1729" s="3">
        <v>38256</v>
      </c>
      <c r="B1729" s="4" t="s">
        <v>267</v>
      </c>
      <c r="C1729" s="4" t="s">
        <v>248</v>
      </c>
      <c r="D1729" s="4" t="s">
        <v>251</v>
      </c>
      <c r="E1729" s="4" t="s">
        <v>1897</v>
      </c>
      <c r="F1729" s="42">
        <v>3621.1504000000004</v>
      </c>
      <c r="G1729" s="42">
        <v>8421.2800000000007</v>
      </c>
    </row>
    <row r="1730" spans="1:7">
      <c r="A1730" s="3">
        <v>38256</v>
      </c>
      <c r="B1730" s="4" t="s">
        <v>275</v>
      </c>
      <c r="C1730" s="4" t="s">
        <v>248</v>
      </c>
      <c r="D1730" s="4" t="s">
        <v>279</v>
      </c>
      <c r="E1730" s="4" t="s">
        <v>1898</v>
      </c>
      <c r="F1730" s="42">
        <v>3590.7685000000001</v>
      </c>
      <c r="G1730" s="42">
        <v>6528.67</v>
      </c>
    </row>
    <row r="1731" spans="1:7">
      <c r="A1731" s="3">
        <v>38256</v>
      </c>
      <c r="B1731" s="4" t="s">
        <v>243</v>
      </c>
      <c r="C1731" s="4" t="s">
        <v>258</v>
      </c>
      <c r="D1731" s="4" t="s">
        <v>268</v>
      </c>
      <c r="E1731" s="4" t="s">
        <v>1899</v>
      </c>
      <c r="F1731" s="42">
        <v>1593.8809999999999</v>
      </c>
      <c r="G1731" s="42">
        <v>3706.7</v>
      </c>
    </row>
    <row r="1732" spans="1:7">
      <c r="A1732" s="3">
        <v>38255</v>
      </c>
      <c r="B1732" s="4" t="s">
        <v>267</v>
      </c>
      <c r="C1732" s="4" t="s">
        <v>286</v>
      </c>
      <c r="D1732" s="4" t="s">
        <v>245</v>
      </c>
      <c r="E1732" s="4" t="s">
        <v>1900</v>
      </c>
      <c r="F1732" s="42">
        <v>2641.8960000000002</v>
      </c>
      <c r="G1732" s="42">
        <v>5870.88</v>
      </c>
    </row>
    <row r="1733" spans="1:7">
      <c r="A1733" s="3">
        <v>38254</v>
      </c>
      <c r="B1733" s="4" t="s">
        <v>267</v>
      </c>
      <c r="C1733" s="4" t="s">
        <v>272</v>
      </c>
      <c r="D1733" s="4" t="s">
        <v>256</v>
      </c>
      <c r="E1733" s="4" t="s">
        <v>1901</v>
      </c>
      <c r="F1733" s="42">
        <v>6159.0388000000003</v>
      </c>
      <c r="G1733" s="42">
        <v>9057.41</v>
      </c>
    </row>
    <row r="1734" spans="1:7">
      <c r="A1734" s="3">
        <v>38254</v>
      </c>
      <c r="B1734" s="4" t="s">
        <v>275</v>
      </c>
      <c r="C1734" s="4" t="s">
        <v>248</v>
      </c>
      <c r="D1734" s="4" t="s">
        <v>279</v>
      </c>
      <c r="E1734" s="4" t="s">
        <v>1902</v>
      </c>
      <c r="F1734" s="42">
        <v>2982.5345000000002</v>
      </c>
      <c r="G1734" s="42">
        <v>5422.79</v>
      </c>
    </row>
    <row r="1735" spans="1:7">
      <c r="A1735" s="3">
        <v>38254</v>
      </c>
      <c r="B1735" s="4" t="s">
        <v>243</v>
      </c>
      <c r="C1735" s="4" t="s">
        <v>253</v>
      </c>
      <c r="D1735" s="4" t="s">
        <v>259</v>
      </c>
      <c r="E1735" s="4" t="s">
        <v>1903</v>
      </c>
      <c r="F1735" s="42">
        <v>2872.7174999999997</v>
      </c>
      <c r="G1735" s="42">
        <v>3830.29</v>
      </c>
    </row>
    <row r="1736" spans="1:7">
      <c r="A1736" s="3">
        <v>38254</v>
      </c>
      <c r="B1736" s="4" t="s">
        <v>264</v>
      </c>
      <c r="C1736" s="4" t="s">
        <v>272</v>
      </c>
      <c r="D1736" s="4" t="s">
        <v>288</v>
      </c>
      <c r="E1736" s="4" t="s">
        <v>1904</v>
      </c>
      <c r="F1736" s="42">
        <v>1267.3980000000001</v>
      </c>
      <c r="G1736" s="42">
        <v>2304.36</v>
      </c>
    </row>
    <row r="1737" spans="1:7">
      <c r="A1737" s="3">
        <v>38254</v>
      </c>
      <c r="B1737" s="4" t="s">
        <v>247</v>
      </c>
      <c r="C1737" s="4" t="s">
        <v>286</v>
      </c>
      <c r="D1737" s="4" t="s">
        <v>251</v>
      </c>
      <c r="E1737" s="4" t="s">
        <v>1905</v>
      </c>
      <c r="F1737" s="42">
        <v>756.88800000000003</v>
      </c>
      <c r="G1737" s="42">
        <v>860.1</v>
      </c>
    </row>
    <row r="1738" spans="1:7">
      <c r="A1738" s="3">
        <v>38254</v>
      </c>
      <c r="B1738" s="4" t="s">
        <v>267</v>
      </c>
      <c r="C1738" s="4" t="s">
        <v>272</v>
      </c>
      <c r="D1738" s="4" t="s">
        <v>281</v>
      </c>
      <c r="E1738" s="4" t="s">
        <v>1906</v>
      </c>
      <c r="F1738" s="42">
        <v>112.7984</v>
      </c>
      <c r="G1738" s="42">
        <v>128.18</v>
      </c>
    </row>
    <row r="1739" spans="1:7">
      <c r="A1739" s="3">
        <v>38253</v>
      </c>
      <c r="B1739" s="4" t="s">
        <v>247</v>
      </c>
      <c r="C1739" s="4" t="s">
        <v>261</v>
      </c>
      <c r="D1739" s="4" t="s">
        <v>254</v>
      </c>
      <c r="E1739" s="4" t="s">
        <v>1907</v>
      </c>
      <c r="F1739" s="42">
        <v>4089.3860000000004</v>
      </c>
      <c r="G1739" s="42">
        <v>9510.2000000000007</v>
      </c>
    </row>
    <row r="1740" spans="1:7">
      <c r="A1740" s="3">
        <v>38253</v>
      </c>
      <c r="B1740" s="4" t="s">
        <v>264</v>
      </c>
      <c r="C1740" s="4" t="s">
        <v>272</v>
      </c>
      <c r="D1740" s="4" t="s">
        <v>254</v>
      </c>
      <c r="E1740" s="4" t="s">
        <v>1908</v>
      </c>
      <c r="F1740" s="42">
        <v>4597.5074999999997</v>
      </c>
      <c r="G1740" s="42">
        <v>6130.01</v>
      </c>
    </row>
    <row r="1741" spans="1:7">
      <c r="A1741" s="3">
        <v>38253</v>
      </c>
      <c r="B1741" s="4" t="s">
        <v>243</v>
      </c>
      <c r="C1741" s="4" t="s">
        <v>261</v>
      </c>
      <c r="D1741" s="4" t="s">
        <v>259</v>
      </c>
      <c r="E1741" s="4" t="s">
        <v>1909</v>
      </c>
      <c r="F1741" s="42">
        <v>3280.3523999999998</v>
      </c>
      <c r="G1741" s="42">
        <v>5655.78</v>
      </c>
    </row>
    <row r="1742" spans="1:7">
      <c r="A1742" s="3">
        <v>38253</v>
      </c>
      <c r="B1742" s="4" t="s">
        <v>247</v>
      </c>
      <c r="C1742" s="4" t="s">
        <v>253</v>
      </c>
      <c r="D1742" s="4" t="s">
        <v>288</v>
      </c>
      <c r="E1742" s="4" t="s">
        <v>1910</v>
      </c>
      <c r="F1742" s="42">
        <v>1559.4981999999998</v>
      </c>
      <c r="G1742" s="42">
        <v>3626.74</v>
      </c>
    </row>
    <row r="1743" spans="1:7">
      <c r="A1743" s="3">
        <v>38253</v>
      </c>
      <c r="B1743" s="4" t="s">
        <v>275</v>
      </c>
      <c r="C1743" s="4" t="s">
        <v>261</v>
      </c>
      <c r="D1743" s="4" t="s">
        <v>288</v>
      </c>
      <c r="E1743" s="4" t="s">
        <v>1911</v>
      </c>
      <c r="F1743" s="42">
        <v>1657.1991999999998</v>
      </c>
      <c r="G1743" s="42">
        <v>2857.24</v>
      </c>
    </row>
    <row r="1744" spans="1:7">
      <c r="A1744" s="3">
        <v>38251</v>
      </c>
      <c r="B1744" s="4" t="s">
        <v>264</v>
      </c>
      <c r="C1744" s="4" t="s">
        <v>258</v>
      </c>
      <c r="D1744" s="4" t="s">
        <v>256</v>
      </c>
      <c r="E1744" s="4" t="s">
        <v>1912</v>
      </c>
      <c r="F1744" s="42">
        <v>5774.1145999999999</v>
      </c>
      <c r="G1744" s="42">
        <v>9955.3700000000008</v>
      </c>
    </row>
    <row r="1745" spans="1:7">
      <c r="A1745" s="3">
        <v>38251</v>
      </c>
      <c r="B1745" s="4" t="s">
        <v>247</v>
      </c>
      <c r="C1745" s="4" t="s">
        <v>255</v>
      </c>
      <c r="D1745" s="4" t="s">
        <v>317</v>
      </c>
      <c r="E1745" s="4" t="s">
        <v>1913</v>
      </c>
      <c r="F1745" s="42">
        <v>2177.0059999999999</v>
      </c>
      <c r="G1745" s="42">
        <v>5883.8</v>
      </c>
    </row>
    <row r="1746" spans="1:7">
      <c r="A1746" s="3">
        <v>38251</v>
      </c>
      <c r="B1746" s="4" t="s">
        <v>267</v>
      </c>
      <c r="C1746" s="4" t="s">
        <v>261</v>
      </c>
      <c r="D1746" s="4" t="s">
        <v>268</v>
      </c>
      <c r="E1746" s="4" t="s">
        <v>1914</v>
      </c>
      <c r="F1746" s="42">
        <v>2008.8009999999997</v>
      </c>
      <c r="G1746" s="42">
        <v>3463.45</v>
      </c>
    </row>
    <row r="1747" spans="1:7">
      <c r="A1747" s="3">
        <v>38251</v>
      </c>
      <c r="B1747" s="4" t="s">
        <v>243</v>
      </c>
      <c r="C1747" s="4" t="s">
        <v>253</v>
      </c>
      <c r="D1747" s="4" t="s">
        <v>268</v>
      </c>
      <c r="E1747" s="4" t="s">
        <v>1915</v>
      </c>
      <c r="F1747" s="42">
        <v>1101.1422</v>
      </c>
      <c r="G1747" s="42">
        <v>2976.06</v>
      </c>
    </row>
    <row r="1748" spans="1:7">
      <c r="A1748" s="3">
        <v>38250</v>
      </c>
      <c r="B1748" s="4" t="s">
        <v>247</v>
      </c>
      <c r="C1748" s="4" t="s">
        <v>272</v>
      </c>
      <c r="D1748" s="4" t="s">
        <v>256</v>
      </c>
      <c r="E1748" s="4" t="s">
        <v>1916</v>
      </c>
      <c r="F1748" s="42">
        <v>6055.1832000000004</v>
      </c>
      <c r="G1748" s="42">
        <v>6880.89</v>
      </c>
    </row>
    <row r="1749" spans="1:7">
      <c r="A1749" s="3">
        <v>38250</v>
      </c>
      <c r="B1749" s="4" t="s">
        <v>247</v>
      </c>
      <c r="C1749" s="4" t="s">
        <v>261</v>
      </c>
      <c r="D1749" s="4" t="s">
        <v>288</v>
      </c>
      <c r="E1749" s="4" t="s">
        <v>1917</v>
      </c>
      <c r="F1749" s="42">
        <v>2081.2875000000004</v>
      </c>
      <c r="G1749" s="42">
        <v>2775.05</v>
      </c>
    </row>
    <row r="1750" spans="1:7">
      <c r="A1750" s="3">
        <v>38250</v>
      </c>
      <c r="B1750" s="4" t="s">
        <v>267</v>
      </c>
      <c r="C1750" s="4" t="s">
        <v>244</v>
      </c>
      <c r="D1750" s="4" t="s">
        <v>259</v>
      </c>
      <c r="E1750" s="4" t="s">
        <v>1918</v>
      </c>
      <c r="F1750" s="42">
        <v>939.33159999999998</v>
      </c>
      <c r="G1750" s="42">
        <v>1381.37</v>
      </c>
    </row>
    <row r="1751" spans="1:7">
      <c r="A1751" s="3">
        <v>38249</v>
      </c>
      <c r="B1751" s="4" t="s">
        <v>243</v>
      </c>
      <c r="C1751" s="4" t="s">
        <v>261</v>
      </c>
      <c r="D1751" s="4" t="s">
        <v>254</v>
      </c>
      <c r="E1751" s="4" t="s">
        <v>1919</v>
      </c>
      <c r="F1751" s="42">
        <v>5342.1131500000001</v>
      </c>
      <c r="G1751" s="42">
        <v>5713.49</v>
      </c>
    </row>
    <row r="1752" spans="1:7">
      <c r="A1752" s="3">
        <v>38249</v>
      </c>
      <c r="B1752" s="4" t="s">
        <v>247</v>
      </c>
      <c r="C1752" s="4" t="s">
        <v>261</v>
      </c>
      <c r="D1752" s="4" t="s">
        <v>262</v>
      </c>
      <c r="E1752" s="4" t="s">
        <v>1920</v>
      </c>
      <c r="F1752" s="42">
        <v>2145.6071999999999</v>
      </c>
      <c r="G1752" s="42">
        <v>2438.19</v>
      </c>
    </row>
    <row r="1753" spans="1:7">
      <c r="A1753" s="3">
        <v>38249</v>
      </c>
      <c r="B1753" s="4" t="s">
        <v>267</v>
      </c>
      <c r="C1753" s="4" t="s">
        <v>272</v>
      </c>
      <c r="D1753" s="4" t="s">
        <v>281</v>
      </c>
      <c r="E1753" s="4" t="s">
        <v>1921</v>
      </c>
      <c r="F1753" s="42">
        <v>115.3515</v>
      </c>
      <c r="G1753" s="42">
        <v>209.73</v>
      </c>
    </row>
    <row r="1754" spans="1:7">
      <c r="A1754" s="3">
        <v>38248</v>
      </c>
      <c r="B1754" s="4" t="s">
        <v>264</v>
      </c>
      <c r="C1754" s="4" t="s">
        <v>253</v>
      </c>
      <c r="D1754" s="4" t="s">
        <v>303</v>
      </c>
      <c r="E1754" s="4" t="s">
        <v>1922</v>
      </c>
      <c r="F1754" s="42">
        <v>5773.1677</v>
      </c>
      <c r="G1754" s="42">
        <v>9785.0300000000007</v>
      </c>
    </row>
    <row r="1755" spans="1:7">
      <c r="A1755" s="3">
        <v>38248</v>
      </c>
      <c r="B1755" s="4" t="s">
        <v>243</v>
      </c>
      <c r="C1755" s="4" t="s">
        <v>248</v>
      </c>
      <c r="D1755" s="4" t="s">
        <v>288</v>
      </c>
      <c r="E1755" s="4" t="s">
        <v>1923</v>
      </c>
      <c r="F1755" s="42">
        <v>4373.8031999999994</v>
      </c>
      <c r="G1755" s="42">
        <v>7541.04</v>
      </c>
    </row>
    <row r="1756" spans="1:7">
      <c r="A1756" s="3">
        <v>38248</v>
      </c>
      <c r="B1756" s="4" t="s">
        <v>247</v>
      </c>
      <c r="C1756" s="4" t="s">
        <v>253</v>
      </c>
      <c r="D1756" s="4" t="s">
        <v>303</v>
      </c>
      <c r="E1756" s="4" t="s">
        <v>1924</v>
      </c>
      <c r="F1756" s="42">
        <v>50.728000000000002</v>
      </c>
      <c r="G1756" s="42">
        <v>74.599999999999994</v>
      </c>
    </row>
    <row r="1757" spans="1:7">
      <c r="A1757" s="3">
        <v>38247</v>
      </c>
      <c r="B1757" s="4" t="s">
        <v>243</v>
      </c>
      <c r="C1757" s="4" t="s">
        <v>258</v>
      </c>
      <c r="D1757" s="4" t="s">
        <v>303</v>
      </c>
      <c r="E1757" s="4" t="s">
        <v>591</v>
      </c>
      <c r="F1757" s="42">
        <v>2680.1504999999997</v>
      </c>
      <c r="G1757" s="42">
        <v>7243.65</v>
      </c>
    </row>
    <row r="1758" spans="1:7">
      <c r="A1758" s="3">
        <v>38247</v>
      </c>
      <c r="B1758" s="4" t="s">
        <v>247</v>
      </c>
      <c r="C1758" s="4" t="s">
        <v>253</v>
      </c>
      <c r="D1758" s="4" t="s">
        <v>251</v>
      </c>
      <c r="E1758" s="4" t="s">
        <v>1925</v>
      </c>
      <c r="F1758" s="42">
        <v>2852.1680000000006</v>
      </c>
      <c r="G1758" s="42">
        <v>5185.76</v>
      </c>
    </row>
    <row r="1759" spans="1:7">
      <c r="A1759" s="3">
        <v>38247</v>
      </c>
      <c r="B1759" s="4" t="s">
        <v>267</v>
      </c>
      <c r="C1759" s="4" t="s">
        <v>272</v>
      </c>
      <c r="D1759" s="4" t="s">
        <v>303</v>
      </c>
      <c r="E1759" s="4" t="s">
        <v>1926</v>
      </c>
      <c r="F1759" s="42">
        <v>913.60770000000002</v>
      </c>
      <c r="G1759" s="42">
        <v>2469.21</v>
      </c>
    </row>
    <row r="1760" spans="1:7">
      <c r="A1760" s="3">
        <v>38246</v>
      </c>
      <c r="B1760" s="4" t="s">
        <v>264</v>
      </c>
      <c r="C1760" s="4" t="s">
        <v>253</v>
      </c>
      <c r="D1760" s="4" t="s">
        <v>288</v>
      </c>
      <c r="E1760" s="4" t="s">
        <v>1927</v>
      </c>
      <c r="F1760" s="42">
        <v>5286.0675000000001</v>
      </c>
      <c r="G1760" s="42">
        <v>7048.09</v>
      </c>
    </row>
    <row r="1761" spans="1:7">
      <c r="A1761" s="3">
        <v>38246</v>
      </c>
      <c r="B1761" s="4" t="s">
        <v>247</v>
      </c>
      <c r="C1761" s="4" t="s">
        <v>255</v>
      </c>
      <c r="D1761" s="4" t="s">
        <v>288</v>
      </c>
      <c r="E1761" s="4" t="s">
        <v>1928</v>
      </c>
      <c r="F1761" s="42">
        <v>2182.1965</v>
      </c>
      <c r="G1761" s="42">
        <v>2333.9</v>
      </c>
    </row>
    <row r="1762" spans="1:7">
      <c r="A1762" s="3">
        <v>38246</v>
      </c>
      <c r="B1762" s="4" t="s">
        <v>267</v>
      </c>
      <c r="C1762" s="4" t="s">
        <v>248</v>
      </c>
      <c r="D1762" s="4" t="s">
        <v>317</v>
      </c>
      <c r="E1762" s="4" t="s">
        <v>1929</v>
      </c>
      <c r="F1762" s="42">
        <v>828.59280000000001</v>
      </c>
      <c r="G1762" s="42">
        <v>2239.44</v>
      </c>
    </row>
    <row r="1763" spans="1:7">
      <c r="A1763" s="3">
        <v>38245</v>
      </c>
      <c r="B1763" s="4" t="s">
        <v>247</v>
      </c>
      <c r="C1763" s="4" t="s">
        <v>248</v>
      </c>
      <c r="D1763" s="4" t="s">
        <v>268</v>
      </c>
      <c r="E1763" s="4" t="s">
        <v>1930</v>
      </c>
      <c r="F1763" s="42">
        <v>2600.4857999999999</v>
      </c>
      <c r="G1763" s="42">
        <v>7028.34</v>
      </c>
    </row>
    <row r="1764" spans="1:7">
      <c r="A1764" s="3">
        <v>38244</v>
      </c>
      <c r="B1764" s="4" t="s">
        <v>247</v>
      </c>
      <c r="C1764" s="4" t="s">
        <v>261</v>
      </c>
      <c r="D1764" s="4" t="s">
        <v>281</v>
      </c>
      <c r="E1764" s="4" t="s">
        <v>1931</v>
      </c>
      <c r="F1764" s="42">
        <v>3229.116</v>
      </c>
      <c r="G1764" s="42">
        <v>3453.6</v>
      </c>
    </row>
    <row r="1765" spans="1:7">
      <c r="A1765" s="3">
        <v>38243</v>
      </c>
      <c r="B1765" s="4" t="s">
        <v>264</v>
      </c>
      <c r="C1765" s="4" t="s">
        <v>272</v>
      </c>
      <c r="D1765" s="4" t="s">
        <v>276</v>
      </c>
      <c r="E1765" s="4" t="s">
        <v>1932</v>
      </c>
      <c r="F1765" s="42">
        <v>2811.7964999999999</v>
      </c>
      <c r="G1765" s="42">
        <v>7599.45</v>
      </c>
    </row>
    <row r="1766" spans="1:7">
      <c r="A1766" s="3">
        <v>38242</v>
      </c>
      <c r="B1766" s="4" t="s">
        <v>275</v>
      </c>
      <c r="C1766" s="4" t="s">
        <v>253</v>
      </c>
      <c r="D1766" s="4" t="s">
        <v>265</v>
      </c>
      <c r="E1766" s="4" t="s">
        <v>1933</v>
      </c>
      <c r="F1766" s="42">
        <v>3673.2696000000001</v>
      </c>
      <c r="G1766" s="42">
        <v>4174.17</v>
      </c>
    </row>
    <row r="1767" spans="1:7">
      <c r="A1767" s="3">
        <v>38242</v>
      </c>
      <c r="B1767" s="4" t="s">
        <v>264</v>
      </c>
      <c r="C1767" s="4" t="s">
        <v>255</v>
      </c>
      <c r="D1767" s="4" t="s">
        <v>279</v>
      </c>
      <c r="E1767" s="4" t="s">
        <v>1934</v>
      </c>
      <c r="F1767" s="42">
        <v>1454.76</v>
      </c>
      <c r="G1767" s="42">
        <v>1939.68</v>
      </c>
    </row>
    <row r="1768" spans="1:7">
      <c r="A1768" s="3">
        <v>38242</v>
      </c>
      <c r="B1768" s="4" t="s">
        <v>247</v>
      </c>
      <c r="C1768" s="4" t="s">
        <v>258</v>
      </c>
      <c r="D1768" s="4" t="s">
        <v>268</v>
      </c>
      <c r="E1768" s="4" t="s">
        <v>1935</v>
      </c>
      <c r="F1768" s="42">
        <v>1467.4357500000001</v>
      </c>
      <c r="G1768" s="42">
        <v>1569.45</v>
      </c>
    </row>
    <row r="1769" spans="1:7">
      <c r="A1769" s="3">
        <v>38240</v>
      </c>
      <c r="B1769" s="4" t="s">
        <v>247</v>
      </c>
      <c r="C1769" s="4" t="s">
        <v>258</v>
      </c>
      <c r="D1769" s="4" t="s">
        <v>259</v>
      </c>
      <c r="E1769" s="4" t="s">
        <v>1936</v>
      </c>
      <c r="F1769" s="42">
        <v>6481.875</v>
      </c>
      <c r="G1769" s="42">
        <v>8642.5</v>
      </c>
    </row>
    <row r="1770" spans="1:7">
      <c r="A1770" s="3">
        <v>38240</v>
      </c>
      <c r="B1770" s="4" t="s">
        <v>267</v>
      </c>
      <c r="C1770" s="4" t="s">
        <v>255</v>
      </c>
      <c r="D1770" s="4" t="s">
        <v>256</v>
      </c>
      <c r="E1770" s="4" t="s">
        <v>1937</v>
      </c>
      <c r="F1770" s="42">
        <v>2852.3447999999999</v>
      </c>
      <c r="G1770" s="42">
        <v>7709.04</v>
      </c>
    </row>
    <row r="1771" spans="1:7">
      <c r="A1771" s="3">
        <v>38240</v>
      </c>
      <c r="B1771" s="4" t="s">
        <v>247</v>
      </c>
      <c r="C1771" s="4" t="s">
        <v>261</v>
      </c>
      <c r="D1771" s="4" t="s">
        <v>259</v>
      </c>
      <c r="E1771" s="4" t="s">
        <v>1938</v>
      </c>
      <c r="F1771" s="42">
        <v>2996.1374999999998</v>
      </c>
      <c r="G1771" s="42">
        <v>3994.85</v>
      </c>
    </row>
    <row r="1772" spans="1:7">
      <c r="A1772" s="3">
        <v>38240</v>
      </c>
      <c r="B1772" s="4" t="s">
        <v>247</v>
      </c>
      <c r="C1772" s="4" t="s">
        <v>286</v>
      </c>
      <c r="D1772" s="4" t="s">
        <v>251</v>
      </c>
      <c r="E1772" s="4" t="s">
        <v>1939</v>
      </c>
      <c r="F1772" s="42">
        <v>1017.9251500000001</v>
      </c>
      <c r="G1772" s="42">
        <v>1088.69</v>
      </c>
    </row>
    <row r="1773" spans="1:7">
      <c r="A1773" s="3">
        <v>38239</v>
      </c>
      <c r="B1773" s="4" t="s">
        <v>247</v>
      </c>
      <c r="C1773" s="4" t="s">
        <v>248</v>
      </c>
      <c r="D1773" s="4" t="s">
        <v>256</v>
      </c>
      <c r="E1773" s="4" t="s">
        <v>1804</v>
      </c>
      <c r="F1773" s="42">
        <v>9317.9668999999994</v>
      </c>
      <c r="G1773" s="42">
        <v>9965.74</v>
      </c>
    </row>
    <row r="1774" spans="1:7">
      <c r="A1774" s="3">
        <v>38239</v>
      </c>
      <c r="B1774" s="4" t="s">
        <v>264</v>
      </c>
      <c r="C1774" s="4" t="s">
        <v>244</v>
      </c>
      <c r="D1774" s="4" t="s">
        <v>259</v>
      </c>
      <c r="E1774" s="4" t="s">
        <v>674</v>
      </c>
      <c r="F1774" s="42">
        <v>4665.4069</v>
      </c>
      <c r="G1774" s="42">
        <v>4989.74</v>
      </c>
    </row>
    <row r="1775" spans="1:7">
      <c r="A1775" s="3">
        <v>38239</v>
      </c>
      <c r="B1775" s="4" t="s">
        <v>264</v>
      </c>
      <c r="C1775" s="4" t="s">
        <v>286</v>
      </c>
      <c r="D1775" s="4" t="s">
        <v>259</v>
      </c>
      <c r="E1775" s="4" t="s">
        <v>1940</v>
      </c>
      <c r="F1775" s="42">
        <v>1724.0325999999998</v>
      </c>
      <c r="G1775" s="42">
        <v>2972.47</v>
      </c>
    </row>
    <row r="1776" spans="1:7">
      <c r="A1776" s="3">
        <v>38238</v>
      </c>
      <c r="B1776" s="4" t="s">
        <v>247</v>
      </c>
      <c r="C1776" s="4" t="s">
        <v>255</v>
      </c>
      <c r="D1776" s="4" t="s">
        <v>268</v>
      </c>
      <c r="E1776" s="4" t="s">
        <v>1941</v>
      </c>
      <c r="F1776" s="42">
        <v>1907.5574000000001</v>
      </c>
      <c r="G1776" s="42">
        <v>4436.18</v>
      </c>
    </row>
    <row r="1777" spans="1:7">
      <c r="A1777" s="3">
        <v>38238</v>
      </c>
      <c r="B1777" s="4" t="s">
        <v>267</v>
      </c>
      <c r="C1777" s="4" t="s">
        <v>244</v>
      </c>
      <c r="D1777" s="4" t="s">
        <v>268</v>
      </c>
      <c r="E1777" s="4" t="s">
        <v>1942</v>
      </c>
      <c r="F1777" s="42">
        <v>1160.2431999999999</v>
      </c>
      <c r="G1777" s="42">
        <v>2698.24</v>
      </c>
    </row>
    <row r="1778" spans="1:7">
      <c r="A1778" s="3">
        <v>38238</v>
      </c>
      <c r="B1778" s="4" t="s">
        <v>243</v>
      </c>
      <c r="C1778" s="4" t="s">
        <v>272</v>
      </c>
      <c r="D1778" s="4" t="s">
        <v>288</v>
      </c>
      <c r="E1778" s="4" t="s">
        <v>1943</v>
      </c>
      <c r="F1778" s="42">
        <v>1054.1905999999999</v>
      </c>
      <c r="G1778" s="42">
        <v>1817.57</v>
      </c>
    </row>
    <row r="1779" spans="1:7">
      <c r="A1779" s="3">
        <v>38238</v>
      </c>
      <c r="B1779" s="4" t="s">
        <v>247</v>
      </c>
      <c r="C1779" s="4" t="s">
        <v>286</v>
      </c>
      <c r="D1779" s="4" t="s">
        <v>288</v>
      </c>
      <c r="E1779" s="4" t="s">
        <v>1944</v>
      </c>
      <c r="F1779" s="42">
        <v>422.72450000000003</v>
      </c>
      <c r="G1779" s="42">
        <v>768.59</v>
      </c>
    </row>
    <row r="1780" spans="1:7">
      <c r="A1780" s="3">
        <v>38237</v>
      </c>
      <c r="B1780" s="4" t="s">
        <v>275</v>
      </c>
      <c r="C1780" s="4" t="s">
        <v>244</v>
      </c>
      <c r="D1780" s="4" t="s">
        <v>281</v>
      </c>
      <c r="E1780" s="4" t="s">
        <v>1945</v>
      </c>
      <c r="F1780" s="42">
        <v>7884.2659500000009</v>
      </c>
      <c r="G1780" s="42">
        <v>8432.3700000000008</v>
      </c>
    </row>
    <row r="1781" spans="1:7">
      <c r="A1781" s="3">
        <v>38237</v>
      </c>
      <c r="B1781" s="4" t="s">
        <v>267</v>
      </c>
      <c r="C1781" s="4" t="s">
        <v>248</v>
      </c>
      <c r="D1781" s="4" t="s">
        <v>288</v>
      </c>
      <c r="E1781" s="4" t="s">
        <v>1946</v>
      </c>
      <c r="F1781" s="42">
        <v>3498.1875999999997</v>
      </c>
      <c r="G1781" s="42">
        <v>8135.32</v>
      </c>
    </row>
    <row r="1782" spans="1:7">
      <c r="A1782" s="3">
        <v>38237</v>
      </c>
      <c r="B1782" s="4" t="s">
        <v>267</v>
      </c>
      <c r="C1782" s="4" t="s">
        <v>261</v>
      </c>
      <c r="D1782" s="4" t="s">
        <v>265</v>
      </c>
      <c r="E1782" s="4" t="s">
        <v>1947</v>
      </c>
      <c r="F1782" s="42">
        <v>5047.3450499999999</v>
      </c>
      <c r="G1782" s="42">
        <v>5398.23</v>
      </c>
    </row>
    <row r="1783" spans="1:7">
      <c r="A1783" s="3">
        <v>38237</v>
      </c>
      <c r="B1783" s="4" t="s">
        <v>247</v>
      </c>
      <c r="C1783" s="4" t="s">
        <v>248</v>
      </c>
      <c r="D1783" s="4" t="s">
        <v>276</v>
      </c>
      <c r="E1783" s="4" t="s">
        <v>1948</v>
      </c>
      <c r="F1783" s="42">
        <v>1465.875</v>
      </c>
      <c r="G1783" s="42">
        <v>3257.5</v>
      </c>
    </row>
    <row r="1784" spans="1:7">
      <c r="A1784" s="3">
        <v>38237</v>
      </c>
      <c r="B1784" s="4" t="s">
        <v>247</v>
      </c>
      <c r="C1784" s="4" t="s">
        <v>258</v>
      </c>
      <c r="D1784" s="4" t="s">
        <v>265</v>
      </c>
      <c r="E1784" s="4" t="s">
        <v>1949</v>
      </c>
      <c r="F1784" s="42">
        <v>1864.6688000000001</v>
      </c>
      <c r="G1784" s="42">
        <v>2742.16</v>
      </c>
    </row>
    <row r="1785" spans="1:7">
      <c r="A1785" s="3">
        <v>38236</v>
      </c>
      <c r="B1785" s="4" t="s">
        <v>247</v>
      </c>
      <c r="C1785" s="4" t="s">
        <v>244</v>
      </c>
      <c r="D1785" s="4" t="s">
        <v>262</v>
      </c>
      <c r="E1785" s="4" t="s">
        <v>1950</v>
      </c>
      <c r="F1785" s="42">
        <v>4774.7205000000004</v>
      </c>
      <c r="G1785" s="42">
        <v>8681.31</v>
      </c>
    </row>
    <row r="1786" spans="1:7">
      <c r="A1786" s="3">
        <v>38236</v>
      </c>
      <c r="B1786" s="4" t="s">
        <v>267</v>
      </c>
      <c r="C1786" s="4" t="s">
        <v>255</v>
      </c>
      <c r="D1786" s="4" t="s">
        <v>279</v>
      </c>
      <c r="E1786" s="4" t="s">
        <v>1951</v>
      </c>
      <c r="F1786" s="42">
        <v>3595.4837000000002</v>
      </c>
      <c r="G1786" s="42">
        <v>8361.59</v>
      </c>
    </row>
    <row r="1787" spans="1:7">
      <c r="A1787" s="3">
        <v>38236</v>
      </c>
      <c r="B1787" s="4" t="s">
        <v>275</v>
      </c>
      <c r="C1787" s="4" t="s">
        <v>258</v>
      </c>
      <c r="D1787" s="4" t="s">
        <v>251</v>
      </c>
      <c r="E1787" s="4" t="s">
        <v>1952</v>
      </c>
      <c r="F1787" s="42">
        <v>5481.7663999999995</v>
      </c>
      <c r="G1787" s="42">
        <v>6229.28</v>
      </c>
    </row>
    <row r="1788" spans="1:7">
      <c r="A1788" s="3">
        <v>38236</v>
      </c>
      <c r="B1788" s="4" t="s">
        <v>267</v>
      </c>
      <c r="C1788" s="4" t="s">
        <v>261</v>
      </c>
      <c r="D1788" s="4" t="s">
        <v>317</v>
      </c>
      <c r="E1788" s="4" t="s">
        <v>1953</v>
      </c>
      <c r="F1788" s="42">
        <v>2808.3587000000002</v>
      </c>
      <c r="G1788" s="42">
        <v>4759.93</v>
      </c>
    </row>
    <row r="1789" spans="1:7">
      <c r="A1789" s="3">
        <v>38236</v>
      </c>
      <c r="B1789" s="4" t="s">
        <v>243</v>
      </c>
      <c r="C1789" s="4" t="s">
        <v>248</v>
      </c>
      <c r="D1789" s="4" t="s">
        <v>251</v>
      </c>
      <c r="E1789" s="4" t="s">
        <v>1954</v>
      </c>
      <c r="F1789" s="42">
        <v>3980.1696000000002</v>
      </c>
      <c r="G1789" s="42">
        <v>4522.92</v>
      </c>
    </row>
    <row r="1790" spans="1:7">
      <c r="A1790" s="3">
        <v>38236</v>
      </c>
      <c r="B1790" s="4" t="s">
        <v>247</v>
      </c>
      <c r="C1790" s="4" t="s">
        <v>248</v>
      </c>
      <c r="D1790" s="4" t="s">
        <v>245</v>
      </c>
      <c r="E1790" s="4" t="s">
        <v>578</v>
      </c>
      <c r="F1790" s="42">
        <v>1823.277</v>
      </c>
      <c r="G1790" s="42">
        <v>3090.3</v>
      </c>
    </row>
    <row r="1791" spans="1:7">
      <c r="A1791" s="3">
        <v>38236</v>
      </c>
      <c r="B1791" s="4" t="s">
        <v>264</v>
      </c>
      <c r="C1791" s="4" t="s">
        <v>261</v>
      </c>
      <c r="D1791" s="4" t="s">
        <v>262</v>
      </c>
      <c r="E1791" s="4" t="s">
        <v>1955</v>
      </c>
      <c r="F1791" s="42">
        <v>826.56804999999997</v>
      </c>
      <c r="G1791" s="42">
        <v>884.03</v>
      </c>
    </row>
    <row r="1792" spans="1:7">
      <c r="A1792" s="3">
        <v>38235</v>
      </c>
      <c r="B1792" s="4" t="s">
        <v>247</v>
      </c>
      <c r="C1792" s="4" t="s">
        <v>258</v>
      </c>
      <c r="D1792" s="4" t="s">
        <v>245</v>
      </c>
      <c r="E1792" s="4" t="s">
        <v>1956</v>
      </c>
      <c r="F1792" s="42">
        <v>3313.2715000000003</v>
      </c>
      <c r="G1792" s="42">
        <v>6024.13</v>
      </c>
    </row>
    <row r="1793" spans="1:7">
      <c r="A1793" s="3">
        <v>38235</v>
      </c>
      <c r="B1793" s="4" t="s">
        <v>264</v>
      </c>
      <c r="C1793" s="4" t="s">
        <v>258</v>
      </c>
      <c r="D1793" s="4" t="s">
        <v>276</v>
      </c>
      <c r="E1793" s="4" t="s">
        <v>1957</v>
      </c>
      <c r="F1793" s="42">
        <v>5486.8231000000005</v>
      </c>
      <c r="G1793" s="42">
        <v>5868.26</v>
      </c>
    </row>
    <row r="1794" spans="1:7">
      <c r="A1794" s="3">
        <v>38235</v>
      </c>
      <c r="B1794" s="4" t="s">
        <v>243</v>
      </c>
      <c r="C1794" s="4" t="s">
        <v>255</v>
      </c>
      <c r="D1794" s="4" t="s">
        <v>281</v>
      </c>
      <c r="E1794" s="4" t="s">
        <v>1958</v>
      </c>
      <c r="F1794" s="42">
        <v>965.33280000000002</v>
      </c>
      <c r="G1794" s="42">
        <v>2244.96</v>
      </c>
    </row>
    <row r="1795" spans="1:7">
      <c r="A1795" s="3">
        <v>38234</v>
      </c>
      <c r="B1795" s="4" t="s">
        <v>243</v>
      </c>
      <c r="C1795" s="4" t="s">
        <v>255</v>
      </c>
      <c r="D1795" s="4" t="s">
        <v>317</v>
      </c>
      <c r="E1795" s="4" t="s">
        <v>1959</v>
      </c>
      <c r="F1795" s="42">
        <v>5157.0475000000006</v>
      </c>
      <c r="G1795" s="42">
        <v>9376.4500000000007</v>
      </c>
    </row>
    <row r="1796" spans="1:7">
      <c r="A1796" s="3">
        <v>38234</v>
      </c>
      <c r="B1796" s="4" t="s">
        <v>275</v>
      </c>
      <c r="C1796" s="4" t="s">
        <v>248</v>
      </c>
      <c r="D1796" s="4" t="s">
        <v>288</v>
      </c>
      <c r="E1796" s="4" t="s">
        <v>1960</v>
      </c>
      <c r="F1796" s="42">
        <v>5988.93</v>
      </c>
      <c r="G1796" s="42">
        <v>7985.24</v>
      </c>
    </row>
    <row r="1797" spans="1:7">
      <c r="A1797" s="3">
        <v>38234</v>
      </c>
      <c r="B1797" s="4" t="s">
        <v>247</v>
      </c>
      <c r="C1797" s="4" t="s">
        <v>261</v>
      </c>
      <c r="D1797" s="4" t="s">
        <v>262</v>
      </c>
      <c r="E1797" s="4" t="s">
        <v>1961</v>
      </c>
      <c r="F1797" s="42">
        <v>5842.0823999999993</v>
      </c>
      <c r="G1797" s="42">
        <v>6638.73</v>
      </c>
    </row>
    <row r="1798" spans="1:7">
      <c r="A1798" s="3">
        <v>38234</v>
      </c>
      <c r="B1798" s="4" t="s">
        <v>243</v>
      </c>
      <c r="C1798" s="4" t="s">
        <v>244</v>
      </c>
      <c r="D1798" s="4" t="s">
        <v>317</v>
      </c>
      <c r="E1798" s="4" t="s">
        <v>1962</v>
      </c>
      <c r="F1798" s="42">
        <v>2356.7912999999999</v>
      </c>
      <c r="G1798" s="42">
        <v>5480.91</v>
      </c>
    </row>
    <row r="1799" spans="1:7">
      <c r="A1799" s="3">
        <v>38232</v>
      </c>
      <c r="B1799" s="4" t="s">
        <v>243</v>
      </c>
      <c r="C1799" s="4" t="s">
        <v>253</v>
      </c>
      <c r="D1799" s="4" t="s">
        <v>276</v>
      </c>
      <c r="E1799" s="4" t="s">
        <v>895</v>
      </c>
      <c r="F1799" s="42">
        <v>3759.9414999999995</v>
      </c>
      <c r="G1799" s="42">
        <v>8744.0499999999993</v>
      </c>
    </row>
    <row r="1800" spans="1:7">
      <c r="A1800" s="3">
        <v>38232</v>
      </c>
      <c r="B1800" s="4" t="s">
        <v>264</v>
      </c>
      <c r="C1800" s="4" t="s">
        <v>244</v>
      </c>
      <c r="D1800" s="4" t="s">
        <v>256</v>
      </c>
      <c r="E1800" s="4" t="s">
        <v>1963</v>
      </c>
      <c r="F1800" s="42">
        <v>3978.6256000000003</v>
      </c>
      <c r="G1800" s="42">
        <v>5850.92</v>
      </c>
    </row>
    <row r="1801" spans="1:7">
      <c r="A1801" s="3">
        <v>38232</v>
      </c>
      <c r="B1801" s="4" t="s">
        <v>247</v>
      </c>
      <c r="C1801" s="4" t="s">
        <v>258</v>
      </c>
      <c r="D1801" s="4" t="s">
        <v>245</v>
      </c>
      <c r="E1801" s="4" t="s">
        <v>1964</v>
      </c>
      <c r="F1801" s="42">
        <v>3719.6367999999998</v>
      </c>
      <c r="G1801" s="42">
        <v>4226.8599999999997</v>
      </c>
    </row>
    <row r="1802" spans="1:7">
      <c r="A1802" s="3">
        <v>38232</v>
      </c>
      <c r="B1802" s="4" t="s">
        <v>264</v>
      </c>
      <c r="C1802" s="4" t="s">
        <v>286</v>
      </c>
      <c r="D1802" s="4" t="s">
        <v>265</v>
      </c>
      <c r="E1802" s="4" t="s">
        <v>1965</v>
      </c>
      <c r="F1802" s="42">
        <v>1514.0880999999999</v>
      </c>
      <c r="G1802" s="42">
        <v>4092.13</v>
      </c>
    </row>
    <row r="1803" spans="1:7">
      <c r="A1803" s="3">
        <v>38231</v>
      </c>
      <c r="B1803" s="4" t="s">
        <v>247</v>
      </c>
      <c r="C1803" s="4" t="s">
        <v>255</v>
      </c>
      <c r="D1803" s="4" t="s">
        <v>276</v>
      </c>
      <c r="E1803" s="4" t="s">
        <v>1966</v>
      </c>
      <c r="F1803" s="42">
        <v>5018.3728000000001</v>
      </c>
      <c r="G1803" s="42">
        <v>7379.96</v>
      </c>
    </row>
    <row r="1804" spans="1:7">
      <c r="A1804" s="3">
        <v>38231</v>
      </c>
      <c r="B1804" s="4" t="s">
        <v>247</v>
      </c>
      <c r="C1804" s="4" t="s">
        <v>286</v>
      </c>
      <c r="D1804" s="4" t="s">
        <v>281</v>
      </c>
      <c r="E1804" s="4" t="s">
        <v>1967</v>
      </c>
      <c r="F1804" s="42">
        <v>425.44370000000004</v>
      </c>
      <c r="G1804" s="42">
        <v>455.02</v>
      </c>
    </row>
    <row r="1805" spans="1:7">
      <c r="A1805" s="3">
        <v>38230</v>
      </c>
      <c r="B1805" s="4" t="s">
        <v>243</v>
      </c>
      <c r="C1805" s="4" t="s">
        <v>244</v>
      </c>
      <c r="D1805" s="4" t="s">
        <v>288</v>
      </c>
      <c r="E1805" s="4" t="s">
        <v>1968</v>
      </c>
      <c r="F1805" s="42">
        <v>5802.5733</v>
      </c>
      <c r="G1805" s="42">
        <v>9834.8700000000008</v>
      </c>
    </row>
    <row r="1806" spans="1:7">
      <c r="A1806" s="3">
        <v>38230</v>
      </c>
      <c r="B1806" s="4" t="s">
        <v>264</v>
      </c>
      <c r="C1806" s="4" t="s">
        <v>244</v>
      </c>
      <c r="D1806" s="4" t="s">
        <v>259</v>
      </c>
      <c r="E1806" s="4" t="s">
        <v>1969</v>
      </c>
      <c r="F1806" s="42">
        <v>2393.5456000000004</v>
      </c>
      <c r="G1806" s="42">
        <v>3519.92</v>
      </c>
    </row>
    <row r="1807" spans="1:7">
      <c r="A1807" s="3">
        <v>38229</v>
      </c>
      <c r="B1807" s="4" t="s">
        <v>247</v>
      </c>
      <c r="C1807" s="4" t="s">
        <v>244</v>
      </c>
      <c r="D1807" s="4" t="s">
        <v>256</v>
      </c>
      <c r="E1807" s="4" t="s">
        <v>1970</v>
      </c>
      <c r="F1807" s="42">
        <v>3131.6125999999999</v>
      </c>
      <c r="G1807" s="42">
        <v>7282.82</v>
      </c>
    </row>
    <row r="1808" spans="1:7">
      <c r="A1808" s="3">
        <v>38229</v>
      </c>
      <c r="B1808" s="4" t="s">
        <v>275</v>
      </c>
      <c r="C1808" s="4" t="s">
        <v>286</v>
      </c>
      <c r="D1808" s="4" t="s">
        <v>259</v>
      </c>
      <c r="E1808" s="4" t="s">
        <v>1971</v>
      </c>
      <c r="F1808" s="42">
        <v>3931.9823999999994</v>
      </c>
      <c r="G1808" s="42">
        <v>6779.28</v>
      </c>
    </row>
    <row r="1809" spans="1:7">
      <c r="A1809" s="3">
        <v>38229</v>
      </c>
      <c r="B1809" s="4" t="s">
        <v>243</v>
      </c>
      <c r="C1809" s="4" t="s">
        <v>248</v>
      </c>
      <c r="D1809" s="4" t="s">
        <v>265</v>
      </c>
      <c r="E1809" s="4" t="s">
        <v>1972</v>
      </c>
      <c r="F1809" s="42">
        <v>4482.7980000000007</v>
      </c>
      <c r="G1809" s="42">
        <v>6592.35</v>
      </c>
    </row>
    <row r="1810" spans="1:7">
      <c r="A1810" s="3">
        <v>38229</v>
      </c>
      <c r="B1810" s="4" t="s">
        <v>247</v>
      </c>
      <c r="C1810" s="4" t="s">
        <v>255</v>
      </c>
      <c r="D1810" s="4" t="s">
        <v>288</v>
      </c>
      <c r="E1810" s="4" t="s">
        <v>1973</v>
      </c>
      <c r="F1810" s="42">
        <v>3366.8195000000001</v>
      </c>
      <c r="G1810" s="42">
        <v>6121.49</v>
      </c>
    </row>
    <row r="1811" spans="1:7">
      <c r="A1811" s="3">
        <v>38229</v>
      </c>
      <c r="B1811" s="4" t="s">
        <v>243</v>
      </c>
      <c r="C1811" s="4" t="s">
        <v>286</v>
      </c>
      <c r="D1811" s="4" t="s">
        <v>288</v>
      </c>
      <c r="E1811" s="4" t="s">
        <v>1974</v>
      </c>
      <c r="F1811" s="42">
        <v>744.8433</v>
      </c>
      <c r="G1811" s="42">
        <v>2013.09</v>
      </c>
    </row>
    <row r="1812" spans="1:7">
      <c r="A1812" s="3">
        <v>38229</v>
      </c>
      <c r="B1812" s="4" t="s">
        <v>264</v>
      </c>
      <c r="C1812" s="4" t="s">
        <v>272</v>
      </c>
      <c r="D1812" s="4" t="s">
        <v>268</v>
      </c>
      <c r="E1812" s="4" t="s">
        <v>1975</v>
      </c>
      <c r="F1812" s="42">
        <v>141.85600000000002</v>
      </c>
      <c r="G1812" s="42">
        <v>257.92</v>
      </c>
    </row>
    <row r="1813" spans="1:7">
      <c r="A1813" s="3">
        <v>38228</v>
      </c>
      <c r="B1813" s="4" t="s">
        <v>264</v>
      </c>
      <c r="C1813" s="4" t="s">
        <v>258</v>
      </c>
      <c r="D1813" s="4" t="s">
        <v>303</v>
      </c>
      <c r="E1813" s="4" t="s">
        <v>1395</v>
      </c>
      <c r="F1813" s="42">
        <v>3887.3220000000001</v>
      </c>
      <c r="G1813" s="42">
        <v>5716.65</v>
      </c>
    </row>
    <row r="1814" spans="1:7">
      <c r="A1814" s="3">
        <v>38228</v>
      </c>
      <c r="B1814" s="4" t="s">
        <v>247</v>
      </c>
      <c r="C1814" s="4" t="s">
        <v>258</v>
      </c>
      <c r="D1814" s="4" t="s">
        <v>317</v>
      </c>
      <c r="E1814" s="4" t="s">
        <v>1976</v>
      </c>
      <c r="F1814" s="42">
        <v>3729.2025000000003</v>
      </c>
      <c r="G1814" s="42">
        <v>4972.2700000000004</v>
      </c>
    </row>
    <row r="1815" spans="1:7">
      <c r="A1815" s="3">
        <v>38228</v>
      </c>
      <c r="B1815" s="4" t="s">
        <v>275</v>
      </c>
      <c r="C1815" s="4" t="s">
        <v>258</v>
      </c>
      <c r="D1815" s="4" t="s">
        <v>251</v>
      </c>
      <c r="E1815" s="4" t="s">
        <v>1977</v>
      </c>
      <c r="F1815" s="42">
        <v>1775.8355000000001</v>
      </c>
      <c r="G1815" s="42">
        <v>4129.8500000000004</v>
      </c>
    </row>
    <row r="1816" spans="1:7">
      <c r="A1816" s="3">
        <v>38228</v>
      </c>
      <c r="B1816" s="4" t="s">
        <v>264</v>
      </c>
      <c r="C1816" s="4" t="s">
        <v>261</v>
      </c>
      <c r="D1816" s="4" t="s">
        <v>279</v>
      </c>
      <c r="E1816" s="4" t="s">
        <v>1978</v>
      </c>
      <c r="F1816" s="42">
        <v>1451.1935000000001</v>
      </c>
      <c r="G1816" s="42">
        <v>2459.65</v>
      </c>
    </row>
    <row r="1817" spans="1:7">
      <c r="A1817" s="3">
        <v>38227</v>
      </c>
      <c r="B1817" s="4" t="s">
        <v>247</v>
      </c>
      <c r="C1817" s="4" t="s">
        <v>258</v>
      </c>
      <c r="D1817" s="4" t="s">
        <v>256</v>
      </c>
      <c r="E1817" s="4" t="s">
        <v>1979</v>
      </c>
      <c r="F1817" s="42">
        <v>3543.2532000000001</v>
      </c>
      <c r="G1817" s="42">
        <v>9576.36</v>
      </c>
    </row>
    <row r="1818" spans="1:7">
      <c r="A1818" s="3">
        <v>38227</v>
      </c>
      <c r="B1818" s="4" t="s">
        <v>247</v>
      </c>
      <c r="C1818" s="4" t="s">
        <v>272</v>
      </c>
      <c r="D1818" s="4" t="s">
        <v>251</v>
      </c>
      <c r="E1818" s="4" t="s">
        <v>1980</v>
      </c>
      <c r="F1818" s="42">
        <v>7898.9152000000004</v>
      </c>
      <c r="G1818" s="42">
        <v>8976.0400000000009</v>
      </c>
    </row>
    <row r="1819" spans="1:7">
      <c r="A1819" s="3">
        <v>38227</v>
      </c>
      <c r="B1819" s="4" t="s">
        <v>267</v>
      </c>
      <c r="C1819" s="4" t="s">
        <v>248</v>
      </c>
      <c r="D1819" s="4" t="s">
        <v>276</v>
      </c>
      <c r="E1819" s="4" t="s">
        <v>1981</v>
      </c>
      <c r="F1819" s="42">
        <v>5363.1532000000007</v>
      </c>
      <c r="G1819" s="42">
        <v>7886.99</v>
      </c>
    </row>
    <row r="1820" spans="1:7">
      <c r="A1820" s="3">
        <v>38227</v>
      </c>
      <c r="B1820" s="4" t="s">
        <v>243</v>
      </c>
      <c r="C1820" s="4" t="s">
        <v>286</v>
      </c>
      <c r="D1820" s="4" t="s">
        <v>251</v>
      </c>
      <c r="E1820" s="4" t="s">
        <v>1399</v>
      </c>
      <c r="F1820" s="42">
        <v>2021.7449999999999</v>
      </c>
      <c r="G1820" s="42">
        <v>2695.66</v>
      </c>
    </row>
    <row r="1821" spans="1:7">
      <c r="A1821" s="3">
        <v>38227</v>
      </c>
      <c r="B1821" s="4" t="s">
        <v>275</v>
      </c>
      <c r="C1821" s="4" t="s">
        <v>248</v>
      </c>
      <c r="D1821" s="4" t="s">
        <v>317</v>
      </c>
      <c r="E1821" s="4" t="s">
        <v>1982</v>
      </c>
      <c r="F1821" s="42">
        <v>1901.4449999999999</v>
      </c>
      <c r="G1821" s="42">
        <v>2535.2600000000002</v>
      </c>
    </row>
    <row r="1822" spans="1:7">
      <c r="A1822" s="3">
        <v>38227</v>
      </c>
      <c r="B1822" s="4" t="s">
        <v>267</v>
      </c>
      <c r="C1822" s="4" t="s">
        <v>258</v>
      </c>
      <c r="D1822" s="4" t="s">
        <v>259</v>
      </c>
      <c r="E1822" s="4" t="s">
        <v>1983</v>
      </c>
      <c r="F1822" s="42">
        <v>964.14480000000003</v>
      </c>
      <c r="G1822" s="42">
        <v>1417.86</v>
      </c>
    </row>
    <row r="1823" spans="1:7">
      <c r="A1823" s="3">
        <v>38226</v>
      </c>
      <c r="B1823" s="4" t="s">
        <v>264</v>
      </c>
      <c r="C1823" s="4" t="s">
        <v>286</v>
      </c>
      <c r="D1823" s="4" t="s">
        <v>256</v>
      </c>
      <c r="E1823" s="4" t="s">
        <v>1984</v>
      </c>
      <c r="F1823" s="42">
        <v>4832.6850000000004</v>
      </c>
      <c r="G1823" s="42">
        <v>8786.7000000000007</v>
      </c>
    </row>
    <row r="1824" spans="1:7">
      <c r="A1824" s="3">
        <v>38226</v>
      </c>
      <c r="B1824" s="4" t="s">
        <v>243</v>
      </c>
      <c r="C1824" s="4" t="s">
        <v>255</v>
      </c>
      <c r="D1824" s="4" t="s">
        <v>303</v>
      </c>
      <c r="E1824" s="4" t="s">
        <v>1985</v>
      </c>
      <c r="F1824" s="42">
        <v>4356.9674999999997</v>
      </c>
      <c r="G1824" s="42">
        <v>5809.29</v>
      </c>
    </row>
    <row r="1825" spans="1:7">
      <c r="A1825" s="3">
        <v>38226</v>
      </c>
      <c r="B1825" s="4" t="s">
        <v>247</v>
      </c>
      <c r="C1825" s="4" t="s">
        <v>244</v>
      </c>
      <c r="D1825" s="4" t="s">
        <v>303</v>
      </c>
      <c r="E1825" s="4" t="s">
        <v>1800</v>
      </c>
      <c r="F1825" s="42">
        <v>1441.1398999999999</v>
      </c>
      <c r="G1825" s="42">
        <v>2442.61</v>
      </c>
    </row>
    <row r="1826" spans="1:7">
      <c r="A1826" s="3">
        <v>38226</v>
      </c>
      <c r="B1826" s="4" t="s">
        <v>264</v>
      </c>
      <c r="C1826" s="4" t="s">
        <v>253</v>
      </c>
      <c r="D1826" s="4" t="s">
        <v>288</v>
      </c>
      <c r="E1826" s="4" t="s">
        <v>1986</v>
      </c>
      <c r="F1826" s="42">
        <v>757.37750000000005</v>
      </c>
      <c r="G1826" s="42">
        <v>1377.05</v>
      </c>
    </row>
    <row r="1827" spans="1:7">
      <c r="A1827" s="3">
        <v>38225</v>
      </c>
      <c r="B1827" s="4" t="s">
        <v>247</v>
      </c>
      <c r="C1827" s="4" t="s">
        <v>253</v>
      </c>
      <c r="D1827" s="4" t="s">
        <v>251</v>
      </c>
      <c r="E1827" s="4" t="s">
        <v>1987</v>
      </c>
      <c r="F1827" s="42">
        <v>3879.2588999999998</v>
      </c>
      <c r="G1827" s="42">
        <v>4148.9399999999996</v>
      </c>
    </row>
    <row r="1828" spans="1:7">
      <c r="A1828" s="3">
        <v>38224</v>
      </c>
      <c r="B1828" s="4" t="s">
        <v>243</v>
      </c>
      <c r="C1828" s="4" t="s">
        <v>255</v>
      </c>
      <c r="D1828" s="4" t="s">
        <v>262</v>
      </c>
      <c r="E1828" s="4" t="s">
        <v>1988</v>
      </c>
      <c r="F1828" s="42">
        <v>2637.41995</v>
      </c>
      <c r="G1828" s="42">
        <v>2820.77</v>
      </c>
    </row>
    <row r="1829" spans="1:7">
      <c r="A1829" s="3">
        <v>38224</v>
      </c>
      <c r="B1829" s="4" t="s">
        <v>264</v>
      </c>
      <c r="C1829" s="4" t="s">
        <v>244</v>
      </c>
      <c r="D1829" s="4" t="s">
        <v>256</v>
      </c>
      <c r="E1829" s="4" t="s">
        <v>1989</v>
      </c>
      <c r="F1829" s="42">
        <v>666.74479999999994</v>
      </c>
      <c r="G1829" s="42">
        <v>1149.56</v>
      </c>
    </row>
    <row r="1830" spans="1:7">
      <c r="A1830" s="3">
        <v>38222</v>
      </c>
      <c r="B1830" s="4" t="s">
        <v>243</v>
      </c>
      <c r="C1830" s="4" t="s">
        <v>253</v>
      </c>
      <c r="D1830" s="4" t="s">
        <v>265</v>
      </c>
      <c r="E1830" s="4" t="s">
        <v>1945</v>
      </c>
      <c r="F1830" s="42">
        <v>8622.1492500000004</v>
      </c>
      <c r="G1830" s="42">
        <v>9221.5499999999993</v>
      </c>
    </row>
    <row r="1831" spans="1:7">
      <c r="A1831" s="3">
        <v>38222</v>
      </c>
      <c r="B1831" s="4" t="s">
        <v>267</v>
      </c>
      <c r="C1831" s="4" t="s">
        <v>272</v>
      </c>
      <c r="D1831" s="4" t="s">
        <v>288</v>
      </c>
      <c r="E1831" s="4" t="s">
        <v>1990</v>
      </c>
      <c r="F1831" s="42">
        <v>3304.6064999999999</v>
      </c>
      <c r="G1831" s="42">
        <v>7343.57</v>
      </c>
    </row>
    <row r="1832" spans="1:7">
      <c r="A1832" s="3">
        <v>38222</v>
      </c>
      <c r="B1832" s="4" t="s">
        <v>264</v>
      </c>
      <c r="C1832" s="4" t="s">
        <v>255</v>
      </c>
      <c r="D1832" s="4" t="s">
        <v>288</v>
      </c>
      <c r="E1832" s="4" t="s">
        <v>1652</v>
      </c>
      <c r="F1832" s="42">
        <v>3081.9657000000002</v>
      </c>
      <c r="G1832" s="42">
        <v>3296.22</v>
      </c>
    </row>
    <row r="1833" spans="1:7">
      <c r="A1833" s="3">
        <v>38222</v>
      </c>
      <c r="B1833" s="4" t="s">
        <v>267</v>
      </c>
      <c r="C1833" s="4" t="s">
        <v>244</v>
      </c>
      <c r="D1833" s="4" t="s">
        <v>288</v>
      </c>
      <c r="E1833" s="4" t="s">
        <v>1991</v>
      </c>
      <c r="F1833" s="42">
        <v>969.23200000000008</v>
      </c>
      <c r="G1833" s="42">
        <v>1762.24</v>
      </c>
    </row>
    <row r="1834" spans="1:7">
      <c r="A1834" s="3">
        <v>38222</v>
      </c>
      <c r="B1834" s="4" t="s">
        <v>264</v>
      </c>
      <c r="C1834" s="4" t="s">
        <v>253</v>
      </c>
      <c r="D1834" s="4" t="s">
        <v>251</v>
      </c>
      <c r="E1834" s="4" t="s">
        <v>1992</v>
      </c>
      <c r="F1834" s="42">
        <v>782.59050000000002</v>
      </c>
      <c r="G1834" s="42">
        <v>1739.09</v>
      </c>
    </row>
    <row r="1835" spans="1:7">
      <c r="A1835" s="3">
        <v>38221</v>
      </c>
      <c r="B1835" s="4" t="s">
        <v>247</v>
      </c>
      <c r="C1835" s="4" t="s">
        <v>255</v>
      </c>
      <c r="D1835" s="4" t="s">
        <v>281</v>
      </c>
      <c r="E1835" s="4" t="s">
        <v>1993</v>
      </c>
      <c r="F1835" s="42">
        <v>3539.2165000000005</v>
      </c>
      <c r="G1835" s="42">
        <v>9565.4500000000007</v>
      </c>
    </row>
    <row r="1836" spans="1:7">
      <c r="A1836" s="3">
        <v>38221</v>
      </c>
      <c r="B1836" s="4" t="s">
        <v>267</v>
      </c>
      <c r="C1836" s="4" t="s">
        <v>272</v>
      </c>
      <c r="D1836" s="4" t="s">
        <v>276</v>
      </c>
      <c r="E1836" s="4" t="s">
        <v>1994</v>
      </c>
      <c r="F1836" s="42">
        <v>3448.9587000000001</v>
      </c>
      <c r="G1836" s="42">
        <v>9321.51</v>
      </c>
    </row>
    <row r="1837" spans="1:7">
      <c r="A1837" s="3">
        <v>38221</v>
      </c>
      <c r="B1837" s="4" t="s">
        <v>243</v>
      </c>
      <c r="C1837" s="4" t="s">
        <v>244</v>
      </c>
      <c r="D1837" s="4" t="s">
        <v>256</v>
      </c>
      <c r="E1837" s="4" t="s">
        <v>1995</v>
      </c>
      <c r="F1837" s="42">
        <v>3605.8734999999997</v>
      </c>
      <c r="G1837" s="42">
        <v>6111.65</v>
      </c>
    </row>
    <row r="1838" spans="1:7">
      <c r="A1838" s="3">
        <v>38220</v>
      </c>
      <c r="B1838" s="4" t="s">
        <v>264</v>
      </c>
      <c r="C1838" s="4" t="s">
        <v>253</v>
      </c>
      <c r="D1838" s="4" t="s">
        <v>317</v>
      </c>
      <c r="E1838" s="4" t="s">
        <v>1996</v>
      </c>
      <c r="F1838" s="42">
        <v>2606.7183999999997</v>
      </c>
      <c r="G1838" s="42">
        <v>2962.18</v>
      </c>
    </row>
    <row r="1839" spans="1:7">
      <c r="A1839" s="3">
        <v>38220</v>
      </c>
      <c r="B1839" s="4" t="s">
        <v>243</v>
      </c>
      <c r="C1839" s="4" t="s">
        <v>261</v>
      </c>
      <c r="D1839" s="4" t="s">
        <v>254</v>
      </c>
      <c r="E1839" s="4" t="s">
        <v>1997</v>
      </c>
      <c r="F1839" s="42">
        <v>1381.9096000000002</v>
      </c>
      <c r="G1839" s="42">
        <v>2032.22</v>
      </c>
    </row>
    <row r="1840" spans="1:7">
      <c r="A1840" s="3">
        <v>38219</v>
      </c>
      <c r="B1840" s="4" t="s">
        <v>247</v>
      </c>
      <c r="C1840" s="4" t="s">
        <v>261</v>
      </c>
      <c r="D1840" s="4" t="s">
        <v>254</v>
      </c>
      <c r="E1840" s="4" t="s">
        <v>1998</v>
      </c>
      <c r="F1840" s="42">
        <v>2734.8741999999997</v>
      </c>
      <c r="G1840" s="42">
        <v>4635.38</v>
      </c>
    </row>
    <row r="1841" spans="1:7">
      <c r="A1841" s="3">
        <v>38218</v>
      </c>
      <c r="B1841" s="4" t="s">
        <v>264</v>
      </c>
      <c r="C1841" s="4" t="s">
        <v>248</v>
      </c>
      <c r="D1841" s="4" t="s">
        <v>303</v>
      </c>
      <c r="E1841" s="4" t="s">
        <v>1999</v>
      </c>
      <c r="F1841" s="42">
        <v>1427.2638999999999</v>
      </c>
      <c r="G1841" s="42">
        <v>3857.47</v>
      </c>
    </row>
    <row r="1842" spans="1:7">
      <c r="A1842" s="3">
        <v>38217</v>
      </c>
      <c r="B1842" s="4" t="s">
        <v>275</v>
      </c>
      <c r="C1842" s="4" t="s">
        <v>255</v>
      </c>
      <c r="D1842" s="4" t="s">
        <v>262</v>
      </c>
      <c r="E1842" s="4" t="s">
        <v>2000</v>
      </c>
      <c r="F1842" s="42">
        <v>4844.0752000000002</v>
      </c>
      <c r="G1842" s="42">
        <v>7123.64</v>
      </c>
    </row>
    <row r="1843" spans="1:7">
      <c r="A1843" s="3">
        <v>38217</v>
      </c>
      <c r="B1843" s="4" t="s">
        <v>247</v>
      </c>
      <c r="C1843" s="4" t="s">
        <v>258</v>
      </c>
      <c r="D1843" s="4" t="s">
        <v>279</v>
      </c>
      <c r="E1843" s="4" t="s">
        <v>2001</v>
      </c>
      <c r="F1843" s="42">
        <v>2420.9618</v>
      </c>
      <c r="G1843" s="42">
        <v>6543.14</v>
      </c>
    </row>
    <row r="1844" spans="1:7">
      <c r="A1844" s="3">
        <v>38217</v>
      </c>
      <c r="B1844" s="4" t="s">
        <v>267</v>
      </c>
      <c r="C1844" s="4" t="s">
        <v>244</v>
      </c>
      <c r="D1844" s="4" t="s">
        <v>276</v>
      </c>
      <c r="E1844" s="4" t="s">
        <v>2002</v>
      </c>
      <c r="F1844" s="42">
        <v>2575.3365000000003</v>
      </c>
      <c r="G1844" s="42">
        <v>4682.43</v>
      </c>
    </row>
    <row r="1845" spans="1:7">
      <c r="A1845" s="3">
        <v>38217</v>
      </c>
      <c r="B1845" s="4" t="s">
        <v>247</v>
      </c>
      <c r="C1845" s="4" t="s">
        <v>286</v>
      </c>
      <c r="D1845" s="4" t="s">
        <v>254</v>
      </c>
      <c r="E1845" s="4" t="s">
        <v>1038</v>
      </c>
      <c r="F1845" s="42">
        <v>2991.7649999999999</v>
      </c>
      <c r="G1845" s="42">
        <v>3989.02</v>
      </c>
    </row>
    <row r="1846" spans="1:7">
      <c r="A1846" s="3">
        <v>38216</v>
      </c>
      <c r="B1846" s="4" t="s">
        <v>264</v>
      </c>
      <c r="C1846" s="4" t="s">
        <v>253</v>
      </c>
      <c r="D1846" s="4" t="s">
        <v>245</v>
      </c>
      <c r="E1846" s="4" t="s">
        <v>2003</v>
      </c>
      <c r="F1846" s="42">
        <v>6390.6656000000003</v>
      </c>
      <c r="G1846" s="42">
        <v>7262.12</v>
      </c>
    </row>
    <row r="1847" spans="1:7">
      <c r="A1847" s="3">
        <v>38216</v>
      </c>
      <c r="B1847" s="4" t="s">
        <v>275</v>
      </c>
      <c r="C1847" s="4" t="s">
        <v>272</v>
      </c>
      <c r="D1847" s="4" t="s">
        <v>276</v>
      </c>
      <c r="E1847" s="4" t="s">
        <v>2004</v>
      </c>
      <c r="F1847" s="42">
        <v>3418.5360000000005</v>
      </c>
      <c r="G1847" s="42">
        <v>6215.52</v>
      </c>
    </row>
    <row r="1848" spans="1:7">
      <c r="A1848" s="3">
        <v>38216</v>
      </c>
      <c r="B1848" s="4" t="s">
        <v>247</v>
      </c>
      <c r="C1848" s="4" t="s">
        <v>248</v>
      </c>
      <c r="D1848" s="4" t="s">
        <v>288</v>
      </c>
      <c r="E1848" s="4" t="s">
        <v>2005</v>
      </c>
      <c r="F1848" s="42">
        <v>3740.28</v>
      </c>
      <c r="G1848" s="42">
        <v>4987.04</v>
      </c>
    </row>
    <row r="1849" spans="1:7">
      <c r="A1849" s="3">
        <v>38216</v>
      </c>
      <c r="B1849" s="4" t="s">
        <v>247</v>
      </c>
      <c r="C1849" s="4" t="s">
        <v>255</v>
      </c>
      <c r="D1849" s="4" t="s">
        <v>268</v>
      </c>
      <c r="E1849" s="4" t="s">
        <v>2006</v>
      </c>
      <c r="F1849" s="42">
        <v>301.33499999999998</v>
      </c>
      <c r="G1849" s="42">
        <v>401.78</v>
      </c>
    </row>
    <row r="1850" spans="1:7">
      <c r="A1850" s="3">
        <v>38215</v>
      </c>
      <c r="B1850" s="4" t="s">
        <v>247</v>
      </c>
      <c r="C1850" s="4" t="s">
        <v>258</v>
      </c>
      <c r="D1850" s="4" t="s">
        <v>262</v>
      </c>
      <c r="E1850" s="4" t="s">
        <v>2007</v>
      </c>
      <c r="F1850" s="42">
        <v>4345.5600000000004</v>
      </c>
      <c r="G1850" s="42">
        <v>5794.08</v>
      </c>
    </row>
    <row r="1851" spans="1:7">
      <c r="A1851" s="3">
        <v>38215</v>
      </c>
      <c r="B1851" s="4" t="s">
        <v>247</v>
      </c>
      <c r="C1851" s="4" t="s">
        <v>253</v>
      </c>
      <c r="D1851" s="4" t="s">
        <v>259</v>
      </c>
      <c r="E1851" s="4" t="s">
        <v>2008</v>
      </c>
      <c r="F1851" s="42">
        <v>5014.3632000000007</v>
      </c>
      <c r="G1851" s="42">
        <v>5698.14</v>
      </c>
    </row>
    <row r="1852" spans="1:7">
      <c r="A1852" s="3">
        <v>38215</v>
      </c>
      <c r="B1852" s="4" t="s">
        <v>264</v>
      </c>
      <c r="C1852" s="4" t="s">
        <v>255</v>
      </c>
      <c r="D1852" s="4" t="s">
        <v>265</v>
      </c>
      <c r="E1852" s="4" t="s">
        <v>2009</v>
      </c>
      <c r="F1852" s="42">
        <v>2095.9028000000003</v>
      </c>
      <c r="G1852" s="42">
        <v>3082.21</v>
      </c>
    </row>
    <row r="1853" spans="1:7">
      <c r="A1853" s="3">
        <v>38215</v>
      </c>
      <c r="B1853" s="4" t="s">
        <v>267</v>
      </c>
      <c r="C1853" s="4" t="s">
        <v>258</v>
      </c>
      <c r="D1853" s="4" t="s">
        <v>245</v>
      </c>
      <c r="E1853" s="4" t="s">
        <v>2010</v>
      </c>
      <c r="F1853" s="42">
        <v>2645.0589</v>
      </c>
      <c r="G1853" s="42">
        <v>2828.94</v>
      </c>
    </row>
    <row r="1854" spans="1:7">
      <c r="A1854" s="3">
        <v>38214</v>
      </c>
      <c r="B1854" s="4" t="s">
        <v>243</v>
      </c>
      <c r="C1854" s="4" t="s">
        <v>248</v>
      </c>
      <c r="D1854" s="4" t="s">
        <v>256</v>
      </c>
      <c r="E1854" s="4" t="s">
        <v>2011</v>
      </c>
      <c r="F1854" s="42">
        <v>3778.8529000000003</v>
      </c>
      <c r="G1854" s="42">
        <v>8788.0300000000007</v>
      </c>
    </row>
    <row r="1855" spans="1:7">
      <c r="A1855" s="3">
        <v>38212</v>
      </c>
      <c r="B1855" s="4" t="s">
        <v>267</v>
      </c>
      <c r="C1855" s="4" t="s">
        <v>253</v>
      </c>
      <c r="D1855" s="4" t="s">
        <v>268</v>
      </c>
      <c r="E1855" s="4" t="s">
        <v>2012</v>
      </c>
      <c r="F1855" s="42">
        <v>8446.4599999999991</v>
      </c>
      <c r="G1855" s="42">
        <v>9598.25</v>
      </c>
    </row>
    <row r="1856" spans="1:7">
      <c r="A1856" s="3">
        <v>38212</v>
      </c>
      <c r="B1856" s="4" t="s">
        <v>247</v>
      </c>
      <c r="C1856" s="4" t="s">
        <v>255</v>
      </c>
      <c r="D1856" s="4" t="s">
        <v>288</v>
      </c>
      <c r="E1856" s="4" t="s">
        <v>2013</v>
      </c>
      <c r="F1856" s="42">
        <v>2791.8868000000002</v>
      </c>
      <c r="G1856" s="42">
        <v>7545.64</v>
      </c>
    </row>
    <row r="1857" spans="1:7">
      <c r="A1857" s="3">
        <v>38212</v>
      </c>
      <c r="B1857" s="4" t="s">
        <v>264</v>
      </c>
      <c r="C1857" s="4" t="s">
        <v>258</v>
      </c>
      <c r="D1857" s="4" t="s">
        <v>245</v>
      </c>
      <c r="E1857" s="4" t="s">
        <v>2014</v>
      </c>
      <c r="F1857" s="42">
        <v>4570.1656000000003</v>
      </c>
      <c r="G1857" s="42">
        <v>5193.37</v>
      </c>
    </row>
    <row r="1858" spans="1:7">
      <c r="A1858" s="3">
        <v>38212</v>
      </c>
      <c r="B1858" s="4" t="s">
        <v>275</v>
      </c>
      <c r="C1858" s="4" t="s">
        <v>258</v>
      </c>
      <c r="D1858" s="4" t="s">
        <v>251</v>
      </c>
      <c r="E1858" s="4" t="s">
        <v>2015</v>
      </c>
      <c r="F1858" s="42">
        <v>1054.7642000000001</v>
      </c>
      <c r="G1858" s="42">
        <v>2452.94</v>
      </c>
    </row>
    <row r="1859" spans="1:7">
      <c r="A1859" s="3">
        <v>38212</v>
      </c>
      <c r="B1859" s="4" t="s">
        <v>243</v>
      </c>
      <c r="C1859" s="4" t="s">
        <v>272</v>
      </c>
      <c r="D1859" s="4" t="s">
        <v>254</v>
      </c>
      <c r="E1859" s="4" t="s">
        <v>2016</v>
      </c>
      <c r="F1859" s="42">
        <v>852.83199999999999</v>
      </c>
      <c r="G1859" s="42">
        <v>1470.4</v>
      </c>
    </row>
    <row r="1860" spans="1:7">
      <c r="A1860" s="3">
        <v>38212</v>
      </c>
      <c r="B1860" s="4" t="s">
        <v>247</v>
      </c>
      <c r="C1860" s="4" t="s">
        <v>253</v>
      </c>
      <c r="D1860" s="4" t="s">
        <v>303</v>
      </c>
      <c r="E1860" s="4" t="s">
        <v>2017</v>
      </c>
      <c r="F1860" s="42">
        <v>425.30239999999998</v>
      </c>
      <c r="G1860" s="42">
        <v>733.28</v>
      </c>
    </row>
    <row r="1861" spans="1:7">
      <c r="A1861" s="3">
        <v>38211</v>
      </c>
      <c r="B1861" s="4" t="s">
        <v>264</v>
      </c>
      <c r="C1861" s="4" t="s">
        <v>244</v>
      </c>
      <c r="D1861" s="4" t="s">
        <v>288</v>
      </c>
      <c r="E1861" s="4" t="s">
        <v>2018</v>
      </c>
      <c r="F1861" s="42">
        <v>6187.3336000000008</v>
      </c>
      <c r="G1861" s="42">
        <v>9099.02</v>
      </c>
    </row>
    <row r="1862" spans="1:7">
      <c r="A1862" s="3">
        <v>38210</v>
      </c>
      <c r="B1862" s="4" t="s">
        <v>247</v>
      </c>
      <c r="C1862" s="4" t="s">
        <v>258</v>
      </c>
      <c r="D1862" s="4" t="s">
        <v>281</v>
      </c>
      <c r="E1862" s="4" t="s">
        <v>613</v>
      </c>
      <c r="F1862" s="42">
        <v>4044.8705000000004</v>
      </c>
      <c r="G1862" s="42">
        <v>7354.31</v>
      </c>
    </row>
    <row r="1863" spans="1:7">
      <c r="A1863" s="3">
        <v>38210</v>
      </c>
      <c r="B1863" s="4" t="s">
        <v>264</v>
      </c>
      <c r="C1863" s="4" t="s">
        <v>253</v>
      </c>
      <c r="D1863" s="4" t="s">
        <v>276</v>
      </c>
      <c r="E1863" s="4" t="s">
        <v>419</v>
      </c>
      <c r="F1863" s="42">
        <v>748.44079999999997</v>
      </c>
      <c r="G1863" s="42">
        <v>1740.56</v>
      </c>
    </row>
    <row r="1864" spans="1:7">
      <c r="A1864" s="3">
        <v>38210</v>
      </c>
      <c r="B1864" s="4" t="s">
        <v>247</v>
      </c>
      <c r="C1864" s="4" t="s">
        <v>261</v>
      </c>
      <c r="D1864" s="4" t="s">
        <v>268</v>
      </c>
      <c r="E1864" s="4" t="s">
        <v>2019</v>
      </c>
      <c r="F1864" s="42">
        <v>326.77659999999997</v>
      </c>
      <c r="G1864" s="42">
        <v>883.18</v>
      </c>
    </row>
    <row r="1865" spans="1:7">
      <c r="A1865" s="3">
        <v>38209</v>
      </c>
      <c r="B1865" s="4" t="s">
        <v>247</v>
      </c>
      <c r="C1865" s="4" t="s">
        <v>253</v>
      </c>
      <c r="D1865" s="4" t="s">
        <v>276</v>
      </c>
      <c r="E1865" s="4" t="s">
        <v>2020</v>
      </c>
      <c r="F1865" s="42">
        <v>5710.9874</v>
      </c>
      <c r="G1865" s="42">
        <v>9846.5300000000007</v>
      </c>
    </row>
    <row r="1866" spans="1:7">
      <c r="A1866" s="3">
        <v>38209</v>
      </c>
      <c r="B1866" s="4" t="s">
        <v>243</v>
      </c>
      <c r="C1866" s="4" t="s">
        <v>272</v>
      </c>
      <c r="D1866" s="4" t="s">
        <v>254</v>
      </c>
      <c r="E1866" s="4" t="s">
        <v>2021</v>
      </c>
      <c r="F1866" s="42">
        <v>5686.0357999999997</v>
      </c>
      <c r="G1866" s="42">
        <v>9803.51</v>
      </c>
    </row>
    <row r="1867" spans="1:7">
      <c r="A1867" s="3">
        <v>38209</v>
      </c>
      <c r="B1867" s="4" t="s">
        <v>247</v>
      </c>
      <c r="C1867" s="4" t="s">
        <v>261</v>
      </c>
      <c r="D1867" s="4" t="s">
        <v>259</v>
      </c>
      <c r="E1867" s="4" t="s">
        <v>2022</v>
      </c>
      <c r="F1867" s="42">
        <v>169.1525</v>
      </c>
      <c r="G1867" s="42">
        <v>307.55</v>
      </c>
    </row>
    <row r="1868" spans="1:7">
      <c r="A1868" s="3">
        <v>38209</v>
      </c>
      <c r="B1868" s="4" t="s">
        <v>267</v>
      </c>
      <c r="C1868" s="4" t="s">
        <v>255</v>
      </c>
      <c r="D1868" s="4" t="s">
        <v>254</v>
      </c>
      <c r="E1868" s="4" t="s">
        <v>631</v>
      </c>
      <c r="F1868" s="42">
        <v>234.08879999999999</v>
      </c>
      <c r="G1868" s="42">
        <v>266.01</v>
      </c>
    </row>
    <row r="1869" spans="1:7">
      <c r="A1869" s="3">
        <v>38208</v>
      </c>
      <c r="B1869" s="4" t="s">
        <v>264</v>
      </c>
      <c r="C1869" s="4" t="s">
        <v>272</v>
      </c>
      <c r="D1869" s="4" t="s">
        <v>259</v>
      </c>
      <c r="E1869" s="4" t="s">
        <v>2023</v>
      </c>
      <c r="F1869" s="42">
        <v>1149.2865999999999</v>
      </c>
      <c r="G1869" s="42">
        <v>3106.18</v>
      </c>
    </row>
    <row r="1870" spans="1:7">
      <c r="A1870" s="3">
        <v>38208</v>
      </c>
      <c r="B1870" s="4" t="s">
        <v>275</v>
      </c>
      <c r="C1870" s="4" t="s">
        <v>272</v>
      </c>
      <c r="D1870" s="4" t="s">
        <v>256</v>
      </c>
      <c r="E1870" s="4" t="s">
        <v>2024</v>
      </c>
      <c r="F1870" s="42">
        <v>1370.5505000000001</v>
      </c>
      <c r="G1870" s="42">
        <v>2491.91</v>
      </c>
    </row>
    <row r="1871" spans="1:7">
      <c r="A1871" s="3">
        <v>38208</v>
      </c>
      <c r="B1871" s="4" t="s">
        <v>267</v>
      </c>
      <c r="C1871" s="4" t="s">
        <v>255</v>
      </c>
      <c r="D1871" s="4" t="s">
        <v>281</v>
      </c>
      <c r="E1871" s="4" t="s">
        <v>2025</v>
      </c>
      <c r="F1871" s="42">
        <v>1950.7224000000001</v>
      </c>
      <c r="G1871" s="42">
        <v>2216.73</v>
      </c>
    </row>
    <row r="1872" spans="1:7">
      <c r="A1872" s="3">
        <v>38207</v>
      </c>
      <c r="B1872" s="4" t="s">
        <v>275</v>
      </c>
      <c r="C1872" s="4" t="s">
        <v>255</v>
      </c>
      <c r="D1872" s="4" t="s">
        <v>254</v>
      </c>
      <c r="E1872" s="4" t="s">
        <v>2026</v>
      </c>
      <c r="F1872" s="42">
        <v>7632.068400000001</v>
      </c>
      <c r="G1872" s="42">
        <v>8162.64</v>
      </c>
    </row>
    <row r="1873" spans="1:7">
      <c r="A1873" s="3">
        <v>38206</v>
      </c>
      <c r="B1873" s="4" t="s">
        <v>243</v>
      </c>
      <c r="C1873" s="4" t="s">
        <v>261</v>
      </c>
      <c r="D1873" s="4" t="s">
        <v>262</v>
      </c>
      <c r="E1873" s="4" t="s">
        <v>2027</v>
      </c>
      <c r="F1873" s="42">
        <v>799.45459999999991</v>
      </c>
      <c r="G1873" s="42">
        <v>1378.37</v>
      </c>
    </row>
    <row r="1874" spans="1:7">
      <c r="A1874" s="3">
        <v>38205</v>
      </c>
      <c r="B1874" s="4" t="s">
        <v>264</v>
      </c>
      <c r="C1874" s="4" t="s">
        <v>255</v>
      </c>
      <c r="D1874" s="4" t="s">
        <v>317</v>
      </c>
      <c r="E1874" s="4" t="s">
        <v>2028</v>
      </c>
      <c r="F1874" s="42">
        <v>3617.0782999999997</v>
      </c>
      <c r="G1874" s="42">
        <v>8411.81</v>
      </c>
    </row>
    <row r="1875" spans="1:7">
      <c r="A1875" s="3">
        <v>38205</v>
      </c>
      <c r="B1875" s="4" t="s">
        <v>275</v>
      </c>
      <c r="C1875" s="4" t="s">
        <v>286</v>
      </c>
      <c r="D1875" s="4" t="s">
        <v>254</v>
      </c>
      <c r="E1875" s="4" t="s">
        <v>2029</v>
      </c>
      <c r="F1875" s="42">
        <v>1254.2889</v>
      </c>
      <c r="G1875" s="42">
        <v>3389.97</v>
      </c>
    </row>
    <row r="1876" spans="1:7">
      <c r="A1876" s="3">
        <v>38205</v>
      </c>
      <c r="B1876" s="4" t="s">
        <v>264</v>
      </c>
      <c r="C1876" s="4" t="s">
        <v>272</v>
      </c>
      <c r="D1876" s="4" t="s">
        <v>245</v>
      </c>
      <c r="E1876" s="4" t="s">
        <v>2030</v>
      </c>
      <c r="F1876" s="42">
        <v>1600.3240000000001</v>
      </c>
      <c r="G1876" s="42">
        <v>1818.55</v>
      </c>
    </row>
    <row r="1877" spans="1:7">
      <c r="A1877" s="3">
        <v>38204</v>
      </c>
      <c r="B1877" s="4" t="s">
        <v>247</v>
      </c>
      <c r="C1877" s="4" t="s">
        <v>261</v>
      </c>
      <c r="D1877" s="4" t="s">
        <v>303</v>
      </c>
      <c r="E1877" s="4" t="s">
        <v>2031</v>
      </c>
      <c r="F1877" s="42">
        <v>3793.5288</v>
      </c>
      <c r="G1877" s="42">
        <v>8822.16</v>
      </c>
    </row>
    <row r="1878" spans="1:7">
      <c r="A1878" s="3">
        <v>38204</v>
      </c>
      <c r="B1878" s="4" t="s">
        <v>264</v>
      </c>
      <c r="C1878" s="4" t="s">
        <v>248</v>
      </c>
      <c r="D1878" s="4" t="s">
        <v>279</v>
      </c>
      <c r="E1878" s="4" t="s">
        <v>2032</v>
      </c>
      <c r="F1878" s="42">
        <v>4561.1984000000002</v>
      </c>
      <c r="G1878" s="42">
        <v>5183.18</v>
      </c>
    </row>
    <row r="1879" spans="1:7">
      <c r="A1879" s="3">
        <v>38203</v>
      </c>
      <c r="B1879" s="4" t="s">
        <v>247</v>
      </c>
      <c r="C1879" s="4" t="s">
        <v>258</v>
      </c>
      <c r="D1879" s="4" t="s">
        <v>265</v>
      </c>
      <c r="E1879" s="4" t="s">
        <v>1760</v>
      </c>
      <c r="F1879" s="42">
        <v>839.18700000000001</v>
      </c>
      <c r="G1879" s="42">
        <v>1864.86</v>
      </c>
    </row>
    <row r="1880" spans="1:7">
      <c r="A1880" s="3">
        <v>38202</v>
      </c>
      <c r="B1880" s="4" t="s">
        <v>247</v>
      </c>
      <c r="C1880" s="4" t="s">
        <v>261</v>
      </c>
      <c r="D1880" s="4" t="s">
        <v>251</v>
      </c>
      <c r="E1880" s="4" t="s">
        <v>2033</v>
      </c>
      <c r="F1880" s="42">
        <v>8930.0073499999999</v>
      </c>
      <c r="G1880" s="42">
        <v>9550.81</v>
      </c>
    </row>
    <row r="1881" spans="1:7">
      <c r="A1881" s="3">
        <v>38202</v>
      </c>
      <c r="B1881" s="4" t="s">
        <v>267</v>
      </c>
      <c r="C1881" s="4" t="s">
        <v>258</v>
      </c>
      <c r="D1881" s="4" t="s">
        <v>279</v>
      </c>
      <c r="E1881" s="4" t="s">
        <v>2034</v>
      </c>
      <c r="F1881" s="42">
        <v>3758.9611</v>
      </c>
      <c r="G1881" s="42">
        <v>8741.77</v>
      </c>
    </row>
    <row r="1882" spans="1:7">
      <c r="A1882" s="3">
        <v>38202</v>
      </c>
      <c r="B1882" s="4" t="s">
        <v>243</v>
      </c>
      <c r="C1882" s="4" t="s">
        <v>248</v>
      </c>
      <c r="D1882" s="4" t="s">
        <v>303</v>
      </c>
      <c r="E1882" s="4" t="s">
        <v>2035</v>
      </c>
      <c r="F1882" s="42">
        <v>3972.4256</v>
      </c>
      <c r="G1882" s="42">
        <v>4514.12</v>
      </c>
    </row>
    <row r="1883" spans="1:7">
      <c r="A1883" s="3">
        <v>38202</v>
      </c>
      <c r="B1883" s="4" t="s">
        <v>267</v>
      </c>
      <c r="C1883" s="4" t="s">
        <v>272</v>
      </c>
      <c r="D1883" s="4" t="s">
        <v>268</v>
      </c>
      <c r="E1883" s="4" t="s">
        <v>2036</v>
      </c>
      <c r="F1883" s="42">
        <v>1281.1804999999999</v>
      </c>
      <c r="G1883" s="42">
        <v>3462.65</v>
      </c>
    </row>
    <row r="1884" spans="1:7">
      <c r="A1884" s="3">
        <v>38202</v>
      </c>
      <c r="B1884" s="4" t="s">
        <v>243</v>
      </c>
      <c r="C1884" s="4" t="s">
        <v>255</v>
      </c>
      <c r="D1884" s="4" t="s">
        <v>251</v>
      </c>
      <c r="E1884" s="4" t="s">
        <v>2037</v>
      </c>
      <c r="F1884" s="42">
        <v>1271.6324999999999</v>
      </c>
      <c r="G1884" s="42">
        <v>2825.85</v>
      </c>
    </row>
    <row r="1885" spans="1:7">
      <c r="A1885" s="3">
        <v>38202</v>
      </c>
      <c r="B1885" s="4" t="s">
        <v>243</v>
      </c>
      <c r="C1885" s="4" t="s">
        <v>253</v>
      </c>
      <c r="D1885" s="4" t="s">
        <v>254</v>
      </c>
      <c r="E1885" s="4" t="s">
        <v>2038</v>
      </c>
      <c r="F1885" s="42">
        <v>421.61680000000001</v>
      </c>
      <c r="G1885" s="42">
        <v>479.11</v>
      </c>
    </row>
    <row r="1886" spans="1:7">
      <c r="A1886" s="3">
        <v>38200</v>
      </c>
      <c r="B1886" s="4" t="s">
        <v>247</v>
      </c>
      <c r="C1886" s="4" t="s">
        <v>272</v>
      </c>
      <c r="D1886" s="4" t="s">
        <v>288</v>
      </c>
      <c r="E1886" s="4" t="s">
        <v>2039</v>
      </c>
      <c r="F1886" s="42">
        <v>4595.2060000000001</v>
      </c>
      <c r="G1886" s="42">
        <v>8354.92</v>
      </c>
    </row>
    <row r="1887" spans="1:7">
      <c r="A1887" s="3">
        <v>38200</v>
      </c>
      <c r="B1887" s="4" t="s">
        <v>247</v>
      </c>
      <c r="C1887" s="4" t="s">
        <v>261</v>
      </c>
      <c r="D1887" s="4" t="s">
        <v>268</v>
      </c>
      <c r="E1887" s="4" t="s">
        <v>2040</v>
      </c>
      <c r="F1887" s="42">
        <v>3565.9298000000003</v>
      </c>
      <c r="G1887" s="42">
        <v>8292.86</v>
      </c>
    </row>
    <row r="1888" spans="1:7">
      <c r="A1888" s="3">
        <v>38200</v>
      </c>
      <c r="B1888" s="4" t="s">
        <v>247</v>
      </c>
      <c r="C1888" s="4" t="s">
        <v>272</v>
      </c>
      <c r="D1888" s="4" t="s">
        <v>268</v>
      </c>
      <c r="E1888" s="4" t="s">
        <v>2041</v>
      </c>
      <c r="F1888" s="42">
        <v>5948.0550000000003</v>
      </c>
      <c r="G1888" s="42">
        <v>7930.74</v>
      </c>
    </row>
    <row r="1889" spans="1:7">
      <c r="A1889" s="3">
        <v>38200</v>
      </c>
      <c r="B1889" s="4" t="s">
        <v>267</v>
      </c>
      <c r="C1889" s="4" t="s">
        <v>244</v>
      </c>
      <c r="D1889" s="4" t="s">
        <v>254</v>
      </c>
      <c r="E1889" s="4" t="s">
        <v>2042</v>
      </c>
      <c r="F1889" s="42">
        <v>2934.8968</v>
      </c>
      <c r="G1889" s="42">
        <v>3335.11</v>
      </c>
    </row>
    <row r="1890" spans="1:7">
      <c r="A1890" s="3">
        <v>38200</v>
      </c>
      <c r="B1890" s="4" t="s">
        <v>264</v>
      </c>
      <c r="C1890" s="4" t="s">
        <v>272</v>
      </c>
      <c r="D1890" s="4" t="s">
        <v>265</v>
      </c>
      <c r="E1890" s="4" t="s">
        <v>2043</v>
      </c>
      <c r="F1890" s="42">
        <v>2222.2552000000001</v>
      </c>
      <c r="G1890" s="42">
        <v>2525.29</v>
      </c>
    </row>
    <row r="1891" spans="1:7">
      <c r="A1891" s="3">
        <v>38200</v>
      </c>
      <c r="B1891" s="4" t="s">
        <v>247</v>
      </c>
      <c r="C1891" s="4" t="s">
        <v>248</v>
      </c>
      <c r="D1891" s="4" t="s">
        <v>262</v>
      </c>
      <c r="E1891" s="4" t="s">
        <v>2044</v>
      </c>
      <c r="F1891" s="42">
        <v>534.57539999999995</v>
      </c>
      <c r="G1891" s="42">
        <v>906.06</v>
      </c>
    </row>
    <row r="1892" spans="1:7">
      <c r="A1892" s="3">
        <v>38199</v>
      </c>
      <c r="B1892" s="4" t="s">
        <v>243</v>
      </c>
      <c r="C1892" s="4" t="s">
        <v>244</v>
      </c>
      <c r="D1892" s="4" t="s">
        <v>268</v>
      </c>
      <c r="E1892" s="4" t="s">
        <v>2045</v>
      </c>
      <c r="F1892" s="42">
        <v>5937.0595999999996</v>
      </c>
      <c r="G1892" s="42">
        <v>8730.9699999999993</v>
      </c>
    </row>
    <row r="1893" spans="1:7">
      <c r="A1893" s="3">
        <v>38199</v>
      </c>
      <c r="B1893" s="4" t="s">
        <v>247</v>
      </c>
      <c r="C1893" s="4" t="s">
        <v>248</v>
      </c>
      <c r="D1893" s="4" t="s">
        <v>276</v>
      </c>
      <c r="E1893" s="4" t="s">
        <v>2046</v>
      </c>
      <c r="F1893" s="42">
        <v>6526.0447999999997</v>
      </c>
      <c r="G1893" s="42">
        <v>7415.96</v>
      </c>
    </row>
    <row r="1894" spans="1:7">
      <c r="A1894" s="3">
        <v>38199</v>
      </c>
      <c r="B1894" s="4" t="s">
        <v>247</v>
      </c>
      <c r="C1894" s="4" t="s">
        <v>255</v>
      </c>
      <c r="D1894" s="4" t="s">
        <v>256</v>
      </c>
      <c r="E1894" s="4" t="s">
        <v>2047</v>
      </c>
      <c r="F1894" s="42">
        <v>2830.6724999999997</v>
      </c>
      <c r="G1894" s="42">
        <v>4797.75</v>
      </c>
    </row>
    <row r="1895" spans="1:7">
      <c r="A1895" s="3">
        <v>38199</v>
      </c>
      <c r="B1895" s="4" t="s">
        <v>264</v>
      </c>
      <c r="C1895" s="4" t="s">
        <v>258</v>
      </c>
      <c r="D1895" s="4" t="s">
        <v>303</v>
      </c>
      <c r="E1895" s="4" t="s">
        <v>2048</v>
      </c>
      <c r="F1895" s="42">
        <v>798.1961</v>
      </c>
      <c r="G1895" s="42">
        <v>1856.27</v>
      </c>
    </row>
    <row r="1896" spans="1:7">
      <c r="A1896" s="3">
        <v>38199</v>
      </c>
      <c r="B1896" s="4" t="s">
        <v>247</v>
      </c>
      <c r="C1896" s="4" t="s">
        <v>258</v>
      </c>
      <c r="D1896" s="4" t="s">
        <v>265</v>
      </c>
      <c r="E1896" s="4" t="s">
        <v>2049</v>
      </c>
      <c r="F1896" s="42">
        <v>962.9235000000001</v>
      </c>
      <c r="G1896" s="42">
        <v>1750.77</v>
      </c>
    </row>
    <row r="1897" spans="1:7">
      <c r="A1897" s="3">
        <v>38198</v>
      </c>
      <c r="B1897" s="4" t="s">
        <v>275</v>
      </c>
      <c r="C1897" s="4" t="s">
        <v>286</v>
      </c>
      <c r="D1897" s="4" t="s">
        <v>265</v>
      </c>
      <c r="E1897" s="4" t="s">
        <v>2050</v>
      </c>
      <c r="F1897" s="42">
        <v>6831.5120500000003</v>
      </c>
      <c r="G1897" s="42">
        <v>7306.43</v>
      </c>
    </row>
    <row r="1898" spans="1:7">
      <c r="A1898" s="3">
        <v>38198</v>
      </c>
      <c r="B1898" s="4" t="s">
        <v>264</v>
      </c>
      <c r="C1898" s="4" t="s">
        <v>255</v>
      </c>
      <c r="D1898" s="4" t="s">
        <v>279</v>
      </c>
      <c r="E1898" s="4" t="s">
        <v>1760</v>
      </c>
      <c r="F1898" s="42">
        <v>816.15215000000001</v>
      </c>
      <c r="G1898" s="42">
        <v>872.89</v>
      </c>
    </row>
    <row r="1899" spans="1:7">
      <c r="A1899" s="3">
        <v>38197</v>
      </c>
      <c r="B1899" s="4" t="s">
        <v>264</v>
      </c>
      <c r="C1899" s="4" t="s">
        <v>286</v>
      </c>
      <c r="D1899" s="4" t="s">
        <v>288</v>
      </c>
      <c r="E1899" s="4" t="s">
        <v>1755</v>
      </c>
      <c r="F1899" s="42">
        <v>4675.335500000001</v>
      </c>
      <c r="G1899" s="42">
        <v>8500.61</v>
      </c>
    </row>
    <row r="1900" spans="1:7">
      <c r="A1900" s="3">
        <v>38197</v>
      </c>
      <c r="B1900" s="4" t="s">
        <v>247</v>
      </c>
      <c r="C1900" s="4" t="s">
        <v>261</v>
      </c>
      <c r="D1900" s="4" t="s">
        <v>265</v>
      </c>
      <c r="E1900" s="4" t="s">
        <v>2051</v>
      </c>
      <c r="F1900" s="42">
        <v>3961.1655999999998</v>
      </c>
      <c r="G1900" s="42">
        <v>6713.84</v>
      </c>
    </row>
    <row r="1901" spans="1:7">
      <c r="A1901" s="3">
        <v>38196</v>
      </c>
      <c r="B1901" s="4" t="s">
        <v>267</v>
      </c>
      <c r="C1901" s="4" t="s">
        <v>272</v>
      </c>
      <c r="D1901" s="4" t="s">
        <v>256</v>
      </c>
      <c r="E1901" s="4" t="s">
        <v>2052</v>
      </c>
      <c r="F1901" s="42">
        <v>3856.1411000000003</v>
      </c>
      <c r="G1901" s="42">
        <v>8967.77</v>
      </c>
    </row>
    <row r="1902" spans="1:7">
      <c r="A1902" s="3">
        <v>38196</v>
      </c>
      <c r="B1902" s="4" t="s">
        <v>247</v>
      </c>
      <c r="C1902" s="4" t="s">
        <v>248</v>
      </c>
      <c r="D1902" s="4" t="s">
        <v>251</v>
      </c>
      <c r="E1902" s="4" t="s">
        <v>2053</v>
      </c>
      <c r="F1902" s="42">
        <v>4020.66</v>
      </c>
      <c r="G1902" s="42">
        <v>8934.7999999999993</v>
      </c>
    </row>
    <row r="1903" spans="1:7">
      <c r="A1903" s="3">
        <v>38196</v>
      </c>
      <c r="B1903" s="4" t="s">
        <v>267</v>
      </c>
      <c r="C1903" s="4" t="s">
        <v>255</v>
      </c>
      <c r="D1903" s="4" t="s">
        <v>254</v>
      </c>
      <c r="E1903" s="4" t="s">
        <v>402</v>
      </c>
      <c r="F1903" s="42">
        <v>4400.1055999999999</v>
      </c>
      <c r="G1903" s="42">
        <v>5000.12</v>
      </c>
    </row>
    <row r="1904" spans="1:7">
      <c r="A1904" s="3">
        <v>38195</v>
      </c>
      <c r="B1904" s="4" t="s">
        <v>247</v>
      </c>
      <c r="C1904" s="4" t="s">
        <v>255</v>
      </c>
      <c r="D1904" s="4" t="s">
        <v>262</v>
      </c>
      <c r="E1904" s="4" t="s">
        <v>2054</v>
      </c>
      <c r="F1904" s="42">
        <v>7078.8476000000001</v>
      </c>
      <c r="G1904" s="42">
        <v>7570.96</v>
      </c>
    </row>
    <row r="1905" spans="1:7">
      <c r="A1905" s="3">
        <v>38195</v>
      </c>
      <c r="B1905" s="4" t="s">
        <v>247</v>
      </c>
      <c r="C1905" s="4" t="s">
        <v>286</v>
      </c>
      <c r="D1905" s="4" t="s">
        <v>251</v>
      </c>
      <c r="E1905" s="4" t="s">
        <v>1043</v>
      </c>
      <c r="F1905" s="42">
        <v>245.50239999999999</v>
      </c>
      <c r="G1905" s="42">
        <v>663.52</v>
      </c>
    </row>
    <row r="1906" spans="1:7">
      <c r="A1906" s="3">
        <v>38194</v>
      </c>
      <c r="B1906" s="4" t="s">
        <v>275</v>
      </c>
      <c r="C1906" s="4" t="s">
        <v>255</v>
      </c>
      <c r="D1906" s="4" t="s">
        <v>245</v>
      </c>
      <c r="E1906" s="4" t="s">
        <v>2055</v>
      </c>
      <c r="F1906" s="42">
        <v>3913.9425000000001</v>
      </c>
      <c r="G1906" s="42">
        <v>5218.59</v>
      </c>
    </row>
    <row r="1907" spans="1:7">
      <c r="A1907" s="3">
        <v>38193</v>
      </c>
      <c r="B1907" s="4" t="s">
        <v>247</v>
      </c>
      <c r="C1907" s="4" t="s">
        <v>255</v>
      </c>
      <c r="D1907" s="4" t="s">
        <v>245</v>
      </c>
      <c r="E1907" s="4" t="s">
        <v>2056</v>
      </c>
      <c r="F1907" s="42">
        <v>4488.7139999999999</v>
      </c>
      <c r="G1907" s="42">
        <v>9974.92</v>
      </c>
    </row>
    <row r="1908" spans="1:7">
      <c r="A1908" s="3">
        <v>38193</v>
      </c>
      <c r="B1908" s="4" t="s">
        <v>275</v>
      </c>
      <c r="C1908" s="4" t="s">
        <v>244</v>
      </c>
      <c r="D1908" s="4" t="s">
        <v>288</v>
      </c>
      <c r="E1908" s="4" t="s">
        <v>2057</v>
      </c>
      <c r="F1908" s="42">
        <v>7400.6774999999998</v>
      </c>
      <c r="G1908" s="42">
        <v>9867.57</v>
      </c>
    </row>
    <row r="1909" spans="1:7">
      <c r="A1909" s="3">
        <v>38193</v>
      </c>
      <c r="B1909" s="4" t="s">
        <v>264</v>
      </c>
      <c r="C1909" s="4" t="s">
        <v>258</v>
      </c>
      <c r="D1909" s="4" t="s">
        <v>265</v>
      </c>
      <c r="E1909" s="4" t="s">
        <v>2058</v>
      </c>
      <c r="F1909" s="42">
        <v>2898.5697999999998</v>
      </c>
      <c r="G1909" s="42">
        <v>6740.86</v>
      </c>
    </row>
    <row r="1910" spans="1:7">
      <c r="A1910" s="3">
        <v>38193</v>
      </c>
      <c r="B1910" s="4" t="s">
        <v>267</v>
      </c>
      <c r="C1910" s="4" t="s">
        <v>261</v>
      </c>
      <c r="D1910" s="4" t="s">
        <v>245</v>
      </c>
      <c r="E1910" s="4" t="s">
        <v>2059</v>
      </c>
      <c r="F1910" s="42">
        <v>307.44749999999999</v>
      </c>
      <c r="G1910" s="42">
        <v>409.93</v>
      </c>
    </row>
    <row r="1911" spans="1:7">
      <c r="A1911" s="3">
        <v>38192</v>
      </c>
      <c r="B1911" s="4" t="s">
        <v>267</v>
      </c>
      <c r="C1911" s="4" t="s">
        <v>272</v>
      </c>
      <c r="D1911" s="4" t="s">
        <v>262</v>
      </c>
      <c r="E1911" s="4" t="s">
        <v>2060</v>
      </c>
      <c r="F1911" s="42">
        <v>4232.2455</v>
      </c>
      <c r="G1911" s="42">
        <v>9404.99</v>
      </c>
    </row>
    <row r="1912" spans="1:7">
      <c r="A1912" s="3">
        <v>38192</v>
      </c>
      <c r="B1912" s="4" t="s">
        <v>267</v>
      </c>
      <c r="C1912" s="4" t="s">
        <v>248</v>
      </c>
      <c r="D1912" s="4" t="s">
        <v>303</v>
      </c>
      <c r="E1912" s="4" t="s">
        <v>2061</v>
      </c>
      <c r="F1912" s="42">
        <v>3807.9720000000002</v>
      </c>
      <c r="G1912" s="42">
        <v>8462.16</v>
      </c>
    </row>
    <row r="1913" spans="1:7">
      <c r="A1913" s="3">
        <v>38192</v>
      </c>
      <c r="B1913" s="4" t="s">
        <v>243</v>
      </c>
      <c r="C1913" s="4" t="s">
        <v>244</v>
      </c>
      <c r="D1913" s="4" t="s">
        <v>254</v>
      </c>
      <c r="E1913" s="4" t="s">
        <v>2062</v>
      </c>
      <c r="F1913" s="42">
        <v>3410.2440000000001</v>
      </c>
      <c r="G1913" s="42">
        <v>7578.32</v>
      </c>
    </row>
    <row r="1914" spans="1:7">
      <c r="A1914" s="3">
        <v>38192</v>
      </c>
      <c r="B1914" s="4" t="s">
        <v>247</v>
      </c>
      <c r="C1914" s="4" t="s">
        <v>258</v>
      </c>
      <c r="D1914" s="4" t="s">
        <v>279</v>
      </c>
      <c r="E1914" s="4" t="s">
        <v>2063</v>
      </c>
      <c r="F1914" s="42">
        <v>660.75750000000005</v>
      </c>
      <c r="G1914" s="42">
        <v>881.01</v>
      </c>
    </row>
    <row r="1915" spans="1:7">
      <c r="A1915" s="3">
        <v>38191</v>
      </c>
      <c r="B1915" s="4" t="s">
        <v>267</v>
      </c>
      <c r="C1915" s="4" t="s">
        <v>272</v>
      </c>
      <c r="D1915" s="4" t="s">
        <v>303</v>
      </c>
      <c r="E1915" s="4" t="s">
        <v>2064</v>
      </c>
      <c r="F1915" s="42">
        <v>4591.3901999999998</v>
      </c>
      <c r="G1915" s="42">
        <v>7916.19</v>
      </c>
    </row>
    <row r="1916" spans="1:7">
      <c r="A1916" s="3">
        <v>38191</v>
      </c>
      <c r="B1916" s="4" t="s">
        <v>243</v>
      </c>
      <c r="C1916" s="4" t="s">
        <v>253</v>
      </c>
      <c r="D1916" s="4" t="s">
        <v>265</v>
      </c>
      <c r="E1916" s="4" t="s">
        <v>2065</v>
      </c>
      <c r="F1916" s="42">
        <v>1152.1688999999999</v>
      </c>
      <c r="G1916" s="42">
        <v>3113.97</v>
      </c>
    </row>
    <row r="1917" spans="1:7">
      <c r="A1917" s="3">
        <v>38191</v>
      </c>
      <c r="B1917" s="4" t="s">
        <v>275</v>
      </c>
      <c r="C1917" s="4" t="s">
        <v>255</v>
      </c>
      <c r="D1917" s="4" t="s">
        <v>265</v>
      </c>
      <c r="E1917" s="4" t="s">
        <v>2066</v>
      </c>
      <c r="F1917" s="42">
        <v>829.32959999999991</v>
      </c>
      <c r="G1917" s="42">
        <v>942.42</v>
      </c>
    </row>
    <row r="1918" spans="1:7">
      <c r="A1918" s="3">
        <v>38190</v>
      </c>
      <c r="B1918" s="4" t="s">
        <v>247</v>
      </c>
      <c r="C1918" s="4" t="s">
        <v>261</v>
      </c>
      <c r="D1918" s="4" t="s">
        <v>303</v>
      </c>
      <c r="E1918" s="4" t="s">
        <v>2067</v>
      </c>
      <c r="F1918" s="42">
        <v>3116.7431999999999</v>
      </c>
      <c r="G1918" s="42">
        <v>7248.24</v>
      </c>
    </row>
    <row r="1919" spans="1:7">
      <c r="A1919" s="3">
        <v>38190</v>
      </c>
      <c r="B1919" s="4" t="s">
        <v>264</v>
      </c>
      <c r="C1919" s="4" t="s">
        <v>261</v>
      </c>
      <c r="D1919" s="4" t="s">
        <v>245</v>
      </c>
      <c r="E1919" s="4" t="s">
        <v>2068</v>
      </c>
      <c r="F1919" s="42">
        <v>1476.1112999999998</v>
      </c>
      <c r="G1919" s="42">
        <v>3989.49</v>
      </c>
    </row>
    <row r="1920" spans="1:7">
      <c r="A1920" s="3">
        <v>38190</v>
      </c>
      <c r="B1920" s="4" t="s">
        <v>243</v>
      </c>
      <c r="C1920" s="4" t="s">
        <v>272</v>
      </c>
      <c r="D1920" s="4" t="s">
        <v>259</v>
      </c>
      <c r="E1920" s="4" t="s">
        <v>2069</v>
      </c>
      <c r="F1920" s="42">
        <v>1926.5388</v>
      </c>
      <c r="G1920" s="42">
        <v>3265.32</v>
      </c>
    </row>
    <row r="1921" spans="1:7">
      <c r="A1921" s="3">
        <v>38190</v>
      </c>
      <c r="B1921" s="4" t="s">
        <v>275</v>
      </c>
      <c r="C1921" s="4" t="s">
        <v>253</v>
      </c>
      <c r="D1921" s="4" t="s">
        <v>259</v>
      </c>
      <c r="E1921" s="4" t="s">
        <v>895</v>
      </c>
      <c r="F1921" s="42">
        <v>704.27079999999989</v>
      </c>
      <c r="G1921" s="42">
        <v>1214.26</v>
      </c>
    </row>
    <row r="1922" spans="1:7">
      <c r="A1922" s="3">
        <v>38190</v>
      </c>
      <c r="B1922" s="4" t="s">
        <v>247</v>
      </c>
      <c r="C1922" s="4" t="s">
        <v>253</v>
      </c>
      <c r="D1922" s="4" t="s">
        <v>303</v>
      </c>
      <c r="E1922" s="4" t="s">
        <v>2070</v>
      </c>
      <c r="F1922" s="42">
        <v>649.5005000000001</v>
      </c>
      <c r="G1922" s="42">
        <v>1180.9100000000001</v>
      </c>
    </row>
    <row r="1923" spans="1:7">
      <c r="A1923" s="3">
        <v>38189</v>
      </c>
      <c r="B1923" s="4" t="s">
        <v>247</v>
      </c>
      <c r="C1923" s="4" t="s">
        <v>261</v>
      </c>
      <c r="D1923" s="4" t="s">
        <v>245</v>
      </c>
      <c r="E1923" s="4" t="s">
        <v>2071</v>
      </c>
      <c r="F1923" s="42">
        <v>6587.7</v>
      </c>
      <c r="G1923" s="42">
        <v>8783.6</v>
      </c>
    </row>
    <row r="1924" spans="1:7">
      <c r="A1924" s="3">
        <v>38189</v>
      </c>
      <c r="B1924" s="4" t="s">
        <v>264</v>
      </c>
      <c r="C1924" s="4" t="s">
        <v>244</v>
      </c>
      <c r="D1924" s="4" t="s">
        <v>303</v>
      </c>
      <c r="E1924" s="4" t="s">
        <v>2072</v>
      </c>
      <c r="F1924" s="42">
        <v>3119.5596999999998</v>
      </c>
      <c r="G1924" s="42">
        <v>7254.79</v>
      </c>
    </row>
    <row r="1925" spans="1:7">
      <c r="A1925" s="3">
        <v>38188</v>
      </c>
      <c r="B1925" s="4" t="s">
        <v>267</v>
      </c>
      <c r="C1925" s="4" t="s">
        <v>253</v>
      </c>
      <c r="D1925" s="4" t="s">
        <v>251</v>
      </c>
      <c r="E1925" s="4" t="s">
        <v>2073</v>
      </c>
      <c r="F1925" s="42">
        <v>4411.0878000000002</v>
      </c>
      <c r="G1925" s="42">
        <v>7476.42</v>
      </c>
    </row>
    <row r="1926" spans="1:7">
      <c r="A1926" s="3">
        <v>38187</v>
      </c>
      <c r="B1926" s="4" t="s">
        <v>243</v>
      </c>
      <c r="C1926" s="4" t="s">
        <v>255</v>
      </c>
      <c r="D1926" s="4" t="s">
        <v>265</v>
      </c>
      <c r="E1926" s="4" t="s">
        <v>2074</v>
      </c>
      <c r="F1926" s="42">
        <v>5542.5438000000004</v>
      </c>
      <c r="G1926" s="42">
        <v>9556.11</v>
      </c>
    </row>
    <row r="1927" spans="1:7">
      <c r="A1927" s="3">
        <v>38187</v>
      </c>
      <c r="B1927" s="4" t="s">
        <v>267</v>
      </c>
      <c r="C1927" s="4" t="s">
        <v>244</v>
      </c>
      <c r="D1927" s="4" t="s">
        <v>256</v>
      </c>
      <c r="E1927" s="4" t="s">
        <v>2075</v>
      </c>
      <c r="F1927" s="42">
        <v>1832.0502999999999</v>
      </c>
      <c r="G1927" s="42">
        <v>3105.17</v>
      </c>
    </row>
    <row r="1928" spans="1:7">
      <c r="A1928" s="3">
        <v>38187</v>
      </c>
      <c r="B1928" s="4" t="s">
        <v>243</v>
      </c>
      <c r="C1928" s="4" t="s">
        <v>248</v>
      </c>
      <c r="D1928" s="4" t="s">
        <v>262</v>
      </c>
      <c r="E1928" s="4" t="s">
        <v>2076</v>
      </c>
      <c r="F1928" s="42">
        <v>1333.3050000000001</v>
      </c>
      <c r="G1928" s="42">
        <v>2962.9</v>
      </c>
    </row>
    <row r="1929" spans="1:7">
      <c r="A1929" s="3">
        <v>38187</v>
      </c>
      <c r="B1929" s="4" t="s">
        <v>267</v>
      </c>
      <c r="C1929" s="4" t="s">
        <v>255</v>
      </c>
      <c r="D1929" s="4" t="s">
        <v>259</v>
      </c>
      <c r="E1929" s="4" t="s">
        <v>1853</v>
      </c>
      <c r="F1929" s="42">
        <v>826.72700000000009</v>
      </c>
      <c r="G1929" s="42">
        <v>1503.14</v>
      </c>
    </row>
    <row r="1930" spans="1:7">
      <c r="A1930" s="3">
        <v>38186</v>
      </c>
      <c r="B1930" s="4" t="s">
        <v>247</v>
      </c>
      <c r="C1930" s="4" t="s">
        <v>272</v>
      </c>
      <c r="D1930" s="4" t="s">
        <v>281</v>
      </c>
      <c r="E1930" s="4" t="s">
        <v>2077</v>
      </c>
      <c r="F1930" s="42">
        <v>5438.6365000000005</v>
      </c>
      <c r="G1930" s="42">
        <v>9888.43</v>
      </c>
    </row>
    <row r="1931" spans="1:7">
      <c r="A1931" s="3">
        <v>38186</v>
      </c>
      <c r="B1931" s="4" t="s">
        <v>264</v>
      </c>
      <c r="C1931" s="4" t="s">
        <v>272</v>
      </c>
      <c r="D1931" s="4" t="s">
        <v>262</v>
      </c>
      <c r="E1931" s="4" t="s">
        <v>2078</v>
      </c>
      <c r="F1931" s="42">
        <v>3413.9849999999997</v>
      </c>
      <c r="G1931" s="42">
        <v>4551.9799999999996</v>
      </c>
    </row>
    <row r="1932" spans="1:7">
      <c r="A1932" s="3">
        <v>38185</v>
      </c>
      <c r="B1932" s="4" t="s">
        <v>247</v>
      </c>
      <c r="C1932" s="4" t="s">
        <v>261</v>
      </c>
      <c r="D1932" s="4" t="s">
        <v>303</v>
      </c>
      <c r="E1932" s="4" t="s">
        <v>2079</v>
      </c>
      <c r="F1932" s="42">
        <v>5456.0013999999992</v>
      </c>
      <c r="G1932" s="42">
        <v>9247.4599999999991</v>
      </c>
    </row>
    <row r="1933" spans="1:7">
      <c r="A1933" s="3">
        <v>38185</v>
      </c>
      <c r="B1933" s="4" t="s">
        <v>247</v>
      </c>
      <c r="C1933" s="4" t="s">
        <v>248</v>
      </c>
      <c r="D1933" s="4" t="s">
        <v>281</v>
      </c>
      <c r="E1933" s="4" t="s">
        <v>1971</v>
      </c>
      <c r="F1933" s="42">
        <v>1210.3425</v>
      </c>
      <c r="G1933" s="42">
        <v>1613.79</v>
      </c>
    </row>
    <row r="1934" spans="1:7">
      <c r="A1934" s="3">
        <v>38185</v>
      </c>
      <c r="B1934" s="4" t="s">
        <v>247</v>
      </c>
      <c r="C1934" s="4" t="s">
        <v>248</v>
      </c>
      <c r="D1934" s="4" t="s">
        <v>265</v>
      </c>
      <c r="E1934" s="4" t="s">
        <v>2080</v>
      </c>
      <c r="F1934" s="42">
        <v>782.73249999999996</v>
      </c>
      <c r="G1934" s="42">
        <v>1423.15</v>
      </c>
    </row>
    <row r="1935" spans="1:7">
      <c r="A1935" s="3">
        <v>38184</v>
      </c>
      <c r="B1935" s="4" t="s">
        <v>247</v>
      </c>
      <c r="C1935" s="4" t="s">
        <v>286</v>
      </c>
      <c r="D1935" s="4" t="s">
        <v>265</v>
      </c>
      <c r="E1935" s="4" t="s">
        <v>2081</v>
      </c>
      <c r="F1935" s="42">
        <v>5269.9459999999999</v>
      </c>
      <c r="G1935" s="42">
        <v>9581.7199999999993</v>
      </c>
    </row>
    <row r="1936" spans="1:7">
      <c r="A1936" s="3">
        <v>38184</v>
      </c>
      <c r="B1936" s="4" t="s">
        <v>264</v>
      </c>
      <c r="C1936" s="4" t="s">
        <v>244</v>
      </c>
      <c r="D1936" s="4" t="s">
        <v>276</v>
      </c>
      <c r="E1936" s="4" t="s">
        <v>2082</v>
      </c>
      <c r="F1936" s="42">
        <v>858.46379999999988</v>
      </c>
      <c r="G1936" s="42">
        <v>1480.11</v>
      </c>
    </row>
    <row r="1937" spans="1:7">
      <c r="A1937" s="3">
        <v>38183</v>
      </c>
      <c r="B1937" s="4" t="s">
        <v>247</v>
      </c>
      <c r="C1937" s="4" t="s">
        <v>248</v>
      </c>
      <c r="D1937" s="4" t="s">
        <v>262</v>
      </c>
      <c r="E1937" s="4" t="s">
        <v>2083</v>
      </c>
      <c r="F1937" s="42">
        <v>5481.2945</v>
      </c>
      <c r="G1937" s="42">
        <v>9965.99</v>
      </c>
    </row>
    <row r="1938" spans="1:7">
      <c r="A1938" s="3">
        <v>38183</v>
      </c>
      <c r="B1938" s="4" t="s">
        <v>275</v>
      </c>
      <c r="C1938" s="4" t="s">
        <v>286</v>
      </c>
      <c r="D1938" s="4" t="s">
        <v>288</v>
      </c>
      <c r="E1938" s="4" t="s">
        <v>2084</v>
      </c>
      <c r="F1938" s="42">
        <v>4614.5072</v>
      </c>
      <c r="G1938" s="42">
        <v>6786.04</v>
      </c>
    </row>
    <row r="1939" spans="1:7">
      <c r="A1939" s="3">
        <v>38183</v>
      </c>
      <c r="B1939" s="4" t="s">
        <v>267</v>
      </c>
      <c r="C1939" s="4" t="s">
        <v>272</v>
      </c>
      <c r="D1939" s="4" t="s">
        <v>262</v>
      </c>
      <c r="E1939" s="4" t="s">
        <v>2085</v>
      </c>
      <c r="F1939" s="42">
        <v>1049.9698999999998</v>
      </c>
      <c r="G1939" s="42">
        <v>1779.61</v>
      </c>
    </row>
    <row r="1940" spans="1:7">
      <c r="A1940" s="3">
        <v>38182</v>
      </c>
      <c r="B1940" s="4" t="s">
        <v>267</v>
      </c>
      <c r="C1940" s="4" t="s">
        <v>258</v>
      </c>
      <c r="D1940" s="4" t="s">
        <v>281</v>
      </c>
      <c r="E1940" s="4" t="s">
        <v>2086</v>
      </c>
      <c r="F1940" s="42">
        <v>4413.6810000000005</v>
      </c>
      <c r="G1940" s="42">
        <v>9808.18</v>
      </c>
    </row>
    <row r="1941" spans="1:7">
      <c r="A1941" s="3">
        <v>38182</v>
      </c>
      <c r="B1941" s="4" t="s">
        <v>247</v>
      </c>
      <c r="C1941" s="4" t="s">
        <v>253</v>
      </c>
      <c r="D1941" s="4" t="s">
        <v>259</v>
      </c>
      <c r="E1941" s="4" t="s">
        <v>2087</v>
      </c>
      <c r="F1941" s="42">
        <v>1143.3481999999999</v>
      </c>
      <c r="G1941" s="42">
        <v>1971.29</v>
      </c>
    </row>
    <row r="1942" spans="1:7">
      <c r="A1942" s="3">
        <v>38181</v>
      </c>
      <c r="B1942" s="4" t="s">
        <v>247</v>
      </c>
      <c r="C1942" s="4" t="s">
        <v>258</v>
      </c>
      <c r="D1942" s="4" t="s">
        <v>276</v>
      </c>
      <c r="E1942" s="4" t="s">
        <v>2088</v>
      </c>
      <c r="F1942" s="42">
        <v>690.33339999999998</v>
      </c>
      <c r="G1942" s="42">
        <v>1190.23</v>
      </c>
    </row>
    <row r="1943" spans="1:7">
      <c r="A1943" s="3">
        <v>38179</v>
      </c>
      <c r="B1943" s="4" t="s">
        <v>243</v>
      </c>
      <c r="C1943" s="4" t="s">
        <v>258</v>
      </c>
      <c r="D1943" s="4" t="s">
        <v>245</v>
      </c>
      <c r="E1943" s="4" t="s">
        <v>2089</v>
      </c>
      <c r="F1943" s="42">
        <v>4710.7251999999999</v>
      </c>
      <c r="G1943" s="42">
        <v>7984.28</v>
      </c>
    </row>
    <row r="1944" spans="1:7">
      <c r="A1944" s="3">
        <v>38178</v>
      </c>
      <c r="B1944" s="4" t="s">
        <v>267</v>
      </c>
      <c r="C1944" s="4" t="s">
        <v>286</v>
      </c>
      <c r="D1944" s="4" t="s">
        <v>276</v>
      </c>
      <c r="E1944" s="4" t="s">
        <v>2090</v>
      </c>
      <c r="F1944" s="42">
        <v>4456.2780000000002</v>
      </c>
      <c r="G1944" s="42">
        <v>9902.84</v>
      </c>
    </row>
    <row r="1945" spans="1:7">
      <c r="A1945" s="3">
        <v>38178</v>
      </c>
      <c r="B1945" s="4" t="s">
        <v>275</v>
      </c>
      <c r="C1945" s="4" t="s">
        <v>272</v>
      </c>
      <c r="D1945" s="4" t="s">
        <v>317</v>
      </c>
      <c r="E1945" s="4" t="s">
        <v>1218</v>
      </c>
      <c r="F1945" s="42">
        <v>5100.5515000000005</v>
      </c>
      <c r="G1945" s="42">
        <v>9273.73</v>
      </c>
    </row>
    <row r="1946" spans="1:7">
      <c r="A1946" s="3">
        <v>38178</v>
      </c>
      <c r="B1946" s="4" t="s">
        <v>243</v>
      </c>
      <c r="C1946" s="4" t="s">
        <v>272</v>
      </c>
      <c r="D1946" s="4" t="s">
        <v>245</v>
      </c>
      <c r="E1946" s="4" t="s">
        <v>2091</v>
      </c>
      <c r="F1946" s="42">
        <v>3181.5990000000002</v>
      </c>
      <c r="G1946" s="42">
        <v>7070.22</v>
      </c>
    </row>
    <row r="1947" spans="1:7">
      <c r="A1947" s="3">
        <v>38178</v>
      </c>
      <c r="B1947" s="4" t="s">
        <v>267</v>
      </c>
      <c r="C1947" s="4" t="s">
        <v>244</v>
      </c>
      <c r="D1947" s="4" t="s">
        <v>288</v>
      </c>
      <c r="E1947" s="4" t="s">
        <v>2092</v>
      </c>
      <c r="F1947" s="42">
        <v>1904.6734000000001</v>
      </c>
      <c r="G1947" s="42">
        <v>3228.26</v>
      </c>
    </row>
    <row r="1948" spans="1:7">
      <c r="A1948" s="3">
        <v>38177</v>
      </c>
      <c r="B1948" s="4" t="s">
        <v>247</v>
      </c>
      <c r="C1948" s="4" t="s">
        <v>255</v>
      </c>
      <c r="D1948" s="4" t="s">
        <v>276</v>
      </c>
      <c r="E1948" s="4" t="s">
        <v>2093</v>
      </c>
      <c r="F1948" s="42">
        <v>3034.3884999999996</v>
      </c>
      <c r="G1948" s="42">
        <v>8201.0499999999993</v>
      </c>
    </row>
    <row r="1949" spans="1:7">
      <c r="A1949" s="3">
        <v>38177</v>
      </c>
      <c r="B1949" s="4" t="s">
        <v>267</v>
      </c>
      <c r="C1949" s="4" t="s">
        <v>286</v>
      </c>
      <c r="D1949" s="4" t="s">
        <v>279</v>
      </c>
      <c r="E1949" s="4" t="s">
        <v>2094</v>
      </c>
      <c r="F1949" s="42">
        <v>5626.65</v>
      </c>
      <c r="G1949" s="42">
        <v>7502.2</v>
      </c>
    </row>
    <row r="1950" spans="1:7">
      <c r="A1950" s="3">
        <v>38177</v>
      </c>
      <c r="B1950" s="4" t="s">
        <v>247</v>
      </c>
      <c r="C1950" s="4" t="s">
        <v>261</v>
      </c>
      <c r="D1950" s="4" t="s">
        <v>268</v>
      </c>
      <c r="E1950" s="4" t="s">
        <v>2095</v>
      </c>
      <c r="F1950" s="42">
        <v>3273.2655999999997</v>
      </c>
      <c r="G1950" s="42">
        <v>3719.62</v>
      </c>
    </row>
    <row r="1951" spans="1:7">
      <c r="A1951" s="3">
        <v>38177</v>
      </c>
      <c r="B1951" s="4" t="s">
        <v>264</v>
      </c>
      <c r="C1951" s="4" t="s">
        <v>272</v>
      </c>
      <c r="D1951" s="4" t="s">
        <v>259</v>
      </c>
      <c r="E1951" s="4" t="s">
        <v>1345</v>
      </c>
      <c r="F1951" s="42">
        <v>1236.6886</v>
      </c>
      <c r="G1951" s="42">
        <v>2876.02</v>
      </c>
    </row>
    <row r="1952" spans="1:7">
      <c r="A1952" s="3">
        <v>38176</v>
      </c>
      <c r="B1952" s="4" t="s">
        <v>267</v>
      </c>
      <c r="C1952" s="4" t="s">
        <v>258</v>
      </c>
      <c r="D1952" s="4" t="s">
        <v>251</v>
      </c>
      <c r="E1952" s="4" t="s">
        <v>2096</v>
      </c>
      <c r="F1952" s="42">
        <v>3734.64</v>
      </c>
      <c r="G1952" s="42">
        <v>4979.5200000000004</v>
      </c>
    </row>
    <row r="1953" spans="1:7">
      <c r="A1953" s="3">
        <v>38176</v>
      </c>
      <c r="B1953" s="4" t="s">
        <v>275</v>
      </c>
      <c r="C1953" s="4" t="s">
        <v>253</v>
      </c>
      <c r="D1953" s="4" t="s">
        <v>265</v>
      </c>
      <c r="E1953" s="4" t="s">
        <v>2097</v>
      </c>
      <c r="F1953" s="42">
        <v>3708.54</v>
      </c>
      <c r="G1953" s="42">
        <v>4944.72</v>
      </c>
    </row>
    <row r="1954" spans="1:7">
      <c r="A1954" s="3">
        <v>38176</v>
      </c>
      <c r="B1954" s="4" t="s">
        <v>243</v>
      </c>
      <c r="C1954" s="4" t="s">
        <v>255</v>
      </c>
      <c r="D1954" s="4" t="s">
        <v>251</v>
      </c>
      <c r="E1954" s="4" t="s">
        <v>2098</v>
      </c>
      <c r="F1954" s="42">
        <v>3110.4750000000004</v>
      </c>
      <c r="G1954" s="42">
        <v>4147.3</v>
      </c>
    </row>
    <row r="1955" spans="1:7">
      <c r="A1955" s="3">
        <v>38176</v>
      </c>
      <c r="B1955" s="4" t="s">
        <v>243</v>
      </c>
      <c r="C1955" s="4" t="s">
        <v>248</v>
      </c>
      <c r="D1955" s="4" t="s">
        <v>265</v>
      </c>
      <c r="E1955" s="4" t="s">
        <v>2099</v>
      </c>
      <c r="F1955" s="42">
        <v>2226.6651000000002</v>
      </c>
      <c r="G1955" s="42">
        <v>2381.46</v>
      </c>
    </row>
    <row r="1956" spans="1:7">
      <c r="A1956" s="3">
        <v>38176</v>
      </c>
      <c r="B1956" s="4" t="s">
        <v>243</v>
      </c>
      <c r="C1956" s="4" t="s">
        <v>253</v>
      </c>
      <c r="D1956" s="4" t="s">
        <v>265</v>
      </c>
      <c r="E1956" s="4" t="s">
        <v>2100</v>
      </c>
      <c r="F1956" s="42">
        <v>1829.652</v>
      </c>
      <c r="G1956" s="42">
        <v>2079.15</v>
      </c>
    </row>
    <row r="1957" spans="1:7">
      <c r="A1957" s="3">
        <v>38176</v>
      </c>
      <c r="B1957" s="4" t="s">
        <v>275</v>
      </c>
      <c r="C1957" s="4" t="s">
        <v>244</v>
      </c>
      <c r="D1957" s="4" t="s">
        <v>256</v>
      </c>
      <c r="E1957" s="4" t="s">
        <v>2101</v>
      </c>
      <c r="F1957" s="42">
        <v>1676.6288</v>
      </c>
      <c r="G1957" s="42">
        <v>1905.26</v>
      </c>
    </row>
    <row r="1958" spans="1:7">
      <c r="A1958" s="3">
        <v>38173</v>
      </c>
      <c r="B1958" s="4" t="s">
        <v>247</v>
      </c>
      <c r="C1958" s="4" t="s">
        <v>258</v>
      </c>
      <c r="D1958" s="4" t="s">
        <v>281</v>
      </c>
      <c r="E1958" s="4" t="s">
        <v>2102</v>
      </c>
      <c r="F1958" s="42">
        <v>746.29499999999996</v>
      </c>
      <c r="G1958" s="42">
        <v>1356.9</v>
      </c>
    </row>
    <row r="1959" spans="1:7">
      <c r="A1959" s="3">
        <v>38172</v>
      </c>
      <c r="B1959" s="4" t="s">
        <v>247</v>
      </c>
      <c r="C1959" s="4" t="s">
        <v>258</v>
      </c>
      <c r="D1959" s="4" t="s">
        <v>251</v>
      </c>
      <c r="E1959" s="4" t="s">
        <v>2103</v>
      </c>
      <c r="F1959" s="42">
        <v>8787.6272000000008</v>
      </c>
      <c r="G1959" s="42">
        <v>9985.94</v>
      </c>
    </row>
    <row r="1960" spans="1:7">
      <c r="A1960" s="3">
        <v>38171</v>
      </c>
      <c r="B1960" s="4" t="s">
        <v>247</v>
      </c>
      <c r="C1960" s="4" t="s">
        <v>244</v>
      </c>
      <c r="D1960" s="4" t="s">
        <v>268</v>
      </c>
      <c r="E1960" s="4" t="s">
        <v>2104</v>
      </c>
      <c r="F1960" s="42">
        <v>3140.9235000000003</v>
      </c>
      <c r="G1960" s="42">
        <v>5710.77</v>
      </c>
    </row>
    <row r="1961" spans="1:7">
      <c r="A1961" s="3">
        <v>38171</v>
      </c>
      <c r="B1961" s="4" t="s">
        <v>243</v>
      </c>
      <c r="C1961" s="4" t="s">
        <v>248</v>
      </c>
      <c r="D1961" s="4" t="s">
        <v>303</v>
      </c>
      <c r="E1961" s="4" t="s">
        <v>2105</v>
      </c>
      <c r="F1961" s="42">
        <v>1265.7510000000002</v>
      </c>
      <c r="G1961" s="42">
        <v>2812.78</v>
      </c>
    </row>
    <row r="1962" spans="1:7">
      <c r="A1962" s="3">
        <v>38171</v>
      </c>
      <c r="B1962" s="4" t="s">
        <v>247</v>
      </c>
      <c r="C1962" s="4" t="s">
        <v>261</v>
      </c>
      <c r="D1962" s="4" t="s">
        <v>303</v>
      </c>
      <c r="E1962" s="4" t="s">
        <v>2106</v>
      </c>
      <c r="F1962" s="42">
        <v>1160.9145000000001</v>
      </c>
      <c r="G1962" s="42">
        <v>2579.81</v>
      </c>
    </row>
    <row r="1963" spans="1:7">
      <c r="A1963" s="3">
        <v>38170</v>
      </c>
      <c r="B1963" s="4" t="s">
        <v>267</v>
      </c>
      <c r="C1963" s="4" t="s">
        <v>244</v>
      </c>
      <c r="D1963" s="4" t="s">
        <v>276</v>
      </c>
      <c r="E1963" s="4" t="s">
        <v>2107</v>
      </c>
      <c r="F1963" s="42">
        <v>4467.4575000000004</v>
      </c>
      <c r="G1963" s="42">
        <v>8122.65</v>
      </c>
    </row>
    <row r="1964" spans="1:7">
      <c r="A1964" s="3">
        <v>38170</v>
      </c>
      <c r="B1964" s="4" t="s">
        <v>243</v>
      </c>
      <c r="C1964" s="4" t="s">
        <v>255</v>
      </c>
      <c r="D1964" s="4" t="s">
        <v>262</v>
      </c>
      <c r="E1964" s="4" t="s">
        <v>2108</v>
      </c>
      <c r="F1964" s="42">
        <v>899.59739999999988</v>
      </c>
      <c r="G1964" s="42">
        <v>1551.03</v>
      </c>
    </row>
    <row r="1965" spans="1:7">
      <c r="A1965" s="3">
        <v>38170</v>
      </c>
      <c r="B1965" s="4" t="s">
        <v>247</v>
      </c>
      <c r="C1965" s="4" t="s">
        <v>248</v>
      </c>
      <c r="D1965" s="4" t="s">
        <v>256</v>
      </c>
      <c r="E1965" s="4" t="s">
        <v>2109</v>
      </c>
      <c r="F1965" s="42">
        <v>836.17600000000004</v>
      </c>
      <c r="G1965" s="42">
        <v>1520.32</v>
      </c>
    </row>
    <row r="1966" spans="1:7">
      <c r="A1966" s="3">
        <v>38169</v>
      </c>
      <c r="B1966" s="4" t="s">
        <v>243</v>
      </c>
      <c r="C1966" s="4" t="s">
        <v>248</v>
      </c>
      <c r="D1966" s="4" t="s">
        <v>254</v>
      </c>
      <c r="E1966" s="4" t="s">
        <v>1443</v>
      </c>
      <c r="F1966" s="42">
        <v>3960.8305000000005</v>
      </c>
      <c r="G1966" s="42">
        <v>7201.51</v>
      </c>
    </row>
    <row r="1967" spans="1:7">
      <c r="A1967" s="3">
        <v>38169</v>
      </c>
      <c r="B1967" s="4" t="s">
        <v>247</v>
      </c>
      <c r="C1967" s="4" t="s">
        <v>272</v>
      </c>
      <c r="D1967" s="4" t="s">
        <v>268</v>
      </c>
      <c r="E1967" s="4" t="s">
        <v>2110</v>
      </c>
      <c r="F1967" s="42">
        <v>2656.3393000000001</v>
      </c>
      <c r="G1967" s="42">
        <v>4502.2700000000004</v>
      </c>
    </row>
    <row r="1968" spans="1:7">
      <c r="A1968" s="3">
        <v>38169</v>
      </c>
      <c r="B1968" s="4" t="s">
        <v>247</v>
      </c>
      <c r="C1968" s="4" t="s">
        <v>255</v>
      </c>
      <c r="D1968" s="4" t="s">
        <v>317</v>
      </c>
      <c r="E1968" s="4" t="s">
        <v>2111</v>
      </c>
      <c r="F1968" s="42">
        <v>105.4019</v>
      </c>
      <c r="G1968" s="42">
        <v>284.87</v>
      </c>
    </row>
    <row r="1969" spans="1:7">
      <c r="A1969" s="3">
        <v>38168</v>
      </c>
      <c r="B1969" s="4" t="s">
        <v>264</v>
      </c>
      <c r="C1969" s="4" t="s">
        <v>253</v>
      </c>
      <c r="D1969" s="4" t="s">
        <v>259</v>
      </c>
      <c r="E1969" s="4" t="s">
        <v>2112</v>
      </c>
      <c r="F1969" s="42">
        <v>5122.0141500000009</v>
      </c>
      <c r="G1969" s="42">
        <v>5478.09</v>
      </c>
    </row>
    <row r="1970" spans="1:7">
      <c r="A1970" s="3">
        <v>38168</v>
      </c>
      <c r="B1970" s="4" t="s">
        <v>247</v>
      </c>
      <c r="C1970" s="4" t="s">
        <v>244</v>
      </c>
      <c r="D1970" s="4" t="s">
        <v>303</v>
      </c>
      <c r="E1970" s="4" t="s">
        <v>2113</v>
      </c>
      <c r="F1970" s="42">
        <v>2705.6095</v>
      </c>
      <c r="G1970" s="42">
        <v>4919.29</v>
      </c>
    </row>
    <row r="1971" spans="1:7">
      <c r="A1971" s="3">
        <v>38168</v>
      </c>
      <c r="B1971" s="4" t="s">
        <v>247</v>
      </c>
      <c r="C1971" s="4" t="s">
        <v>244</v>
      </c>
      <c r="D1971" s="4" t="s">
        <v>279</v>
      </c>
      <c r="E1971" s="4" t="s">
        <v>2114</v>
      </c>
      <c r="F1971" s="42">
        <v>1223.1178</v>
      </c>
      <c r="G1971" s="42">
        <v>2844.46</v>
      </c>
    </row>
    <row r="1972" spans="1:7">
      <c r="A1972" s="3">
        <v>38167</v>
      </c>
      <c r="B1972" s="4" t="s">
        <v>267</v>
      </c>
      <c r="C1972" s="4" t="s">
        <v>253</v>
      </c>
      <c r="D1972" s="4" t="s">
        <v>317</v>
      </c>
      <c r="E1972" s="4" t="s">
        <v>2115</v>
      </c>
      <c r="F1972" s="42">
        <v>1565.0745000000002</v>
      </c>
      <c r="G1972" s="42">
        <v>2845.59</v>
      </c>
    </row>
    <row r="1973" spans="1:7">
      <c r="A1973" s="3">
        <v>38166</v>
      </c>
      <c r="B1973" s="4" t="s">
        <v>247</v>
      </c>
      <c r="C1973" s="4" t="s">
        <v>255</v>
      </c>
      <c r="D1973" s="4" t="s">
        <v>317</v>
      </c>
      <c r="E1973" s="4" t="s">
        <v>2116</v>
      </c>
      <c r="F1973" s="42">
        <v>2043.5578</v>
      </c>
      <c r="G1973" s="42">
        <v>4752.46</v>
      </c>
    </row>
    <row r="1974" spans="1:7">
      <c r="A1974" s="3">
        <v>38166</v>
      </c>
      <c r="B1974" s="4" t="s">
        <v>275</v>
      </c>
      <c r="C1974" s="4" t="s">
        <v>261</v>
      </c>
      <c r="D1974" s="4" t="s">
        <v>288</v>
      </c>
      <c r="E1974" s="4" t="s">
        <v>2117</v>
      </c>
      <c r="F1974" s="42">
        <v>844.62290000000007</v>
      </c>
      <c r="G1974" s="42">
        <v>903.34</v>
      </c>
    </row>
    <row r="1975" spans="1:7">
      <c r="A1975" s="3">
        <v>38165</v>
      </c>
      <c r="B1975" s="4" t="s">
        <v>267</v>
      </c>
      <c r="C1975" s="4" t="s">
        <v>255</v>
      </c>
      <c r="D1975" s="4" t="s">
        <v>251</v>
      </c>
      <c r="E1975" s="4" t="s">
        <v>1611</v>
      </c>
      <c r="F1975" s="42">
        <v>3785.4963999999995</v>
      </c>
      <c r="G1975" s="42">
        <v>8803.48</v>
      </c>
    </row>
    <row r="1976" spans="1:7">
      <c r="A1976" s="3">
        <v>38165</v>
      </c>
      <c r="B1976" s="4" t="s">
        <v>275</v>
      </c>
      <c r="C1976" s="4" t="s">
        <v>261</v>
      </c>
      <c r="D1976" s="4" t="s">
        <v>268</v>
      </c>
      <c r="E1976" s="4" t="s">
        <v>2118</v>
      </c>
      <c r="F1976" s="42">
        <v>1990.1633999999999</v>
      </c>
      <c r="G1976" s="42">
        <v>5378.82</v>
      </c>
    </row>
    <row r="1977" spans="1:7">
      <c r="A1977" s="3">
        <v>38164</v>
      </c>
      <c r="B1977" s="4" t="s">
        <v>247</v>
      </c>
      <c r="C1977" s="4" t="s">
        <v>253</v>
      </c>
      <c r="D1977" s="4" t="s">
        <v>245</v>
      </c>
      <c r="E1977" s="4" t="s">
        <v>2119</v>
      </c>
      <c r="F1977" s="42">
        <v>5927.7240000000002</v>
      </c>
      <c r="G1977" s="42">
        <v>6736.05</v>
      </c>
    </row>
    <row r="1978" spans="1:7">
      <c r="A1978" s="3">
        <v>38164</v>
      </c>
      <c r="B1978" s="4" t="s">
        <v>247</v>
      </c>
      <c r="C1978" s="4" t="s">
        <v>255</v>
      </c>
      <c r="D1978" s="4" t="s">
        <v>288</v>
      </c>
      <c r="E1978" s="4" t="s">
        <v>2120</v>
      </c>
      <c r="F1978" s="42">
        <v>3712.2150999999999</v>
      </c>
      <c r="G1978" s="42">
        <v>6291.89</v>
      </c>
    </row>
    <row r="1979" spans="1:7">
      <c r="A1979" s="3">
        <v>38163</v>
      </c>
      <c r="B1979" s="4" t="s">
        <v>247</v>
      </c>
      <c r="C1979" s="4" t="s">
        <v>244</v>
      </c>
      <c r="D1979" s="4" t="s">
        <v>259</v>
      </c>
      <c r="E1979" s="4" t="s">
        <v>2121</v>
      </c>
      <c r="F1979" s="42">
        <v>2357.4342000000001</v>
      </c>
      <c r="G1979" s="42">
        <v>2521.3200000000002</v>
      </c>
    </row>
    <row r="1980" spans="1:7">
      <c r="A1980" s="3">
        <v>38162</v>
      </c>
      <c r="B1980" s="4" t="s">
        <v>247</v>
      </c>
      <c r="C1980" s="4" t="s">
        <v>272</v>
      </c>
      <c r="D1980" s="4" t="s">
        <v>317</v>
      </c>
      <c r="E1980" s="4" t="s">
        <v>2122</v>
      </c>
      <c r="F1980" s="42">
        <v>4968.8375000000005</v>
      </c>
      <c r="G1980" s="42">
        <v>9034.25</v>
      </c>
    </row>
    <row r="1981" spans="1:7">
      <c r="A1981" s="3">
        <v>38162</v>
      </c>
      <c r="B1981" s="4" t="s">
        <v>247</v>
      </c>
      <c r="C1981" s="4" t="s">
        <v>244</v>
      </c>
      <c r="D1981" s="4" t="s">
        <v>251</v>
      </c>
      <c r="E1981" s="4" t="s">
        <v>2123</v>
      </c>
      <c r="F1981" s="42">
        <v>2729.8489</v>
      </c>
      <c r="G1981" s="42">
        <v>7377.97</v>
      </c>
    </row>
    <row r="1982" spans="1:7">
      <c r="A1982" s="3">
        <v>38162</v>
      </c>
      <c r="B1982" s="4" t="s">
        <v>275</v>
      </c>
      <c r="C1982" s="4" t="s">
        <v>255</v>
      </c>
      <c r="D1982" s="4" t="s">
        <v>276</v>
      </c>
      <c r="E1982" s="4" t="s">
        <v>2124</v>
      </c>
      <c r="F1982" s="42">
        <v>6180.3780500000003</v>
      </c>
      <c r="G1982" s="42">
        <v>6610.03</v>
      </c>
    </row>
    <row r="1983" spans="1:7">
      <c r="A1983" s="3">
        <v>38162</v>
      </c>
      <c r="B1983" s="4" t="s">
        <v>264</v>
      </c>
      <c r="C1983" s="4" t="s">
        <v>261</v>
      </c>
      <c r="D1983" s="4" t="s">
        <v>259</v>
      </c>
      <c r="E1983" s="4" t="s">
        <v>1234</v>
      </c>
      <c r="F1983" s="42">
        <v>2079.8685</v>
      </c>
      <c r="G1983" s="42">
        <v>4621.93</v>
      </c>
    </row>
    <row r="1984" spans="1:7">
      <c r="A1984" s="3">
        <v>38162</v>
      </c>
      <c r="B1984" s="4" t="s">
        <v>247</v>
      </c>
      <c r="C1984" s="4" t="s">
        <v>255</v>
      </c>
      <c r="D1984" s="4" t="s">
        <v>265</v>
      </c>
      <c r="E1984" s="4" t="s">
        <v>2125</v>
      </c>
      <c r="F1984" s="42">
        <v>2019.5640999999998</v>
      </c>
      <c r="G1984" s="42">
        <v>3422.99</v>
      </c>
    </row>
    <row r="1985" spans="1:7">
      <c r="A1985" s="3">
        <v>38162</v>
      </c>
      <c r="B1985" s="4" t="s">
        <v>247</v>
      </c>
      <c r="C1985" s="4" t="s">
        <v>261</v>
      </c>
      <c r="D1985" s="4" t="s">
        <v>279</v>
      </c>
      <c r="E1985" s="4" t="s">
        <v>2126</v>
      </c>
      <c r="F1985" s="42">
        <v>1860.8276500000002</v>
      </c>
      <c r="G1985" s="42">
        <v>1990.19</v>
      </c>
    </row>
    <row r="1986" spans="1:7">
      <c r="A1986" s="3">
        <v>38162</v>
      </c>
      <c r="B1986" s="4" t="s">
        <v>267</v>
      </c>
      <c r="C1986" s="4" t="s">
        <v>258</v>
      </c>
      <c r="D1986" s="4" t="s">
        <v>276</v>
      </c>
      <c r="E1986" s="4" t="s">
        <v>2127</v>
      </c>
      <c r="F1986" s="42">
        <v>1712.0752</v>
      </c>
      <c r="G1986" s="42">
        <v>1945.54</v>
      </c>
    </row>
    <row r="1987" spans="1:7">
      <c r="A1987" s="3">
        <v>38162</v>
      </c>
      <c r="B1987" s="4" t="s">
        <v>247</v>
      </c>
      <c r="C1987" s="4" t="s">
        <v>258</v>
      </c>
      <c r="D1987" s="4" t="s">
        <v>256</v>
      </c>
      <c r="E1987" s="4" t="s">
        <v>2128</v>
      </c>
      <c r="F1987" s="42">
        <v>379.56600000000003</v>
      </c>
      <c r="G1987" s="42">
        <v>690.12</v>
      </c>
    </row>
    <row r="1988" spans="1:7">
      <c r="A1988" s="3">
        <v>38161</v>
      </c>
      <c r="B1988" s="4" t="s">
        <v>243</v>
      </c>
      <c r="C1988" s="4" t="s">
        <v>248</v>
      </c>
      <c r="D1988" s="4" t="s">
        <v>262</v>
      </c>
      <c r="E1988" s="4" t="s">
        <v>2129</v>
      </c>
      <c r="F1988" s="42">
        <v>1707.8126999999999</v>
      </c>
      <c r="G1988" s="42">
        <v>4615.71</v>
      </c>
    </row>
    <row r="1989" spans="1:7">
      <c r="A1989" s="3">
        <v>38161</v>
      </c>
      <c r="B1989" s="4" t="s">
        <v>267</v>
      </c>
      <c r="C1989" s="4" t="s">
        <v>255</v>
      </c>
      <c r="D1989" s="4" t="s">
        <v>254</v>
      </c>
      <c r="E1989" s="4" t="s">
        <v>2130</v>
      </c>
      <c r="F1989" s="42">
        <v>776.83100000000013</v>
      </c>
      <c r="G1989" s="42">
        <v>1412.42</v>
      </c>
    </row>
    <row r="1990" spans="1:7">
      <c r="A1990" s="3">
        <v>38161</v>
      </c>
      <c r="B1990" s="4" t="s">
        <v>267</v>
      </c>
      <c r="C1990" s="4" t="s">
        <v>255</v>
      </c>
      <c r="D1990" s="4" t="s">
        <v>251</v>
      </c>
      <c r="E1990" s="4" t="s">
        <v>2131</v>
      </c>
      <c r="F1990" s="42">
        <v>1197.6321500000001</v>
      </c>
      <c r="G1990" s="42">
        <v>1280.8900000000001</v>
      </c>
    </row>
    <row r="1991" spans="1:7">
      <c r="A1991" s="3">
        <v>38160</v>
      </c>
      <c r="B1991" s="4" t="s">
        <v>247</v>
      </c>
      <c r="C1991" s="4" t="s">
        <v>244</v>
      </c>
      <c r="D1991" s="4" t="s">
        <v>281</v>
      </c>
      <c r="E1991" s="4" t="s">
        <v>2132</v>
      </c>
      <c r="F1991" s="42">
        <v>2687.9694</v>
      </c>
      <c r="G1991" s="42">
        <v>4634.43</v>
      </c>
    </row>
    <row r="1992" spans="1:7">
      <c r="A1992" s="3">
        <v>38160</v>
      </c>
      <c r="B1992" s="4" t="s">
        <v>243</v>
      </c>
      <c r="C1992" s="4" t="s">
        <v>286</v>
      </c>
      <c r="D1992" s="4" t="s">
        <v>281</v>
      </c>
      <c r="E1992" s="4" t="s">
        <v>2133</v>
      </c>
      <c r="F1992" s="42">
        <v>1007.748</v>
      </c>
      <c r="G1992" s="42">
        <v>2239.44</v>
      </c>
    </row>
    <row r="1993" spans="1:7">
      <c r="A1993" s="3">
        <v>38159</v>
      </c>
      <c r="B1993" s="4" t="s">
        <v>243</v>
      </c>
      <c r="C1993" s="4" t="s">
        <v>248</v>
      </c>
      <c r="D1993" s="4" t="s">
        <v>256</v>
      </c>
      <c r="E1993" s="4" t="s">
        <v>2134</v>
      </c>
      <c r="F1993" s="42">
        <v>8555.8484000000008</v>
      </c>
      <c r="G1993" s="42">
        <v>9150.64</v>
      </c>
    </row>
    <row r="1994" spans="1:7">
      <c r="A1994" s="3">
        <v>38159</v>
      </c>
      <c r="B1994" s="4" t="s">
        <v>243</v>
      </c>
      <c r="C1994" s="4" t="s">
        <v>248</v>
      </c>
      <c r="D1994" s="4" t="s">
        <v>288</v>
      </c>
      <c r="E1994" s="4" t="s">
        <v>2135</v>
      </c>
      <c r="F1994" s="42">
        <v>4843.5046999999995</v>
      </c>
      <c r="G1994" s="42">
        <v>8209.33</v>
      </c>
    </row>
    <row r="1995" spans="1:7">
      <c r="A1995" s="3">
        <v>38159</v>
      </c>
      <c r="B1995" s="4" t="s">
        <v>243</v>
      </c>
      <c r="C1995" s="4" t="s">
        <v>253</v>
      </c>
      <c r="D1995" s="4" t="s">
        <v>281</v>
      </c>
      <c r="E1995" s="4" t="s">
        <v>2136</v>
      </c>
      <c r="F1995" s="42">
        <v>285.07710000000003</v>
      </c>
      <c r="G1995" s="42">
        <v>662.97</v>
      </c>
    </row>
    <row r="1996" spans="1:7">
      <c r="A1996" s="3">
        <v>38158</v>
      </c>
      <c r="B1996" s="4" t="s">
        <v>264</v>
      </c>
      <c r="C1996" s="4" t="s">
        <v>258</v>
      </c>
      <c r="D1996" s="4" t="s">
        <v>279</v>
      </c>
      <c r="E1996" s="4" t="s">
        <v>2137</v>
      </c>
      <c r="F1996" s="42">
        <v>8722.3752000000004</v>
      </c>
      <c r="G1996" s="42">
        <v>9911.7900000000009</v>
      </c>
    </row>
    <row r="1997" spans="1:7">
      <c r="A1997" s="3">
        <v>38158</v>
      </c>
      <c r="B1997" s="4" t="s">
        <v>247</v>
      </c>
      <c r="C1997" s="4" t="s">
        <v>255</v>
      </c>
      <c r="D1997" s="4" t="s">
        <v>279</v>
      </c>
      <c r="E1997" s="4" t="s">
        <v>2138</v>
      </c>
      <c r="F1997" s="42">
        <v>4481.3685999999998</v>
      </c>
      <c r="G1997" s="42">
        <v>7595.54</v>
      </c>
    </row>
    <row r="1998" spans="1:7">
      <c r="A1998" s="3">
        <v>38157</v>
      </c>
      <c r="B1998" s="4" t="s">
        <v>247</v>
      </c>
      <c r="C1998" s="4" t="s">
        <v>272</v>
      </c>
      <c r="D1998" s="4" t="s">
        <v>245</v>
      </c>
      <c r="E1998" s="4" t="s">
        <v>2139</v>
      </c>
      <c r="F1998" s="42">
        <v>3623.9411</v>
      </c>
      <c r="G1998" s="42">
        <v>8427.77</v>
      </c>
    </row>
    <row r="1999" spans="1:7">
      <c r="A1999" s="3">
        <v>38157</v>
      </c>
      <c r="B1999" s="4" t="s">
        <v>264</v>
      </c>
      <c r="C1999" s="4" t="s">
        <v>258</v>
      </c>
      <c r="D1999" s="4" t="s">
        <v>262</v>
      </c>
      <c r="E1999" s="4" t="s">
        <v>2140</v>
      </c>
      <c r="F1999" s="42">
        <v>1517.2840000000003</v>
      </c>
      <c r="G1999" s="42">
        <v>2231.3000000000002</v>
      </c>
    </row>
    <row r="2000" spans="1:7">
      <c r="A2000" s="3">
        <v>38157</v>
      </c>
      <c r="B2000" s="4" t="s">
        <v>247</v>
      </c>
      <c r="C2000" s="4" t="s">
        <v>253</v>
      </c>
      <c r="D2000" s="4" t="s">
        <v>268</v>
      </c>
      <c r="E2000" s="4" t="s">
        <v>2141</v>
      </c>
      <c r="F2000" s="42">
        <v>581.01239999999996</v>
      </c>
      <c r="G2000" s="42">
        <v>854.43</v>
      </c>
    </row>
    <row r="2001" spans="1:7">
      <c r="A2001" s="3">
        <v>38157</v>
      </c>
      <c r="B2001" s="4" t="s">
        <v>264</v>
      </c>
      <c r="C2001" s="4" t="s">
        <v>272</v>
      </c>
      <c r="D2001" s="4" t="s">
        <v>317</v>
      </c>
      <c r="E2001" s="4" t="s">
        <v>2142</v>
      </c>
      <c r="F2001" s="42">
        <v>121.977</v>
      </c>
      <c r="G2001" s="42">
        <v>271.06</v>
      </c>
    </row>
    <row r="2002" spans="1:7">
      <c r="A2002" s="3">
        <v>38156</v>
      </c>
      <c r="B2002" s="4" t="s">
        <v>264</v>
      </c>
      <c r="C2002" s="4" t="s">
        <v>258</v>
      </c>
      <c r="D2002" s="4" t="s">
        <v>317</v>
      </c>
      <c r="E2002" s="4" t="s">
        <v>2143</v>
      </c>
      <c r="F2002" s="42">
        <v>3852.5264999999999</v>
      </c>
      <c r="G2002" s="42">
        <v>8561.17</v>
      </c>
    </row>
    <row r="2003" spans="1:7">
      <c r="A2003" s="3">
        <v>38155</v>
      </c>
      <c r="B2003" s="4" t="s">
        <v>267</v>
      </c>
      <c r="C2003" s="4" t="s">
        <v>244</v>
      </c>
      <c r="D2003" s="4" t="s">
        <v>268</v>
      </c>
      <c r="E2003" s="4" t="s">
        <v>2144</v>
      </c>
      <c r="F2003" s="42">
        <v>8271.4896000000008</v>
      </c>
      <c r="G2003" s="42">
        <v>9399.42</v>
      </c>
    </row>
    <row r="2004" spans="1:7">
      <c r="A2004" s="3">
        <v>38155</v>
      </c>
      <c r="B2004" s="4" t="s">
        <v>275</v>
      </c>
      <c r="C2004" s="4" t="s">
        <v>244</v>
      </c>
      <c r="D2004" s="4" t="s">
        <v>268</v>
      </c>
      <c r="E2004" s="4" t="s">
        <v>2145</v>
      </c>
      <c r="F2004" s="42">
        <v>6305.0007999999998</v>
      </c>
      <c r="G2004" s="42">
        <v>9272.06</v>
      </c>
    </row>
    <row r="2005" spans="1:7">
      <c r="A2005" s="3">
        <v>38155</v>
      </c>
      <c r="B2005" s="4" t="s">
        <v>247</v>
      </c>
      <c r="C2005" s="4" t="s">
        <v>244</v>
      </c>
      <c r="D2005" s="4" t="s">
        <v>281</v>
      </c>
      <c r="E2005" s="4" t="s">
        <v>2146</v>
      </c>
      <c r="F2005" s="42">
        <v>5773.2</v>
      </c>
      <c r="G2005" s="42">
        <v>8490</v>
      </c>
    </row>
    <row r="2006" spans="1:7">
      <c r="A2006" s="3">
        <v>38155</v>
      </c>
      <c r="B2006" s="4" t="s">
        <v>243</v>
      </c>
      <c r="C2006" s="4" t="s">
        <v>244</v>
      </c>
      <c r="D2006" s="4" t="s">
        <v>279</v>
      </c>
      <c r="E2006" s="4" t="s">
        <v>2147</v>
      </c>
      <c r="F2006" s="42">
        <v>5838.15</v>
      </c>
      <c r="G2006" s="42">
        <v>7784.2</v>
      </c>
    </row>
    <row r="2007" spans="1:7">
      <c r="A2007" s="3">
        <v>38155</v>
      </c>
      <c r="B2007" s="4" t="s">
        <v>264</v>
      </c>
      <c r="C2007" s="4" t="s">
        <v>253</v>
      </c>
      <c r="D2007" s="4" t="s">
        <v>254</v>
      </c>
      <c r="E2007" s="4" t="s">
        <v>2148</v>
      </c>
      <c r="F2007" s="42">
        <v>4577.7273999999998</v>
      </c>
      <c r="G2007" s="42">
        <v>7758.86</v>
      </c>
    </row>
    <row r="2008" spans="1:7">
      <c r="A2008" s="3">
        <v>38155</v>
      </c>
      <c r="B2008" s="4" t="s">
        <v>264</v>
      </c>
      <c r="C2008" s="4" t="s">
        <v>248</v>
      </c>
      <c r="D2008" s="4" t="s">
        <v>256</v>
      </c>
      <c r="E2008" s="4" t="s">
        <v>2149</v>
      </c>
      <c r="F2008" s="42">
        <v>4919.6028000000006</v>
      </c>
      <c r="G2008" s="42">
        <v>7234.71</v>
      </c>
    </row>
    <row r="2009" spans="1:7">
      <c r="A2009" s="3">
        <v>38155</v>
      </c>
      <c r="B2009" s="4" t="s">
        <v>247</v>
      </c>
      <c r="C2009" s="4" t="s">
        <v>258</v>
      </c>
      <c r="D2009" s="4" t="s">
        <v>279</v>
      </c>
      <c r="E2009" s="4" t="s">
        <v>2150</v>
      </c>
      <c r="F2009" s="42">
        <v>2181.2399999999998</v>
      </c>
      <c r="G2009" s="42">
        <v>4847.2</v>
      </c>
    </row>
    <row r="2010" spans="1:7">
      <c r="A2010" s="3">
        <v>38155</v>
      </c>
      <c r="B2010" s="4" t="s">
        <v>247</v>
      </c>
      <c r="C2010" s="4" t="s">
        <v>272</v>
      </c>
      <c r="D2010" s="4" t="s">
        <v>251</v>
      </c>
      <c r="E2010" s="4" t="s">
        <v>2151</v>
      </c>
      <c r="F2010" s="42">
        <v>998.02629999999988</v>
      </c>
      <c r="G2010" s="42">
        <v>1691.57</v>
      </c>
    </row>
    <row r="2011" spans="1:7" hidden="1">
      <c r="A2011" s="3">
        <v>38878</v>
      </c>
      <c r="B2011" s="4" t="s">
        <v>275</v>
      </c>
      <c r="C2011" s="4" t="s">
        <v>244</v>
      </c>
      <c r="D2011" s="4" t="s">
        <v>276</v>
      </c>
      <c r="E2011" s="4" t="s">
        <v>277</v>
      </c>
      <c r="F2011" s="42">
        <v>2336.3963999999996</v>
      </c>
      <c r="G2011" s="42">
        <v>5433.48</v>
      </c>
    </row>
    <row r="2012" spans="1:7" hidden="1">
      <c r="A2012" s="3">
        <v>38876</v>
      </c>
      <c r="B2012" s="4" t="s">
        <v>275</v>
      </c>
      <c r="C2012" s="4" t="s">
        <v>261</v>
      </c>
      <c r="D2012" s="4" t="s">
        <v>256</v>
      </c>
      <c r="E2012" s="4" t="s">
        <v>290</v>
      </c>
      <c r="F2012" s="42">
        <v>4651.7015999999994</v>
      </c>
      <c r="G2012" s="42">
        <v>7884.24</v>
      </c>
    </row>
    <row r="2013" spans="1:7" hidden="1">
      <c r="A2013" s="3">
        <v>38875</v>
      </c>
      <c r="B2013" s="4" t="s">
        <v>275</v>
      </c>
      <c r="C2013" s="4" t="s">
        <v>248</v>
      </c>
      <c r="D2013" s="4" t="s">
        <v>265</v>
      </c>
      <c r="E2013" s="4" t="s">
        <v>293</v>
      </c>
      <c r="F2013" s="42">
        <v>5395.1260000000002</v>
      </c>
      <c r="G2013" s="42">
        <v>9809.32</v>
      </c>
    </row>
    <row r="2014" spans="1:7" hidden="1">
      <c r="A2014" s="3">
        <v>38875</v>
      </c>
      <c r="B2014" s="4" t="s">
        <v>275</v>
      </c>
      <c r="C2014" s="4" t="s">
        <v>244</v>
      </c>
      <c r="D2014" s="4" t="s">
        <v>259</v>
      </c>
      <c r="E2014" s="4" t="s">
        <v>300</v>
      </c>
      <c r="F2014" s="42">
        <v>304.81</v>
      </c>
      <c r="G2014" s="42">
        <v>326</v>
      </c>
    </row>
    <row r="2015" spans="1:7" hidden="1">
      <c r="A2015" s="3">
        <v>38874</v>
      </c>
      <c r="B2015" s="4" t="s">
        <v>275</v>
      </c>
      <c r="C2015" s="4" t="s">
        <v>244</v>
      </c>
      <c r="D2015" s="4" t="s">
        <v>288</v>
      </c>
      <c r="E2015" s="4" t="s">
        <v>302</v>
      </c>
      <c r="F2015" s="42">
        <v>1701.5422999999998</v>
      </c>
      <c r="G2015" s="42">
        <v>2883.97</v>
      </c>
    </row>
    <row r="2016" spans="1:7" hidden="1">
      <c r="A2016" s="3">
        <v>38867</v>
      </c>
      <c r="B2016" s="4" t="s">
        <v>275</v>
      </c>
      <c r="C2016" s="4" t="s">
        <v>286</v>
      </c>
      <c r="D2016" s="4" t="s">
        <v>256</v>
      </c>
      <c r="E2016" s="4" t="s">
        <v>313</v>
      </c>
      <c r="F2016" s="42">
        <v>4190.1288000000004</v>
      </c>
      <c r="G2016" s="42">
        <v>4761.51</v>
      </c>
    </row>
    <row r="2017" spans="1:7" hidden="1">
      <c r="A2017" s="3">
        <v>38867</v>
      </c>
      <c r="B2017" s="4" t="s">
        <v>275</v>
      </c>
      <c r="C2017" s="4" t="s">
        <v>286</v>
      </c>
      <c r="D2017" s="4" t="s">
        <v>256</v>
      </c>
      <c r="E2017" s="4" t="s">
        <v>315</v>
      </c>
      <c r="F2017" s="42">
        <v>1138.0952</v>
      </c>
      <c r="G2017" s="42">
        <v>1293.29</v>
      </c>
    </row>
    <row r="2018" spans="1:7" hidden="1">
      <c r="A2018" s="3">
        <v>38855</v>
      </c>
      <c r="B2018" s="4" t="s">
        <v>275</v>
      </c>
      <c r="C2018" s="4" t="s">
        <v>244</v>
      </c>
      <c r="D2018" s="4" t="s">
        <v>303</v>
      </c>
      <c r="E2018" s="4" t="s">
        <v>347</v>
      </c>
      <c r="F2018" s="42">
        <v>8649.2829500000007</v>
      </c>
      <c r="G2018" s="42">
        <v>9250.57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BA57A-65F2-4F4C-B689-7C9537B6CD10}">
  <sheetPr filterMode="1"/>
  <dimension ref="A1:E2011"/>
  <sheetViews>
    <sheetView topLeftCell="A12" zoomScale="120" zoomScaleNormal="120" workbookViewId="0">
      <selection activeCell="D13" sqref="D13"/>
    </sheetView>
  </sheetViews>
  <sheetFormatPr defaultRowHeight="14.6"/>
  <sheetData>
    <row r="1" spans="1:5">
      <c r="A1" t="s">
        <v>2184</v>
      </c>
    </row>
    <row r="2" spans="1:5">
      <c r="A2" t="s">
        <v>2185</v>
      </c>
    </row>
    <row r="4" spans="1:5">
      <c r="A4" s="1" t="s">
        <v>2189</v>
      </c>
    </row>
    <row r="5" spans="1:5">
      <c r="A5" t="s">
        <v>2186</v>
      </c>
    </row>
    <row r="6" spans="1:5">
      <c r="A6" t="s">
        <v>2187</v>
      </c>
    </row>
    <row r="7" spans="1:5">
      <c r="A7" t="s">
        <v>2190</v>
      </c>
    </row>
    <row r="10" spans="1:5">
      <c r="A10" s="41" t="s">
        <v>239</v>
      </c>
      <c r="D10" t="s">
        <v>2188</v>
      </c>
    </row>
    <row r="11" spans="1:5">
      <c r="A11" s="4" t="s">
        <v>247</v>
      </c>
    </row>
    <row r="12" spans="1:5">
      <c r="A12" s="4" t="s">
        <v>243</v>
      </c>
      <c r="D12" s="41" t="s">
        <v>239</v>
      </c>
      <c r="E12" s="41" t="s">
        <v>240</v>
      </c>
    </row>
    <row r="13" spans="1:5">
      <c r="A13" s="4" t="s">
        <v>264</v>
      </c>
      <c r="D13" s="4" t="s">
        <v>275</v>
      </c>
      <c r="E13" s="4" t="s">
        <v>244</v>
      </c>
    </row>
    <row r="14" spans="1:5">
      <c r="A14" s="4" t="s">
        <v>267</v>
      </c>
      <c r="D14" s="4" t="s">
        <v>275</v>
      </c>
      <c r="E14" s="4" t="s">
        <v>261</v>
      </c>
    </row>
    <row r="15" spans="1:5">
      <c r="A15" s="4" t="s">
        <v>275</v>
      </c>
      <c r="D15" s="4" t="s">
        <v>275</v>
      </c>
      <c r="E15" s="4" t="s">
        <v>248</v>
      </c>
    </row>
    <row r="16" spans="1:5">
      <c r="D16" s="4" t="s">
        <v>275</v>
      </c>
      <c r="E16" s="4" t="s">
        <v>286</v>
      </c>
    </row>
    <row r="17" spans="4:5">
      <c r="D17" s="4" t="s">
        <v>275</v>
      </c>
      <c r="E17" s="4" t="s">
        <v>255</v>
      </c>
    </row>
    <row r="18" spans="4:5">
      <c r="D18" s="4" t="s">
        <v>275</v>
      </c>
      <c r="E18" s="4" t="s">
        <v>272</v>
      </c>
    </row>
    <row r="19" spans="4:5">
      <c r="D19" s="4" t="s">
        <v>275</v>
      </c>
      <c r="E19" s="4" t="s">
        <v>253</v>
      </c>
    </row>
    <row r="20" spans="4:5">
      <c r="D20" s="4" t="s">
        <v>275</v>
      </c>
      <c r="E20" s="4" t="s">
        <v>258</v>
      </c>
    </row>
    <row r="21" spans="4:5">
      <c r="D21" s="4" t="s">
        <v>267</v>
      </c>
      <c r="E21" s="4" t="s">
        <v>261</v>
      </c>
    </row>
    <row r="22" spans="4:5">
      <c r="D22" s="4" t="s">
        <v>267</v>
      </c>
      <c r="E22" s="4" t="s">
        <v>244</v>
      </c>
    </row>
    <row r="23" spans="4:5">
      <c r="D23" s="4" t="s">
        <v>267</v>
      </c>
      <c r="E23" s="4" t="s">
        <v>286</v>
      </c>
    </row>
    <row r="24" spans="4:5">
      <c r="D24" s="4" t="s">
        <v>267</v>
      </c>
      <c r="E24" s="4" t="s">
        <v>248</v>
      </c>
    </row>
    <row r="25" spans="4:5">
      <c r="D25" s="4" t="s">
        <v>267</v>
      </c>
      <c r="E25" s="4" t="s">
        <v>253</v>
      </c>
    </row>
    <row r="26" spans="4:5">
      <c r="D26" s="4" t="s">
        <v>267</v>
      </c>
      <c r="E26" s="4" t="s">
        <v>258</v>
      </c>
    </row>
    <row r="27" spans="4:5">
      <c r="D27" s="4" t="s">
        <v>267</v>
      </c>
      <c r="E27" s="4" t="s">
        <v>255</v>
      </c>
    </row>
    <row r="28" spans="4:5">
      <c r="D28" s="4" t="s">
        <v>267</v>
      </c>
      <c r="E28" s="4" t="s">
        <v>272</v>
      </c>
    </row>
    <row r="29" spans="4:5">
      <c r="D29" s="4" t="s">
        <v>247</v>
      </c>
      <c r="E29" s="4" t="s">
        <v>248</v>
      </c>
    </row>
    <row r="30" spans="4:5">
      <c r="D30" s="4" t="s">
        <v>247</v>
      </c>
      <c r="E30" s="4" t="s">
        <v>253</v>
      </c>
    </row>
    <row r="31" spans="4:5" hidden="1">
      <c r="D31" s="4" t="s">
        <v>243</v>
      </c>
      <c r="E31" s="4" t="s">
        <v>244</v>
      </c>
    </row>
    <row r="32" spans="4:5">
      <c r="D32" s="4" t="s">
        <v>247</v>
      </c>
      <c r="E32" s="4" t="s">
        <v>255</v>
      </c>
    </row>
    <row r="33" spans="4:5">
      <c r="D33" s="4" t="s">
        <v>247</v>
      </c>
      <c r="E33" s="4" t="s">
        <v>258</v>
      </c>
    </row>
    <row r="34" spans="4:5">
      <c r="D34" s="4" t="s">
        <v>247</v>
      </c>
      <c r="E34" s="4" t="s">
        <v>244</v>
      </c>
    </row>
    <row r="35" spans="4:5" hidden="1">
      <c r="D35" s="4" t="s">
        <v>247</v>
      </c>
      <c r="E35" s="4" t="s">
        <v>248</v>
      </c>
    </row>
    <row r="36" spans="4:5" hidden="1">
      <c r="D36" s="4" t="s">
        <v>247</v>
      </c>
      <c r="E36" s="4" t="s">
        <v>253</v>
      </c>
    </row>
    <row r="37" spans="4:5" hidden="1">
      <c r="D37" s="4" t="s">
        <v>267</v>
      </c>
      <c r="E37" s="4" t="s">
        <v>261</v>
      </c>
    </row>
    <row r="38" spans="4:5">
      <c r="D38" s="4" t="s">
        <v>247</v>
      </c>
      <c r="E38" s="4" t="s">
        <v>261</v>
      </c>
    </row>
    <row r="39" spans="4:5" hidden="1">
      <c r="D39" s="4" t="s">
        <v>247</v>
      </c>
      <c r="E39" s="4" t="s">
        <v>255</v>
      </c>
    </row>
    <row r="40" spans="4:5" hidden="1">
      <c r="D40" s="4" t="s">
        <v>247</v>
      </c>
      <c r="E40" s="4" t="s">
        <v>258</v>
      </c>
    </row>
    <row r="41" spans="4:5">
      <c r="D41" s="4" t="s">
        <v>247</v>
      </c>
      <c r="E41" s="4" t="s">
        <v>286</v>
      </c>
    </row>
    <row r="42" spans="4:5">
      <c r="D42" s="4" t="s">
        <v>247</v>
      </c>
      <c r="E42" s="4" t="s">
        <v>272</v>
      </c>
    </row>
    <row r="43" spans="4:5" hidden="1">
      <c r="D43" s="4" t="s">
        <v>247</v>
      </c>
      <c r="E43" s="4" t="s">
        <v>258</v>
      </c>
    </row>
    <row r="44" spans="4:5" hidden="1">
      <c r="D44" s="4" t="s">
        <v>247</v>
      </c>
      <c r="E44" s="4" t="s">
        <v>253</v>
      </c>
    </row>
    <row r="45" spans="4:5" hidden="1">
      <c r="D45" s="4" t="s">
        <v>247</v>
      </c>
      <c r="E45" s="4" t="s">
        <v>248</v>
      </c>
    </row>
    <row r="46" spans="4:5" hidden="1">
      <c r="D46" s="4" t="s">
        <v>275</v>
      </c>
      <c r="E46" s="4" t="s">
        <v>244</v>
      </c>
    </row>
    <row r="47" spans="4:5" hidden="1">
      <c r="D47" s="4" t="s">
        <v>247</v>
      </c>
      <c r="E47" s="4" t="s">
        <v>244</v>
      </c>
    </row>
    <row r="48" spans="4:5" hidden="1">
      <c r="D48" s="4" t="s">
        <v>275</v>
      </c>
      <c r="E48" s="4" t="s">
        <v>244</v>
      </c>
    </row>
    <row r="49" spans="4:5" hidden="1">
      <c r="D49" s="4" t="s">
        <v>247</v>
      </c>
      <c r="E49" s="4" t="s">
        <v>253</v>
      </c>
    </row>
    <row r="50" spans="4:5">
      <c r="D50" s="4" t="s">
        <v>243</v>
      </c>
      <c r="E50" s="4" t="s">
        <v>244</v>
      </c>
    </row>
    <row r="51" spans="4:5">
      <c r="D51" s="4" t="s">
        <v>243</v>
      </c>
      <c r="E51" s="4" t="s">
        <v>255</v>
      </c>
    </row>
    <row r="52" spans="4:5" hidden="1">
      <c r="D52" s="4" t="s">
        <v>267</v>
      </c>
      <c r="E52" s="4" t="s">
        <v>286</v>
      </c>
    </row>
    <row r="53" spans="4:5" hidden="1">
      <c r="D53" s="4" t="s">
        <v>247</v>
      </c>
      <c r="E53" s="4" t="s">
        <v>244</v>
      </c>
    </row>
    <row r="54" spans="4:5" hidden="1">
      <c r="D54" s="4" t="s">
        <v>247</v>
      </c>
      <c r="E54" s="4" t="s">
        <v>258</v>
      </c>
    </row>
    <row r="55" spans="4:5" hidden="1">
      <c r="D55" s="4" t="s">
        <v>243</v>
      </c>
      <c r="E55" s="4" t="s">
        <v>244</v>
      </c>
    </row>
    <row r="56" spans="4:5" hidden="1">
      <c r="D56" s="4" t="s">
        <v>247</v>
      </c>
      <c r="E56" s="4" t="s">
        <v>248</v>
      </c>
    </row>
    <row r="57" spans="4:5">
      <c r="D57" s="4" t="s">
        <v>243</v>
      </c>
      <c r="E57" s="4" t="s">
        <v>261</v>
      </c>
    </row>
    <row r="58" spans="4:5" hidden="1">
      <c r="D58" s="4" t="s">
        <v>243</v>
      </c>
      <c r="E58" s="4" t="s">
        <v>244</v>
      </c>
    </row>
    <row r="59" spans="4:5">
      <c r="D59" s="4" t="s">
        <v>243</v>
      </c>
      <c r="E59" s="4" t="s">
        <v>272</v>
      </c>
    </row>
    <row r="60" spans="4:5" hidden="1">
      <c r="D60" s="4" t="s">
        <v>275</v>
      </c>
      <c r="E60" s="4" t="s">
        <v>286</v>
      </c>
    </row>
    <row r="61" spans="4:5">
      <c r="D61" s="4" t="s">
        <v>243</v>
      </c>
      <c r="E61" s="4" t="s">
        <v>286</v>
      </c>
    </row>
    <row r="62" spans="4:5" hidden="1">
      <c r="D62" s="4" t="s">
        <v>267</v>
      </c>
      <c r="E62" s="4" t="s">
        <v>261</v>
      </c>
    </row>
    <row r="63" spans="4:5" hidden="1">
      <c r="D63" s="4" t="s">
        <v>247</v>
      </c>
      <c r="E63" s="4" t="s">
        <v>258</v>
      </c>
    </row>
    <row r="64" spans="4:5" hidden="1">
      <c r="D64" s="4" t="s">
        <v>243</v>
      </c>
      <c r="E64" s="4" t="s">
        <v>261</v>
      </c>
    </row>
    <row r="65" spans="4:5">
      <c r="D65" s="4" t="s">
        <v>243</v>
      </c>
      <c r="E65" s="4" t="s">
        <v>253</v>
      </c>
    </row>
    <row r="66" spans="4:5" hidden="1">
      <c r="D66" s="4" t="s">
        <v>243</v>
      </c>
      <c r="E66" s="4" t="s">
        <v>255</v>
      </c>
    </row>
    <row r="67" spans="4:5" hidden="1">
      <c r="D67" s="4" t="s">
        <v>264</v>
      </c>
      <c r="E67" s="4" t="s">
        <v>272</v>
      </c>
    </row>
    <row r="68" spans="4:5" hidden="1">
      <c r="D68" s="4" t="s">
        <v>267</v>
      </c>
      <c r="E68" s="4" t="s">
        <v>261</v>
      </c>
    </row>
    <row r="69" spans="4:5">
      <c r="D69" s="4" t="s">
        <v>243</v>
      </c>
      <c r="E69" s="4" t="s">
        <v>248</v>
      </c>
    </row>
    <row r="70" spans="4:5" hidden="1">
      <c r="D70" s="4" t="s">
        <v>247</v>
      </c>
      <c r="E70" s="4" t="s">
        <v>286</v>
      </c>
    </row>
    <row r="71" spans="4:5" hidden="1">
      <c r="D71" s="4" t="s">
        <v>247</v>
      </c>
      <c r="E71" s="4" t="s">
        <v>253</v>
      </c>
    </row>
    <row r="72" spans="4:5" hidden="1">
      <c r="D72" s="4" t="s">
        <v>247</v>
      </c>
      <c r="E72" s="4" t="s">
        <v>253</v>
      </c>
    </row>
    <row r="73" spans="4:5" hidden="1">
      <c r="D73" s="4" t="s">
        <v>267</v>
      </c>
      <c r="E73" s="4" t="s">
        <v>286</v>
      </c>
    </row>
    <row r="74" spans="4:5">
      <c r="D74" s="4" t="s">
        <v>243</v>
      </c>
      <c r="E74" s="4" t="s">
        <v>258</v>
      </c>
    </row>
    <row r="75" spans="4:5">
      <c r="D75" s="4" t="s">
        <v>264</v>
      </c>
      <c r="E75" s="4" t="s">
        <v>244</v>
      </c>
    </row>
    <row r="76" spans="4:5" hidden="1">
      <c r="D76" s="4" t="s">
        <v>247</v>
      </c>
      <c r="E76" s="4" t="s">
        <v>253</v>
      </c>
    </row>
    <row r="77" spans="4:5" hidden="1">
      <c r="D77" s="4" t="s">
        <v>247</v>
      </c>
      <c r="E77" s="4" t="s">
        <v>253</v>
      </c>
    </row>
    <row r="78" spans="4:5" hidden="1">
      <c r="D78" s="4" t="s">
        <v>247</v>
      </c>
      <c r="E78" s="4" t="s">
        <v>255</v>
      </c>
    </row>
    <row r="79" spans="4:5">
      <c r="D79" s="4" t="s">
        <v>264</v>
      </c>
      <c r="E79" s="4" t="s">
        <v>272</v>
      </c>
    </row>
    <row r="80" spans="4:5" hidden="1">
      <c r="D80" s="4" t="s">
        <v>247</v>
      </c>
      <c r="E80" s="4" t="s">
        <v>258</v>
      </c>
    </row>
    <row r="81" spans="4:5" hidden="1">
      <c r="D81" s="4" t="s">
        <v>264</v>
      </c>
      <c r="E81" s="4" t="s">
        <v>253</v>
      </c>
    </row>
    <row r="82" spans="4:5" hidden="1">
      <c r="D82" s="4" t="s">
        <v>247</v>
      </c>
      <c r="E82" s="4" t="s">
        <v>248</v>
      </c>
    </row>
    <row r="83" spans="4:5">
      <c r="D83" s="4" t="s">
        <v>264</v>
      </c>
      <c r="E83" s="4" t="s">
        <v>253</v>
      </c>
    </row>
    <row r="84" spans="4:5">
      <c r="D84" s="4" t="s">
        <v>264</v>
      </c>
      <c r="E84" s="4" t="s">
        <v>248</v>
      </c>
    </row>
    <row r="85" spans="4:5" hidden="1">
      <c r="D85" s="4" t="s">
        <v>247</v>
      </c>
      <c r="E85" s="4" t="s">
        <v>272</v>
      </c>
    </row>
    <row r="86" spans="4:5" hidden="1">
      <c r="D86" s="4" t="s">
        <v>264</v>
      </c>
      <c r="E86" s="4" t="s">
        <v>253</v>
      </c>
    </row>
    <row r="87" spans="4:5" hidden="1">
      <c r="D87" s="4" t="s">
        <v>243</v>
      </c>
      <c r="E87" s="4" t="s">
        <v>248</v>
      </c>
    </row>
    <row r="88" spans="4:5" hidden="1">
      <c r="D88" s="4" t="s">
        <v>264</v>
      </c>
      <c r="E88" s="4" t="s">
        <v>248</v>
      </c>
    </row>
    <row r="89" spans="4:5" hidden="1">
      <c r="D89" s="4" t="s">
        <v>243</v>
      </c>
      <c r="E89" s="4" t="s">
        <v>244</v>
      </c>
    </row>
    <row r="90" spans="4:5" hidden="1">
      <c r="D90" s="4" t="s">
        <v>243</v>
      </c>
      <c r="E90" s="4" t="s">
        <v>244</v>
      </c>
    </row>
    <row r="91" spans="4:5" hidden="1">
      <c r="D91" s="4" t="s">
        <v>275</v>
      </c>
      <c r="E91" s="4" t="s">
        <v>244</v>
      </c>
    </row>
    <row r="92" spans="4:5" hidden="1">
      <c r="D92" s="4" t="s">
        <v>247</v>
      </c>
      <c r="E92" s="4" t="s">
        <v>253</v>
      </c>
    </row>
    <row r="93" spans="4:5">
      <c r="D93" s="4" t="s">
        <v>264</v>
      </c>
      <c r="E93" s="4" t="s">
        <v>286</v>
      </c>
    </row>
    <row r="94" spans="4:5" hidden="1">
      <c r="D94" s="4" t="s">
        <v>264</v>
      </c>
      <c r="E94" s="4" t="s">
        <v>244</v>
      </c>
    </row>
    <row r="95" spans="4:5" hidden="1">
      <c r="D95" s="4" t="s">
        <v>247</v>
      </c>
      <c r="E95" s="4" t="s">
        <v>286</v>
      </c>
    </row>
    <row r="96" spans="4:5" hidden="1">
      <c r="D96" s="4" t="s">
        <v>247</v>
      </c>
      <c r="E96" s="4" t="s">
        <v>255</v>
      </c>
    </row>
    <row r="97" spans="4:5" hidden="1">
      <c r="D97" s="4" t="s">
        <v>247</v>
      </c>
      <c r="E97" s="4" t="s">
        <v>261</v>
      </c>
    </row>
    <row r="98" spans="4:5" hidden="1">
      <c r="D98" s="4" t="s">
        <v>247</v>
      </c>
      <c r="E98" s="4" t="s">
        <v>248</v>
      </c>
    </row>
    <row r="99" spans="4:5" hidden="1">
      <c r="D99" s="4" t="s">
        <v>275</v>
      </c>
      <c r="E99" s="4" t="s">
        <v>261</v>
      </c>
    </row>
    <row r="100" spans="4:5" hidden="1">
      <c r="D100" s="4" t="s">
        <v>264</v>
      </c>
      <c r="E100" s="4" t="s">
        <v>272</v>
      </c>
    </row>
    <row r="101" spans="4:5" hidden="1">
      <c r="D101" s="4" t="s">
        <v>247</v>
      </c>
      <c r="E101" s="4" t="s">
        <v>261</v>
      </c>
    </row>
    <row r="102" spans="4:5" hidden="1">
      <c r="D102" s="4" t="s">
        <v>267</v>
      </c>
      <c r="E102" s="4" t="s">
        <v>286</v>
      </c>
    </row>
    <row r="103" spans="4:5" hidden="1">
      <c r="D103" s="4" t="s">
        <v>247</v>
      </c>
      <c r="E103" s="4" t="s">
        <v>244</v>
      </c>
    </row>
    <row r="104" spans="4:5" hidden="1">
      <c r="D104" s="4" t="s">
        <v>247</v>
      </c>
      <c r="E104" s="4" t="s">
        <v>261</v>
      </c>
    </row>
    <row r="105" spans="4:5" hidden="1">
      <c r="D105" s="4" t="s">
        <v>247</v>
      </c>
      <c r="E105" s="4" t="s">
        <v>253</v>
      </c>
    </row>
    <row r="106" spans="4:5" hidden="1">
      <c r="D106" s="4" t="s">
        <v>247</v>
      </c>
      <c r="E106" s="4" t="s">
        <v>255</v>
      </c>
    </row>
    <row r="107" spans="4:5" hidden="1">
      <c r="D107" s="4" t="s">
        <v>267</v>
      </c>
      <c r="E107" s="4" t="s">
        <v>286</v>
      </c>
    </row>
    <row r="108" spans="4:5" hidden="1">
      <c r="D108" s="4" t="s">
        <v>247</v>
      </c>
      <c r="E108" s="4" t="s">
        <v>261</v>
      </c>
    </row>
    <row r="109" spans="4:5" hidden="1">
      <c r="D109" s="4" t="s">
        <v>264</v>
      </c>
      <c r="E109" s="4" t="s">
        <v>244</v>
      </c>
    </row>
    <row r="110" spans="4:5" hidden="1">
      <c r="D110" s="4" t="s">
        <v>264</v>
      </c>
      <c r="E110" s="4" t="s">
        <v>253</v>
      </c>
    </row>
    <row r="111" spans="4:5" hidden="1">
      <c r="D111" s="4" t="s">
        <v>247</v>
      </c>
      <c r="E111" s="4" t="s">
        <v>258</v>
      </c>
    </row>
    <row r="112" spans="4:5" hidden="1">
      <c r="D112" s="4" t="s">
        <v>267</v>
      </c>
      <c r="E112" s="4" t="s">
        <v>261</v>
      </c>
    </row>
    <row r="113" spans="4:5" hidden="1">
      <c r="D113" s="4" t="s">
        <v>275</v>
      </c>
      <c r="E113" s="4" t="s">
        <v>244</v>
      </c>
    </row>
    <row r="114" spans="4:5" hidden="1">
      <c r="D114" s="4" t="s">
        <v>264</v>
      </c>
      <c r="E114" s="4" t="s">
        <v>286</v>
      </c>
    </row>
    <row r="115" spans="4:5" hidden="1">
      <c r="D115" s="4" t="s">
        <v>247</v>
      </c>
      <c r="E115" s="4" t="s">
        <v>248</v>
      </c>
    </row>
    <row r="116" spans="4:5" hidden="1">
      <c r="D116" s="4" t="s">
        <v>267</v>
      </c>
      <c r="E116" s="4" t="s">
        <v>244</v>
      </c>
    </row>
    <row r="117" spans="4:5" hidden="1">
      <c r="D117" s="4" t="s">
        <v>247</v>
      </c>
      <c r="E117" s="4" t="s">
        <v>253</v>
      </c>
    </row>
    <row r="118" spans="4:5" hidden="1">
      <c r="D118" s="4" t="s">
        <v>264</v>
      </c>
      <c r="E118" s="4" t="s">
        <v>248</v>
      </c>
    </row>
    <row r="119" spans="4:5" hidden="1">
      <c r="D119" s="4" t="s">
        <v>267</v>
      </c>
      <c r="E119" s="4" t="s">
        <v>286</v>
      </c>
    </row>
    <row r="120" spans="4:5" hidden="1">
      <c r="D120" s="4" t="s">
        <v>247</v>
      </c>
      <c r="E120" s="4" t="s">
        <v>258</v>
      </c>
    </row>
    <row r="121" spans="4:5" hidden="1">
      <c r="D121" s="4" t="s">
        <v>275</v>
      </c>
      <c r="E121" s="4" t="s">
        <v>272</v>
      </c>
    </row>
    <row r="122" spans="4:5">
      <c r="D122" s="4" t="s">
        <v>264</v>
      </c>
      <c r="E122" s="4" t="s">
        <v>255</v>
      </c>
    </row>
    <row r="123" spans="4:5" hidden="1">
      <c r="D123" s="4" t="s">
        <v>275</v>
      </c>
      <c r="E123" s="4" t="s">
        <v>244</v>
      </c>
    </row>
    <row r="124" spans="4:5" hidden="1">
      <c r="D124" s="4" t="s">
        <v>247</v>
      </c>
      <c r="E124" s="4" t="s">
        <v>244</v>
      </c>
    </row>
    <row r="125" spans="4:5" hidden="1">
      <c r="D125" s="4" t="s">
        <v>243</v>
      </c>
      <c r="E125" s="4" t="s">
        <v>244</v>
      </c>
    </row>
    <row r="126" spans="4:5" hidden="1">
      <c r="D126" s="4" t="s">
        <v>264</v>
      </c>
      <c r="E126" s="4" t="s">
        <v>286</v>
      </c>
    </row>
    <row r="127" spans="4:5" hidden="1">
      <c r="D127" s="4" t="s">
        <v>275</v>
      </c>
      <c r="E127" s="4" t="s">
        <v>272</v>
      </c>
    </row>
    <row r="128" spans="4:5" hidden="1">
      <c r="D128" s="4" t="s">
        <v>243</v>
      </c>
      <c r="E128" s="4" t="s">
        <v>255</v>
      </c>
    </row>
    <row r="129" spans="4:5" hidden="1">
      <c r="D129" s="4" t="s">
        <v>267</v>
      </c>
      <c r="E129" s="4" t="s">
        <v>253</v>
      </c>
    </row>
    <row r="130" spans="4:5" hidden="1">
      <c r="D130" s="4" t="s">
        <v>243</v>
      </c>
      <c r="E130" s="4" t="s">
        <v>286</v>
      </c>
    </row>
    <row r="131" spans="4:5" hidden="1">
      <c r="D131" s="4" t="s">
        <v>264</v>
      </c>
      <c r="E131" s="4" t="s">
        <v>253</v>
      </c>
    </row>
    <row r="132" spans="4:5" hidden="1">
      <c r="D132" s="4" t="s">
        <v>247</v>
      </c>
      <c r="E132" s="4" t="s">
        <v>248</v>
      </c>
    </row>
    <row r="133" spans="4:5" hidden="1">
      <c r="D133" s="4" t="s">
        <v>267</v>
      </c>
      <c r="E133" s="4" t="s">
        <v>253</v>
      </c>
    </row>
    <row r="134" spans="4:5">
      <c r="D134" s="4" t="s">
        <v>264</v>
      </c>
      <c r="E134" s="4" t="s">
        <v>261</v>
      </c>
    </row>
    <row r="135" spans="4:5" hidden="1">
      <c r="D135" s="4" t="s">
        <v>267</v>
      </c>
      <c r="E135" s="4" t="s">
        <v>261</v>
      </c>
    </row>
    <row r="136" spans="4:5" hidden="1">
      <c r="D136" s="4" t="s">
        <v>247</v>
      </c>
      <c r="E136" s="4" t="s">
        <v>258</v>
      </c>
    </row>
    <row r="137" spans="4:5" hidden="1">
      <c r="D137" s="4" t="s">
        <v>247</v>
      </c>
      <c r="E137" s="4" t="s">
        <v>286</v>
      </c>
    </row>
    <row r="138" spans="4:5" hidden="1">
      <c r="D138" s="4" t="s">
        <v>243</v>
      </c>
      <c r="E138" s="4" t="s">
        <v>272</v>
      </c>
    </row>
    <row r="139" spans="4:5" hidden="1">
      <c r="D139" s="4" t="s">
        <v>247</v>
      </c>
      <c r="E139" s="4" t="s">
        <v>248</v>
      </c>
    </row>
    <row r="140" spans="4:5" hidden="1">
      <c r="D140" s="4" t="s">
        <v>243</v>
      </c>
      <c r="E140" s="4" t="s">
        <v>244</v>
      </c>
    </row>
    <row r="141" spans="4:5" hidden="1">
      <c r="D141" s="4" t="s">
        <v>267</v>
      </c>
      <c r="E141" s="4" t="s">
        <v>248</v>
      </c>
    </row>
    <row r="142" spans="4:5" hidden="1">
      <c r="D142" s="4" t="s">
        <v>247</v>
      </c>
      <c r="E142" s="4" t="s">
        <v>255</v>
      </c>
    </row>
    <row r="143" spans="4:5" hidden="1">
      <c r="D143" s="4" t="s">
        <v>243</v>
      </c>
      <c r="E143" s="4" t="s">
        <v>253</v>
      </c>
    </row>
    <row r="144" spans="4:5" hidden="1">
      <c r="D144" s="4" t="s">
        <v>267</v>
      </c>
      <c r="E144" s="4" t="s">
        <v>272</v>
      </c>
    </row>
    <row r="145" spans="4:5" hidden="1">
      <c r="D145" s="4" t="s">
        <v>247</v>
      </c>
      <c r="E145" s="4" t="s">
        <v>272</v>
      </c>
    </row>
    <row r="146" spans="4:5" hidden="1">
      <c r="D146" s="4" t="s">
        <v>275</v>
      </c>
      <c r="E146" s="4" t="s">
        <v>253</v>
      </c>
    </row>
    <row r="147" spans="4:5" hidden="1">
      <c r="D147" s="4" t="s">
        <v>247</v>
      </c>
      <c r="E147" s="4" t="s">
        <v>261</v>
      </c>
    </row>
    <row r="148" spans="4:5" hidden="1">
      <c r="D148" s="4" t="s">
        <v>247</v>
      </c>
      <c r="E148" s="4" t="s">
        <v>261</v>
      </c>
    </row>
    <row r="149" spans="4:5" hidden="1">
      <c r="D149" s="4" t="s">
        <v>247</v>
      </c>
      <c r="E149" s="4" t="s">
        <v>244</v>
      </c>
    </row>
    <row r="150" spans="4:5" hidden="1">
      <c r="D150" s="4" t="s">
        <v>247</v>
      </c>
      <c r="E150" s="4" t="s">
        <v>248</v>
      </c>
    </row>
    <row r="151" spans="4:5" hidden="1">
      <c r="D151" s="4" t="s">
        <v>247</v>
      </c>
      <c r="E151" s="4" t="s">
        <v>286</v>
      </c>
    </row>
    <row r="152" spans="4:5" hidden="1">
      <c r="D152" s="4" t="s">
        <v>267</v>
      </c>
      <c r="E152" s="4" t="s">
        <v>258</v>
      </c>
    </row>
    <row r="153" spans="4:5" hidden="1">
      <c r="D153" s="4" t="s">
        <v>247</v>
      </c>
      <c r="E153" s="4" t="s">
        <v>244</v>
      </c>
    </row>
    <row r="154" spans="4:5" hidden="1">
      <c r="D154" s="4" t="s">
        <v>267</v>
      </c>
      <c r="E154" s="4" t="s">
        <v>253</v>
      </c>
    </row>
    <row r="155" spans="4:5" hidden="1">
      <c r="D155" s="4" t="s">
        <v>243</v>
      </c>
      <c r="E155" s="4" t="s">
        <v>261</v>
      </c>
    </row>
    <row r="156" spans="4:5" hidden="1">
      <c r="D156" s="4" t="s">
        <v>275</v>
      </c>
      <c r="E156" s="4" t="s">
        <v>248</v>
      </c>
    </row>
    <row r="157" spans="4:5" hidden="1">
      <c r="D157" s="4" t="s">
        <v>275</v>
      </c>
      <c r="E157" s="4" t="s">
        <v>248</v>
      </c>
    </row>
    <row r="158" spans="4:5" hidden="1">
      <c r="D158" s="4" t="s">
        <v>264</v>
      </c>
      <c r="E158" s="4" t="s">
        <v>255</v>
      </c>
    </row>
    <row r="159" spans="4:5" hidden="1">
      <c r="D159" s="4" t="s">
        <v>267</v>
      </c>
      <c r="E159" s="4" t="s">
        <v>272</v>
      </c>
    </row>
    <row r="160" spans="4:5" hidden="1">
      <c r="D160" s="4" t="s">
        <v>243</v>
      </c>
      <c r="E160" s="4" t="s">
        <v>286</v>
      </c>
    </row>
    <row r="161" spans="4:5" hidden="1">
      <c r="D161" s="4" t="s">
        <v>243</v>
      </c>
      <c r="E161" s="4" t="s">
        <v>255</v>
      </c>
    </row>
    <row r="162" spans="4:5" hidden="1">
      <c r="D162" s="4" t="s">
        <v>264</v>
      </c>
      <c r="E162" s="4" t="s">
        <v>261</v>
      </c>
    </row>
    <row r="163" spans="4:5" hidden="1">
      <c r="D163" s="4" t="s">
        <v>247</v>
      </c>
      <c r="E163" s="4" t="s">
        <v>258</v>
      </c>
    </row>
    <row r="164" spans="4:5" hidden="1">
      <c r="D164" s="4" t="s">
        <v>275</v>
      </c>
      <c r="E164" s="4" t="s">
        <v>286</v>
      </c>
    </row>
    <row r="165" spans="4:5" hidden="1">
      <c r="D165" s="4" t="s">
        <v>247</v>
      </c>
      <c r="E165" s="4" t="s">
        <v>258</v>
      </c>
    </row>
    <row r="166" spans="4:5" hidden="1">
      <c r="D166" s="4" t="s">
        <v>275</v>
      </c>
      <c r="E166" s="4" t="s">
        <v>255</v>
      </c>
    </row>
    <row r="167" spans="4:5" hidden="1">
      <c r="D167" s="4" t="s">
        <v>247</v>
      </c>
      <c r="E167" s="4" t="s">
        <v>258</v>
      </c>
    </row>
    <row r="168" spans="4:5" hidden="1">
      <c r="D168" s="4" t="s">
        <v>267</v>
      </c>
      <c r="E168" s="4" t="s">
        <v>248</v>
      </c>
    </row>
    <row r="169" spans="4:5" hidden="1">
      <c r="D169" s="4" t="s">
        <v>267</v>
      </c>
      <c r="E169" s="4" t="s">
        <v>255</v>
      </c>
    </row>
    <row r="170" spans="4:5" hidden="1">
      <c r="D170" s="4" t="s">
        <v>247</v>
      </c>
      <c r="E170" s="4" t="s">
        <v>255</v>
      </c>
    </row>
    <row r="171" spans="4:5" hidden="1">
      <c r="D171" s="4" t="s">
        <v>243</v>
      </c>
      <c r="E171" s="4" t="s">
        <v>248</v>
      </c>
    </row>
    <row r="172" spans="4:5" hidden="1">
      <c r="D172" s="4" t="s">
        <v>247</v>
      </c>
      <c r="E172" s="4" t="s">
        <v>255</v>
      </c>
    </row>
    <row r="173" spans="4:5" hidden="1">
      <c r="D173" s="4" t="s">
        <v>247</v>
      </c>
      <c r="E173" s="4" t="s">
        <v>244</v>
      </c>
    </row>
    <row r="174" spans="4:5" hidden="1">
      <c r="D174" s="4" t="s">
        <v>275</v>
      </c>
      <c r="E174" s="4" t="s">
        <v>272</v>
      </c>
    </row>
    <row r="175" spans="4:5" hidden="1">
      <c r="D175" s="4" t="s">
        <v>267</v>
      </c>
      <c r="E175" s="4" t="s">
        <v>255</v>
      </c>
    </row>
    <row r="176" spans="4:5" hidden="1">
      <c r="D176" s="4" t="s">
        <v>243</v>
      </c>
      <c r="E176" s="4" t="s">
        <v>286</v>
      </c>
    </row>
    <row r="177" spans="4:5" hidden="1">
      <c r="D177" s="4" t="s">
        <v>247</v>
      </c>
      <c r="E177" s="4" t="s">
        <v>272</v>
      </c>
    </row>
    <row r="178" spans="4:5" hidden="1">
      <c r="D178" s="4" t="s">
        <v>264</v>
      </c>
      <c r="E178" s="4" t="s">
        <v>261</v>
      </c>
    </row>
    <row r="179" spans="4:5" hidden="1">
      <c r="D179" s="4" t="s">
        <v>267</v>
      </c>
      <c r="E179" s="4" t="s">
        <v>248</v>
      </c>
    </row>
    <row r="180" spans="4:5" hidden="1">
      <c r="D180" s="4" t="s">
        <v>275</v>
      </c>
      <c r="E180" s="4" t="s">
        <v>253</v>
      </c>
    </row>
    <row r="181" spans="4:5" hidden="1">
      <c r="D181" s="4" t="s">
        <v>247</v>
      </c>
      <c r="E181" s="4" t="s">
        <v>261</v>
      </c>
    </row>
    <row r="182" spans="4:5" hidden="1">
      <c r="D182" s="4" t="s">
        <v>264</v>
      </c>
      <c r="E182" s="4" t="s">
        <v>255</v>
      </c>
    </row>
    <row r="183" spans="4:5" hidden="1">
      <c r="D183" s="4" t="s">
        <v>264</v>
      </c>
      <c r="E183" s="4" t="s">
        <v>261</v>
      </c>
    </row>
    <row r="184" spans="4:5" hidden="1">
      <c r="D184" s="4" t="s">
        <v>243</v>
      </c>
      <c r="E184" s="4" t="s">
        <v>248</v>
      </c>
    </row>
    <row r="185" spans="4:5" hidden="1">
      <c r="D185" s="4" t="s">
        <v>247</v>
      </c>
      <c r="E185" s="4" t="s">
        <v>255</v>
      </c>
    </row>
    <row r="186" spans="4:5" hidden="1">
      <c r="D186" s="4" t="s">
        <v>247</v>
      </c>
      <c r="E186" s="4" t="s">
        <v>244</v>
      </c>
    </row>
    <row r="187" spans="4:5" hidden="1">
      <c r="D187" s="4" t="s">
        <v>243</v>
      </c>
      <c r="E187" s="4" t="s">
        <v>258</v>
      </c>
    </row>
    <row r="188" spans="4:5" hidden="1">
      <c r="D188" s="4" t="s">
        <v>247</v>
      </c>
      <c r="E188" s="4" t="s">
        <v>253</v>
      </c>
    </row>
    <row r="189" spans="4:5" hidden="1">
      <c r="D189" s="4" t="s">
        <v>275</v>
      </c>
      <c r="E189" s="4" t="s">
        <v>248</v>
      </c>
    </row>
    <row r="190" spans="4:5" hidden="1">
      <c r="D190" s="4" t="s">
        <v>247</v>
      </c>
      <c r="E190" s="4" t="s">
        <v>272</v>
      </c>
    </row>
    <row r="191" spans="4:5" hidden="1">
      <c r="D191" s="4" t="s">
        <v>247</v>
      </c>
      <c r="E191" s="4" t="s">
        <v>248</v>
      </c>
    </row>
    <row r="192" spans="4:5" hidden="1">
      <c r="D192" s="4" t="s">
        <v>275</v>
      </c>
      <c r="E192" s="4" t="s">
        <v>253</v>
      </c>
    </row>
    <row r="193" spans="4:5" hidden="1">
      <c r="D193" s="4" t="s">
        <v>243</v>
      </c>
      <c r="E193" s="4" t="s">
        <v>248</v>
      </c>
    </row>
    <row r="194" spans="4:5" hidden="1">
      <c r="D194" s="4" t="s">
        <v>247</v>
      </c>
      <c r="E194" s="4" t="s">
        <v>244</v>
      </c>
    </row>
    <row r="195" spans="4:5" hidden="1">
      <c r="D195" s="4" t="s">
        <v>247</v>
      </c>
      <c r="E195" s="4" t="s">
        <v>248</v>
      </c>
    </row>
    <row r="196" spans="4:5" hidden="1">
      <c r="D196" s="4" t="s">
        <v>247</v>
      </c>
      <c r="E196" s="4" t="s">
        <v>286</v>
      </c>
    </row>
    <row r="197" spans="4:5" hidden="1">
      <c r="D197" s="4" t="s">
        <v>275</v>
      </c>
      <c r="E197" s="4" t="s">
        <v>255</v>
      </c>
    </row>
    <row r="198" spans="4:5" hidden="1">
      <c r="D198" s="4" t="s">
        <v>275</v>
      </c>
      <c r="E198" s="4" t="s">
        <v>286</v>
      </c>
    </row>
    <row r="199" spans="4:5" hidden="1">
      <c r="D199" s="4" t="s">
        <v>264</v>
      </c>
      <c r="E199" s="4" t="s">
        <v>248</v>
      </c>
    </row>
    <row r="200" spans="4:5" hidden="1">
      <c r="D200" s="4" t="s">
        <v>247</v>
      </c>
      <c r="E200" s="4" t="s">
        <v>272</v>
      </c>
    </row>
    <row r="201" spans="4:5" hidden="1">
      <c r="D201" s="4" t="s">
        <v>267</v>
      </c>
      <c r="E201" s="4" t="s">
        <v>272</v>
      </c>
    </row>
    <row r="202" spans="4:5" hidden="1">
      <c r="D202" s="4" t="s">
        <v>275</v>
      </c>
      <c r="E202" s="4" t="s">
        <v>261</v>
      </c>
    </row>
    <row r="203" spans="4:5" hidden="1">
      <c r="D203" s="4" t="s">
        <v>243</v>
      </c>
      <c r="E203" s="4" t="s">
        <v>272</v>
      </c>
    </row>
    <row r="204" spans="4:5" hidden="1">
      <c r="D204" s="4" t="s">
        <v>243</v>
      </c>
      <c r="E204" s="4" t="s">
        <v>244</v>
      </c>
    </row>
    <row r="205" spans="4:5" hidden="1">
      <c r="D205" s="4" t="s">
        <v>267</v>
      </c>
      <c r="E205" s="4" t="s">
        <v>253</v>
      </c>
    </row>
    <row r="206" spans="4:5" hidden="1">
      <c r="D206" s="4" t="s">
        <v>247</v>
      </c>
      <c r="E206" s="4" t="s">
        <v>286</v>
      </c>
    </row>
    <row r="207" spans="4:5" hidden="1">
      <c r="D207" s="4" t="s">
        <v>247</v>
      </c>
      <c r="E207" s="4" t="s">
        <v>244</v>
      </c>
    </row>
    <row r="208" spans="4:5" hidden="1">
      <c r="D208" s="4" t="s">
        <v>247</v>
      </c>
      <c r="E208" s="4" t="s">
        <v>286</v>
      </c>
    </row>
    <row r="209" spans="4:5" hidden="1">
      <c r="D209" s="4" t="s">
        <v>247</v>
      </c>
      <c r="E209" s="4" t="s">
        <v>258</v>
      </c>
    </row>
    <row r="210" spans="4:5" hidden="1">
      <c r="D210" s="4" t="s">
        <v>247</v>
      </c>
      <c r="E210" s="4" t="s">
        <v>244</v>
      </c>
    </row>
    <row r="211" spans="4:5" hidden="1">
      <c r="D211" s="4" t="s">
        <v>264</v>
      </c>
      <c r="E211" s="4" t="s">
        <v>244</v>
      </c>
    </row>
    <row r="212" spans="4:5" hidden="1">
      <c r="D212" s="4" t="s">
        <v>267</v>
      </c>
      <c r="E212" s="4" t="s">
        <v>261</v>
      </c>
    </row>
    <row r="213" spans="4:5" hidden="1">
      <c r="D213" s="4" t="s">
        <v>264</v>
      </c>
      <c r="E213" s="4" t="s">
        <v>248</v>
      </c>
    </row>
    <row r="214" spans="4:5" hidden="1">
      <c r="D214" s="4" t="s">
        <v>264</v>
      </c>
      <c r="E214" s="4" t="s">
        <v>261</v>
      </c>
    </row>
    <row r="215" spans="4:5" hidden="1">
      <c r="D215" s="4" t="s">
        <v>264</v>
      </c>
      <c r="E215" s="4" t="s">
        <v>272</v>
      </c>
    </row>
    <row r="216" spans="4:5" hidden="1">
      <c r="D216" s="4" t="s">
        <v>247</v>
      </c>
      <c r="E216" s="4" t="s">
        <v>253</v>
      </c>
    </row>
    <row r="217" spans="4:5" hidden="1">
      <c r="D217" s="4" t="s">
        <v>264</v>
      </c>
      <c r="E217" s="4" t="s">
        <v>255</v>
      </c>
    </row>
    <row r="218" spans="4:5" hidden="1">
      <c r="D218" s="4" t="s">
        <v>243</v>
      </c>
      <c r="E218" s="4" t="s">
        <v>272</v>
      </c>
    </row>
    <row r="219" spans="4:5" hidden="1">
      <c r="D219" s="4" t="s">
        <v>247</v>
      </c>
      <c r="E219" s="4" t="s">
        <v>244</v>
      </c>
    </row>
    <row r="220" spans="4:5" hidden="1">
      <c r="D220" s="4" t="s">
        <v>264</v>
      </c>
      <c r="E220" s="4" t="s">
        <v>244</v>
      </c>
    </row>
    <row r="221" spans="4:5" hidden="1">
      <c r="D221" s="4" t="s">
        <v>247</v>
      </c>
      <c r="E221" s="4" t="s">
        <v>253</v>
      </c>
    </row>
    <row r="222" spans="4:5" hidden="1">
      <c r="D222" s="4" t="s">
        <v>275</v>
      </c>
      <c r="E222" s="4" t="s">
        <v>244</v>
      </c>
    </row>
    <row r="223" spans="4:5" hidden="1">
      <c r="D223" s="4" t="s">
        <v>247</v>
      </c>
      <c r="E223" s="4" t="s">
        <v>248</v>
      </c>
    </row>
    <row r="224" spans="4:5" hidden="1">
      <c r="D224" s="4" t="s">
        <v>275</v>
      </c>
      <c r="E224" s="4" t="s">
        <v>272</v>
      </c>
    </row>
    <row r="225" spans="4:5" hidden="1">
      <c r="D225" s="4" t="s">
        <v>247</v>
      </c>
      <c r="E225" s="4" t="s">
        <v>258</v>
      </c>
    </row>
    <row r="226" spans="4:5" hidden="1">
      <c r="D226" s="4" t="s">
        <v>275</v>
      </c>
      <c r="E226" s="4" t="s">
        <v>253</v>
      </c>
    </row>
    <row r="227" spans="4:5" hidden="1">
      <c r="D227" s="4" t="s">
        <v>247</v>
      </c>
      <c r="E227" s="4" t="s">
        <v>286</v>
      </c>
    </row>
    <row r="228" spans="4:5" hidden="1">
      <c r="D228" s="4" t="s">
        <v>267</v>
      </c>
      <c r="E228" s="4" t="s">
        <v>244</v>
      </c>
    </row>
    <row r="229" spans="4:5" hidden="1">
      <c r="D229" s="4" t="s">
        <v>267</v>
      </c>
      <c r="E229" s="4" t="s">
        <v>286</v>
      </c>
    </row>
    <row r="230" spans="4:5" hidden="1">
      <c r="D230" s="4" t="s">
        <v>247</v>
      </c>
      <c r="E230" s="4" t="s">
        <v>272</v>
      </c>
    </row>
    <row r="231" spans="4:5" hidden="1">
      <c r="D231" s="4" t="s">
        <v>275</v>
      </c>
      <c r="E231" s="4" t="s">
        <v>248</v>
      </c>
    </row>
    <row r="232" spans="4:5" hidden="1">
      <c r="D232" s="4" t="s">
        <v>243</v>
      </c>
      <c r="E232" s="4" t="s">
        <v>258</v>
      </c>
    </row>
    <row r="233" spans="4:5" hidden="1">
      <c r="D233" s="4" t="s">
        <v>243</v>
      </c>
      <c r="E233" s="4" t="s">
        <v>244</v>
      </c>
    </row>
    <row r="234" spans="4:5" hidden="1">
      <c r="D234" s="4" t="s">
        <v>264</v>
      </c>
      <c r="E234" s="4" t="s">
        <v>272</v>
      </c>
    </row>
    <row r="235" spans="4:5" hidden="1">
      <c r="D235" s="4" t="s">
        <v>247</v>
      </c>
      <c r="E235" s="4" t="s">
        <v>258</v>
      </c>
    </row>
    <row r="236" spans="4:5" hidden="1">
      <c r="D236" s="4" t="s">
        <v>267</v>
      </c>
      <c r="E236" s="4" t="s">
        <v>244</v>
      </c>
    </row>
    <row r="237" spans="4:5" hidden="1">
      <c r="D237" s="4" t="s">
        <v>275</v>
      </c>
      <c r="E237" s="4" t="s">
        <v>261</v>
      </c>
    </row>
    <row r="238" spans="4:5" hidden="1">
      <c r="D238" s="4" t="s">
        <v>275</v>
      </c>
      <c r="E238" s="4" t="s">
        <v>258</v>
      </c>
    </row>
    <row r="239" spans="4:5" hidden="1">
      <c r="D239" s="4" t="s">
        <v>267</v>
      </c>
      <c r="E239" s="4" t="s">
        <v>248</v>
      </c>
    </row>
    <row r="240" spans="4:5" hidden="1">
      <c r="D240" s="4" t="s">
        <v>247</v>
      </c>
      <c r="E240" s="4" t="s">
        <v>258</v>
      </c>
    </row>
    <row r="241" spans="4:5" hidden="1">
      <c r="D241" s="4" t="s">
        <v>243</v>
      </c>
      <c r="E241" s="4" t="s">
        <v>253</v>
      </c>
    </row>
    <row r="242" spans="4:5" hidden="1">
      <c r="D242" s="4" t="s">
        <v>247</v>
      </c>
      <c r="E242" s="4" t="s">
        <v>261</v>
      </c>
    </row>
    <row r="243" spans="4:5" hidden="1">
      <c r="D243" s="4" t="s">
        <v>275</v>
      </c>
      <c r="E243" s="4" t="s">
        <v>255</v>
      </c>
    </row>
    <row r="244" spans="4:5" hidden="1">
      <c r="D244" s="4" t="s">
        <v>275</v>
      </c>
      <c r="E244" s="4" t="s">
        <v>248</v>
      </c>
    </row>
    <row r="245" spans="4:5" hidden="1">
      <c r="D245" s="4" t="s">
        <v>275</v>
      </c>
      <c r="E245" s="4" t="s">
        <v>248</v>
      </c>
    </row>
    <row r="246" spans="4:5" hidden="1">
      <c r="D246" s="4" t="s">
        <v>247</v>
      </c>
      <c r="E246" s="4" t="s">
        <v>258</v>
      </c>
    </row>
    <row r="247" spans="4:5">
      <c r="D247" s="4" t="s">
        <v>264</v>
      </c>
      <c r="E247" s="4" t="s">
        <v>258</v>
      </c>
    </row>
    <row r="248" spans="4:5" hidden="1">
      <c r="D248" s="4" t="s">
        <v>275</v>
      </c>
      <c r="E248" s="4" t="s">
        <v>261</v>
      </c>
    </row>
    <row r="249" spans="4:5" hidden="1">
      <c r="D249" s="4" t="s">
        <v>247</v>
      </c>
      <c r="E249" s="4" t="s">
        <v>258</v>
      </c>
    </row>
    <row r="250" spans="4:5" hidden="1">
      <c r="D250" s="4" t="s">
        <v>247</v>
      </c>
      <c r="E250" s="4" t="s">
        <v>253</v>
      </c>
    </row>
    <row r="251" spans="4:5" hidden="1">
      <c r="D251" s="4" t="s">
        <v>275</v>
      </c>
      <c r="E251" s="4" t="s">
        <v>255</v>
      </c>
    </row>
    <row r="252" spans="4:5" hidden="1">
      <c r="D252" s="4" t="s">
        <v>247</v>
      </c>
      <c r="E252" s="4" t="s">
        <v>272</v>
      </c>
    </row>
    <row r="253" spans="4:5" hidden="1">
      <c r="D253" s="4" t="s">
        <v>247</v>
      </c>
      <c r="E253" s="4" t="s">
        <v>258</v>
      </c>
    </row>
    <row r="254" spans="4:5" hidden="1">
      <c r="D254" s="4" t="s">
        <v>247</v>
      </c>
      <c r="E254" s="4" t="s">
        <v>255</v>
      </c>
    </row>
    <row r="255" spans="4:5" hidden="1">
      <c r="D255" s="4" t="s">
        <v>267</v>
      </c>
      <c r="E255" s="4" t="s">
        <v>272</v>
      </c>
    </row>
    <row r="256" spans="4:5" hidden="1">
      <c r="D256" s="4" t="s">
        <v>247</v>
      </c>
      <c r="E256" s="4" t="s">
        <v>272</v>
      </c>
    </row>
    <row r="257" spans="4:5" hidden="1">
      <c r="D257" s="4" t="s">
        <v>264</v>
      </c>
      <c r="E257" s="4" t="s">
        <v>248</v>
      </c>
    </row>
    <row r="258" spans="4:5" hidden="1">
      <c r="D258" s="4" t="s">
        <v>243</v>
      </c>
      <c r="E258" s="4" t="s">
        <v>286</v>
      </c>
    </row>
    <row r="259" spans="4:5" hidden="1">
      <c r="D259" s="4" t="s">
        <v>267</v>
      </c>
      <c r="E259" s="4" t="s">
        <v>272</v>
      </c>
    </row>
    <row r="260" spans="4:5" hidden="1">
      <c r="D260" s="4" t="s">
        <v>275</v>
      </c>
      <c r="E260" s="4" t="s">
        <v>253</v>
      </c>
    </row>
    <row r="261" spans="4:5" hidden="1">
      <c r="D261" s="4" t="s">
        <v>243</v>
      </c>
      <c r="E261" s="4" t="s">
        <v>272</v>
      </c>
    </row>
    <row r="262" spans="4:5" hidden="1">
      <c r="D262" s="4" t="s">
        <v>267</v>
      </c>
      <c r="E262" s="4" t="s">
        <v>258</v>
      </c>
    </row>
    <row r="263" spans="4:5" hidden="1">
      <c r="D263" s="4" t="s">
        <v>243</v>
      </c>
      <c r="E263" s="4" t="s">
        <v>261</v>
      </c>
    </row>
    <row r="264" spans="4:5" hidden="1">
      <c r="D264" s="4" t="s">
        <v>267</v>
      </c>
      <c r="E264" s="4" t="s">
        <v>258</v>
      </c>
    </row>
    <row r="265" spans="4:5" hidden="1">
      <c r="D265" s="4" t="s">
        <v>247</v>
      </c>
      <c r="E265" s="4" t="s">
        <v>255</v>
      </c>
    </row>
    <row r="266" spans="4:5" hidden="1">
      <c r="D266" s="4" t="s">
        <v>275</v>
      </c>
      <c r="E266" s="4" t="s">
        <v>255</v>
      </c>
    </row>
    <row r="267" spans="4:5" hidden="1">
      <c r="D267" s="4" t="s">
        <v>275</v>
      </c>
      <c r="E267" s="4" t="s">
        <v>261</v>
      </c>
    </row>
    <row r="268" spans="4:5" hidden="1">
      <c r="D268" s="4" t="s">
        <v>247</v>
      </c>
      <c r="E268" s="4" t="s">
        <v>253</v>
      </c>
    </row>
    <row r="269" spans="4:5" hidden="1">
      <c r="D269" s="4" t="s">
        <v>243</v>
      </c>
      <c r="E269" s="4" t="s">
        <v>255</v>
      </c>
    </row>
    <row r="270" spans="4:5" hidden="1">
      <c r="D270" s="4" t="s">
        <v>243</v>
      </c>
      <c r="E270" s="4" t="s">
        <v>248</v>
      </c>
    </row>
    <row r="271" spans="4:5" hidden="1">
      <c r="D271" s="4" t="s">
        <v>247</v>
      </c>
      <c r="E271" s="4" t="s">
        <v>258</v>
      </c>
    </row>
    <row r="272" spans="4:5" hidden="1">
      <c r="D272" s="4" t="s">
        <v>267</v>
      </c>
      <c r="E272" s="4" t="s">
        <v>253</v>
      </c>
    </row>
    <row r="273" spans="4:5" hidden="1">
      <c r="D273" s="4" t="s">
        <v>247</v>
      </c>
      <c r="E273" s="4" t="s">
        <v>244</v>
      </c>
    </row>
    <row r="274" spans="4:5" hidden="1">
      <c r="D274" s="4" t="s">
        <v>243</v>
      </c>
      <c r="E274" s="4" t="s">
        <v>244</v>
      </c>
    </row>
    <row r="275" spans="4:5" hidden="1">
      <c r="D275" s="4" t="s">
        <v>247</v>
      </c>
      <c r="E275" s="4" t="s">
        <v>272</v>
      </c>
    </row>
    <row r="276" spans="4:5" hidden="1">
      <c r="D276" s="4" t="s">
        <v>275</v>
      </c>
      <c r="E276" s="4" t="s">
        <v>253</v>
      </c>
    </row>
    <row r="277" spans="4:5" hidden="1">
      <c r="D277" s="4" t="s">
        <v>243</v>
      </c>
      <c r="E277" s="4" t="s">
        <v>286</v>
      </c>
    </row>
    <row r="278" spans="4:5" hidden="1">
      <c r="D278" s="4" t="s">
        <v>264</v>
      </c>
      <c r="E278" s="4" t="s">
        <v>253</v>
      </c>
    </row>
    <row r="279" spans="4:5" hidden="1">
      <c r="D279" s="4" t="s">
        <v>275</v>
      </c>
      <c r="E279" s="4" t="s">
        <v>244</v>
      </c>
    </row>
    <row r="280" spans="4:5" hidden="1">
      <c r="D280" s="4" t="s">
        <v>264</v>
      </c>
      <c r="E280" s="4" t="s">
        <v>258</v>
      </c>
    </row>
    <row r="281" spans="4:5" hidden="1">
      <c r="D281" s="4" t="s">
        <v>267</v>
      </c>
      <c r="E281" s="4" t="s">
        <v>261</v>
      </c>
    </row>
    <row r="282" spans="4:5" hidden="1">
      <c r="D282" s="4" t="s">
        <v>243</v>
      </c>
      <c r="E282" s="4" t="s">
        <v>253</v>
      </c>
    </row>
    <row r="283" spans="4:5" hidden="1">
      <c r="D283" s="4" t="s">
        <v>247</v>
      </c>
      <c r="E283" s="4" t="s">
        <v>286</v>
      </c>
    </row>
    <row r="284" spans="4:5" hidden="1">
      <c r="D284" s="4" t="s">
        <v>264</v>
      </c>
      <c r="E284" s="4" t="s">
        <v>253</v>
      </c>
    </row>
    <row r="285" spans="4:5" hidden="1">
      <c r="D285" s="4" t="s">
        <v>247</v>
      </c>
      <c r="E285" s="4" t="s">
        <v>258</v>
      </c>
    </row>
    <row r="286" spans="4:5" hidden="1">
      <c r="D286" s="4" t="s">
        <v>275</v>
      </c>
      <c r="E286" s="4" t="s">
        <v>286</v>
      </c>
    </row>
    <row r="287" spans="4:5" hidden="1">
      <c r="D287" s="4" t="s">
        <v>267</v>
      </c>
      <c r="E287" s="4" t="s">
        <v>255</v>
      </c>
    </row>
    <row r="288" spans="4:5" hidden="1">
      <c r="D288" s="4" t="s">
        <v>264</v>
      </c>
      <c r="E288" s="4" t="s">
        <v>286</v>
      </c>
    </row>
    <row r="289" spans="4:5" hidden="1">
      <c r="D289" s="4" t="s">
        <v>247</v>
      </c>
      <c r="E289" s="4" t="s">
        <v>258</v>
      </c>
    </row>
    <row r="290" spans="4:5" hidden="1">
      <c r="D290" s="4" t="s">
        <v>247</v>
      </c>
      <c r="E290" s="4" t="s">
        <v>244</v>
      </c>
    </row>
    <row r="291" spans="4:5" hidden="1">
      <c r="D291" s="4" t="s">
        <v>267</v>
      </c>
      <c r="E291" s="4" t="s">
        <v>244</v>
      </c>
    </row>
    <row r="292" spans="4:5" hidden="1">
      <c r="D292" s="4" t="s">
        <v>247</v>
      </c>
      <c r="E292" s="4" t="s">
        <v>255</v>
      </c>
    </row>
    <row r="293" spans="4:5" hidden="1">
      <c r="D293" s="4" t="s">
        <v>264</v>
      </c>
      <c r="E293" s="4" t="s">
        <v>255</v>
      </c>
    </row>
    <row r="294" spans="4:5" hidden="1">
      <c r="D294" s="4" t="s">
        <v>247</v>
      </c>
      <c r="E294" s="4" t="s">
        <v>255</v>
      </c>
    </row>
    <row r="295" spans="4:5" hidden="1">
      <c r="D295" s="4" t="s">
        <v>247</v>
      </c>
      <c r="E295" s="4" t="s">
        <v>248</v>
      </c>
    </row>
    <row r="296" spans="4:5" hidden="1">
      <c r="D296" s="4" t="s">
        <v>275</v>
      </c>
      <c r="E296" s="4" t="s">
        <v>286</v>
      </c>
    </row>
    <row r="297" spans="4:5" hidden="1">
      <c r="D297" s="4" t="s">
        <v>264</v>
      </c>
      <c r="E297" s="4" t="s">
        <v>261</v>
      </c>
    </row>
    <row r="298" spans="4:5" hidden="1">
      <c r="D298" s="4" t="s">
        <v>243</v>
      </c>
      <c r="E298" s="4" t="s">
        <v>244</v>
      </c>
    </row>
    <row r="299" spans="4:5" hidden="1">
      <c r="D299" s="4" t="s">
        <v>267</v>
      </c>
      <c r="E299" s="4" t="s">
        <v>253</v>
      </c>
    </row>
    <row r="300" spans="4:5" hidden="1">
      <c r="D300" s="4" t="s">
        <v>267</v>
      </c>
      <c r="E300" s="4" t="s">
        <v>255</v>
      </c>
    </row>
    <row r="301" spans="4:5" hidden="1">
      <c r="D301" s="4" t="s">
        <v>247</v>
      </c>
      <c r="E301" s="4" t="s">
        <v>253</v>
      </c>
    </row>
    <row r="302" spans="4:5" hidden="1">
      <c r="D302" s="4" t="s">
        <v>247</v>
      </c>
      <c r="E302" s="4" t="s">
        <v>286</v>
      </c>
    </row>
    <row r="303" spans="4:5" hidden="1">
      <c r="D303" s="4" t="s">
        <v>264</v>
      </c>
      <c r="E303" s="4" t="s">
        <v>286</v>
      </c>
    </row>
    <row r="304" spans="4:5" hidden="1">
      <c r="D304" s="4" t="s">
        <v>264</v>
      </c>
      <c r="E304" s="4" t="s">
        <v>255</v>
      </c>
    </row>
    <row r="305" spans="4:5" hidden="1">
      <c r="D305" s="4" t="s">
        <v>247</v>
      </c>
      <c r="E305" s="4" t="s">
        <v>261</v>
      </c>
    </row>
    <row r="306" spans="4:5" hidden="1">
      <c r="D306" s="4" t="s">
        <v>267</v>
      </c>
      <c r="E306" s="4" t="s">
        <v>261</v>
      </c>
    </row>
    <row r="307" spans="4:5" hidden="1">
      <c r="D307" s="4" t="s">
        <v>247</v>
      </c>
      <c r="E307" s="4" t="s">
        <v>258</v>
      </c>
    </row>
    <row r="308" spans="4:5" hidden="1">
      <c r="D308" s="4" t="s">
        <v>275</v>
      </c>
      <c r="E308" s="4" t="s">
        <v>258</v>
      </c>
    </row>
    <row r="309" spans="4:5" hidden="1">
      <c r="D309" s="4" t="s">
        <v>267</v>
      </c>
      <c r="E309" s="4" t="s">
        <v>248</v>
      </c>
    </row>
    <row r="310" spans="4:5" hidden="1">
      <c r="D310" s="4" t="s">
        <v>267</v>
      </c>
      <c r="E310" s="4" t="s">
        <v>255</v>
      </c>
    </row>
    <row r="311" spans="4:5" hidden="1">
      <c r="D311" s="4" t="s">
        <v>247</v>
      </c>
      <c r="E311" s="4" t="s">
        <v>261</v>
      </c>
    </row>
    <row r="312" spans="4:5" hidden="1">
      <c r="D312" s="4" t="s">
        <v>275</v>
      </c>
      <c r="E312" s="4" t="s">
        <v>272</v>
      </c>
    </row>
    <row r="313" spans="4:5" hidden="1">
      <c r="D313" s="4" t="s">
        <v>275</v>
      </c>
      <c r="E313" s="4" t="s">
        <v>244</v>
      </c>
    </row>
    <row r="314" spans="4:5" hidden="1">
      <c r="D314" s="4" t="s">
        <v>267</v>
      </c>
      <c r="E314" s="4" t="s">
        <v>286</v>
      </c>
    </row>
    <row r="315" spans="4:5" hidden="1">
      <c r="D315" s="4" t="s">
        <v>247</v>
      </c>
      <c r="E315" s="4" t="s">
        <v>286</v>
      </c>
    </row>
    <row r="316" spans="4:5" hidden="1">
      <c r="D316" s="4" t="s">
        <v>267</v>
      </c>
      <c r="E316" s="4" t="s">
        <v>255</v>
      </c>
    </row>
    <row r="317" spans="4:5" hidden="1">
      <c r="D317" s="4" t="s">
        <v>243</v>
      </c>
      <c r="E317" s="4" t="s">
        <v>244</v>
      </c>
    </row>
    <row r="318" spans="4:5" hidden="1">
      <c r="D318" s="4" t="s">
        <v>275</v>
      </c>
      <c r="E318" s="4" t="s">
        <v>258</v>
      </c>
    </row>
    <row r="319" spans="4:5" hidden="1">
      <c r="D319" s="4" t="s">
        <v>275</v>
      </c>
      <c r="E319" s="4" t="s">
        <v>286</v>
      </c>
    </row>
    <row r="320" spans="4:5" hidden="1">
      <c r="D320" s="4" t="s">
        <v>267</v>
      </c>
      <c r="E320" s="4" t="s">
        <v>272</v>
      </c>
    </row>
    <row r="321" spans="4:5" hidden="1">
      <c r="D321" s="4" t="s">
        <v>267</v>
      </c>
      <c r="E321" s="4" t="s">
        <v>255</v>
      </c>
    </row>
    <row r="322" spans="4:5" hidden="1">
      <c r="D322" s="4" t="s">
        <v>247</v>
      </c>
      <c r="E322" s="4" t="s">
        <v>248</v>
      </c>
    </row>
    <row r="323" spans="4:5" hidden="1">
      <c r="D323" s="4" t="s">
        <v>267</v>
      </c>
      <c r="E323" s="4" t="s">
        <v>253</v>
      </c>
    </row>
    <row r="324" spans="4:5" hidden="1">
      <c r="D324" s="4" t="s">
        <v>243</v>
      </c>
      <c r="E324" s="4" t="s">
        <v>253</v>
      </c>
    </row>
    <row r="325" spans="4:5" hidden="1">
      <c r="D325" s="4" t="s">
        <v>247</v>
      </c>
      <c r="E325" s="4" t="s">
        <v>255</v>
      </c>
    </row>
    <row r="326" spans="4:5" hidden="1">
      <c r="D326" s="4" t="s">
        <v>264</v>
      </c>
      <c r="E326" s="4" t="s">
        <v>244</v>
      </c>
    </row>
    <row r="327" spans="4:5" hidden="1">
      <c r="D327" s="4" t="s">
        <v>247</v>
      </c>
      <c r="E327" s="4" t="s">
        <v>255</v>
      </c>
    </row>
    <row r="328" spans="4:5" hidden="1">
      <c r="D328" s="4" t="s">
        <v>243</v>
      </c>
      <c r="E328" s="4" t="s">
        <v>244</v>
      </c>
    </row>
    <row r="329" spans="4:5" hidden="1">
      <c r="D329" s="4" t="s">
        <v>243</v>
      </c>
      <c r="E329" s="4" t="s">
        <v>258</v>
      </c>
    </row>
    <row r="330" spans="4:5" hidden="1">
      <c r="D330" s="4" t="s">
        <v>247</v>
      </c>
      <c r="E330" s="4" t="s">
        <v>261</v>
      </c>
    </row>
    <row r="331" spans="4:5" hidden="1">
      <c r="D331" s="4" t="s">
        <v>264</v>
      </c>
      <c r="E331" s="4" t="s">
        <v>248</v>
      </c>
    </row>
    <row r="332" spans="4:5" hidden="1">
      <c r="D332" s="4" t="s">
        <v>247</v>
      </c>
      <c r="E332" s="4" t="s">
        <v>253</v>
      </c>
    </row>
    <row r="333" spans="4:5" hidden="1">
      <c r="D333" s="4" t="s">
        <v>264</v>
      </c>
      <c r="E333" s="4" t="s">
        <v>261</v>
      </c>
    </row>
    <row r="334" spans="4:5" hidden="1">
      <c r="D334" s="4" t="s">
        <v>264</v>
      </c>
      <c r="E334" s="4" t="s">
        <v>253</v>
      </c>
    </row>
    <row r="335" spans="4:5" hidden="1">
      <c r="D335" s="4" t="s">
        <v>264</v>
      </c>
      <c r="E335" s="4" t="s">
        <v>248</v>
      </c>
    </row>
    <row r="336" spans="4:5" hidden="1">
      <c r="D336" s="4" t="s">
        <v>267</v>
      </c>
      <c r="E336" s="4" t="s">
        <v>258</v>
      </c>
    </row>
    <row r="337" spans="4:5" hidden="1">
      <c r="D337" s="4" t="s">
        <v>243</v>
      </c>
      <c r="E337" s="4" t="s">
        <v>248</v>
      </c>
    </row>
    <row r="338" spans="4:5" hidden="1">
      <c r="D338" s="4" t="s">
        <v>264</v>
      </c>
      <c r="E338" s="4" t="s">
        <v>244</v>
      </c>
    </row>
    <row r="339" spans="4:5" hidden="1">
      <c r="D339" s="4" t="s">
        <v>264</v>
      </c>
      <c r="E339" s="4" t="s">
        <v>253</v>
      </c>
    </row>
    <row r="340" spans="4:5" hidden="1">
      <c r="D340" s="4" t="s">
        <v>247</v>
      </c>
      <c r="E340" s="4" t="s">
        <v>258</v>
      </c>
    </row>
    <row r="341" spans="4:5" hidden="1">
      <c r="D341" s="4" t="s">
        <v>275</v>
      </c>
      <c r="E341" s="4" t="s">
        <v>244</v>
      </c>
    </row>
    <row r="342" spans="4:5" hidden="1">
      <c r="D342" s="4" t="s">
        <v>267</v>
      </c>
      <c r="E342" s="4" t="s">
        <v>255</v>
      </c>
    </row>
    <row r="343" spans="4:5" hidden="1">
      <c r="D343" s="4" t="s">
        <v>264</v>
      </c>
      <c r="E343" s="4" t="s">
        <v>248</v>
      </c>
    </row>
    <row r="344" spans="4:5" hidden="1">
      <c r="D344" s="4" t="s">
        <v>275</v>
      </c>
      <c r="E344" s="4" t="s">
        <v>255</v>
      </c>
    </row>
    <row r="345" spans="4:5" hidden="1">
      <c r="D345" s="4" t="s">
        <v>247</v>
      </c>
      <c r="E345" s="4" t="s">
        <v>261</v>
      </c>
    </row>
    <row r="346" spans="4:5" hidden="1">
      <c r="D346" s="4" t="s">
        <v>267</v>
      </c>
      <c r="E346" s="4" t="s">
        <v>244</v>
      </c>
    </row>
    <row r="347" spans="4:5" hidden="1">
      <c r="D347" s="4" t="s">
        <v>264</v>
      </c>
      <c r="E347" s="4" t="s">
        <v>258</v>
      </c>
    </row>
    <row r="348" spans="4:5" hidden="1">
      <c r="D348" s="4" t="s">
        <v>247</v>
      </c>
      <c r="E348" s="4" t="s">
        <v>244</v>
      </c>
    </row>
    <row r="349" spans="4:5" hidden="1">
      <c r="D349" s="4" t="s">
        <v>275</v>
      </c>
      <c r="E349" s="4" t="s">
        <v>253</v>
      </c>
    </row>
    <row r="350" spans="4:5" hidden="1">
      <c r="D350" s="4" t="s">
        <v>247</v>
      </c>
      <c r="E350" s="4" t="s">
        <v>244</v>
      </c>
    </row>
    <row r="351" spans="4:5" hidden="1">
      <c r="D351" s="4" t="s">
        <v>247</v>
      </c>
      <c r="E351" s="4" t="s">
        <v>248</v>
      </c>
    </row>
    <row r="352" spans="4:5" hidden="1">
      <c r="D352" s="4" t="s">
        <v>247</v>
      </c>
      <c r="E352" s="4" t="s">
        <v>248</v>
      </c>
    </row>
    <row r="353" spans="4:5" hidden="1">
      <c r="D353" s="4" t="s">
        <v>247</v>
      </c>
      <c r="E353" s="4" t="s">
        <v>272</v>
      </c>
    </row>
    <row r="354" spans="4:5" hidden="1">
      <c r="D354" s="4" t="s">
        <v>243</v>
      </c>
      <c r="E354" s="4" t="s">
        <v>253</v>
      </c>
    </row>
    <row r="355" spans="4:5" hidden="1">
      <c r="D355" s="4" t="s">
        <v>247</v>
      </c>
      <c r="E355" s="4" t="s">
        <v>244</v>
      </c>
    </row>
    <row r="356" spans="4:5" hidden="1">
      <c r="D356" s="4" t="s">
        <v>247</v>
      </c>
      <c r="E356" s="4" t="s">
        <v>258</v>
      </c>
    </row>
    <row r="357" spans="4:5" hidden="1">
      <c r="D357" s="4" t="s">
        <v>247</v>
      </c>
      <c r="E357" s="4" t="s">
        <v>272</v>
      </c>
    </row>
    <row r="358" spans="4:5" hidden="1">
      <c r="D358" s="4" t="s">
        <v>267</v>
      </c>
      <c r="E358" s="4" t="s">
        <v>261</v>
      </c>
    </row>
    <row r="359" spans="4:5" hidden="1">
      <c r="D359" s="4" t="s">
        <v>267</v>
      </c>
      <c r="E359" s="4" t="s">
        <v>272</v>
      </c>
    </row>
    <row r="360" spans="4:5" hidden="1">
      <c r="D360" s="4" t="s">
        <v>243</v>
      </c>
      <c r="E360" s="4" t="s">
        <v>286</v>
      </c>
    </row>
    <row r="361" spans="4:5" hidden="1">
      <c r="D361" s="4" t="s">
        <v>275</v>
      </c>
      <c r="E361" s="4" t="s">
        <v>244</v>
      </c>
    </row>
    <row r="362" spans="4:5" hidden="1">
      <c r="D362" s="4" t="s">
        <v>267</v>
      </c>
      <c r="E362" s="4" t="s">
        <v>258</v>
      </c>
    </row>
    <row r="363" spans="4:5" hidden="1">
      <c r="D363" s="4" t="s">
        <v>275</v>
      </c>
      <c r="E363" s="4" t="s">
        <v>286</v>
      </c>
    </row>
    <row r="364" spans="4:5" hidden="1">
      <c r="D364" s="4" t="s">
        <v>243</v>
      </c>
      <c r="E364" s="4" t="s">
        <v>261</v>
      </c>
    </row>
    <row r="365" spans="4:5" hidden="1">
      <c r="D365" s="4" t="s">
        <v>247</v>
      </c>
      <c r="E365" s="4" t="s">
        <v>255</v>
      </c>
    </row>
    <row r="366" spans="4:5" hidden="1">
      <c r="D366" s="4" t="s">
        <v>264</v>
      </c>
      <c r="E366" s="4" t="s">
        <v>253</v>
      </c>
    </row>
    <row r="367" spans="4:5" hidden="1">
      <c r="D367" s="4" t="s">
        <v>243</v>
      </c>
      <c r="E367" s="4" t="s">
        <v>261</v>
      </c>
    </row>
    <row r="368" spans="4:5" hidden="1">
      <c r="D368" s="4" t="s">
        <v>264</v>
      </c>
      <c r="E368" s="4" t="s">
        <v>272</v>
      </c>
    </row>
    <row r="369" spans="4:5" hidden="1">
      <c r="D369" s="4" t="s">
        <v>247</v>
      </c>
      <c r="E369" s="4" t="s">
        <v>253</v>
      </c>
    </row>
    <row r="370" spans="4:5" hidden="1">
      <c r="D370" s="4" t="s">
        <v>247</v>
      </c>
      <c r="E370" s="4" t="s">
        <v>261</v>
      </c>
    </row>
    <row r="371" spans="4:5" hidden="1">
      <c r="D371" s="4" t="s">
        <v>243</v>
      </c>
      <c r="E371" s="4" t="s">
        <v>244</v>
      </c>
    </row>
    <row r="372" spans="4:5" hidden="1">
      <c r="D372" s="4" t="s">
        <v>275</v>
      </c>
      <c r="E372" s="4" t="s">
        <v>248</v>
      </c>
    </row>
    <row r="373" spans="4:5" hidden="1">
      <c r="D373" s="4" t="s">
        <v>275</v>
      </c>
      <c r="E373" s="4" t="s">
        <v>272</v>
      </c>
    </row>
    <row r="374" spans="4:5" hidden="1">
      <c r="D374" s="4" t="s">
        <v>275</v>
      </c>
      <c r="E374" s="4" t="s">
        <v>261</v>
      </c>
    </row>
    <row r="375" spans="4:5" hidden="1">
      <c r="D375" s="4" t="s">
        <v>247</v>
      </c>
      <c r="E375" s="4" t="s">
        <v>261</v>
      </c>
    </row>
    <row r="376" spans="4:5" hidden="1">
      <c r="D376" s="4" t="s">
        <v>275</v>
      </c>
      <c r="E376" s="4" t="s">
        <v>286</v>
      </c>
    </row>
    <row r="377" spans="4:5" hidden="1">
      <c r="D377" s="4" t="s">
        <v>264</v>
      </c>
      <c r="E377" s="4" t="s">
        <v>286</v>
      </c>
    </row>
    <row r="378" spans="4:5" hidden="1">
      <c r="D378" s="4" t="s">
        <v>247</v>
      </c>
      <c r="E378" s="4" t="s">
        <v>253</v>
      </c>
    </row>
    <row r="379" spans="4:5" hidden="1">
      <c r="D379" s="4" t="s">
        <v>267</v>
      </c>
      <c r="E379" s="4" t="s">
        <v>286</v>
      </c>
    </row>
    <row r="380" spans="4:5" hidden="1">
      <c r="D380" s="4" t="s">
        <v>275</v>
      </c>
      <c r="E380" s="4" t="s">
        <v>244</v>
      </c>
    </row>
    <row r="381" spans="4:5" hidden="1">
      <c r="D381" s="4" t="s">
        <v>243</v>
      </c>
      <c r="E381" s="4" t="s">
        <v>244</v>
      </c>
    </row>
    <row r="382" spans="4:5" hidden="1">
      <c r="D382" s="4" t="s">
        <v>275</v>
      </c>
      <c r="E382" s="4" t="s">
        <v>248</v>
      </c>
    </row>
    <row r="383" spans="4:5" hidden="1">
      <c r="D383" s="4" t="s">
        <v>247</v>
      </c>
      <c r="E383" s="4" t="s">
        <v>253</v>
      </c>
    </row>
    <row r="384" spans="4:5" hidden="1">
      <c r="D384" s="4" t="s">
        <v>267</v>
      </c>
      <c r="E384" s="4" t="s">
        <v>244</v>
      </c>
    </row>
    <row r="385" spans="4:5" hidden="1">
      <c r="D385" s="4" t="s">
        <v>275</v>
      </c>
      <c r="E385" s="4" t="s">
        <v>244</v>
      </c>
    </row>
    <row r="386" spans="4:5" hidden="1">
      <c r="D386" s="4" t="s">
        <v>264</v>
      </c>
      <c r="E386" s="4" t="s">
        <v>253</v>
      </c>
    </row>
    <row r="387" spans="4:5" hidden="1">
      <c r="D387" s="4" t="s">
        <v>247</v>
      </c>
      <c r="E387" s="4" t="s">
        <v>244</v>
      </c>
    </row>
    <row r="388" spans="4:5" hidden="1">
      <c r="D388" s="4" t="s">
        <v>247</v>
      </c>
      <c r="E388" s="4" t="s">
        <v>255</v>
      </c>
    </row>
    <row r="389" spans="4:5" hidden="1">
      <c r="D389" s="4" t="s">
        <v>243</v>
      </c>
      <c r="E389" s="4" t="s">
        <v>244</v>
      </c>
    </row>
    <row r="390" spans="4:5" hidden="1">
      <c r="D390" s="4" t="s">
        <v>275</v>
      </c>
      <c r="E390" s="4" t="s">
        <v>253</v>
      </c>
    </row>
    <row r="391" spans="4:5" hidden="1">
      <c r="D391" s="4" t="s">
        <v>247</v>
      </c>
      <c r="E391" s="4" t="s">
        <v>253</v>
      </c>
    </row>
    <row r="392" spans="4:5" hidden="1">
      <c r="D392" s="4" t="s">
        <v>247</v>
      </c>
      <c r="E392" s="4" t="s">
        <v>261</v>
      </c>
    </row>
    <row r="393" spans="4:5" hidden="1">
      <c r="D393" s="4" t="s">
        <v>247</v>
      </c>
      <c r="E393" s="4" t="s">
        <v>272</v>
      </c>
    </row>
    <row r="394" spans="4:5" hidden="1">
      <c r="D394" s="4" t="s">
        <v>264</v>
      </c>
      <c r="E394" s="4" t="s">
        <v>253</v>
      </c>
    </row>
    <row r="395" spans="4:5" hidden="1">
      <c r="D395" s="4" t="s">
        <v>243</v>
      </c>
      <c r="E395" s="4" t="s">
        <v>258</v>
      </c>
    </row>
    <row r="396" spans="4:5" hidden="1">
      <c r="D396" s="4" t="s">
        <v>247</v>
      </c>
      <c r="E396" s="4" t="s">
        <v>255</v>
      </c>
    </row>
    <row r="397" spans="4:5" hidden="1">
      <c r="D397" s="4" t="s">
        <v>267</v>
      </c>
      <c r="E397" s="4" t="s">
        <v>286</v>
      </c>
    </row>
    <row r="398" spans="4:5" hidden="1">
      <c r="D398" s="4" t="s">
        <v>264</v>
      </c>
      <c r="E398" s="4" t="s">
        <v>253</v>
      </c>
    </row>
    <row r="399" spans="4:5" hidden="1">
      <c r="D399" s="4" t="s">
        <v>243</v>
      </c>
      <c r="E399" s="4" t="s">
        <v>258</v>
      </c>
    </row>
    <row r="400" spans="4:5" hidden="1">
      <c r="D400" s="4" t="s">
        <v>243</v>
      </c>
      <c r="E400" s="4" t="s">
        <v>253</v>
      </c>
    </row>
    <row r="401" spans="4:5" hidden="1">
      <c r="D401" s="4" t="s">
        <v>275</v>
      </c>
      <c r="E401" s="4" t="s">
        <v>244</v>
      </c>
    </row>
    <row r="402" spans="4:5" hidden="1">
      <c r="D402" s="4" t="s">
        <v>275</v>
      </c>
      <c r="E402" s="4" t="s">
        <v>286</v>
      </c>
    </row>
    <row r="403" spans="4:5" hidden="1">
      <c r="D403" s="4" t="s">
        <v>247</v>
      </c>
      <c r="E403" s="4" t="s">
        <v>244</v>
      </c>
    </row>
    <row r="404" spans="4:5" hidden="1">
      <c r="D404" s="4" t="s">
        <v>267</v>
      </c>
      <c r="E404" s="4" t="s">
        <v>255</v>
      </c>
    </row>
    <row r="405" spans="4:5" hidden="1">
      <c r="D405" s="4" t="s">
        <v>243</v>
      </c>
      <c r="E405" s="4" t="s">
        <v>248</v>
      </c>
    </row>
    <row r="406" spans="4:5" hidden="1">
      <c r="D406" s="4" t="s">
        <v>267</v>
      </c>
      <c r="E406" s="4" t="s">
        <v>255</v>
      </c>
    </row>
    <row r="407" spans="4:5" hidden="1">
      <c r="D407" s="4" t="s">
        <v>243</v>
      </c>
      <c r="E407" s="4" t="s">
        <v>253</v>
      </c>
    </row>
    <row r="408" spans="4:5" hidden="1">
      <c r="D408" s="4" t="s">
        <v>243</v>
      </c>
      <c r="E408" s="4" t="s">
        <v>261</v>
      </c>
    </row>
    <row r="409" spans="4:5" hidden="1">
      <c r="D409" s="4" t="s">
        <v>264</v>
      </c>
      <c r="E409" s="4" t="s">
        <v>248</v>
      </c>
    </row>
    <row r="410" spans="4:5" hidden="1">
      <c r="D410" s="4" t="s">
        <v>247</v>
      </c>
      <c r="E410" s="4" t="s">
        <v>261</v>
      </c>
    </row>
    <row r="411" spans="4:5" hidden="1">
      <c r="D411" s="4" t="s">
        <v>247</v>
      </c>
      <c r="E411" s="4" t="s">
        <v>258</v>
      </c>
    </row>
    <row r="412" spans="4:5" hidden="1">
      <c r="D412" s="4" t="s">
        <v>275</v>
      </c>
      <c r="E412" s="4" t="s">
        <v>255</v>
      </c>
    </row>
    <row r="413" spans="4:5" hidden="1">
      <c r="D413" s="4" t="s">
        <v>267</v>
      </c>
      <c r="E413" s="4" t="s">
        <v>248</v>
      </c>
    </row>
    <row r="414" spans="4:5" hidden="1">
      <c r="D414" s="4" t="s">
        <v>243</v>
      </c>
      <c r="E414" s="4" t="s">
        <v>255</v>
      </c>
    </row>
    <row r="415" spans="4:5" hidden="1">
      <c r="D415" s="4" t="s">
        <v>247</v>
      </c>
      <c r="E415" s="4" t="s">
        <v>253</v>
      </c>
    </row>
    <row r="416" spans="4:5" hidden="1">
      <c r="D416" s="4" t="s">
        <v>247</v>
      </c>
      <c r="E416" s="4" t="s">
        <v>253</v>
      </c>
    </row>
    <row r="417" spans="4:5" hidden="1">
      <c r="D417" s="4" t="s">
        <v>267</v>
      </c>
      <c r="E417" s="4" t="s">
        <v>258</v>
      </c>
    </row>
    <row r="418" spans="4:5" hidden="1">
      <c r="D418" s="4" t="s">
        <v>247</v>
      </c>
      <c r="E418" s="4" t="s">
        <v>261</v>
      </c>
    </row>
    <row r="419" spans="4:5" hidden="1">
      <c r="D419" s="4" t="s">
        <v>267</v>
      </c>
      <c r="E419" s="4" t="s">
        <v>248</v>
      </c>
    </row>
    <row r="420" spans="4:5" hidden="1">
      <c r="D420" s="4" t="s">
        <v>267</v>
      </c>
      <c r="E420" s="4" t="s">
        <v>248</v>
      </c>
    </row>
    <row r="421" spans="4:5" hidden="1">
      <c r="D421" s="4" t="s">
        <v>247</v>
      </c>
      <c r="E421" s="4" t="s">
        <v>253</v>
      </c>
    </row>
    <row r="422" spans="4:5" hidden="1">
      <c r="D422" s="4" t="s">
        <v>247</v>
      </c>
      <c r="E422" s="4" t="s">
        <v>255</v>
      </c>
    </row>
    <row r="423" spans="4:5" hidden="1">
      <c r="D423" s="4" t="s">
        <v>247</v>
      </c>
      <c r="E423" s="4" t="s">
        <v>244</v>
      </c>
    </row>
    <row r="424" spans="4:5" hidden="1">
      <c r="D424" s="4" t="s">
        <v>247</v>
      </c>
      <c r="E424" s="4" t="s">
        <v>248</v>
      </c>
    </row>
    <row r="425" spans="4:5" hidden="1">
      <c r="D425" s="4" t="s">
        <v>247</v>
      </c>
      <c r="E425" s="4" t="s">
        <v>244</v>
      </c>
    </row>
    <row r="426" spans="4:5" hidden="1">
      <c r="D426" s="4" t="s">
        <v>243</v>
      </c>
      <c r="E426" s="4" t="s">
        <v>286</v>
      </c>
    </row>
    <row r="427" spans="4:5" hidden="1">
      <c r="D427" s="4" t="s">
        <v>275</v>
      </c>
      <c r="E427" s="4" t="s">
        <v>258</v>
      </c>
    </row>
    <row r="428" spans="4:5" hidden="1">
      <c r="D428" s="4" t="s">
        <v>267</v>
      </c>
      <c r="E428" s="4" t="s">
        <v>244</v>
      </c>
    </row>
    <row r="429" spans="4:5" hidden="1">
      <c r="D429" s="4" t="s">
        <v>275</v>
      </c>
      <c r="E429" s="4" t="s">
        <v>244</v>
      </c>
    </row>
    <row r="430" spans="4:5" hidden="1">
      <c r="D430" s="4" t="s">
        <v>275</v>
      </c>
      <c r="E430" s="4" t="s">
        <v>261</v>
      </c>
    </row>
    <row r="431" spans="4:5" hidden="1">
      <c r="D431" s="4" t="s">
        <v>247</v>
      </c>
      <c r="E431" s="4" t="s">
        <v>255</v>
      </c>
    </row>
    <row r="432" spans="4:5" hidden="1">
      <c r="D432" s="4" t="s">
        <v>267</v>
      </c>
      <c r="E432" s="4" t="s">
        <v>272</v>
      </c>
    </row>
    <row r="433" spans="4:5" hidden="1">
      <c r="D433" s="4" t="s">
        <v>275</v>
      </c>
      <c r="E433" s="4" t="s">
        <v>253</v>
      </c>
    </row>
    <row r="434" spans="4:5" hidden="1">
      <c r="D434" s="4" t="s">
        <v>264</v>
      </c>
      <c r="E434" s="4" t="s">
        <v>261</v>
      </c>
    </row>
    <row r="435" spans="4:5" hidden="1">
      <c r="D435" s="4" t="s">
        <v>243</v>
      </c>
      <c r="E435" s="4" t="s">
        <v>258</v>
      </c>
    </row>
    <row r="436" spans="4:5" hidden="1">
      <c r="D436" s="4" t="s">
        <v>247</v>
      </c>
      <c r="E436" s="4" t="s">
        <v>261</v>
      </c>
    </row>
    <row r="437" spans="4:5" hidden="1">
      <c r="D437" s="4" t="s">
        <v>264</v>
      </c>
      <c r="E437" s="4" t="s">
        <v>248</v>
      </c>
    </row>
    <row r="438" spans="4:5" hidden="1">
      <c r="D438" s="4" t="s">
        <v>267</v>
      </c>
      <c r="E438" s="4" t="s">
        <v>248</v>
      </c>
    </row>
    <row r="439" spans="4:5" hidden="1">
      <c r="D439" s="4" t="s">
        <v>267</v>
      </c>
      <c r="E439" s="4" t="s">
        <v>253</v>
      </c>
    </row>
    <row r="440" spans="4:5" hidden="1">
      <c r="D440" s="4" t="s">
        <v>264</v>
      </c>
      <c r="E440" s="4" t="s">
        <v>272</v>
      </c>
    </row>
    <row r="441" spans="4:5" hidden="1">
      <c r="D441" s="4" t="s">
        <v>264</v>
      </c>
      <c r="E441" s="4" t="s">
        <v>272</v>
      </c>
    </row>
    <row r="442" spans="4:5" hidden="1">
      <c r="D442" s="4" t="s">
        <v>267</v>
      </c>
      <c r="E442" s="4" t="s">
        <v>248</v>
      </c>
    </row>
    <row r="443" spans="4:5" hidden="1">
      <c r="D443" s="4" t="s">
        <v>264</v>
      </c>
      <c r="E443" s="4" t="s">
        <v>261</v>
      </c>
    </row>
    <row r="444" spans="4:5" hidden="1">
      <c r="D444" s="4" t="s">
        <v>275</v>
      </c>
      <c r="E444" s="4" t="s">
        <v>255</v>
      </c>
    </row>
    <row r="445" spans="4:5" hidden="1">
      <c r="D445" s="4" t="s">
        <v>275</v>
      </c>
      <c r="E445" s="4" t="s">
        <v>253</v>
      </c>
    </row>
    <row r="446" spans="4:5" hidden="1">
      <c r="D446" s="4" t="s">
        <v>243</v>
      </c>
      <c r="E446" s="4" t="s">
        <v>255</v>
      </c>
    </row>
    <row r="447" spans="4:5" hidden="1">
      <c r="D447" s="4" t="s">
        <v>247</v>
      </c>
      <c r="E447" s="4" t="s">
        <v>286</v>
      </c>
    </row>
    <row r="448" spans="4:5" hidden="1">
      <c r="D448" s="4" t="s">
        <v>267</v>
      </c>
      <c r="E448" s="4" t="s">
        <v>272</v>
      </c>
    </row>
    <row r="449" spans="4:5" hidden="1">
      <c r="D449" s="4" t="s">
        <v>267</v>
      </c>
      <c r="E449" s="4" t="s">
        <v>286</v>
      </c>
    </row>
    <row r="450" spans="4:5" hidden="1">
      <c r="D450" s="4" t="s">
        <v>275</v>
      </c>
      <c r="E450" s="4" t="s">
        <v>253</v>
      </c>
    </row>
    <row r="451" spans="4:5" hidden="1">
      <c r="D451" s="4" t="s">
        <v>267</v>
      </c>
      <c r="E451" s="4" t="s">
        <v>258</v>
      </c>
    </row>
    <row r="452" spans="4:5" hidden="1">
      <c r="D452" s="4" t="s">
        <v>275</v>
      </c>
      <c r="E452" s="4" t="s">
        <v>286</v>
      </c>
    </row>
    <row r="453" spans="4:5" hidden="1">
      <c r="D453" s="4" t="s">
        <v>247</v>
      </c>
      <c r="E453" s="4" t="s">
        <v>286</v>
      </c>
    </row>
    <row r="454" spans="4:5" hidden="1">
      <c r="D454" s="4" t="s">
        <v>264</v>
      </c>
      <c r="E454" s="4" t="s">
        <v>253</v>
      </c>
    </row>
    <row r="455" spans="4:5" hidden="1">
      <c r="D455" s="4" t="s">
        <v>247</v>
      </c>
      <c r="E455" s="4" t="s">
        <v>272</v>
      </c>
    </row>
    <row r="456" spans="4:5" hidden="1">
      <c r="D456" s="4" t="s">
        <v>264</v>
      </c>
      <c r="E456" s="4" t="s">
        <v>261</v>
      </c>
    </row>
    <row r="457" spans="4:5" hidden="1">
      <c r="D457" s="4" t="s">
        <v>275</v>
      </c>
      <c r="E457" s="4" t="s">
        <v>253</v>
      </c>
    </row>
    <row r="458" spans="4:5" hidden="1">
      <c r="D458" s="4" t="s">
        <v>267</v>
      </c>
      <c r="E458" s="4" t="s">
        <v>248</v>
      </c>
    </row>
    <row r="459" spans="4:5" hidden="1">
      <c r="D459" s="4" t="s">
        <v>243</v>
      </c>
      <c r="E459" s="4" t="s">
        <v>253</v>
      </c>
    </row>
    <row r="460" spans="4:5" hidden="1">
      <c r="D460" s="4" t="s">
        <v>275</v>
      </c>
      <c r="E460" s="4" t="s">
        <v>286</v>
      </c>
    </row>
    <row r="461" spans="4:5" hidden="1">
      <c r="D461" s="4" t="s">
        <v>247</v>
      </c>
      <c r="E461" s="4" t="s">
        <v>248</v>
      </c>
    </row>
    <row r="462" spans="4:5" hidden="1">
      <c r="D462" s="4" t="s">
        <v>247</v>
      </c>
      <c r="E462" s="4" t="s">
        <v>272</v>
      </c>
    </row>
    <row r="463" spans="4:5" hidden="1">
      <c r="D463" s="4" t="s">
        <v>247</v>
      </c>
      <c r="E463" s="4" t="s">
        <v>272</v>
      </c>
    </row>
    <row r="464" spans="4:5" hidden="1">
      <c r="D464" s="4" t="s">
        <v>267</v>
      </c>
      <c r="E464" s="4" t="s">
        <v>253</v>
      </c>
    </row>
    <row r="465" spans="4:5" hidden="1">
      <c r="D465" s="4" t="s">
        <v>247</v>
      </c>
      <c r="E465" s="4" t="s">
        <v>255</v>
      </c>
    </row>
    <row r="466" spans="4:5" hidden="1">
      <c r="D466" s="4" t="s">
        <v>264</v>
      </c>
      <c r="E466" s="4" t="s">
        <v>253</v>
      </c>
    </row>
    <row r="467" spans="4:5" hidden="1">
      <c r="D467" s="4" t="s">
        <v>243</v>
      </c>
      <c r="E467" s="4" t="s">
        <v>272</v>
      </c>
    </row>
    <row r="468" spans="4:5" hidden="1">
      <c r="D468" s="4" t="s">
        <v>267</v>
      </c>
      <c r="E468" s="4" t="s">
        <v>248</v>
      </c>
    </row>
    <row r="469" spans="4:5" hidden="1">
      <c r="D469" s="4" t="s">
        <v>247</v>
      </c>
      <c r="E469" s="4" t="s">
        <v>244</v>
      </c>
    </row>
    <row r="470" spans="4:5" hidden="1">
      <c r="D470" s="4" t="s">
        <v>264</v>
      </c>
      <c r="E470" s="4" t="s">
        <v>253</v>
      </c>
    </row>
    <row r="471" spans="4:5" hidden="1">
      <c r="D471" s="4" t="s">
        <v>264</v>
      </c>
      <c r="E471" s="4" t="s">
        <v>272</v>
      </c>
    </row>
    <row r="472" spans="4:5" hidden="1">
      <c r="D472" s="4" t="s">
        <v>267</v>
      </c>
      <c r="E472" s="4" t="s">
        <v>244</v>
      </c>
    </row>
    <row r="473" spans="4:5" hidden="1">
      <c r="D473" s="4" t="s">
        <v>247</v>
      </c>
      <c r="E473" s="4" t="s">
        <v>255</v>
      </c>
    </row>
    <row r="474" spans="4:5" hidden="1">
      <c r="D474" s="4" t="s">
        <v>247</v>
      </c>
      <c r="E474" s="4" t="s">
        <v>286</v>
      </c>
    </row>
    <row r="475" spans="4:5" hidden="1">
      <c r="D475" s="4" t="s">
        <v>247</v>
      </c>
      <c r="E475" s="4" t="s">
        <v>248</v>
      </c>
    </row>
    <row r="476" spans="4:5" hidden="1">
      <c r="D476" s="4" t="s">
        <v>247</v>
      </c>
      <c r="E476" s="4" t="s">
        <v>258</v>
      </c>
    </row>
    <row r="477" spans="4:5" hidden="1">
      <c r="D477" s="4" t="s">
        <v>267</v>
      </c>
      <c r="E477" s="4" t="s">
        <v>261</v>
      </c>
    </row>
    <row r="478" spans="4:5" hidden="1">
      <c r="D478" s="4" t="s">
        <v>247</v>
      </c>
      <c r="E478" s="4" t="s">
        <v>255</v>
      </c>
    </row>
    <row r="479" spans="4:5" hidden="1">
      <c r="D479" s="4" t="s">
        <v>267</v>
      </c>
      <c r="E479" s="4" t="s">
        <v>255</v>
      </c>
    </row>
    <row r="480" spans="4:5" hidden="1">
      <c r="D480" s="4" t="s">
        <v>243</v>
      </c>
      <c r="E480" s="4" t="s">
        <v>255</v>
      </c>
    </row>
    <row r="481" spans="4:5" hidden="1">
      <c r="D481" s="4" t="s">
        <v>247</v>
      </c>
      <c r="E481" s="4" t="s">
        <v>261</v>
      </c>
    </row>
    <row r="482" spans="4:5" hidden="1">
      <c r="D482" s="4" t="s">
        <v>247</v>
      </c>
      <c r="E482" s="4" t="s">
        <v>244</v>
      </c>
    </row>
    <row r="483" spans="4:5" hidden="1">
      <c r="D483" s="4" t="s">
        <v>247</v>
      </c>
      <c r="E483" s="4" t="s">
        <v>244</v>
      </c>
    </row>
    <row r="484" spans="4:5" hidden="1">
      <c r="D484" s="4" t="s">
        <v>264</v>
      </c>
      <c r="E484" s="4" t="s">
        <v>261</v>
      </c>
    </row>
    <row r="485" spans="4:5" hidden="1">
      <c r="D485" s="4" t="s">
        <v>275</v>
      </c>
      <c r="E485" s="4" t="s">
        <v>272</v>
      </c>
    </row>
    <row r="486" spans="4:5" hidden="1">
      <c r="D486" s="4" t="s">
        <v>243</v>
      </c>
      <c r="E486" s="4" t="s">
        <v>272</v>
      </c>
    </row>
    <row r="487" spans="4:5" hidden="1">
      <c r="D487" s="4" t="s">
        <v>247</v>
      </c>
      <c r="E487" s="4" t="s">
        <v>255</v>
      </c>
    </row>
    <row r="488" spans="4:5" hidden="1">
      <c r="D488" s="4" t="s">
        <v>247</v>
      </c>
      <c r="E488" s="4" t="s">
        <v>258</v>
      </c>
    </row>
    <row r="489" spans="4:5" hidden="1">
      <c r="D489" s="4" t="s">
        <v>247</v>
      </c>
      <c r="E489" s="4" t="s">
        <v>258</v>
      </c>
    </row>
    <row r="490" spans="4:5" hidden="1">
      <c r="D490" s="4" t="s">
        <v>247</v>
      </c>
      <c r="E490" s="4" t="s">
        <v>255</v>
      </c>
    </row>
    <row r="491" spans="4:5" hidden="1">
      <c r="D491" s="4" t="s">
        <v>264</v>
      </c>
      <c r="E491" s="4" t="s">
        <v>286</v>
      </c>
    </row>
    <row r="492" spans="4:5" hidden="1">
      <c r="D492" s="4" t="s">
        <v>247</v>
      </c>
      <c r="E492" s="4" t="s">
        <v>248</v>
      </c>
    </row>
    <row r="493" spans="4:5" hidden="1">
      <c r="D493" s="4" t="s">
        <v>243</v>
      </c>
      <c r="E493" s="4" t="s">
        <v>258</v>
      </c>
    </row>
    <row r="494" spans="4:5" hidden="1">
      <c r="D494" s="4" t="s">
        <v>275</v>
      </c>
      <c r="E494" s="4" t="s">
        <v>244</v>
      </c>
    </row>
    <row r="495" spans="4:5" hidden="1">
      <c r="D495" s="4" t="s">
        <v>267</v>
      </c>
      <c r="E495" s="4" t="s">
        <v>258</v>
      </c>
    </row>
    <row r="496" spans="4:5" hidden="1">
      <c r="D496" s="4" t="s">
        <v>275</v>
      </c>
      <c r="E496" s="4" t="s">
        <v>244</v>
      </c>
    </row>
    <row r="497" spans="4:5" hidden="1">
      <c r="D497" s="4" t="s">
        <v>243</v>
      </c>
      <c r="E497" s="4" t="s">
        <v>286</v>
      </c>
    </row>
    <row r="498" spans="4:5" hidden="1">
      <c r="D498" s="4" t="s">
        <v>264</v>
      </c>
      <c r="E498" s="4" t="s">
        <v>261</v>
      </c>
    </row>
    <row r="499" spans="4:5" hidden="1">
      <c r="D499" s="4" t="s">
        <v>267</v>
      </c>
      <c r="E499" s="4" t="s">
        <v>261</v>
      </c>
    </row>
    <row r="500" spans="4:5" hidden="1">
      <c r="D500" s="4" t="s">
        <v>247</v>
      </c>
      <c r="E500" s="4" t="s">
        <v>244</v>
      </c>
    </row>
    <row r="501" spans="4:5" hidden="1">
      <c r="D501" s="4" t="s">
        <v>247</v>
      </c>
      <c r="E501" s="4" t="s">
        <v>244</v>
      </c>
    </row>
    <row r="502" spans="4:5" hidden="1">
      <c r="D502" s="4" t="s">
        <v>267</v>
      </c>
      <c r="E502" s="4" t="s">
        <v>255</v>
      </c>
    </row>
    <row r="503" spans="4:5" hidden="1">
      <c r="D503" s="4" t="s">
        <v>243</v>
      </c>
      <c r="E503" s="4" t="s">
        <v>253</v>
      </c>
    </row>
    <row r="504" spans="4:5" hidden="1">
      <c r="D504" s="4" t="s">
        <v>275</v>
      </c>
      <c r="E504" s="4" t="s">
        <v>258</v>
      </c>
    </row>
    <row r="505" spans="4:5" hidden="1">
      <c r="D505" s="4" t="s">
        <v>247</v>
      </c>
      <c r="E505" s="4" t="s">
        <v>286</v>
      </c>
    </row>
    <row r="506" spans="4:5" hidden="1">
      <c r="D506" s="4" t="s">
        <v>243</v>
      </c>
      <c r="E506" s="4" t="s">
        <v>258</v>
      </c>
    </row>
    <row r="507" spans="4:5" hidden="1">
      <c r="D507" s="4" t="s">
        <v>275</v>
      </c>
      <c r="E507" s="4" t="s">
        <v>244</v>
      </c>
    </row>
    <row r="508" spans="4:5" hidden="1">
      <c r="D508" s="4" t="s">
        <v>243</v>
      </c>
      <c r="E508" s="4" t="s">
        <v>248</v>
      </c>
    </row>
    <row r="509" spans="4:5" hidden="1">
      <c r="D509" s="4" t="s">
        <v>275</v>
      </c>
      <c r="E509" s="4" t="s">
        <v>272</v>
      </c>
    </row>
    <row r="510" spans="4:5" hidden="1">
      <c r="D510" s="4" t="s">
        <v>267</v>
      </c>
      <c r="E510" s="4" t="s">
        <v>248</v>
      </c>
    </row>
    <row r="511" spans="4:5" hidden="1">
      <c r="D511" s="4" t="s">
        <v>247</v>
      </c>
      <c r="E511" s="4" t="s">
        <v>253</v>
      </c>
    </row>
    <row r="512" spans="4:5" hidden="1">
      <c r="D512" s="4" t="s">
        <v>243</v>
      </c>
      <c r="E512" s="4" t="s">
        <v>258</v>
      </c>
    </row>
    <row r="513" spans="4:5" hidden="1">
      <c r="D513" s="4" t="s">
        <v>275</v>
      </c>
      <c r="E513" s="4" t="s">
        <v>253</v>
      </c>
    </row>
    <row r="514" spans="4:5" hidden="1">
      <c r="D514" s="4" t="s">
        <v>264</v>
      </c>
      <c r="E514" s="4" t="s">
        <v>253</v>
      </c>
    </row>
    <row r="515" spans="4:5" hidden="1">
      <c r="D515" s="4" t="s">
        <v>264</v>
      </c>
      <c r="E515" s="4" t="s">
        <v>261</v>
      </c>
    </row>
    <row r="516" spans="4:5" hidden="1">
      <c r="D516" s="4" t="s">
        <v>247</v>
      </c>
      <c r="E516" s="4" t="s">
        <v>248</v>
      </c>
    </row>
    <row r="517" spans="4:5" hidden="1">
      <c r="D517" s="4" t="s">
        <v>247</v>
      </c>
      <c r="E517" s="4" t="s">
        <v>244</v>
      </c>
    </row>
    <row r="518" spans="4:5" hidden="1">
      <c r="D518" s="4" t="s">
        <v>267</v>
      </c>
      <c r="E518" s="4" t="s">
        <v>244</v>
      </c>
    </row>
    <row r="519" spans="4:5" hidden="1">
      <c r="D519" s="4" t="s">
        <v>264</v>
      </c>
      <c r="E519" s="4" t="s">
        <v>248</v>
      </c>
    </row>
    <row r="520" spans="4:5" hidden="1">
      <c r="D520" s="4" t="s">
        <v>275</v>
      </c>
      <c r="E520" s="4" t="s">
        <v>258</v>
      </c>
    </row>
    <row r="521" spans="4:5" hidden="1">
      <c r="D521" s="4" t="s">
        <v>264</v>
      </c>
      <c r="E521" s="4" t="s">
        <v>258</v>
      </c>
    </row>
    <row r="522" spans="4:5" hidden="1">
      <c r="D522" s="4" t="s">
        <v>275</v>
      </c>
      <c r="E522" s="4" t="s">
        <v>272</v>
      </c>
    </row>
    <row r="523" spans="4:5" hidden="1">
      <c r="D523" s="4" t="s">
        <v>267</v>
      </c>
      <c r="E523" s="4" t="s">
        <v>258</v>
      </c>
    </row>
    <row r="524" spans="4:5" hidden="1">
      <c r="D524" s="4" t="s">
        <v>275</v>
      </c>
      <c r="E524" s="4" t="s">
        <v>244</v>
      </c>
    </row>
    <row r="525" spans="4:5" hidden="1">
      <c r="D525" s="4" t="s">
        <v>264</v>
      </c>
      <c r="E525" s="4" t="s">
        <v>286</v>
      </c>
    </row>
    <row r="526" spans="4:5" hidden="1">
      <c r="D526" s="4" t="s">
        <v>267</v>
      </c>
      <c r="E526" s="4" t="s">
        <v>258</v>
      </c>
    </row>
    <row r="527" spans="4:5" hidden="1">
      <c r="D527" s="4" t="s">
        <v>247</v>
      </c>
      <c r="E527" s="4" t="s">
        <v>261</v>
      </c>
    </row>
    <row r="528" spans="4:5" hidden="1">
      <c r="D528" s="4" t="s">
        <v>264</v>
      </c>
      <c r="E528" s="4" t="s">
        <v>255</v>
      </c>
    </row>
    <row r="529" spans="4:5" hidden="1">
      <c r="D529" s="4" t="s">
        <v>247</v>
      </c>
      <c r="E529" s="4" t="s">
        <v>286</v>
      </c>
    </row>
    <row r="530" spans="4:5" hidden="1">
      <c r="D530" s="4" t="s">
        <v>247</v>
      </c>
      <c r="E530" s="4" t="s">
        <v>286</v>
      </c>
    </row>
    <row r="531" spans="4:5" hidden="1">
      <c r="D531" s="4" t="s">
        <v>247</v>
      </c>
      <c r="E531" s="4" t="s">
        <v>261</v>
      </c>
    </row>
    <row r="532" spans="4:5" hidden="1">
      <c r="D532" s="4" t="s">
        <v>247</v>
      </c>
      <c r="E532" s="4" t="s">
        <v>255</v>
      </c>
    </row>
    <row r="533" spans="4:5" hidden="1">
      <c r="D533" s="4" t="s">
        <v>275</v>
      </c>
      <c r="E533" s="4" t="s">
        <v>272</v>
      </c>
    </row>
    <row r="534" spans="4:5" hidden="1">
      <c r="D534" s="4" t="s">
        <v>243</v>
      </c>
      <c r="E534" s="4" t="s">
        <v>261</v>
      </c>
    </row>
    <row r="535" spans="4:5" hidden="1">
      <c r="D535" s="4" t="s">
        <v>243</v>
      </c>
      <c r="E535" s="4" t="s">
        <v>248</v>
      </c>
    </row>
    <row r="536" spans="4:5" hidden="1">
      <c r="D536" s="4" t="s">
        <v>247</v>
      </c>
      <c r="E536" s="4" t="s">
        <v>258</v>
      </c>
    </row>
    <row r="537" spans="4:5" hidden="1">
      <c r="D537" s="4" t="s">
        <v>264</v>
      </c>
      <c r="E537" s="4" t="s">
        <v>248</v>
      </c>
    </row>
    <row r="538" spans="4:5" hidden="1">
      <c r="D538" s="4" t="s">
        <v>247</v>
      </c>
      <c r="E538" s="4" t="s">
        <v>244</v>
      </c>
    </row>
    <row r="539" spans="4:5" hidden="1">
      <c r="D539" s="4" t="s">
        <v>247</v>
      </c>
      <c r="E539" s="4" t="s">
        <v>255</v>
      </c>
    </row>
    <row r="540" spans="4:5" hidden="1">
      <c r="D540" s="4" t="s">
        <v>264</v>
      </c>
      <c r="E540" s="4" t="s">
        <v>272</v>
      </c>
    </row>
    <row r="541" spans="4:5" hidden="1">
      <c r="D541" s="4" t="s">
        <v>243</v>
      </c>
      <c r="E541" s="4" t="s">
        <v>248</v>
      </c>
    </row>
    <row r="542" spans="4:5" hidden="1">
      <c r="D542" s="4" t="s">
        <v>243</v>
      </c>
      <c r="E542" s="4" t="s">
        <v>248</v>
      </c>
    </row>
    <row r="543" spans="4:5" hidden="1">
      <c r="D543" s="4" t="s">
        <v>243</v>
      </c>
      <c r="E543" s="4" t="s">
        <v>253</v>
      </c>
    </row>
    <row r="544" spans="4:5" hidden="1">
      <c r="D544" s="4" t="s">
        <v>247</v>
      </c>
      <c r="E544" s="4" t="s">
        <v>272</v>
      </c>
    </row>
    <row r="545" spans="4:5" hidden="1">
      <c r="D545" s="4" t="s">
        <v>247</v>
      </c>
      <c r="E545" s="4" t="s">
        <v>253</v>
      </c>
    </row>
    <row r="546" spans="4:5" hidden="1">
      <c r="D546" s="4" t="s">
        <v>275</v>
      </c>
      <c r="E546" s="4" t="s">
        <v>286</v>
      </c>
    </row>
    <row r="547" spans="4:5" hidden="1">
      <c r="D547" s="4" t="s">
        <v>264</v>
      </c>
      <c r="E547" s="4" t="s">
        <v>261</v>
      </c>
    </row>
    <row r="548" spans="4:5" hidden="1">
      <c r="D548" s="4" t="s">
        <v>243</v>
      </c>
      <c r="E548" s="4" t="s">
        <v>244</v>
      </c>
    </row>
    <row r="549" spans="4:5" hidden="1">
      <c r="D549" s="4" t="s">
        <v>247</v>
      </c>
      <c r="E549" s="4" t="s">
        <v>248</v>
      </c>
    </row>
    <row r="550" spans="4:5" hidden="1">
      <c r="D550" s="4" t="s">
        <v>267</v>
      </c>
      <c r="E550" s="4" t="s">
        <v>244</v>
      </c>
    </row>
    <row r="551" spans="4:5" hidden="1">
      <c r="D551" s="4" t="s">
        <v>243</v>
      </c>
      <c r="E551" s="4" t="s">
        <v>253</v>
      </c>
    </row>
    <row r="552" spans="4:5" hidden="1">
      <c r="D552" s="4" t="s">
        <v>247</v>
      </c>
      <c r="E552" s="4" t="s">
        <v>261</v>
      </c>
    </row>
    <row r="553" spans="4:5" hidden="1">
      <c r="D553" s="4" t="s">
        <v>243</v>
      </c>
      <c r="E553" s="4" t="s">
        <v>253</v>
      </c>
    </row>
    <row r="554" spans="4:5" hidden="1">
      <c r="D554" s="4" t="s">
        <v>267</v>
      </c>
      <c r="E554" s="4" t="s">
        <v>258</v>
      </c>
    </row>
    <row r="555" spans="4:5" hidden="1">
      <c r="D555" s="4" t="s">
        <v>247</v>
      </c>
      <c r="E555" s="4" t="s">
        <v>248</v>
      </c>
    </row>
    <row r="556" spans="4:5" hidden="1">
      <c r="D556" s="4" t="s">
        <v>247</v>
      </c>
      <c r="E556" s="4" t="s">
        <v>253</v>
      </c>
    </row>
    <row r="557" spans="4:5" hidden="1">
      <c r="D557" s="4" t="s">
        <v>275</v>
      </c>
      <c r="E557" s="4" t="s">
        <v>258</v>
      </c>
    </row>
    <row r="558" spans="4:5" hidden="1">
      <c r="D558" s="4" t="s">
        <v>247</v>
      </c>
      <c r="E558" s="4" t="s">
        <v>255</v>
      </c>
    </row>
    <row r="559" spans="4:5" hidden="1">
      <c r="D559" s="4" t="s">
        <v>247</v>
      </c>
      <c r="E559" s="4" t="s">
        <v>258</v>
      </c>
    </row>
    <row r="560" spans="4:5" hidden="1">
      <c r="D560" s="4" t="s">
        <v>247</v>
      </c>
      <c r="E560" s="4" t="s">
        <v>286</v>
      </c>
    </row>
    <row r="561" spans="4:5" hidden="1">
      <c r="D561" s="4" t="s">
        <v>247</v>
      </c>
      <c r="E561" s="4" t="s">
        <v>261</v>
      </c>
    </row>
    <row r="562" spans="4:5" hidden="1">
      <c r="D562" s="4" t="s">
        <v>267</v>
      </c>
      <c r="E562" s="4" t="s">
        <v>258</v>
      </c>
    </row>
    <row r="563" spans="4:5" hidden="1">
      <c r="D563" s="4" t="s">
        <v>267</v>
      </c>
      <c r="E563" s="4" t="s">
        <v>255</v>
      </c>
    </row>
    <row r="564" spans="4:5" hidden="1">
      <c r="D564" s="4" t="s">
        <v>264</v>
      </c>
      <c r="E564" s="4" t="s">
        <v>248</v>
      </c>
    </row>
    <row r="565" spans="4:5" hidden="1">
      <c r="D565" s="4" t="s">
        <v>247</v>
      </c>
      <c r="E565" s="4" t="s">
        <v>258</v>
      </c>
    </row>
    <row r="566" spans="4:5" hidden="1">
      <c r="D566" s="4" t="s">
        <v>243</v>
      </c>
      <c r="E566" s="4" t="s">
        <v>248</v>
      </c>
    </row>
    <row r="567" spans="4:5" hidden="1">
      <c r="D567" s="4" t="s">
        <v>247</v>
      </c>
      <c r="E567" s="4" t="s">
        <v>272</v>
      </c>
    </row>
    <row r="568" spans="4:5" hidden="1">
      <c r="D568" s="4" t="s">
        <v>243</v>
      </c>
      <c r="E568" s="4" t="s">
        <v>258</v>
      </c>
    </row>
    <row r="569" spans="4:5" hidden="1">
      <c r="D569" s="4" t="s">
        <v>247</v>
      </c>
      <c r="E569" s="4" t="s">
        <v>255</v>
      </c>
    </row>
    <row r="570" spans="4:5" hidden="1">
      <c r="D570" s="4" t="s">
        <v>267</v>
      </c>
      <c r="E570" s="4" t="s">
        <v>244</v>
      </c>
    </row>
    <row r="571" spans="4:5" hidden="1">
      <c r="D571" s="4" t="s">
        <v>243</v>
      </c>
      <c r="E571" s="4" t="s">
        <v>272</v>
      </c>
    </row>
    <row r="572" spans="4:5" hidden="1">
      <c r="D572" s="4" t="s">
        <v>247</v>
      </c>
      <c r="E572" s="4" t="s">
        <v>255</v>
      </c>
    </row>
    <row r="573" spans="4:5" hidden="1">
      <c r="D573" s="4" t="s">
        <v>267</v>
      </c>
      <c r="E573" s="4" t="s">
        <v>255</v>
      </c>
    </row>
    <row r="574" spans="4:5" hidden="1">
      <c r="D574" s="4" t="s">
        <v>247</v>
      </c>
      <c r="E574" s="4" t="s">
        <v>272</v>
      </c>
    </row>
    <row r="575" spans="4:5" hidden="1">
      <c r="D575" s="4" t="s">
        <v>243</v>
      </c>
      <c r="E575" s="4" t="s">
        <v>286</v>
      </c>
    </row>
    <row r="576" spans="4:5" hidden="1">
      <c r="D576" s="4" t="s">
        <v>243</v>
      </c>
      <c r="E576" s="4" t="s">
        <v>272</v>
      </c>
    </row>
    <row r="577" spans="4:5" hidden="1">
      <c r="D577" s="4" t="s">
        <v>267</v>
      </c>
      <c r="E577" s="4" t="s">
        <v>248</v>
      </c>
    </row>
    <row r="578" spans="4:5" hidden="1">
      <c r="D578" s="4" t="s">
        <v>275</v>
      </c>
      <c r="E578" s="4" t="s">
        <v>253</v>
      </c>
    </row>
    <row r="579" spans="4:5" hidden="1">
      <c r="D579" s="4" t="s">
        <v>267</v>
      </c>
      <c r="E579" s="4" t="s">
        <v>258</v>
      </c>
    </row>
    <row r="580" spans="4:5" hidden="1">
      <c r="D580" s="4" t="s">
        <v>275</v>
      </c>
      <c r="E580" s="4" t="s">
        <v>248</v>
      </c>
    </row>
    <row r="581" spans="4:5" hidden="1">
      <c r="D581" s="4" t="s">
        <v>267</v>
      </c>
      <c r="E581" s="4" t="s">
        <v>258</v>
      </c>
    </row>
    <row r="582" spans="4:5" hidden="1">
      <c r="D582" s="4" t="s">
        <v>247</v>
      </c>
      <c r="E582" s="4" t="s">
        <v>255</v>
      </c>
    </row>
    <row r="583" spans="4:5" hidden="1">
      <c r="D583" s="4" t="s">
        <v>275</v>
      </c>
      <c r="E583" s="4" t="s">
        <v>244</v>
      </c>
    </row>
    <row r="584" spans="4:5" hidden="1">
      <c r="D584" s="4" t="s">
        <v>243</v>
      </c>
      <c r="E584" s="4" t="s">
        <v>286</v>
      </c>
    </row>
    <row r="585" spans="4:5" hidden="1">
      <c r="D585" s="4" t="s">
        <v>247</v>
      </c>
      <c r="E585" s="4" t="s">
        <v>261</v>
      </c>
    </row>
    <row r="586" spans="4:5" hidden="1">
      <c r="D586" s="4" t="s">
        <v>247</v>
      </c>
      <c r="E586" s="4" t="s">
        <v>272</v>
      </c>
    </row>
    <row r="587" spans="4:5" hidden="1">
      <c r="D587" s="4" t="s">
        <v>267</v>
      </c>
      <c r="E587" s="4" t="s">
        <v>286</v>
      </c>
    </row>
    <row r="588" spans="4:5" hidden="1">
      <c r="D588" s="4" t="s">
        <v>247</v>
      </c>
      <c r="E588" s="4" t="s">
        <v>253</v>
      </c>
    </row>
    <row r="589" spans="4:5" hidden="1">
      <c r="D589" s="4" t="s">
        <v>264</v>
      </c>
      <c r="E589" s="4" t="s">
        <v>253</v>
      </c>
    </row>
    <row r="590" spans="4:5" hidden="1">
      <c r="D590" s="4" t="s">
        <v>275</v>
      </c>
      <c r="E590" s="4" t="s">
        <v>261</v>
      </c>
    </row>
    <row r="591" spans="4:5" hidden="1">
      <c r="D591" s="4" t="s">
        <v>247</v>
      </c>
      <c r="E591" s="4" t="s">
        <v>286</v>
      </c>
    </row>
    <row r="592" spans="4:5" hidden="1">
      <c r="D592" s="4" t="s">
        <v>264</v>
      </c>
      <c r="E592" s="4" t="s">
        <v>248</v>
      </c>
    </row>
    <row r="593" spans="4:5" hidden="1">
      <c r="D593" s="4" t="s">
        <v>264</v>
      </c>
      <c r="E593" s="4" t="s">
        <v>255</v>
      </c>
    </row>
    <row r="594" spans="4:5" hidden="1">
      <c r="D594" s="4" t="s">
        <v>267</v>
      </c>
      <c r="E594" s="4" t="s">
        <v>255</v>
      </c>
    </row>
    <row r="595" spans="4:5" hidden="1">
      <c r="D595" s="4" t="s">
        <v>264</v>
      </c>
      <c r="E595" s="4" t="s">
        <v>253</v>
      </c>
    </row>
    <row r="596" spans="4:5" hidden="1">
      <c r="D596" s="4" t="s">
        <v>247</v>
      </c>
      <c r="E596" s="4" t="s">
        <v>272</v>
      </c>
    </row>
    <row r="597" spans="4:5" hidden="1">
      <c r="D597" s="4" t="s">
        <v>267</v>
      </c>
      <c r="E597" s="4" t="s">
        <v>244</v>
      </c>
    </row>
    <row r="598" spans="4:5" hidden="1">
      <c r="D598" s="4" t="s">
        <v>267</v>
      </c>
      <c r="E598" s="4" t="s">
        <v>255</v>
      </c>
    </row>
    <row r="599" spans="4:5" hidden="1">
      <c r="D599" s="4" t="s">
        <v>247</v>
      </c>
      <c r="E599" s="4" t="s">
        <v>253</v>
      </c>
    </row>
    <row r="600" spans="4:5" hidden="1">
      <c r="D600" s="4" t="s">
        <v>267</v>
      </c>
      <c r="E600" s="4" t="s">
        <v>248</v>
      </c>
    </row>
    <row r="601" spans="4:5" hidden="1">
      <c r="D601" s="4" t="s">
        <v>247</v>
      </c>
      <c r="E601" s="4" t="s">
        <v>261</v>
      </c>
    </row>
    <row r="602" spans="4:5" hidden="1">
      <c r="D602" s="4" t="s">
        <v>247</v>
      </c>
      <c r="E602" s="4" t="s">
        <v>258</v>
      </c>
    </row>
    <row r="603" spans="4:5" hidden="1">
      <c r="D603" s="4" t="s">
        <v>247</v>
      </c>
      <c r="E603" s="4" t="s">
        <v>244</v>
      </c>
    </row>
    <row r="604" spans="4:5" hidden="1">
      <c r="D604" s="4" t="s">
        <v>247</v>
      </c>
      <c r="E604" s="4" t="s">
        <v>261</v>
      </c>
    </row>
    <row r="605" spans="4:5" hidden="1">
      <c r="D605" s="4" t="s">
        <v>267</v>
      </c>
      <c r="E605" s="4" t="s">
        <v>258</v>
      </c>
    </row>
    <row r="606" spans="4:5" hidden="1">
      <c r="D606" s="4" t="s">
        <v>275</v>
      </c>
      <c r="E606" s="4" t="s">
        <v>286</v>
      </c>
    </row>
    <row r="607" spans="4:5" hidden="1">
      <c r="D607" s="4" t="s">
        <v>247</v>
      </c>
      <c r="E607" s="4" t="s">
        <v>258</v>
      </c>
    </row>
    <row r="608" spans="4:5" hidden="1">
      <c r="D608" s="4" t="s">
        <v>267</v>
      </c>
      <c r="E608" s="4" t="s">
        <v>253</v>
      </c>
    </row>
    <row r="609" spans="4:5" hidden="1">
      <c r="D609" s="4" t="s">
        <v>267</v>
      </c>
      <c r="E609" s="4" t="s">
        <v>258</v>
      </c>
    </row>
    <row r="610" spans="4:5" hidden="1">
      <c r="D610" s="4" t="s">
        <v>264</v>
      </c>
      <c r="E610" s="4" t="s">
        <v>258</v>
      </c>
    </row>
    <row r="611" spans="4:5" hidden="1">
      <c r="D611" s="4" t="s">
        <v>243</v>
      </c>
      <c r="E611" s="4" t="s">
        <v>244</v>
      </c>
    </row>
    <row r="612" spans="4:5" hidden="1">
      <c r="D612" s="4" t="s">
        <v>267</v>
      </c>
      <c r="E612" s="4" t="s">
        <v>258</v>
      </c>
    </row>
    <row r="613" spans="4:5" hidden="1">
      <c r="D613" s="4" t="s">
        <v>247</v>
      </c>
      <c r="E613" s="4" t="s">
        <v>261</v>
      </c>
    </row>
    <row r="614" spans="4:5" hidden="1">
      <c r="D614" s="4" t="s">
        <v>247</v>
      </c>
      <c r="E614" s="4" t="s">
        <v>244</v>
      </c>
    </row>
    <row r="615" spans="4:5" hidden="1">
      <c r="D615" s="4" t="s">
        <v>275</v>
      </c>
      <c r="E615" s="4" t="s">
        <v>261</v>
      </c>
    </row>
    <row r="616" spans="4:5" hidden="1">
      <c r="D616" s="4" t="s">
        <v>247</v>
      </c>
      <c r="E616" s="4" t="s">
        <v>261</v>
      </c>
    </row>
    <row r="617" spans="4:5" hidden="1">
      <c r="D617" s="4" t="s">
        <v>247</v>
      </c>
      <c r="E617" s="4" t="s">
        <v>248</v>
      </c>
    </row>
    <row r="618" spans="4:5" hidden="1">
      <c r="D618" s="4" t="s">
        <v>243</v>
      </c>
      <c r="E618" s="4" t="s">
        <v>258</v>
      </c>
    </row>
    <row r="619" spans="4:5" hidden="1">
      <c r="D619" s="4" t="s">
        <v>243</v>
      </c>
      <c r="E619" s="4" t="s">
        <v>244</v>
      </c>
    </row>
    <row r="620" spans="4:5" hidden="1">
      <c r="D620" s="4" t="s">
        <v>247</v>
      </c>
      <c r="E620" s="4" t="s">
        <v>253</v>
      </c>
    </row>
    <row r="621" spans="4:5" hidden="1">
      <c r="D621" s="4" t="s">
        <v>247</v>
      </c>
      <c r="E621" s="4" t="s">
        <v>272</v>
      </c>
    </row>
    <row r="622" spans="4:5" hidden="1">
      <c r="D622" s="4" t="s">
        <v>275</v>
      </c>
      <c r="E622" s="4" t="s">
        <v>261</v>
      </c>
    </row>
    <row r="623" spans="4:5" hidden="1">
      <c r="D623" s="4" t="s">
        <v>247</v>
      </c>
      <c r="E623" s="4" t="s">
        <v>286</v>
      </c>
    </row>
    <row r="624" spans="4:5" hidden="1">
      <c r="D624" s="4" t="s">
        <v>267</v>
      </c>
      <c r="E624" s="4" t="s">
        <v>258</v>
      </c>
    </row>
    <row r="625" spans="4:5" hidden="1">
      <c r="D625" s="4" t="s">
        <v>267</v>
      </c>
      <c r="E625" s="4" t="s">
        <v>248</v>
      </c>
    </row>
    <row r="626" spans="4:5" hidden="1">
      <c r="D626" s="4" t="s">
        <v>264</v>
      </c>
      <c r="E626" s="4" t="s">
        <v>244</v>
      </c>
    </row>
    <row r="627" spans="4:5" hidden="1">
      <c r="D627" s="4" t="s">
        <v>267</v>
      </c>
      <c r="E627" s="4" t="s">
        <v>248</v>
      </c>
    </row>
    <row r="628" spans="4:5" hidden="1">
      <c r="D628" s="4" t="s">
        <v>243</v>
      </c>
      <c r="E628" s="4" t="s">
        <v>286</v>
      </c>
    </row>
    <row r="629" spans="4:5" hidden="1">
      <c r="D629" s="4" t="s">
        <v>275</v>
      </c>
      <c r="E629" s="4" t="s">
        <v>272</v>
      </c>
    </row>
    <row r="630" spans="4:5" hidden="1">
      <c r="D630" s="4" t="s">
        <v>275</v>
      </c>
      <c r="E630" s="4" t="s">
        <v>244</v>
      </c>
    </row>
    <row r="631" spans="4:5" hidden="1">
      <c r="D631" s="4" t="s">
        <v>267</v>
      </c>
      <c r="E631" s="4" t="s">
        <v>258</v>
      </c>
    </row>
    <row r="632" spans="4:5" hidden="1">
      <c r="D632" s="4" t="s">
        <v>264</v>
      </c>
      <c r="E632" s="4" t="s">
        <v>286</v>
      </c>
    </row>
    <row r="633" spans="4:5" hidden="1">
      <c r="D633" s="4" t="s">
        <v>264</v>
      </c>
      <c r="E633" s="4" t="s">
        <v>255</v>
      </c>
    </row>
    <row r="634" spans="4:5" hidden="1">
      <c r="D634" s="4" t="s">
        <v>267</v>
      </c>
      <c r="E634" s="4" t="s">
        <v>253</v>
      </c>
    </row>
    <row r="635" spans="4:5" hidden="1">
      <c r="D635" s="4" t="s">
        <v>243</v>
      </c>
      <c r="E635" s="4" t="s">
        <v>272</v>
      </c>
    </row>
    <row r="636" spans="4:5" hidden="1">
      <c r="D636" s="4" t="s">
        <v>247</v>
      </c>
      <c r="E636" s="4" t="s">
        <v>253</v>
      </c>
    </row>
    <row r="637" spans="4:5" hidden="1">
      <c r="D637" s="4" t="s">
        <v>267</v>
      </c>
      <c r="E637" s="4" t="s">
        <v>261</v>
      </c>
    </row>
    <row r="638" spans="4:5" hidden="1">
      <c r="D638" s="4" t="s">
        <v>247</v>
      </c>
      <c r="E638" s="4" t="s">
        <v>258</v>
      </c>
    </row>
    <row r="639" spans="4:5" hidden="1">
      <c r="D639" s="4" t="s">
        <v>275</v>
      </c>
      <c r="E639" s="4" t="s">
        <v>261</v>
      </c>
    </row>
    <row r="640" spans="4:5" hidden="1">
      <c r="D640" s="4" t="s">
        <v>243</v>
      </c>
      <c r="E640" s="4" t="s">
        <v>253</v>
      </c>
    </row>
    <row r="641" spans="4:5" hidden="1">
      <c r="D641" s="4" t="s">
        <v>275</v>
      </c>
      <c r="E641" s="4" t="s">
        <v>255</v>
      </c>
    </row>
    <row r="642" spans="4:5" hidden="1">
      <c r="D642" s="4" t="s">
        <v>267</v>
      </c>
      <c r="E642" s="4" t="s">
        <v>248</v>
      </c>
    </row>
    <row r="643" spans="4:5" hidden="1">
      <c r="D643" s="4" t="s">
        <v>264</v>
      </c>
      <c r="E643" s="4" t="s">
        <v>244</v>
      </c>
    </row>
    <row r="644" spans="4:5" hidden="1">
      <c r="D644" s="4" t="s">
        <v>264</v>
      </c>
      <c r="E644" s="4" t="s">
        <v>261</v>
      </c>
    </row>
    <row r="645" spans="4:5" hidden="1">
      <c r="D645" s="4" t="s">
        <v>243</v>
      </c>
      <c r="E645" s="4" t="s">
        <v>261</v>
      </c>
    </row>
    <row r="646" spans="4:5" hidden="1">
      <c r="D646" s="4" t="s">
        <v>264</v>
      </c>
      <c r="E646" s="4" t="s">
        <v>258</v>
      </c>
    </row>
    <row r="647" spans="4:5" hidden="1">
      <c r="D647" s="4" t="s">
        <v>247</v>
      </c>
      <c r="E647" s="4" t="s">
        <v>248</v>
      </c>
    </row>
    <row r="648" spans="4:5" hidden="1">
      <c r="D648" s="4" t="s">
        <v>243</v>
      </c>
      <c r="E648" s="4" t="s">
        <v>286</v>
      </c>
    </row>
    <row r="649" spans="4:5" hidden="1">
      <c r="D649" s="4" t="s">
        <v>247</v>
      </c>
      <c r="E649" s="4" t="s">
        <v>258</v>
      </c>
    </row>
    <row r="650" spans="4:5" hidden="1">
      <c r="D650" s="4" t="s">
        <v>247</v>
      </c>
      <c r="E650" s="4" t="s">
        <v>286</v>
      </c>
    </row>
    <row r="651" spans="4:5" hidden="1">
      <c r="D651" s="4" t="s">
        <v>243</v>
      </c>
      <c r="E651" s="4" t="s">
        <v>261</v>
      </c>
    </row>
    <row r="652" spans="4:5" hidden="1">
      <c r="D652" s="4" t="s">
        <v>275</v>
      </c>
      <c r="E652" s="4" t="s">
        <v>248</v>
      </c>
    </row>
    <row r="653" spans="4:5" hidden="1">
      <c r="D653" s="4" t="s">
        <v>275</v>
      </c>
      <c r="E653" s="4" t="s">
        <v>244</v>
      </c>
    </row>
    <row r="654" spans="4:5" hidden="1">
      <c r="D654" s="4" t="s">
        <v>275</v>
      </c>
      <c r="E654" s="4" t="s">
        <v>258</v>
      </c>
    </row>
    <row r="655" spans="4:5" hidden="1">
      <c r="D655" s="4" t="s">
        <v>275</v>
      </c>
      <c r="E655" s="4" t="s">
        <v>286</v>
      </c>
    </row>
    <row r="656" spans="4:5" hidden="1">
      <c r="D656" s="4" t="s">
        <v>275</v>
      </c>
      <c r="E656" s="4" t="s">
        <v>258</v>
      </c>
    </row>
    <row r="657" spans="4:5" hidden="1">
      <c r="D657" s="4" t="s">
        <v>247</v>
      </c>
      <c r="E657" s="4" t="s">
        <v>272</v>
      </c>
    </row>
    <row r="658" spans="4:5" hidden="1">
      <c r="D658" s="4" t="s">
        <v>247</v>
      </c>
      <c r="E658" s="4" t="s">
        <v>272</v>
      </c>
    </row>
    <row r="659" spans="4:5" hidden="1">
      <c r="D659" s="4" t="s">
        <v>264</v>
      </c>
      <c r="E659" s="4" t="s">
        <v>261</v>
      </c>
    </row>
    <row r="660" spans="4:5" hidden="1">
      <c r="D660" s="4" t="s">
        <v>247</v>
      </c>
      <c r="E660" s="4" t="s">
        <v>253</v>
      </c>
    </row>
    <row r="661" spans="4:5" hidden="1">
      <c r="D661" s="4" t="s">
        <v>264</v>
      </c>
      <c r="E661" s="4" t="s">
        <v>286</v>
      </c>
    </row>
    <row r="662" spans="4:5" hidden="1">
      <c r="D662" s="4" t="s">
        <v>243</v>
      </c>
      <c r="E662" s="4" t="s">
        <v>258</v>
      </c>
    </row>
    <row r="663" spans="4:5" hidden="1">
      <c r="D663" s="4" t="s">
        <v>247</v>
      </c>
      <c r="E663" s="4" t="s">
        <v>248</v>
      </c>
    </row>
    <row r="664" spans="4:5" hidden="1">
      <c r="D664" s="4" t="s">
        <v>247</v>
      </c>
      <c r="E664" s="4" t="s">
        <v>272</v>
      </c>
    </row>
    <row r="665" spans="4:5" hidden="1">
      <c r="D665" s="4" t="s">
        <v>247</v>
      </c>
      <c r="E665" s="4" t="s">
        <v>244</v>
      </c>
    </row>
    <row r="666" spans="4:5" hidden="1">
      <c r="D666" s="4" t="s">
        <v>243</v>
      </c>
      <c r="E666" s="4" t="s">
        <v>253</v>
      </c>
    </row>
    <row r="667" spans="4:5" hidden="1">
      <c r="D667" s="4" t="s">
        <v>267</v>
      </c>
      <c r="E667" s="4" t="s">
        <v>244</v>
      </c>
    </row>
    <row r="668" spans="4:5" hidden="1">
      <c r="D668" s="4" t="s">
        <v>264</v>
      </c>
      <c r="E668" s="4" t="s">
        <v>286</v>
      </c>
    </row>
    <row r="669" spans="4:5" hidden="1">
      <c r="D669" s="4" t="s">
        <v>243</v>
      </c>
      <c r="E669" s="4" t="s">
        <v>244</v>
      </c>
    </row>
    <row r="670" spans="4:5" hidden="1">
      <c r="D670" s="4" t="s">
        <v>264</v>
      </c>
      <c r="E670" s="4" t="s">
        <v>286</v>
      </c>
    </row>
    <row r="671" spans="4:5" hidden="1">
      <c r="D671" s="4" t="s">
        <v>267</v>
      </c>
      <c r="E671" s="4" t="s">
        <v>244</v>
      </c>
    </row>
    <row r="672" spans="4:5" hidden="1">
      <c r="D672" s="4" t="s">
        <v>247</v>
      </c>
      <c r="E672" s="4" t="s">
        <v>272</v>
      </c>
    </row>
    <row r="673" spans="4:5" hidden="1">
      <c r="D673" s="4" t="s">
        <v>243</v>
      </c>
      <c r="E673" s="4" t="s">
        <v>272</v>
      </c>
    </row>
    <row r="674" spans="4:5" hidden="1">
      <c r="D674" s="4" t="s">
        <v>247</v>
      </c>
      <c r="E674" s="4" t="s">
        <v>253</v>
      </c>
    </row>
    <row r="675" spans="4:5" hidden="1">
      <c r="D675" s="4" t="s">
        <v>275</v>
      </c>
      <c r="E675" s="4" t="s">
        <v>248</v>
      </c>
    </row>
    <row r="676" spans="4:5" hidden="1">
      <c r="D676" s="4" t="s">
        <v>267</v>
      </c>
      <c r="E676" s="4" t="s">
        <v>258</v>
      </c>
    </row>
    <row r="677" spans="4:5" hidden="1">
      <c r="D677" s="4" t="s">
        <v>264</v>
      </c>
      <c r="E677" s="4" t="s">
        <v>244</v>
      </c>
    </row>
    <row r="678" spans="4:5" hidden="1">
      <c r="D678" s="4" t="s">
        <v>247</v>
      </c>
      <c r="E678" s="4" t="s">
        <v>258</v>
      </c>
    </row>
    <row r="679" spans="4:5" hidden="1">
      <c r="D679" s="4" t="s">
        <v>247</v>
      </c>
      <c r="E679" s="4" t="s">
        <v>248</v>
      </c>
    </row>
    <row r="680" spans="4:5" hidden="1">
      <c r="D680" s="4" t="s">
        <v>267</v>
      </c>
      <c r="E680" s="4" t="s">
        <v>255</v>
      </c>
    </row>
    <row r="681" spans="4:5" hidden="1">
      <c r="D681" s="4" t="s">
        <v>247</v>
      </c>
      <c r="E681" s="4" t="s">
        <v>286</v>
      </c>
    </row>
    <row r="682" spans="4:5" hidden="1">
      <c r="D682" s="4" t="s">
        <v>243</v>
      </c>
      <c r="E682" s="4" t="s">
        <v>255</v>
      </c>
    </row>
    <row r="683" spans="4:5" hidden="1">
      <c r="D683" s="4" t="s">
        <v>264</v>
      </c>
      <c r="E683" s="4" t="s">
        <v>253</v>
      </c>
    </row>
    <row r="684" spans="4:5" hidden="1">
      <c r="D684" s="4" t="s">
        <v>247</v>
      </c>
      <c r="E684" s="4" t="s">
        <v>258</v>
      </c>
    </row>
    <row r="685" spans="4:5" hidden="1">
      <c r="D685" s="4" t="s">
        <v>267</v>
      </c>
      <c r="E685" s="4" t="s">
        <v>255</v>
      </c>
    </row>
    <row r="686" spans="4:5" hidden="1">
      <c r="D686" s="4" t="s">
        <v>264</v>
      </c>
      <c r="E686" s="4" t="s">
        <v>244</v>
      </c>
    </row>
    <row r="687" spans="4:5" hidden="1">
      <c r="D687" s="4" t="s">
        <v>275</v>
      </c>
      <c r="E687" s="4" t="s">
        <v>255</v>
      </c>
    </row>
    <row r="688" spans="4:5" hidden="1">
      <c r="D688" s="4" t="s">
        <v>264</v>
      </c>
      <c r="E688" s="4" t="s">
        <v>255</v>
      </c>
    </row>
    <row r="689" spans="4:5" hidden="1">
      <c r="D689" s="4" t="s">
        <v>247</v>
      </c>
      <c r="E689" s="4" t="s">
        <v>253</v>
      </c>
    </row>
    <row r="690" spans="4:5" hidden="1">
      <c r="D690" s="4" t="s">
        <v>243</v>
      </c>
      <c r="E690" s="4" t="s">
        <v>286</v>
      </c>
    </row>
    <row r="691" spans="4:5" hidden="1">
      <c r="D691" s="4" t="s">
        <v>243</v>
      </c>
      <c r="E691" s="4" t="s">
        <v>253</v>
      </c>
    </row>
    <row r="692" spans="4:5" hidden="1">
      <c r="D692" s="4" t="s">
        <v>264</v>
      </c>
      <c r="E692" s="4" t="s">
        <v>248</v>
      </c>
    </row>
    <row r="693" spans="4:5" hidden="1">
      <c r="D693" s="4" t="s">
        <v>243</v>
      </c>
      <c r="E693" s="4" t="s">
        <v>248</v>
      </c>
    </row>
    <row r="694" spans="4:5" hidden="1">
      <c r="D694" s="4" t="s">
        <v>267</v>
      </c>
      <c r="E694" s="4" t="s">
        <v>244</v>
      </c>
    </row>
    <row r="695" spans="4:5" hidden="1">
      <c r="D695" s="4" t="s">
        <v>243</v>
      </c>
      <c r="E695" s="4" t="s">
        <v>248</v>
      </c>
    </row>
    <row r="696" spans="4:5" hidden="1">
      <c r="D696" s="4" t="s">
        <v>264</v>
      </c>
      <c r="E696" s="4" t="s">
        <v>244</v>
      </c>
    </row>
    <row r="697" spans="4:5" hidden="1">
      <c r="D697" s="4" t="s">
        <v>243</v>
      </c>
      <c r="E697" s="4" t="s">
        <v>261</v>
      </c>
    </row>
    <row r="698" spans="4:5" hidden="1">
      <c r="D698" s="4" t="s">
        <v>264</v>
      </c>
      <c r="E698" s="4" t="s">
        <v>272</v>
      </c>
    </row>
    <row r="699" spans="4:5" hidden="1">
      <c r="D699" s="4" t="s">
        <v>267</v>
      </c>
      <c r="E699" s="4" t="s">
        <v>248</v>
      </c>
    </row>
    <row r="700" spans="4:5" hidden="1">
      <c r="D700" s="4" t="s">
        <v>267</v>
      </c>
      <c r="E700" s="4" t="s">
        <v>272</v>
      </c>
    </row>
    <row r="701" spans="4:5" hidden="1">
      <c r="D701" s="4" t="s">
        <v>275</v>
      </c>
      <c r="E701" s="4" t="s">
        <v>244</v>
      </c>
    </row>
    <row r="702" spans="4:5" hidden="1">
      <c r="D702" s="4" t="s">
        <v>247</v>
      </c>
      <c r="E702" s="4" t="s">
        <v>255</v>
      </c>
    </row>
    <row r="703" spans="4:5" hidden="1">
      <c r="D703" s="4" t="s">
        <v>247</v>
      </c>
      <c r="E703" s="4" t="s">
        <v>244</v>
      </c>
    </row>
    <row r="704" spans="4:5" hidden="1">
      <c r="D704" s="4" t="s">
        <v>243</v>
      </c>
      <c r="E704" s="4" t="s">
        <v>286</v>
      </c>
    </row>
    <row r="705" spans="4:5" hidden="1">
      <c r="D705" s="4" t="s">
        <v>264</v>
      </c>
      <c r="E705" s="4" t="s">
        <v>272</v>
      </c>
    </row>
    <row r="706" spans="4:5" hidden="1">
      <c r="D706" s="4" t="s">
        <v>264</v>
      </c>
      <c r="E706" s="4" t="s">
        <v>272</v>
      </c>
    </row>
    <row r="707" spans="4:5" hidden="1">
      <c r="D707" s="4" t="s">
        <v>267</v>
      </c>
      <c r="E707" s="4" t="s">
        <v>244</v>
      </c>
    </row>
    <row r="708" spans="4:5" hidden="1">
      <c r="D708" s="4" t="s">
        <v>243</v>
      </c>
      <c r="E708" s="4" t="s">
        <v>272</v>
      </c>
    </row>
    <row r="709" spans="4:5" hidden="1">
      <c r="D709" s="4" t="s">
        <v>243</v>
      </c>
      <c r="E709" s="4" t="s">
        <v>261</v>
      </c>
    </row>
    <row r="710" spans="4:5" hidden="1">
      <c r="D710" s="4" t="s">
        <v>247</v>
      </c>
      <c r="E710" s="4" t="s">
        <v>253</v>
      </c>
    </row>
    <row r="711" spans="4:5" hidden="1">
      <c r="D711" s="4" t="s">
        <v>247</v>
      </c>
      <c r="E711" s="4" t="s">
        <v>261</v>
      </c>
    </row>
    <row r="712" spans="4:5" hidden="1">
      <c r="D712" s="4" t="s">
        <v>267</v>
      </c>
      <c r="E712" s="4" t="s">
        <v>255</v>
      </c>
    </row>
    <row r="713" spans="4:5" hidden="1">
      <c r="D713" s="4" t="s">
        <v>275</v>
      </c>
      <c r="E713" s="4" t="s">
        <v>248</v>
      </c>
    </row>
    <row r="714" spans="4:5" hidden="1">
      <c r="D714" s="4" t="s">
        <v>247</v>
      </c>
      <c r="E714" s="4" t="s">
        <v>244</v>
      </c>
    </row>
    <row r="715" spans="4:5" hidden="1">
      <c r="D715" s="4" t="s">
        <v>264</v>
      </c>
      <c r="E715" s="4" t="s">
        <v>272</v>
      </c>
    </row>
    <row r="716" spans="4:5" hidden="1">
      <c r="D716" s="4" t="s">
        <v>275</v>
      </c>
      <c r="E716" s="4" t="s">
        <v>255</v>
      </c>
    </row>
    <row r="717" spans="4:5" hidden="1">
      <c r="D717" s="4" t="s">
        <v>243</v>
      </c>
      <c r="E717" s="4" t="s">
        <v>286</v>
      </c>
    </row>
    <row r="718" spans="4:5" hidden="1">
      <c r="D718" s="4" t="s">
        <v>247</v>
      </c>
      <c r="E718" s="4" t="s">
        <v>255</v>
      </c>
    </row>
    <row r="719" spans="4:5" hidden="1">
      <c r="D719" s="4" t="s">
        <v>275</v>
      </c>
      <c r="E719" s="4" t="s">
        <v>258</v>
      </c>
    </row>
    <row r="720" spans="4:5" hidden="1">
      <c r="D720" s="4" t="s">
        <v>247</v>
      </c>
      <c r="E720" s="4" t="s">
        <v>253</v>
      </c>
    </row>
    <row r="721" spans="4:5" hidden="1">
      <c r="D721" s="4" t="s">
        <v>275</v>
      </c>
      <c r="E721" s="4" t="s">
        <v>244</v>
      </c>
    </row>
    <row r="722" spans="4:5" hidden="1">
      <c r="D722" s="4" t="s">
        <v>247</v>
      </c>
      <c r="E722" s="4" t="s">
        <v>258</v>
      </c>
    </row>
    <row r="723" spans="4:5" hidden="1">
      <c r="D723" s="4" t="s">
        <v>275</v>
      </c>
      <c r="E723" s="4" t="s">
        <v>248</v>
      </c>
    </row>
    <row r="724" spans="4:5" hidden="1">
      <c r="D724" s="4" t="s">
        <v>267</v>
      </c>
      <c r="E724" s="4" t="s">
        <v>255</v>
      </c>
    </row>
    <row r="725" spans="4:5" hidden="1">
      <c r="D725" s="4" t="s">
        <v>275</v>
      </c>
      <c r="E725" s="4" t="s">
        <v>272</v>
      </c>
    </row>
    <row r="726" spans="4:5" hidden="1">
      <c r="D726" s="4" t="s">
        <v>267</v>
      </c>
      <c r="E726" s="4" t="s">
        <v>244</v>
      </c>
    </row>
    <row r="727" spans="4:5" hidden="1">
      <c r="D727" s="4" t="s">
        <v>247</v>
      </c>
      <c r="E727" s="4" t="s">
        <v>253</v>
      </c>
    </row>
    <row r="728" spans="4:5" hidden="1">
      <c r="D728" s="4" t="s">
        <v>267</v>
      </c>
      <c r="E728" s="4" t="s">
        <v>258</v>
      </c>
    </row>
    <row r="729" spans="4:5" hidden="1">
      <c r="D729" s="4" t="s">
        <v>247</v>
      </c>
      <c r="E729" s="4" t="s">
        <v>261</v>
      </c>
    </row>
    <row r="730" spans="4:5" hidden="1">
      <c r="D730" s="4" t="s">
        <v>243</v>
      </c>
      <c r="E730" s="4" t="s">
        <v>244</v>
      </c>
    </row>
    <row r="731" spans="4:5" hidden="1">
      <c r="D731" s="4" t="s">
        <v>247</v>
      </c>
      <c r="E731" s="4" t="s">
        <v>255</v>
      </c>
    </row>
    <row r="732" spans="4:5" hidden="1">
      <c r="D732" s="4" t="s">
        <v>275</v>
      </c>
      <c r="E732" s="4" t="s">
        <v>253</v>
      </c>
    </row>
    <row r="733" spans="4:5" hidden="1">
      <c r="D733" s="4" t="s">
        <v>275</v>
      </c>
      <c r="E733" s="4" t="s">
        <v>286</v>
      </c>
    </row>
    <row r="734" spans="4:5" hidden="1">
      <c r="D734" s="4" t="s">
        <v>275</v>
      </c>
      <c r="E734" s="4" t="s">
        <v>253</v>
      </c>
    </row>
    <row r="735" spans="4:5" hidden="1">
      <c r="D735" s="4" t="s">
        <v>267</v>
      </c>
      <c r="E735" s="4" t="s">
        <v>255</v>
      </c>
    </row>
    <row r="736" spans="4:5" hidden="1">
      <c r="D736" s="4" t="s">
        <v>247</v>
      </c>
      <c r="E736" s="4" t="s">
        <v>272</v>
      </c>
    </row>
    <row r="737" spans="4:5" hidden="1">
      <c r="D737" s="4" t="s">
        <v>275</v>
      </c>
      <c r="E737" s="4" t="s">
        <v>253</v>
      </c>
    </row>
    <row r="738" spans="4:5" hidden="1">
      <c r="D738" s="4" t="s">
        <v>267</v>
      </c>
      <c r="E738" s="4" t="s">
        <v>253</v>
      </c>
    </row>
    <row r="739" spans="4:5" hidden="1">
      <c r="D739" s="4" t="s">
        <v>275</v>
      </c>
      <c r="E739" s="4" t="s">
        <v>244</v>
      </c>
    </row>
    <row r="740" spans="4:5" hidden="1">
      <c r="D740" s="4" t="s">
        <v>267</v>
      </c>
      <c r="E740" s="4" t="s">
        <v>286</v>
      </c>
    </row>
    <row r="741" spans="4:5" hidden="1">
      <c r="D741" s="4" t="s">
        <v>243</v>
      </c>
      <c r="E741" s="4" t="s">
        <v>248</v>
      </c>
    </row>
    <row r="742" spans="4:5" hidden="1">
      <c r="D742" s="4" t="s">
        <v>247</v>
      </c>
      <c r="E742" s="4" t="s">
        <v>253</v>
      </c>
    </row>
    <row r="743" spans="4:5" hidden="1">
      <c r="D743" s="4" t="s">
        <v>243</v>
      </c>
      <c r="E743" s="4" t="s">
        <v>261</v>
      </c>
    </row>
    <row r="744" spans="4:5" hidden="1">
      <c r="D744" s="4" t="s">
        <v>267</v>
      </c>
      <c r="E744" s="4" t="s">
        <v>248</v>
      </c>
    </row>
    <row r="745" spans="4:5" hidden="1">
      <c r="D745" s="4" t="s">
        <v>275</v>
      </c>
      <c r="E745" s="4" t="s">
        <v>261</v>
      </c>
    </row>
    <row r="746" spans="4:5" hidden="1">
      <c r="D746" s="4" t="s">
        <v>247</v>
      </c>
      <c r="E746" s="4" t="s">
        <v>253</v>
      </c>
    </row>
    <row r="747" spans="4:5" hidden="1">
      <c r="D747" s="4" t="s">
        <v>247</v>
      </c>
      <c r="E747" s="4" t="s">
        <v>258</v>
      </c>
    </row>
    <row r="748" spans="4:5" hidden="1">
      <c r="D748" s="4" t="s">
        <v>275</v>
      </c>
      <c r="E748" s="4" t="s">
        <v>272</v>
      </c>
    </row>
    <row r="749" spans="4:5" hidden="1">
      <c r="D749" s="4" t="s">
        <v>267</v>
      </c>
      <c r="E749" s="4" t="s">
        <v>244</v>
      </c>
    </row>
    <row r="750" spans="4:5" hidden="1">
      <c r="D750" s="4" t="s">
        <v>247</v>
      </c>
      <c r="E750" s="4" t="s">
        <v>244</v>
      </c>
    </row>
    <row r="751" spans="4:5" hidden="1">
      <c r="D751" s="4" t="s">
        <v>247</v>
      </c>
      <c r="E751" s="4" t="s">
        <v>261</v>
      </c>
    </row>
    <row r="752" spans="4:5" hidden="1">
      <c r="D752" s="4" t="s">
        <v>267</v>
      </c>
      <c r="E752" s="4" t="s">
        <v>261</v>
      </c>
    </row>
    <row r="753" spans="4:5" hidden="1">
      <c r="D753" s="4" t="s">
        <v>264</v>
      </c>
      <c r="E753" s="4" t="s">
        <v>272</v>
      </c>
    </row>
    <row r="754" spans="4:5" hidden="1">
      <c r="D754" s="4" t="s">
        <v>264</v>
      </c>
      <c r="E754" s="4" t="s">
        <v>261</v>
      </c>
    </row>
    <row r="755" spans="4:5" hidden="1">
      <c r="D755" s="4" t="s">
        <v>267</v>
      </c>
      <c r="E755" s="4" t="s">
        <v>272</v>
      </c>
    </row>
    <row r="756" spans="4:5" hidden="1">
      <c r="D756" s="4" t="s">
        <v>247</v>
      </c>
      <c r="E756" s="4" t="s">
        <v>272</v>
      </c>
    </row>
    <row r="757" spans="4:5" hidden="1">
      <c r="D757" s="4" t="s">
        <v>243</v>
      </c>
      <c r="E757" s="4" t="s">
        <v>255</v>
      </c>
    </row>
    <row r="758" spans="4:5" hidden="1">
      <c r="D758" s="4" t="s">
        <v>243</v>
      </c>
      <c r="E758" s="4" t="s">
        <v>253</v>
      </c>
    </row>
    <row r="759" spans="4:5" hidden="1">
      <c r="D759" s="4" t="s">
        <v>267</v>
      </c>
      <c r="E759" s="4" t="s">
        <v>272</v>
      </c>
    </row>
    <row r="760" spans="4:5" hidden="1">
      <c r="D760" s="4" t="s">
        <v>247</v>
      </c>
      <c r="E760" s="4" t="s">
        <v>255</v>
      </c>
    </row>
    <row r="761" spans="4:5" hidden="1">
      <c r="D761" s="4" t="s">
        <v>247</v>
      </c>
      <c r="E761" s="4" t="s">
        <v>244</v>
      </c>
    </row>
    <row r="762" spans="4:5" hidden="1">
      <c r="D762" s="4" t="s">
        <v>267</v>
      </c>
      <c r="E762" s="4" t="s">
        <v>253</v>
      </c>
    </row>
    <row r="763" spans="4:5" hidden="1">
      <c r="D763" s="4" t="s">
        <v>243</v>
      </c>
      <c r="E763" s="4" t="s">
        <v>255</v>
      </c>
    </row>
    <row r="764" spans="4:5" hidden="1">
      <c r="D764" s="4" t="s">
        <v>264</v>
      </c>
      <c r="E764" s="4" t="s">
        <v>248</v>
      </c>
    </row>
    <row r="765" spans="4:5" hidden="1">
      <c r="D765" s="4" t="s">
        <v>264</v>
      </c>
      <c r="E765" s="4" t="s">
        <v>244</v>
      </c>
    </row>
    <row r="766" spans="4:5" hidden="1">
      <c r="D766" s="4" t="s">
        <v>247</v>
      </c>
      <c r="E766" s="4" t="s">
        <v>286</v>
      </c>
    </row>
    <row r="767" spans="4:5" hidden="1">
      <c r="D767" s="4" t="s">
        <v>243</v>
      </c>
      <c r="E767" s="4" t="s">
        <v>272</v>
      </c>
    </row>
    <row r="768" spans="4:5" hidden="1">
      <c r="D768" s="4" t="s">
        <v>247</v>
      </c>
      <c r="E768" s="4" t="s">
        <v>272</v>
      </c>
    </row>
    <row r="769" spans="4:5" hidden="1">
      <c r="D769" s="4" t="s">
        <v>243</v>
      </c>
      <c r="E769" s="4" t="s">
        <v>244</v>
      </c>
    </row>
    <row r="770" spans="4:5" hidden="1">
      <c r="D770" s="4" t="s">
        <v>267</v>
      </c>
      <c r="E770" s="4" t="s">
        <v>253</v>
      </c>
    </row>
    <row r="771" spans="4:5" hidden="1">
      <c r="D771" s="4" t="s">
        <v>267</v>
      </c>
      <c r="E771" s="4" t="s">
        <v>261</v>
      </c>
    </row>
    <row r="772" spans="4:5" hidden="1">
      <c r="D772" s="4" t="s">
        <v>247</v>
      </c>
      <c r="E772" s="4" t="s">
        <v>258</v>
      </c>
    </row>
    <row r="773" spans="4:5" hidden="1">
      <c r="D773" s="4" t="s">
        <v>247</v>
      </c>
      <c r="E773" s="4" t="s">
        <v>261</v>
      </c>
    </row>
    <row r="774" spans="4:5" hidden="1">
      <c r="D774" s="4" t="s">
        <v>243</v>
      </c>
      <c r="E774" s="4" t="s">
        <v>261</v>
      </c>
    </row>
    <row r="775" spans="4:5" hidden="1">
      <c r="D775" s="4" t="s">
        <v>243</v>
      </c>
      <c r="E775" s="4" t="s">
        <v>272</v>
      </c>
    </row>
    <row r="776" spans="4:5" hidden="1">
      <c r="D776" s="4" t="s">
        <v>243</v>
      </c>
      <c r="E776" s="4" t="s">
        <v>244</v>
      </c>
    </row>
    <row r="777" spans="4:5" hidden="1">
      <c r="D777" s="4" t="s">
        <v>247</v>
      </c>
      <c r="E777" s="4" t="s">
        <v>258</v>
      </c>
    </row>
    <row r="778" spans="4:5" hidden="1">
      <c r="D778" s="4" t="s">
        <v>267</v>
      </c>
      <c r="E778" s="4" t="s">
        <v>286</v>
      </c>
    </row>
    <row r="779" spans="4:5" hidden="1">
      <c r="D779" s="4" t="s">
        <v>267</v>
      </c>
      <c r="E779" s="4" t="s">
        <v>244</v>
      </c>
    </row>
    <row r="780" spans="4:5" hidden="1">
      <c r="D780" s="4" t="s">
        <v>243</v>
      </c>
      <c r="E780" s="4" t="s">
        <v>248</v>
      </c>
    </row>
    <row r="781" spans="4:5" hidden="1">
      <c r="D781" s="4" t="s">
        <v>247</v>
      </c>
      <c r="E781" s="4" t="s">
        <v>286</v>
      </c>
    </row>
    <row r="782" spans="4:5" hidden="1">
      <c r="D782" s="4" t="s">
        <v>247</v>
      </c>
      <c r="E782" s="4" t="s">
        <v>248</v>
      </c>
    </row>
    <row r="783" spans="4:5" hidden="1">
      <c r="D783" s="4" t="s">
        <v>243</v>
      </c>
      <c r="E783" s="4" t="s">
        <v>253</v>
      </c>
    </row>
    <row r="784" spans="4:5" hidden="1">
      <c r="D784" s="4" t="s">
        <v>267</v>
      </c>
      <c r="E784" s="4" t="s">
        <v>272</v>
      </c>
    </row>
    <row r="785" spans="4:5" hidden="1">
      <c r="D785" s="4" t="s">
        <v>264</v>
      </c>
      <c r="E785" s="4" t="s">
        <v>258</v>
      </c>
    </row>
    <row r="786" spans="4:5" hidden="1">
      <c r="D786" s="4" t="s">
        <v>267</v>
      </c>
      <c r="E786" s="4" t="s">
        <v>258</v>
      </c>
    </row>
    <row r="787" spans="4:5" hidden="1">
      <c r="D787" s="4" t="s">
        <v>243</v>
      </c>
      <c r="E787" s="4" t="s">
        <v>272</v>
      </c>
    </row>
    <row r="788" spans="4:5" hidden="1">
      <c r="D788" s="4" t="s">
        <v>247</v>
      </c>
      <c r="E788" s="4" t="s">
        <v>244</v>
      </c>
    </row>
    <row r="789" spans="4:5" hidden="1">
      <c r="D789" s="4" t="s">
        <v>243</v>
      </c>
      <c r="E789" s="4" t="s">
        <v>261</v>
      </c>
    </row>
    <row r="790" spans="4:5" hidden="1">
      <c r="D790" s="4" t="s">
        <v>264</v>
      </c>
      <c r="E790" s="4" t="s">
        <v>248</v>
      </c>
    </row>
    <row r="791" spans="4:5" hidden="1">
      <c r="D791" s="4" t="s">
        <v>264</v>
      </c>
      <c r="E791" s="4" t="s">
        <v>244</v>
      </c>
    </row>
    <row r="792" spans="4:5" hidden="1">
      <c r="D792" s="4" t="s">
        <v>267</v>
      </c>
      <c r="E792" s="4" t="s">
        <v>248</v>
      </c>
    </row>
    <row r="793" spans="4:5" hidden="1">
      <c r="D793" s="4" t="s">
        <v>267</v>
      </c>
      <c r="E793" s="4" t="s">
        <v>244</v>
      </c>
    </row>
    <row r="794" spans="4:5" hidden="1">
      <c r="D794" s="4" t="s">
        <v>275</v>
      </c>
      <c r="E794" s="4" t="s">
        <v>272</v>
      </c>
    </row>
    <row r="795" spans="4:5" hidden="1">
      <c r="D795" s="4" t="s">
        <v>264</v>
      </c>
      <c r="E795" s="4" t="s">
        <v>253</v>
      </c>
    </row>
    <row r="796" spans="4:5" hidden="1">
      <c r="D796" s="4" t="s">
        <v>275</v>
      </c>
      <c r="E796" s="4" t="s">
        <v>261</v>
      </c>
    </row>
    <row r="797" spans="4:5" hidden="1">
      <c r="D797" s="4" t="s">
        <v>247</v>
      </c>
      <c r="E797" s="4" t="s">
        <v>248</v>
      </c>
    </row>
    <row r="798" spans="4:5" hidden="1">
      <c r="D798" s="4" t="s">
        <v>264</v>
      </c>
      <c r="E798" s="4" t="s">
        <v>255</v>
      </c>
    </row>
    <row r="799" spans="4:5" hidden="1">
      <c r="D799" s="4" t="s">
        <v>247</v>
      </c>
      <c r="E799" s="4" t="s">
        <v>255</v>
      </c>
    </row>
    <row r="800" spans="4:5" hidden="1">
      <c r="D800" s="4" t="s">
        <v>267</v>
      </c>
      <c r="E800" s="4" t="s">
        <v>244</v>
      </c>
    </row>
    <row r="801" spans="4:5" hidden="1">
      <c r="D801" s="4" t="s">
        <v>264</v>
      </c>
      <c r="E801" s="4" t="s">
        <v>248</v>
      </c>
    </row>
    <row r="802" spans="4:5" hidden="1">
      <c r="D802" s="4" t="s">
        <v>275</v>
      </c>
      <c r="E802" s="4" t="s">
        <v>258</v>
      </c>
    </row>
    <row r="803" spans="4:5" hidden="1">
      <c r="D803" s="4" t="s">
        <v>264</v>
      </c>
      <c r="E803" s="4" t="s">
        <v>244</v>
      </c>
    </row>
    <row r="804" spans="4:5" hidden="1">
      <c r="D804" s="4" t="s">
        <v>247</v>
      </c>
      <c r="E804" s="4" t="s">
        <v>244</v>
      </c>
    </row>
    <row r="805" spans="4:5" hidden="1">
      <c r="D805" s="4" t="s">
        <v>247</v>
      </c>
      <c r="E805" s="4" t="s">
        <v>258</v>
      </c>
    </row>
    <row r="806" spans="4:5" hidden="1">
      <c r="D806" s="4" t="s">
        <v>267</v>
      </c>
      <c r="E806" s="4" t="s">
        <v>253</v>
      </c>
    </row>
    <row r="807" spans="4:5" hidden="1">
      <c r="D807" s="4" t="s">
        <v>247</v>
      </c>
      <c r="E807" s="4" t="s">
        <v>272</v>
      </c>
    </row>
    <row r="808" spans="4:5" hidden="1">
      <c r="D808" s="4" t="s">
        <v>247</v>
      </c>
      <c r="E808" s="4" t="s">
        <v>286</v>
      </c>
    </row>
    <row r="809" spans="4:5" hidden="1">
      <c r="D809" s="4" t="s">
        <v>267</v>
      </c>
      <c r="E809" s="4" t="s">
        <v>255</v>
      </c>
    </row>
    <row r="810" spans="4:5" hidden="1">
      <c r="D810" s="4" t="s">
        <v>247</v>
      </c>
      <c r="E810" s="4" t="s">
        <v>286</v>
      </c>
    </row>
    <row r="811" spans="4:5" hidden="1">
      <c r="D811" s="4" t="s">
        <v>247</v>
      </c>
      <c r="E811" s="4" t="s">
        <v>272</v>
      </c>
    </row>
    <row r="812" spans="4:5" hidden="1">
      <c r="D812" s="4" t="s">
        <v>264</v>
      </c>
      <c r="E812" s="4" t="s">
        <v>286</v>
      </c>
    </row>
    <row r="813" spans="4:5" hidden="1">
      <c r="D813" s="4" t="s">
        <v>264</v>
      </c>
      <c r="E813" s="4" t="s">
        <v>253</v>
      </c>
    </row>
    <row r="814" spans="4:5" hidden="1">
      <c r="D814" s="4" t="s">
        <v>247</v>
      </c>
      <c r="E814" s="4" t="s">
        <v>253</v>
      </c>
    </row>
    <row r="815" spans="4:5" hidden="1">
      <c r="D815" s="4" t="s">
        <v>267</v>
      </c>
      <c r="E815" s="4" t="s">
        <v>255</v>
      </c>
    </row>
    <row r="816" spans="4:5" hidden="1">
      <c r="D816" s="4" t="s">
        <v>264</v>
      </c>
      <c r="E816" s="4" t="s">
        <v>248</v>
      </c>
    </row>
    <row r="817" spans="4:5" hidden="1">
      <c r="D817" s="4" t="s">
        <v>247</v>
      </c>
      <c r="E817" s="4" t="s">
        <v>261</v>
      </c>
    </row>
    <row r="818" spans="4:5" hidden="1">
      <c r="D818" s="4" t="s">
        <v>247</v>
      </c>
      <c r="E818" s="4" t="s">
        <v>248</v>
      </c>
    </row>
    <row r="819" spans="4:5" hidden="1">
      <c r="D819" s="4" t="s">
        <v>247</v>
      </c>
      <c r="E819" s="4" t="s">
        <v>261</v>
      </c>
    </row>
    <row r="820" spans="4:5" hidden="1">
      <c r="D820" s="4" t="s">
        <v>275</v>
      </c>
      <c r="E820" s="4" t="s">
        <v>261</v>
      </c>
    </row>
    <row r="821" spans="4:5" hidden="1">
      <c r="D821" s="4" t="s">
        <v>243</v>
      </c>
      <c r="E821" s="4" t="s">
        <v>253</v>
      </c>
    </row>
    <row r="822" spans="4:5" hidden="1">
      <c r="D822" s="4" t="s">
        <v>275</v>
      </c>
      <c r="E822" s="4" t="s">
        <v>258</v>
      </c>
    </row>
    <row r="823" spans="4:5" hidden="1">
      <c r="D823" s="4" t="s">
        <v>247</v>
      </c>
      <c r="E823" s="4" t="s">
        <v>258</v>
      </c>
    </row>
    <row r="824" spans="4:5" hidden="1">
      <c r="D824" s="4" t="s">
        <v>247</v>
      </c>
      <c r="E824" s="4" t="s">
        <v>261</v>
      </c>
    </row>
    <row r="825" spans="4:5" hidden="1">
      <c r="D825" s="4" t="s">
        <v>264</v>
      </c>
      <c r="E825" s="4" t="s">
        <v>255</v>
      </c>
    </row>
    <row r="826" spans="4:5" hidden="1">
      <c r="D826" s="4" t="s">
        <v>243</v>
      </c>
      <c r="E826" s="4" t="s">
        <v>272</v>
      </c>
    </row>
    <row r="827" spans="4:5" hidden="1">
      <c r="D827" s="4" t="s">
        <v>243</v>
      </c>
      <c r="E827" s="4" t="s">
        <v>286</v>
      </c>
    </row>
    <row r="828" spans="4:5" hidden="1">
      <c r="D828" s="4" t="s">
        <v>264</v>
      </c>
      <c r="E828" s="4" t="s">
        <v>286</v>
      </c>
    </row>
    <row r="829" spans="4:5" hidden="1">
      <c r="D829" s="4" t="s">
        <v>264</v>
      </c>
      <c r="E829" s="4" t="s">
        <v>258</v>
      </c>
    </row>
    <row r="830" spans="4:5" hidden="1">
      <c r="D830" s="4" t="s">
        <v>267</v>
      </c>
      <c r="E830" s="4" t="s">
        <v>255</v>
      </c>
    </row>
    <row r="831" spans="4:5" hidden="1">
      <c r="D831" s="4" t="s">
        <v>264</v>
      </c>
      <c r="E831" s="4" t="s">
        <v>255</v>
      </c>
    </row>
    <row r="832" spans="4:5" hidden="1">
      <c r="D832" s="4" t="s">
        <v>243</v>
      </c>
      <c r="E832" s="4" t="s">
        <v>255</v>
      </c>
    </row>
    <row r="833" spans="4:5" hidden="1">
      <c r="D833" s="4" t="s">
        <v>247</v>
      </c>
      <c r="E833" s="4" t="s">
        <v>286</v>
      </c>
    </row>
    <row r="834" spans="4:5" hidden="1">
      <c r="D834" s="4" t="s">
        <v>243</v>
      </c>
      <c r="E834" s="4" t="s">
        <v>244</v>
      </c>
    </row>
    <row r="835" spans="4:5" hidden="1">
      <c r="D835" s="4" t="s">
        <v>267</v>
      </c>
      <c r="E835" s="4" t="s">
        <v>272</v>
      </c>
    </row>
    <row r="836" spans="4:5" hidden="1">
      <c r="D836" s="4" t="s">
        <v>267</v>
      </c>
      <c r="E836" s="4" t="s">
        <v>286</v>
      </c>
    </row>
    <row r="837" spans="4:5" hidden="1">
      <c r="D837" s="4" t="s">
        <v>267</v>
      </c>
      <c r="E837" s="4" t="s">
        <v>258</v>
      </c>
    </row>
    <row r="838" spans="4:5" hidden="1">
      <c r="D838" s="4" t="s">
        <v>247</v>
      </c>
      <c r="E838" s="4" t="s">
        <v>255</v>
      </c>
    </row>
    <row r="839" spans="4:5" hidden="1">
      <c r="D839" s="4" t="s">
        <v>247</v>
      </c>
      <c r="E839" s="4" t="s">
        <v>255</v>
      </c>
    </row>
    <row r="840" spans="4:5" hidden="1">
      <c r="D840" s="4" t="s">
        <v>247</v>
      </c>
      <c r="E840" s="4" t="s">
        <v>258</v>
      </c>
    </row>
    <row r="841" spans="4:5" hidden="1">
      <c r="D841" s="4" t="s">
        <v>264</v>
      </c>
      <c r="E841" s="4" t="s">
        <v>258</v>
      </c>
    </row>
    <row r="842" spans="4:5" hidden="1">
      <c r="D842" s="4" t="s">
        <v>264</v>
      </c>
      <c r="E842" s="4" t="s">
        <v>261</v>
      </c>
    </row>
    <row r="843" spans="4:5" hidden="1">
      <c r="D843" s="4" t="s">
        <v>275</v>
      </c>
      <c r="E843" s="4" t="s">
        <v>253</v>
      </c>
    </row>
    <row r="844" spans="4:5" hidden="1">
      <c r="D844" s="4" t="s">
        <v>243</v>
      </c>
      <c r="E844" s="4" t="s">
        <v>253</v>
      </c>
    </row>
    <row r="845" spans="4:5" hidden="1">
      <c r="D845" s="4" t="s">
        <v>247</v>
      </c>
      <c r="E845" s="4" t="s">
        <v>253</v>
      </c>
    </row>
    <row r="846" spans="4:5" hidden="1">
      <c r="D846" s="4" t="s">
        <v>275</v>
      </c>
      <c r="E846" s="4" t="s">
        <v>258</v>
      </c>
    </row>
    <row r="847" spans="4:5" hidden="1">
      <c r="D847" s="4" t="s">
        <v>264</v>
      </c>
      <c r="E847" s="4" t="s">
        <v>244</v>
      </c>
    </row>
    <row r="848" spans="4:5" hidden="1">
      <c r="D848" s="4" t="s">
        <v>264</v>
      </c>
      <c r="E848" s="4" t="s">
        <v>258</v>
      </c>
    </row>
    <row r="849" spans="4:5" hidden="1">
      <c r="D849" s="4" t="s">
        <v>264</v>
      </c>
      <c r="E849" s="4" t="s">
        <v>255</v>
      </c>
    </row>
    <row r="850" spans="4:5" hidden="1">
      <c r="D850" s="4" t="s">
        <v>247</v>
      </c>
      <c r="E850" s="4" t="s">
        <v>286</v>
      </c>
    </row>
    <row r="851" spans="4:5" hidden="1">
      <c r="D851" s="4" t="s">
        <v>247</v>
      </c>
      <c r="E851" s="4" t="s">
        <v>255</v>
      </c>
    </row>
    <row r="852" spans="4:5" hidden="1">
      <c r="D852" s="4" t="s">
        <v>247</v>
      </c>
      <c r="E852" s="4" t="s">
        <v>261</v>
      </c>
    </row>
    <row r="853" spans="4:5" hidden="1">
      <c r="D853" s="4" t="s">
        <v>247</v>
      </c>
      <c r="E853" s="4" t="s">
        <v>253</v>
      </c>
    </row>
    <row r="854" spans="4:5" hidden="1">
      <c r="D854" s="4" t="s">
        <v>247</v>
      </c>
      <c r="E854" s="4" t="s">
        <v>253</v>
      </c>
    </row>
    <row r="855" spans="4:5" hidden="1">
      <c r="D855" s="4" t="s">
        <v>264</v>
      </c>
      <c r="E855" s="4" t="s">
        <v>258</v>
      </c>
    </row>
    <row r="856" spans="4:5" hidden="1">
      <c r="D856" s="4" t="s">
        <v>243</v>
      </c>
      <c r="E856" s="4" t="s">
        <v>248</v>
      </c>
    </row>
    <row r="857" spans="4:5" hidden="1">
      <c r="D857" s="4" t="s">
        <v>247</v>
      </c>
      <c r="E857" s="4" t="s">
        <v>244</v>
      </c>
    </row>
    <row r="858" spans="4:5" hidden="1">
      <c r="D858" s="4" t="s">
        <v>243</v>
      </c>
      <c r="E858" s="4" t="s">
        <v>286</v>
      </c>
    </row>
    <row r="859" spans="4:5" hidden="1">
      <c r="D859" s="4" t="s">
        <v>275</v>
      </c>
      <c r="E859" s="4" t="s">
        <v>248</v>
      </c>
    </row>
    <row r="860" spans="4:5" hidden="1">
      <c r="D860" s="4" t="s">
        <v>247</v>
      </c>
      <c r="E860" s="4" t="s">
        <v>253</v>
      </c>
    </row>
    <row r="861" spans="4:5" hidden="1">
      <c r="D861" s="4" t="s">
        <v>247</v>
      </c>
      <c r="E861" s="4" t="s">
        <v>258</v>
      </c>
    </row>
    <row r="862" spans="4:5" hidden="1">
      <c r="D862" s="4" t="s">
        <v>264</v>
      </c>
      <c r="E862" s="4" t="s">
        <v>286</v>
      </c>
    </row>
    <row r="863" spans="4:5" hidden="1">
      <c r="D863" s="4" t="s">
        <v>243</v>
      </c>
      <c r="E863" s="4" t="s">
        <v>244</v>
      </c>
    </row>
    <row r="864" spans="4:5" hidden="1">
      <c r="D864" s="4" t="s">
        <v>275</v>
      </c>
      <c r="E864" s="4" t="s">
        <v>258</v>
      </c>
    </row>
    <row r="865" spans="4:5" hidden="1">
      <c r="D865" s="4" t="s">
        <v>247</v>
      </c>
      <c r="E865" s="4" t="s">
        <v>272</v>
      </c>
    </row>
    <row r="866" spans="4:5" hidden="1">
      <c r="D866" s="4" t="s">
        <v>243</v>
      </c>
      <c r="E866" s="4" t="s">
        <v>255</v>
      </c>
    </row>
    <row r="867" spans="4:5" hidden="1">
      <c r="D867" s="4" t="s">
        <v>243</v>
      </c>
      <c r="E867" s="4" t="s">
        <v>286</v>
      </c>
    </row>
    <row r="868" spans="4:5" hidden="1">
      <c r="D868" s="4" t="s">
        <v>264</v>
      </c>
      <c r="E868" s="4" t="s">
        <v>261</v>
      </c>
    </row>
    <row r="869" spans="4:5" hidden="1">
      <c r="D869" s="4" t="s">
        <v>243</v>
      </c>
      <c r="E869" s="4" t="s">
        <v>248</v>
      </c>
    </row>
    <row r="870" spans="4:5" hidden="1">
      <c r="D870" s="4" t="s">
        <v>247</v>
      </c>
      <c r="E870" s="4" t="s">
        <v>248</v>
      </c>
    </row>
    <row r="871" spans="4:5" hidden="1">
      <c r="D871" s="4" t="s">
        <v>247</v>
      </c>
      <c r="E871" s="4" t="s">
        <v>248</v>
      </c>
    </row>
    <row r="872" spans="4:5" hidden="1">
      <c r="D872" s="4" t="s">
        <v>275</v>
      </c>
      <c r="E872" s="4" t="s">
        <v>261</v>
      </c>
    </row>
    <row r="873" spans="4:5" hidden="1">
      <c r="D873" s="4" t="s">
        <v>275</v>
      </c>
      <c r="E873" s="4" t="s">
        <v>244</v>
      </c>
    </row>
    <row r="874" spans="4:5" hidden="1">
      <c r="D874" s="4" t="s">
        <v>275</v>
      </c>
      <c r="E874" s="4" t="s">
        <v>253</v>
      </c>
    </row>
    <row r="875" spans="4:5" hidden="1">
      <c r="D875" s="4" t="s">
        <v>275</v>
      </c>
      <c r="E875" s="4" t="s">
        <v>272</v>
      </c>
    </row>
    <row r="876" spans="4:5" hidden="1">
      <c r="D876" s="4" t="s">
        <v>247</v>
      </c>
      <c r="E876" s="4" t="s">
        <v>261</v>
      </c>
    </row>
    <row r="877" spans="4:5" hidden="1">
      <c r="D877" s="4" t="s">
        <v>267</v>
      </c>
      <c r="E877" s="4" t="s">
        <v>258</v>
      </c>
    </row>
    <row r="878" spans="4:5" hidden="1">
      <c r="D878" s="4" t="s">
        <v>264</v>
      </c>
      <c r="E878" s="4" t="s">
        <v>244</v>
      </c>
    </row>
    <row r="879" spans="4:5" hidden="1">
      <c r="D879" s="4" t="s">
        <v>243</v>
      </c>
      <c r="E879" s="4" t="s">
        <v>255</v>
      </c>
    </row>
    <row r="880" spans="4:5" hidden="1">
      <c r="D880" s="4" t="s">
        <v>247</v>
      </c>
      <c r="E880" s="4" t="s">
        <v>258</v>
      </c>
    </row>
    <row r="881" spans="4:5" hidden="1">
      <c r="D881" s="4" t="s">
        <v>275</v>
      </c>
      <c r="E881" s="4" t="s">
        <v>253</v>
      </c>
    </row>
    <row r="882" spans="4:5" hidden="1">
      <c r="D882" s="4" t="s">
        <v>247</v>
      </c>
      <c r="E882" s="4" t="s">
        <v>248</v>
      </c>
    </row>
    <row r="883" spans="4:5" hidden="1">
      <c r="D883" s="4" t="s">
        <v>247</v>
      </c>
      <c r="E883" s="4" t="s">
        <v>258</v>
      </c>
    </row>
    <row r="884" spans="4:5" hidden="1">
      <c r="D884" s="4" t="s">
        <v>264</v>
      </c>
      <c r="E884" s="4" t="s">
        <v>253</v>
      </c>
    </row>
    <row r="885" spans="4:5" hidden="1">
      <c r="D885" s="4" t="s">
        <v>243</v>
      </c>
      <c r="E885" s="4" t="s">
        <v>272</v>
      </c>
    </row>
    <row r="886" spans="4:5" hidden="1">
      <c r="D886" s="4" t="s">
        <v>247</v>
      </c>
      <c r="E886" s="4" t="s">
        <v>258</v>
      </c>
    </row>
    <row r="887" spans="4:5" hidden="1">
      <c r="D887" s="4" t="s">
        <v>267</v>
      </c>
      <c r="E887" s="4" t="s">
        <v>258</v>
      </c>
    </row>
    <row r="888" spans="4:5" hidden="1">
      <c r="D888" s="4" t="s">
        <v>264</v>
      </c>
      <c r="E888" s="4" t="s">
        <v>248</v>
      </c>
    </row>
    <row r="889" spans="4:5" hidden="1">
      <c r="D889" s="4" t="s">
        <v>264</v>
      </c>
      <c r="E889" s="4" t="s">
        <v>253</v>
      </c>
    </row>
    <row r="890" spans="4:5" hidden="1">
      <c r="D890" s="4" t="s">
        <v>267</v>
      </c>
      <c r="E890" s="4" t="s">
        <v>255</v>
      </c>
    </row>
    <row r="891" spans="4:5" hidden="1">
      <c r="D891" s="4" t="s">
        <v>264</v>
      </c>
      <c r="E891" s="4" t="s">
        <v>258</v>
      </c>
    </row>
    <row r="892" spans="4:5" hidden="1">
      <c r="D892" s="4" t="s">
        <v>264</v>
      </c>
      <c r="E892" s="4" t="s">
        <v>272</v>
      </c>
    </row>
    <row r="893" spans="4:5" hidden="1">
      <c r="D893" s="4" t="s">
        <v>247</v>
      </c>
      <c r="E893" s="4" t="s">
        <v>261</v>
      </c>
    </row>
    <row r="894" spans="4:5" hidden="1">
      <c r="D894" s="4" t="s">
        <v>243</v>
      </c>
      <c r="E894" s="4" t="s">
        <v>255</v>
      </c>
    </row>
    <row r="895" spans="4:5" hidden="1">
      <c r="D895" s="4" t="s">
        <v>264</v>
      </c>
      <c r="E895" s="4" t="s">
        <v>244</v>
      </c>
    </row>
    <row r="896" spans="4:5" hidden="1">
      <c r="D896" s="4" t="s">
        <v>243</v>
      </c>
      <c r="E896" s="4" t="s">
        <v>272</v>
      </c>
    </row>
    <row r="897" spans="4:5" hidden="1">
      <c r="D897" s="4" t="s">
        <v>267</v>
      </c>
      <c r="E897" s="4" t="s">
        <v>272</v>
      </c>
    </row>
    <row r="898" spans="4:5" hidden="1">
      <c r="D898" s="4" t="s">
        <v>247</v>
      </c>
      <c r="E898" s="4" t="s">
        <v>244</v>
      </c>
    </row>
    <row r="899" spans="4:5" hidden="1">
      <c r="D899" s="4" t="s">
        <v>247</v>
      </c>
      <c r="E899" s="4" t="s">
        <v>261</v>
      </c>
    </row>
    <row r="900" spans="4:5" hidden="1">
      <c r="D900" s="4" t="s">
        <v>247</v>
      </c>
      <c r="E900" s="4" t="s">
        <v>258</v>
      </c>
    </row>
    <row r="901" spans="4:5" hidden="1">
      <c r="D901" s="4" t="s">
        <v>267</v>
      </c>
      <c r="E901" s="4" t="s">
        <v>261</v>
      </c>
    </row>
    <row r="902" spans="4:5" hidden="1">
      <c r="D902" s="4" t="s">
        <v>247</v>
      </c>
      <c r="E902" s="4" t="s">
        <v>272</v>
      </c>
    </row>
    <row r="903" spans="4:5" hidden="1">
      <c r="D903" s="4" t="s">
        <v>267</v>
      </c>
      <c r="E903" s="4" t="s">
        <v>261</v>
      </c>
    </row>
    <row r="904" spans="4:5" hidden="1">
      <c r="D904" s="4" t="s">
        <v>247</v>
      </c>
      <c r="E904" s="4" t="s">
        <v>258</v>
      </c>
    </row>
    <row r="905" spans="4:5" hidden="1">
      <c r="D905" s="4" t="s">
        <v>267</v>
      </c>
      <c r="E905" s="4" t="s">
        <v>253</v>
      </c>
    </row>
    <row r="906" spans="4:5" hidden="1">
      <c r="D906" s="4" t="s">
        <v>267</v>
      </c>
      <c r="E906" s="4" t="s">
        <v>272</v>
      </c>
    </row>
    <row r="907" spans="4:5" hidden="1">
      <c r="D907" s="4" t="s">
        <v>243</v>
      </c>
      <c r="E907" s="4" t="s">
        <v>244</v>
      </c>
    </row>
    <row r="908" spans="4:5" hidden="1">
      <c r="D908" s="4" t="s">
        <v>267</v>
      </c>
      <c r="E908" s="4" t="s">
        <v>244</v>
      </c>
    </row>
    <row r="909" spans="4:5" hidden="1">
      <c r="D909" s="4" t="s">
        <v>264</v>
      </c>
      <c r="E909" s="4" t="s">
        <v>253</v>
      </c>
    </row>
    <row r="910" spans="4:5" hidden="1">
      <c r="D910" s="4" t="s">
        <v>247</v>
      </c>
      <c r="E910" s="4" t="s">
        <v>255</v>
      </c>
    </row>
    <row r="911" spans="4:5" hidden="1">
      <c r="D911" s="4" t="s">
        <v>275</v>
      </c>
      <c r="E911" s="4" t="s">
        <v>253</v>
      </c>
    </row>
    <row r="912" spans="4:5" hidden="1">
      <c r="D912" s="4" t="s">
        <v>243</v>
      </c>
      <c r="E912" s="4" t="s">
        <v>272</v>
      </c>
    </row>
    <row r="913" spans="4:5" hidden="1">
      <c r="D913" s="4" t="s">
        <v>275</v>
      </c>
      <c r="E913" s="4" t="s">
        <v>253</v>
      </c>
    </row>
    <row r="914" spans="4:5" hidden="1">
      <c r="D914" s="4" t="s">
        <v>243</v>
      </c>
      <c r="E914" s="4" t="s">
        <v>272</v>
      </c>
    </row>
    <row r="915" spans="4:5" hidden="1">
      <c r="D915" s="4" t="s">
        <v>247</v>
      </c>
      <c r="E915" s="4" t="s">
        <v>286</v>
      </c>
    </row>
    <row r="916" spans="4:5" hidden="1">
      <c r="D916" s="4" t="s">
        <v>247</v>
      </c>
      <c r="E916" s="4" t="s">
        <v>244</v>
      </c>
    </row>
    <row r="917" spans="4:5" hidden="1">
      <c r="D917" s="4" t="s">
        <v>275</v>
      </c>
      <c r="E917" s="4" t="s">
        <v>244</v>
      </c>
    </row>
    <row r="918" spans="4:5" hidden="1">
      <c r="D918" s="4" t="s">
        <v>264</v>
      </c>
      <c r="E918" s="4" t="s">
        <v>253</v>
      </c>
    </row>
    <row r="919" spans="4:5" hidden="1">
      <c r="D919" s="4" t="s">
        <v>243</v>
      </c>
      <c r="E919" s="4" t="s">
        <v>272</v>
      </c>
    </row>
    <row r="920" spans="4:5" hidden="1">
      <c r="D920" s="4" t="s">
        <v>264</v>
      </c>
      <c r="E920" s="4" t="s">
        <v>272</v>
      </c>
    </row>
    <row r="921" spans="4:5" hidden="1">
      <c r="D921" s="4" t="s">
        <v>247</v>
      </c>
      <c r="E921" s="4" t="s">
        <v>253</v>
      </c>
    </row>
    <row r="922" spans="4:5" hidden="1">
      <c r="D922" s="4" t="s">
        <v>247</v>
      </c>
      <c r="E922" s="4" t="s">
        <v>244</v>
      </c>
    </row>
    <row r="923" spans="4:5" hidden="1">
      <c r="D923" s="4" t="s">
        <v>243</v>
      </c>
      <c r="E923" s="4" t="s">
        <v>255</v>
      </c>
    </row>
    <row r="924" spans="4:5" hidden="1">
      <c r="D924" s="4" t="s">
        <v>247</v>
      </c>
      <c r="E924" s="4" t="s">
        <v>244</v>
      </c>
    </row>
    <row r="925" spans="4:5" hidden="1">
      <c r="D925" s="4" t="s">
        <v>275</v>
      </c>
      <c r="E925" s="4" t="s">
        <v>253</v>
      </c>
    </row>
    <row r="926" spans="4:5" hidden="1">
      <c r="D926" s="4" t="s">
        <v>275</v>
      </c>
      <c r="E926" s="4" t="s">
        <v>248</v>
      </c>
    </row>
    <row r="927" spans="4:5" hidden="1">
      <c r="D927" s="4" t="s">
        <v>275</v>
      </c>
      <c r="E927" s="4" t="s">
        <v>272</v>
      </c>
    </row>
    <row r="928" spans="4:5" hidden="1">
      <c r="D928" s="4" t="s">
        <v>264</v>
      </c>
      <c r="E928" s="4" t="s">
        <v>253</v>
      </c>
    </row>
    <row r="929" spans="4:5" hidden="1">
      <c r="D929" s="4" t="s">
        <v>247</v>
      </c>
      <c r="E929" s="4" t="s">
        <v>261</v>
      </c>
    </row>
    <row r="930" spans="4:5" hidden="1">
      <c r="D930" s="4" t="s">
        <v>267</v>
      </c>
      <c r="E930" s="4" t="s">
        <v>258</v>
      </c>
    </row>
    <row r="931" spans="4:5" hidden="1">
      <c r="D931" s="4" t="s">
        <v>264</v>
      </c>
      <c r="E931" s="4" t="s">
        <v>272</v>
      </c>
    </row>
    <row r="932" spans="4:5" hidden="1">
      <c r="D932" s="4" t="s">
        <v>264</v>
      </c>
      <c r="E932" s="4" t="s">
        <v>255</v>
      </c>
    </row>
    <row r="933" spans="4:5" hidden="1">
      <c r="D933" s="4" t="s">
        <v>264</v>
      </c>
      <c r="E933" s="4" t="s">
        <v>253</v>
      </c>
    </row>
    <row r="934" spans="4:5" hidden="1">
      <c r="D934" s="4" t="s">
        <v>264</v>
      </c>
      <c r="E934" s="4" t="s">
        <v>244</v>
      </c>
    </row>
    <row r="935" spans="4:5" hidden="1">
      <c r="D935" s="4" t="s">
        <v>247</v>
      </c>
      <c r="E935" s="4" t="s">
        <v>253</v>
      </c>
    </row>
    <row r="936" spans="4:5" hidden="1">
      <c r="D936" s="4" t="s">
        <v>275</v>
      </c>
      <c r="E936" s="4" t="s">
        <v>244</v>
      </c>
    </row>
    <row r="937" spans="4:5" hidden="1">
      <c r="D937" s="4" t="s">
        <v>247</v>
      </c>
      <c r="E937" s="4" t="s">
        <v>244</v>
      </c>
    </row>
    <row r="938" spans="4:5" hidden="1">
      <c r="D938" s="4" t="s">
        <v>264</v>
      </c>
      <c r="E938" s="4" t="s">
        <v>258</v>
      </c>
    </row>
    <row r="939" spans="4:5" hidden="1">
      <c r="D939" s="4" t="s">
        <v>275</v>
      </c>
      <c r="E939" s="4" t="s">
        <v>248</v>
      </c>
    </row>
    <row r="940" spans="4:5" hidden="1">
      <c r="D940" s="4" t="s">
        <v>247</v>
      </c>
      <c r="E940" s="4" t="s">
        <v>248</v>
      </c>
    </row>
    <row r="941" spans="4:5" hidden="1">
      <c r="D941" s="4" t="s">
        <v>247</v>
      </c>
      <c r="E941" s="4" t="s">
        <v>248</v>
      </c>
    </row>
    <row r="942" spans="4:5" hidden="1">
      <c r="D942" s="4" t="s">
        <v>267</v>
      </c>
      <c r="E942" s="4" t="s">
        <v>286</v>
      </c>
    </row>
    <row r="943" spans="4:5" hidden="1">
      <c r="D943" s="4" t="s">
        <v>247</v>
      </c>
      <c r="E943" s="4" t="s">
        <v>253</v>
      </c>
    </row>
    <row r="944" spans="4:5" hidden="1">
      <c r="D944" s="4" t="s">
        <v>247</v>
      </c>
      <c r="E944" s="4" t="s">
        <v>286</v>
      </c>
    </row>
    <row r="945" spans="4:5" hidden="1">
      <c r="D945" s="4" t="s">
        <v>243</v>
      </c>
      <c r="E945" s="4" t="s">
        <v>258</v>
      </c>
    </row>
    <row r="946" spans="4:5" hidden="1">
      <c r="D946" s="4" t="s">
        <v>243</v>
      </c>
      <c r="E946" s="4" t="s">
        <v>248</v>
      </c>
    </row>
    <row r="947" spans="4:5" hidden="1">
      <c r="D947" s="4" t="s">
        <v>243</v>
      </c>
      <c r="E947" s="4" t="s">
        <v>255</v>
      </c>
    </row>
    <row r="948" spans="4:5" hidden="1">
      <c r="D948" s="4" t="s">
        <v>267</v>
      </c>
      <c r="E948" s="4" t="s">
        <v>261</v>
      </c>
    </row>
    <row r="949" spans="4:5" hidden="1">
      <c r="D949" s="4" t="s">
        <v>247</v>
      </c>
      <c r="E949" s="4" t="s">
        <v>272</v>
      </c>
    </row>
    <row r="950" spans="4:5" hidden="1">
      <c r="D950" s="4" t="s">
        <v>247</v>
      </c>
      <c r="E950" s="4" t="s">
        <v>255</v>
      </c>
    </row>
    <row r="951" spans="4:5" hidden="1">
      <c r="D951" s="4" t="s">
        <v>267</v>
      </c>
      <c r="E951" s="4" t="s">
        <v>244</v>
      </c>
    </row>
    <row r="952" spans="4:5" hidden="1">
      <c r="D952" s="4" t="s">
        <v>243</v>
      </c>
      <c r="E952" s="4" t="s">
        <v>286</v>
      </c>
    </row>
    <row r="953" spans="4:5" hidden="1">
      <c r="D953" s="4" t="s">
        <v>243</v>
      </c>
      <c r="E953" s="4" t="s">
        <v>258</v>
      </c>
    </row>
    <row r="954" spans="4:5" hidden="1">
      <c r="D954" s="4" t="s">
        <v>267</v>
      </c>
      <c r="E954" s="4" t="s">
        <v>272</v>
      </c>
    </row>
    <row r="955" spans="4:5" hidden="1">
      <c r="D955" s="4" t="s">
        <v>275</v>
      </c>
      <c r="E955" s="4" t="s">
        <v>255</v>
      </c>
    </row>
    <row r="956" spans="4:5" hidden="1">
      <c r="D956" s="4" t="s">
        <v>243</v>
      </c>
      <c r="E956" s="4" t="s">
        <v>255</v>
      </c>
    </row>
    <row r="957" spans="4:5" hidden="1">
      <c r="D957" s="4" t="s">
        <v>275</v>
      </c>
      <c r="E957" s="4" t="s">
        <v>255</v>
      </c>
    </row>
    <row r="958" spans="4:5" hidden="1">
      <c r="D958" s="4" t="s">
        <v>247</v>
      </c>
      <c r="E958" s="4" t="s">
        <v>248</v>
      </c>
    </row>
    <row r="959" spans="4:5" hidden="1">
      <c r="D959" s="4" t="s">
        <v>267</v>
      </c>
      <c r="E959" s="4" t="s">
        <v>248</v>
      </c>
    </row>
    <row r="960" spans="4:5" hidden="1">
      <c r="D960" s="4" t="s">
        <v>247</v>
      </c>
      <c r="E960" s="4" t="s">
        <v>261</v>
      </c>
    </row>
    <row r="961" spans="4:5" hidden="1">
      <c r="D961" s="4" t="s">
        <v>247</v>
      </c>
      <c r="E961" s="4" t="s">
        <v>258</v>
      </c>
    </row>
    <row r="962" spans="4:5" hidden="1">
      <c r="D962" s="4" t="s">
        <v>264</v>
      </c>
      <c r="E962" s="4" t="s">
        <v>261</v>
      </c>
    </row>
    <row r="963" spans="4:5" hidden="1">
      <c r="D963" s="4" t="s">
        <v>264</v>
      </c>
      <c r="E963" s="4" t="s">
        <v>261</v>
      </c>
    </row>
    <row r="964" spans="4:5" hidden="1">
      <c r="D964" s="4" t="s">
        <v>275</v>
      </c>
      <c r="E964" s="4" t="s">
        <v>286</v>
      </c>
    </row>
    <row r="965" spans="4:5" hidden="1">
      <c r="D965" s="4" t="s">
        <v>267</v>
      </c>
      <c r="E965" s="4" t="s">
        <v>286</v>
      </c>
    </row>
    <row r="966" spans="4:5" hidden="1">
      <c r="D966" s="4" t="s">
        <v>243</v>
      </c>
      <c r="E966" s="4" t="s">
        <v>244</v>
      </c>
    </row>
    <row r="967" spans="4:5" hidden="1">
      <c r="D967" s="4" t="s">
        <v>264</v>
      </c>
      <c r="E967" s="4" t="s">
        <v>272</v>
      </c>
    </row>
    <row r="968" spans="4:5" hidden="1">
      <c r="D968" s="4" t="s">
        <v>267</v>
      </c>
      <c r="E968" s="4" t="s">
        <v>248</v>
      </c>
    </row>
    <row r="969" spans="4:5" hidden="1">
      <c r="D969" s="4" t="s">
        <v>275</v>
      </c>
      <c r="E969" s="4" t="s">
        <v>258</v>
      </c>
    </row>
    <row r="970" spans="4:5" hidden="1">
      <c r="D970" s="4" t="s">
        <v>243</v>
      </c>
      <c r="E970" s="4" t="s">
        <v>258</v>
      </c>
    </row>
    <row r="971" spans="4:5" hidden="1">
      <c r="D971" s="4" t="s">
        <v>247</v>
      </c>
      <c r="E971" s="4" t="s">
        <v>255</v>
      </c>
    </row>
    <row r="972" spans="4:5" hidden="1">
      <c r="D972" s="4" t="s">
        <v>275</v>
      </c>
      <c r="E972" s="4" t="s">
        <v>253</v>
      </c>
    </row>
    <row r="973" spans="4:5" hidden="1">
      <c r="D973" s="4" t="s">
        <v>243</v>
      </c>
      <c r="E973" s="4" t="s">
        <v>272</v>
      </c>
    </row>
    <row r="974" spans="4:5" hidden="1">
      <c r="D974" s="4" t="s">
        <v>247</v>
      </c>
      <c r="E974" s="4" t="s">
        <v>286</v>
      </c>
    </row>
    <row r="975" spans="4:5" hidden="1">
      <c r="D975" s="4" t="s">
        <v>264</v>
      </c>
      <c r="E975" s="4" t="s">
        <v>261</v>
      </c>
    </row>
    <row r="976" spans="4:5" hidden="1">
      <c r="D976" s="4" t="s">
        <v>247</v>
      </c>
      <c r="E976" s="4" t="s">
        <v>248</v>
      </c>
    </row>
    <row r="977" spans="4:5" hidden="1">
      <c r="D977" s="4" t="s">
        <v>275</v>
      </c>
      <c r="E977" s="4" t="s">
        <v>255</v>
      </c>
    </row>
    <row r="978" spans="4:5" hidden="1">
      <c r="D978" s="4" t="s">
        <v>247</v>
      </c>
      <c r="E978" s="4" t="s">
        <v>248</v>
      </c>
    </row>
    <row r="979" spans="4:5" hidden="1">
      <c r="D979" s="4" t="s">
        <v>247</v>
      </c>
      <c r="E979" s="4" t="s">
        <v>272</v>
      </c>
    </row>
    <row r="980" spans="4:5" hidden="1">
      <c r="D980" s="4" t="s">
        <v>264</v>
      </c>
      <c r="E980" s="4" t="s">
        <v>248</v>
      </c>
    </row>
    <row r="981" spans="4:5" hidden="1">
      <c r="D981" s="4" t="s">
        <v>267</v>
      </c>
      <c r="E981" s="4" t="s">
        <v>286</v>
      </c>
    </row>
    <row r="982" spans="4:5" hidden="1">
      <c r="D982" s="4" t="s">
        <v>275</v>
      </c>
      <c r="E982" s="4" t="s">
        <v>258</v>
      </c>
    </row>
    <row r="983" spans="4:5" hidden="1">
      <c r="D983" s="4" t="s">
        <v>267</v>
      </c>
      <c r="E983" s="4" t="s">
        <v>248</v>
      </c>
    </row>
    <row r="984" spans="4:5" hidden="1">
      <c r="D984" s="4" t="s">
        <v>264</v>
      </c>
      <c r="E984" s="4" t="s">
        <v>286</v>
      </c>
    </row>
    <row r="985" spans="4:5" hidden="1">
      <c r="D985" s="4" t="s">
        <v>247</v>
      </c>
      <c r="E985" s="4" t="s">
        <v>255</v>
      </c>
    </row>
    <row r="986" spans="4:5" hidden="1">
      <c r="D986" s="4" t="s">
        <v>275</v>
      </c>
      <c r="E986" s="4" t="s">
        <v>255</v>
      </c>
    </row>
    <row r="987" spans="4:5" hidden="1">
      <c r="D987" s="4" t="s">
        <v>247</v>
      </c>
      <c r="E987" s="4" t="s">
        <v>255</v>
      </c>
    </row>
    <row r="988" spans="4:5" hidden="1">
      <c r="D988" s="4" t="s">
        <v>247</v>
      </c>
      <c r="E988" s="4" t="s">
        <v>261</v>
      </c>
    </row>
    <row r="989" spans="4:5" hidden="1">
      <c r="D989" s="4" t="s">
        <v>267</v>
      </c>
      <c r="E989" s="4" t="s">
        <v>255</v>
      </c>
    </row>
    <row r="990" spans="4:5" hidden="1">
      <c r="D990" s="4" t="s">
        <v>247</v>
      </c>
      <c r="E990" s="4" t="s">
        <v>286</v>
      </c>
    </row>
    <row r="991" spans="4:5" hidden="1">
      <c r="D991" s="4" t="s">
        <v>247</v>
      </c>
      <c r="E991" s="4" t="s">
        <v>244</v>
      </c>
    </row>
    <row r="992" spans="4:5" hidden="1">
      <c r="D992" s="4" t="s">
        <v>275</v>
      </c>
      <c r="E992" s="4" t="s">
        <v>261</v>
      </c>
    </row>
    <row r="993" spans="4:5" hidden="1">
      <c r="D993" s="4" t="s">
        <v>264</v>
      </c>
      <c r="E993" s="4" t="s">
        <v>244</v>
      </c>
    </row>
    <row r="994" spans="4:5" hidden="1">
      <c r="D994" s="4" t="s">
        <v>275</v>
      </c>
      <c r="E994" s="4" t="s">
        <v>286</v>
      </c>
    </row>
    <row r="995" spans="4:5" hidden="1">
      <c r="D995" s="4" t="s">
        <v>264</v>
      </c>
      <c r="E995" s="4" t="s">
        <v>272</v>
      </c>
    </row>
    <row r="996" spans="4:5" hidden="1">
      <c r="D996" s="4" t="s">
        <v>247</v>
      </c>
      <c r="E996" s="4" t="s">
        <v>258</v>
      </c>
    </row>
    <row r="997" spans="4:5" hidden="1">
      <c r="D997" s="4" t="s">
        <v>247</v>
      </c>
      <c r="E997" s="4" t="s">
        <v>253</v>
      </c>
    </row>
    <row r="998" spans="4:5" hidden="1">
      <c r="D998" s="4" t="s">
        <v>247</v>
      </c>
      <c r="E998" s="4" t="s">
        <v>261</v>
      </c>
    </row>
    <row r="999" spans="4:5" hidden="1">
      <c r="D999" s="4" t="s">
        <v>275</v>
      </c>
      <c r="E999" s="4" t="s">
        <v>253</v>
      </c>
    </row>
    <row r="1000" spans="4:5" hidden="1">
      <c r="D1000" s="4" t="s">
        <v>275</v>
      </c>
      <c r="E1000" s="4" t="s">
        <v>261</v>
      </c>
    </row>
    <row r="1001" spans="4:5" hidden="1">
      <c r="D1001" s="4" t="s">
        <v>247</v>
      </c>
      <c r="E1001" s="4" t="s">
        <v>253</v>
      </c>
    </row>
    <row r="1002" spans="4:5" hidden="1">
      <c r="D1002" s="4" t="s">
        <v>267</v>
      </c>
      <c r="E1002" s="4" t="s">
        <v>261</v>
      </c>
    </row>
    <row r="1003" spans="4:5" hidden="1">
      <c r="D1003" s="4" t="s">
        <v>275</v>
      </c>
      <c r="E1003" s="4" t="s">
        <v>244</v>
      </c>
    </row>
    <row r="1004" spans="4:5" hidden="1">
      <c r="D1004" s="4" t="s">
        <v>247</v>
      </c>
      <c r="E1004" s="4" t="s">
        <v>286</v>
      </c>
    </row>
    <row r="1005" spans="4:5" hidden="1">
      <c r="D1005" s="4" t="s">
        <v>243</v>
      </c>
      <c r="E1005" s="4" t="s">
        <v>258</v>
      </c>
    </row>
    <row r="1006" spans="4:5" hidden="1">
      <c r="D1006" s="4" t="s">
        <v>267</v>
      </c>
      <c r="E1006" s="4" t="s">
        <v>253</v>
      </c>
    </row>
    <row r="1007" spans="4:5" hidden="1">
      <c r="D1007" s="4" t="s">
        <v>247</v>
      </c>
      <c r="E1007" s="4" t="s">
        <v>272</v>
      </c>
    </row>
    <row r="1008" spans="4:5" hidden="1">
      <c r="D1008" s="4" t="s">
        <v>243</v>
      </c>
      <c r="E1008" s="4" t="s">
        <v>248</v>
      </c>
    </row>
    <row r="1009" spans="4:5" hidden="1">
      <c r="D1009" s="4" t="s">
        <v>247</v>
      </c>
      <c r="E1009" s="4" t="s">
        <v>258</v>
      </c>
    </row>
    <row r="1010" spans="4:5" hidden="1">
      <c r="D1010" s="4" t="s">
        <v>247</v>
      </c>
      <c r="E1010" s="4" t="s">
        <v>272</v>
      </c>
    </row>
    <row r="1011" spans="4:5" hidden="1">
      <c r="D1011" s="4" t="s">
        <v>247</v>
      </c>
      <c r="E1011" s="4" t="s">
        <v>261</v>
      </c>
    </row>
    <row r="1012" spans="4:5" hidden="1">
      <c r="D1012" s="4" t="s">
        <v>275</v>
      </c>
      <c r="E1012" s="4" t="s">
        <v>244</v>
      </c>
    </row>
    <row r="1013" spans="4:5" hidden="1">
      <c r="D1013" s="4" t="s">
        <v>247</v>
      </c>
      <c r="E1013" s="4" t="s">
        <v>258</v>
      </c>
    </row>
    <row r="1014" spans="4:5" hidden="1">
      <c r="D1014" s="4" t="s">
        <v>275</v>
      </c>
      <c r="E1014" s="4" t="s">
        <v>261</v>
      </c>
    </row>
    <row r="1015" spans="4:5" hidden="1">
      <c r="D1015" s="4" t="s">
        <v>247</v>
      </c>
      <c r="E1015" s="4" t="s">
        <v>286</v>
      </c>
    </row>
    <row r="1016" spans="4:5" hidden="1">
      <c r="D1016" s="4" t="s">
        <v>267</v>
      </c>
      <c r="E1016" s="4" t="s">
        <v>272</v>
      </c>
    </row>
    <row r="1017" spans="4:5" hidden="1">
      <c r="D1017" s="4" t="s">
        <v>247</v>
      </c>
      <c r="E1017" s="4" t="s">
        <v>286</v>
      </c>
    </row>
    <row r="1018" spans="4:5" hidden="1">
      <c r="D1018" s="4" t="s">
        <v>275</v>
      </c>
      <c r="E1018" s="4" t="s">
        <v>248</v>
      </c>
    </row>
    <row r="1019" spans="4:5" hidden="1">
      <c r="D1019" s="4" t="s">
        <v>267</v>
      </c>
      <c r="E1019" s="4" t="s">
        <v>248</v>
      </c>
    </row>
    <row r="1020" spans="4:5" hidden="1">
      <c r="D1020" s="4" t="s">
        <v>264</v>
      </c>
      <c r="E1020" s="4" t="s">
        <v>255</v>
      </c>
    </row>
    <row r="1021" spans="4:5" hidden="1">
      <c r="D1021" s="4" t="s">
        <v>247</v>
      </c>
      <c r="E1021" s="4" t="s">
        <v>255</v>
      </c>
    </row>
    <row r="1022" spans="4:5" hidden="1">
      <c r="D1022" s="4" t="s">
        <v>243</v>
      </c>
      <c r="E1022" s="4" t="s">
        <v>248</v>
      </c>
    </row>
    <row r="1023" spans="4:5" hidden="1">
      <c r="D1023" s="4" t="s">
        <v>267</v>
      </c>
      <c r="E1023" s="4" t="s">
        <v>261</v>
      </c>
    </row>
    <row r="1024" spans="4:5" hidden="1">
      <c r="D1024" s="4" t="s">
        <v>264</v>
      </c>
      <c r="E1024" s="4" t="s">
        <v>261</v>
      </c>
    </row>
    <row r="1025" spans="4:5" hidden="1">
      <c r="D1025" s="4" t="s">
        <v>247</v>
      </c>
      <c r="E1025" s="4" t="s">
        <v>248</v>
      </c>
    </row>
    <row r="1026" spans="4:5" hidden="1">
      <c r="D1026" s="4" t="s">
        <v>267</v>
      </c>
      <c r="E1026" s="4" t="s">
        <v>261</v>
      </c>
    </row>
    <row r="1027" spans="4:5" hidden="1">
      <c r="D1027" s="4" t="s">
        <v>247</v>
      </c>
      <c r="E1027" s="4" t="s">
        <v>261</v>
      </c>
    </row>
    <row r="1028" spans="4:5" hidden="1">
      <c r="D1028" s="4" t="s">
        <v>243</v>
      </c>
      <c r="E1028" s="4" t="s">
        <v>272</v>
      </c>
    </row>
    <row r="1029" spans="4:5" hidden="1">
      <c r="D1029" s="4" t="s">
        <v>267</v>
      </c>
      <c r="E1029" s="4" t="s">
        <v>255</v>
      </c>
    </row>
    <row r="1030" spans="4:5" hidden="1">
      <c r="D1030" s="4" t="s">
        <v>247</v>
      </c>
      <c r="E1030" s="4" t="s">
        <v>253</v>
      </c>
    </row>
    <row r="1031" spans="4:5" hidden="1">
      <c r="D1031" s="4" t="s">
        <v>275</v>
      </c>
      <c r="E1031" s="4" t="s">
        <v>248</v>
      </c>
    </row>
    <row r="1032" spans="4:5" hidden="1">
      <c r="D1032" s="4" t="s">
        <v>264</v>
      </c>
      <c r="E1032" s="4" t="s">
        <v>244</v>
      </c>
    </row>
    <row r="1033" spans="4:5" hidden="1">
      <c r="D1033" s="4" t="s">
        <v>247</v>
      </c>
      <c r="E1033" s="4" t="s">
        <v>286</v>
      </c>
    </row>
    <row r="1034" spans="4:5" hidden="1">
      <c r="D1034" s="4" t="s">
        <v>275</v>
      </c>
      <c r="E1034" s="4" t="s">
        <v>253</v>
      </c>
    </row>
    <row r="1035" spans="4:5" hidden="1">
      <c r="D1035" s="4" t="s">
        <v>247</v>
      </c>
      <c r="E1035" s="4" t="s">
        <v>244</v>
      </c>
    </row>
    <row r="1036" spans="4:5" hidden="1">
      <c r="D1036" s="4" t="s">
        <v>275</v>
      </c>
      <c r="E1036" s="4" t="s">
        <v>258</v>
      </c>
    </row>
    <row r="1037" spans="4:5" hidden="1">
      <c r="D1037" s="4" t="s">
        <v>243</v>
      </c>
      <c r="E1037" s="4" t="s">
        <v>272</v>
      </c>
    </row>
    <row r="1038" spans="4:5" hidden="1">
      <c r="D1038" s="4" t="s">
        <v>247</v>
      </c>
      <c r="E1038" s="4" t="s">
        <v>253</v>
      </c>
    </row>
    <row r="1039" spans="4:5" hidden="1">
      <c r="D1039" s="4" t="s">
        <v>247</v>
      </c>
      <c r="E1039" s="4" t="s">
        <v>248</v>
      </c>
    </row>
    <row r="1040" spans="4:5" hidden="1">
      <c r="D1040" s="4" t="s">
        <v>247</v>
      </c>
      <c r="E1040" s="4" t="s">
        <v>248</v>
      </c>
    </row>
    <row r="1041" spans="4:5" hidden="1">
      <c r="D1041" s="4" t="s">
        <v>247</v>
      </c>
      <c r="E1041" s="4" t="s">
        <v>244</v>
      </c>
    </row>
    <row r="1042" spans="4:5" hidden="1">
      <c r="D1042" s="4" t="s">
        <v>264</v>
      </c>
      <c r="E1042" s="4" t="s">
        <v>255</v>
      </c>
    </row>
    <row r="1043" spans="4:5" hidden="1">
      <c r="D1043" s="4" t="s">
        <v>247</v>
      </c>
      <c r="E1043" s="4" t="s">
        <v>272</v>
      </c>
    </row>
    <row r="1044" spans="4:5" hidden="1">
      <c r="D1044" s="4" t="s">
        <v>275</v>
      </c>
      <c r="E1044" s="4" t="s">
        <v>248</v>
      </c>
    </row>
    <row r="1045" spans="4:5" hidden="1">
      <c r="D1045" s="4" t="s">
        <v>275</v>
      </c>
      <c r="E1045" s="4" t="s">
        <v>286</v>
      </c>
    </row>
    <row r="1046" spans="4:5" hidden="1">
      <c r="D1046" s="4" t="s">
        <v>275</v>
      </c>
      <c r="E1046" s="4" t="s">
        <v>255</v>
      </c>
    </row>
    <row r="1047" spans="4:5" hidden="1">
      <c r="D1047" s="4" t="s">
        <v>275</v>
      </c>
      <c r="E1047" s="4" t="s">
        <v>255</v>
      </c>
    </row>
    <row r="1048" spans="4:5" hidden="1">
      <c r="D1048" s="4" t="s">
        <v>267</v>
      </c>
      <c r="E1048" s="4" t="s">
        <v>255</v>
      </c>
    </row>
    <row r="1049" spans="4:5" hidden="1">
      <c r="D1049" s="4" t="s">
        <v>243</v>
      </c>
      <c r="E1049" s="4" t="s">
        <v>255</v>
      </c>
    </row>
    <row r="1050" spans="4:5" hidden="1">
      <c r="D1050" s="4" t="s">
        <v>243</v>
      </c>
      <c r="E1050" s="4" t="s">
        <v>258</v>
      </c>
    </row>
    <row r="1051" spans="4:5" hidden="1">
      <c r="D1051" s="4" t="s">
        <v>247</v>
      </c>
      <c r="E1051" s="4" t="s">
        <v>244</v>
      </c>
    </row>
    <row r="1052" spans="4:5" hidden="1">
      <c r="D1052" s="4" t="s">
        <v>264</v>
      </c>
      <c r="E1052" s="4" t="s">
        <v>253</v>
      </c>
    </row>
    <row r="1053" spans="4:5" hidden="1">
      <c r="D1053" s="4" t="s">
        <v>267</v>
      </c>
      <c r="E1053" s="4" t="s">
        <v>272</v>
      </c>
    </row>
    <row r="1054" spans="4:5" hidden="1">
      <c r="D1054" s="4" t="s">
        <v>275</v>
      </c>
      <c r="E1054" s="4" t="s">
        <v>258</v>
      </c>
    </row>
    <row r="1055" spans="4:5" hidden="1">
      <c r="D1055" s="4" t="s">
        <v>275</v>
      </c>
      <c r="E1055" s="4" t="s">
        <v>272</v>
      </c>
    </row>
    <row r="1056" spans="4:5" hidden="1">
      <c r="D1056" s="4" t="s">
        <v>247</v>
      </c>
      <c r="E1056" s="4" t="s">
        <v>261</v>
      </c>
    </row>
    <row r="1057" spans="4:5" hidden="1">
      <c r="D1057" s="4" t="s">
        <v>247</v>
      </c>
      <c r="E1057" s="4" t="s">
        <v>244</v>
      </c>
    </row>
    <row r="1058" spans="4:5" hidden="1">
      <c r="D1058" s="4" t="s">
        <v>275</v>
      </c>
      <c r="E1058" s="4" t="s">
        <v>248</v>
      </c>
    </row>
    <row r="1059" spans="4:5" hidden="1">
      <c r="D1059" s="4" t="s">
        <v>267</v>
      </c>
      <c r="E1059" s="4" t="s">
        <v>261</v>
      </c>
    </row>
    <row r="1060" spans="4:5" hidden="1">
      <c r="D1060" s="4" t="s">
        <v>243</v>
      </c>
      <c r="E1060" s="4" t="s">
        <v>258</v>
      </c>
    </row>
    <row r="1061" spans="4:5" hidden="1">
      <c r="D1061" s="4" t="s">
        <v>264</v>
      </c>
      <c r="E1061" s="4" t="s">
        <v>272</v>
      </c>
    </row>
    <row r="1062" spans="4:5" hidden="1">
      <c r="D1062" s="4" t="s">
        <v>275</v>
      </c>
      <c r="E1062" s="4" t="s">
        <v>255</v>
      </c>
    </row>
    <row r="1063" spans="4:5" hidden="1">
      <c r="D1063" s="4" t="s">
        <v>267</v>
      </c>
      <c r="E1063" s="4" t="s">
        <v>258</v>
      </c>
    </row>
    <row r="1064" spans="4:5" hidden="1">
      <c r="D1064" s="4" t="s">
        <v>247</v>
      </c>
      <c r="E1064" s="4" t="s">
        <v>255</v>
      </c>
    </row>
    <row r="1065" spans="4:5" hidden="1">
      <c r="D1065" s="4" t="s">
        <v>275</v>
      </c>
      <c r="E1065" s="4" t="s">
        <v>253</v>
      </c>
    </row>
    <row r="1066" spans="4:5" hidden="1">
      <c r="D1066" s="4" t="s">
        <v>264</v>
      </c>
      <c r="E1066" s="4" t="s">
        <v>272</v>
      </c>
    </row>
    <row r="1067" spans="4:5" hidden="1">
      <c r="D1067" s="4" t="s">
        <v>267</v>
      </c>
      <c r="E1067" s="4" t="s">
        <v>253</v>
      </c>
    </row>
    <row r="1068" spans="4:5" hidden="1">
      <c r="D1068" s="4" t="s">
        <v>264</v>
      </c>
      <c r="E1068" s="4" t="s">
        <v>272</v>
      </c>
    </row>
    <row r="1069" spans="4:5" hidden="1">
      <c r="D1069" s="4" t="s">
        <v>267</v>
      </c>
      <c r="E1069" s="4" t="s">
        <v>248</v>
      </c>
    </row>
    <row r="1070" spans="4:5" hidden="1">
      <c r="D1070" s="4" t="s">
        <v>264</v>
      </c>
      <c r="E1070" s="4" t="s">
        <v>253</v>
      </c>
    </row>
    <row r="1071" spans="4:5" hidden="1">
      <c r="D1071" s="4" t="s">
        <v>264</v>
      </c>
      <c r="E1071" s="4" t="s">
        <v>248</v>
      </c>
    </row>
    <row r="1072" spans="4:5" hidden="1">
      <c r="D1072" s="4" t="s">
        <v>247</v>
      </c>
      <c r="E1072" s="4" t="s">
        <v>258</v>
      </c>
    </row>
    <row r="1073" spans="4:5" hidden="1">
      <c r="D1073" s="4" t="s">
        <v>267</v>
      </c>
      <c r="E1073" s="4" t="s">
        <v>258</v>
      </c>
    </row>
    <row r="1074" spans="4:5" hidden="1">
      <c r="D1074" s="4" t="s">
        <v>247</v>
      </c>
      <c r="E1074" s="4" t="s">
        <v>248</v>
      </c>
    </row>
    <row r="1075" spans="4:5" hidden="1">
      <c r="D1075" s="4" t="s">
        <v>247</v>
      </c>
      <c r="E1075" s="4" t="s">
        <v>286</v>
      </c>
    </row>
    <row r="1076" spans="4:5" hidden="1">
      <c r="D1076" s="4" t="s">
        <v>243</v>
      </c>
      <c r="E1076" s="4" t="s">
        <v>255</v>
      </c>
    </row>
    <row r="1077" spans="4:5" hidden="1">
      <c r="D1077" s="4" t="s">
        <v>243</v>
      </c>
      <c r="E1077" s="4" t="s">
        <v>258</v>
      </c>
    </row>
    <row r="1078" spans="4:5" hidden="1">
      <c r="D1078" s="4" t="s">
        <v>247</v>
      </c>
      <c r="E1078" s="4" t="s">
        <v>286</v>
      </c>
    </row>
    <row r="1079" spans="4:5" hidden="1">
      <c r="D1079" s="4" t="s">
        <v>275</v>
      </c>
      <c r="E1079" s="4" t="s">
        <v>286</v>
      </c>
    </row>
    <row r="1080" spans="4:5" hidden="1">
      <c r="D1080" s="4" t="s">
        <v>275</v>
      </c>
      <c r="E1080" s="4" t="s">
        <v>261</v>
      </c>
    </row>
    <row r="1081" spans="4:5" hidden="1">
      <c r="D1081" s="4" t="s">
        <v>275</v>
      </c>
      <c r="E1081" s="4" t="s">
        <v>286</v>
      </c>
    </row>
    <row r="1082" spans="4:5" hidden="1">
      <c r="D1082" s="4" t="s">
        <v>247</v>
      </c>
      <c r="E1082" s="4" t="s">
        <v>248</v>
      </c>
    </row>
    <row r="1083" spans="4:5" hidden="1">
      <c r="D1083" s="4" t="s">
        <v>247</v>
      </c>
      <c r="E1083" s="4" t="s">
        <v>253</v>
      </c>
    </row>
    <row r="1084" spans="4:5" hidden="1">
      <c r="D1084" s="4" t="s">
        <v>264</v>
      </c>
      <c r="E1084" s="4" t="s">
        <v>253</v>
      </c>
    </row>
    <row r="1085" spans="4:5" hidden="1">
      <c r="D1085" s="4" t="s">
        <v>243</v>
      </c>
      <c r="E1085" s="4" t="s">
        <v>248</v>
      </c>
    </row>
    <row r="1086" spans="4:5" hidden="1">
      <c r="D1086" s="4" t="s">
        <v>247</v>
      </c>
      <c r="E1086" s="4" t="s">
        <v>258</v>
      </c>
    </row>
    <row r="1087" spans="4:5" hidden="1">
      <c r="D1087" s="4" t="s">
        <v>267</v>
      </c>
      <c r="E1087" s="4" t="s">
        <v>261</v>
      </c>
    </row>
    <row r="1088" spans="4:5" hidden="1">
      <c r="D1088" s="4" t="s">
        <v>275</v>
      </c>
      <c r="E1088" s="4" t="s">
        <v>253</v>
      </c>
    </row>
    <row r="1089" spans="4:5" hidden="1">
      <c r="D1089" s="4" t="s">
        <v>264</v>
      </c>
      <c r="E1089" s="4" t="s">
        <v>258</v>
      </c>
    </row>
    <row r="1090" spans="4:5" hidden="1">
      <c r="D1090" s="4" t="s">
        <v>243</v>
      </c>
      <c r="E1090" s="4" t="s">
        <v>255</v>
      </c>
    </row>
    <row r="1091" spans="4:5" hidden="1">
      <c r="D1091" s="4" t="s">
        <v>267</v>
      </c>
      <c r="E1091" s="4" t="s">
        <v>244</v>
      </c>
    </row>
    <row r="1092" spans="4:5" hidden="1">
      <c r="D1092" s="4" t="s">
        <v>247</v>
      </c>
      <c r="E1092" s="4" t="s">
        <v>253</v>
      </c>
    </row>
    <row r="1093" spans="4:5" hidden="1">
      <c r="D1093" s="4" t="s">
        <v>247</v>
      </c>
      <c r="E1093" s="4" t="s">
        <v>248</v>
      </c>
    </row>
    <row r="1094" spans="4:5" hidden="1">
      <c r="D1094" s="4" t="s">
        <v>267</v>
      </c>
      <c r="E1094" s="4" t="s">
        <v>255</v>
      </c>
    </row>
    <row r="1095" spans="4:5" hidden="1">
      <c r="D1095" s="4" t="s">
        <v>247</v>
      </c>
      <c r="E1095" s="4" t="s">
        <v>255</v>
      </c>
    </row>
    <row r="1096" spans="4:5" hidden="1">
      <c r="D1096" s="4" t="s">
        <v>275</v>
      </c>
      <c r="E1096" s="4" t="s">
        <v>286</v>
      </c>
    </row>
    <row r="1097" spans="4:5" hidden="1">
      <c r="D1097" s="4" t="s">
        <v>243</v>
      </c>
      <c r="E1097" s="4" t="s">
        <v>272</v>
      </c>
    </row>
    <row r="1098" spans="4:5" hidden="1">
      <c r="D1098" s="4" t="s">
        <v>264</v>
      </c>
      <c r="E1098" s="4" t="s">
        <v>255</v>
      </c>
    </row>
    <row r="1099" spans="4:5" hidden="1">
      <c r="D1099" s="4" t="s">
        <v>247</v>
      </c>
      <c r="E1099" s="4" t="s">
        <v>244</v>
      </c>
    </row>
    <row r="1100" spans="4:5" hidden="1">
      <c r="D1100" s="4" t="s">
        <v>275</v>
      </c>
      <c r="E1100" s="4" t="s">
        <v>286</v>
      </c>
    </row>
    <row r="1101" spans="4:5" hidden="1">
      <c r="D1101" s="4" t="s">
        <v>264</v>
      </c>
      <c r="E1101" s="4" t="s">
        <v>286</v>
      </c>
    </row>
    <row r="1102" spans="4:5" hidden="1">
      <c r="D1102" s="4" t="s">
        <v>243</v>
      </c>
      <c r="E1102" s="4" t="s">
        <v>248</v>
      </c>
    </row>
    <row r="1103" spans="4:5" hidden="1">
      <c r="D1103" s="4" t="s">
        <v>247</v>
      </c>
      <c r="E1103" s="4" t="s">
        <v>244</v>
      </c>
    </row>
    <row r="1104" spans="4:5" hidden="1">
      <c r="D1104" s="4" t="s">
        <v>243</v>
      </c>
      <c r="E1104" s="4" t="s">
        <v>244</v>
      </c>
    </row>
    <row r="1105" spans="4:5" hidden="1">
      <c r="D1105" s="4" t="s">
        <v>275</v>
      </c>
      <c r="E1105" s="4" t="s">
        <v>248</v>
      </c>
    </row>
    <row r="1106" spans="4:5" hidden="1">
      <c r="D1106" s="4" t="s">
        <v>264</v>
      </c>
      <c r="E1106" s="4" t="s">
        <v>248</v>
      </c>
    </row>
    <row r="1107" spans="4:5" hidden="1">
      <c r="D1107" s="4" t="s">
        <v>247</v>
      </c>
      <c r="E1107" s="4" t="s">
        <v>258</v>
      </c>
    </row>
    <row r="1108" spans="4:5" hidden="1">
      <c r="D1108" s="4" t="s">
        <v>243</v>
      </c>
      <c r="E1108" s="4" t="s">
        <v>244</v>
      </c>
    </row>
    <row r="1109" spans="4:5" hidden="1">
      <c r="D1109" s="4" t="s">
        <v>247</v>
      </c>
      <c r="E1109" s="4" t="s">
        <v>258</v>
      </c>
    </row>
    <row r="1110" spans="4:5" hidden="1">
      <c r="D1110" s="4" t="s">
        <v>247</v>
      </c>
      <c r="E1110" s="4" t="s">
        <v>255</v>
      </c>
    </row>
    <row r="1111" spans="4:5" hidden="1">
      <c r="D1111" s="4" t="s">
        <v>247</v>
      </c>
      <c r="E1111" s="4" t="s">
        <v>258</v>
      </c>
    </row>
    <row r="1112" spans="4:5" hidden="1">
      <c r="D1112" s="4" t="s">
        <v>243</v>
      </c>
      <c r="E1112" s="4" t="s">
        <v>255</v>
      </c>
    </row>
    <row r="1113" spans="4:5" hidden="1">
      <c r="D1113" s="4" t="s">
        <v>247</v>
      </c>
      <c r="E1113" s="4" t="s">
        <v>253</v>
      </c>
    </row>
    <row r="1114" spans="4:5" hidden="1">
      <c r="D1114" s="4" t="s">
        <v>247</v>
      </c>
      <c r="E1114" s="4" t="s">
        <v>248</v>
      </c>
    </row>
    <row r="1115" spans="4:5" hidden="1">
      <c r="D1115" s="4" t="s">
        <v>264</v>
      </c>
      <c r="E1115" s="4" t="s">
        <v>244</v>
      </c>
    </row>
    <row r="1116" spans="4:5" hidden="1">
      <c r="D1116" s="4" t="s">
        <v>247</v>
      </c>
      <c r="E1116" s="4" t="s">
        <v>248</v>
      </c>
    </row>
    <row r="1117" spans="4:5" hidden="1">
      <c r="D1117" s="4" t="s">
        <v>247</v>
      </c>
      <c r="E1117" s="4" t="s">
        <v>248</v>
      </c>
    </row>
    <row r="1118" spans="4:5" hidden="1">
      <c r="D1118" s="4" t="s">
        <v>243</v>
      </c>
      <c r="E1118" s="4" t="s">
        <v>248</v>
      </c>
    </row>
    <row r="1119" spans="4:5" hidden="1">
      <c r="D1119" s="4" t="s">
        <v>267</v>
      </c>
      <c r="E1119" s="4" t="s">
        <v>286</v>
      </c>
    </row>
    <row r="1120" spans="4:5" hidden="1">
      <c r="D1120" s="4" t="s">
        <v>275</v>
      </c>
      <c r="E1120" s="4" t="s">
        <v>258</v>
      </c>
    </row>
    <row r="1121" spans="4:5" hidden="1">
      <c r="D1121" s="4" t="s">
        <v>275</v>
      </c>
      <c r="E1121" s="4" t="s">
        <v>272</v>
      </c>
    </row>
    <row r="1122" spans="4:5" hidden="1">
      <c r="D1122" s="4" t="s">
        <v>247</v>
      </c>
      <c r="E1122" s="4" t="s">
        <v>272</v>
      </c>
    </row>
    <row r="1123" spans="4:5" hidden="1">
      <c r="D1123" s="4" t="s">
        <v>267</v>
      </c>
      <c r="E1123" s="4" t="s">
        <v>272</v>
      </c>
    </row>
    <row r="1124" spans="4:5" hidden="1">
      <c r="D1124" s="4" t="s">
        <v>275</v>
      </c>
      <c r="E1124" s="4" t="s">
        <v>255</v>
      </c>
    </row>
    <row r="1125" spans="4:5" hidden="1">
      <c r="D1125" s="4" t="s">
        <v>275</v>
      </c>
      <c r="E1125" s="4" t="s">
        <v>272</v>
      </c>
    </row>
    <row r="1126" spans="4:5" hidden="1">
      <c r="D1126" s="4" t="s">
        <v>264</v>
      </c>
      <c r="E1126" s="4" t="s">
        <v>272</v>
      </c>
    </row>
    <row r="1127" spans="4:5" hidden="1">
      <c r="D1127" s="4" t="s">
        <v>247</v>
      </c>
      <c r="E1127" s="4" t="s">
        <v>272</v>
      </c>
    </row>
    <row r="1128" spans="4:5" hidden="1">
      <c r="D1128" s="4" t="s">
        <v>247</v>
      </c>
      <c r="E1128" s="4" t="s">
        <v>253</v>
      </c>
    </row>
    <row r="1129" spans="4:5" hidden="1">
      <c r="D1129" s="4" t="s">
        <v>247</v>
      </c>
      <c r="E1129" s="4" t="s">
        <v>253</v>
      </c>
    </row>
    <row r="1130" spans="4:5" hidden="1">
      <c r="D1130" s="4" t="s">
        <v>247</v>
      </c>
      <c r="E1130" s="4" t="s">
        <v>255</v>
      </c>
    </row>
    <row r="1131" spans="4:5" hidden="1">
      <c r="D1131" s="4" t="s">
        <v>247</v>
      </c>
      <c r="E1131" s="4" t="s">
        <v>258</v>
      </c>
    </row>
    <row r="1132" spans="4:5" hidden="1">
      <c r="D1132" s="4" t="s">
        <v>247</v>
      </c>
      <c r="E1132" s="4" t="s">
        <v>261</v>
      </c>
    </row>
    <row r="1133" spans="4:5" hidden="1">
      <c r="D1133" s="4" t="s">
        <v>247</v>
      </c>
      <c r="E1133" s="4" t="s">
        <v>286</v>
      </c>
    </row>
    <row r="1134" spans="4:5" hidden="1">
      <c r="D1134" s="4" t="s">
        <v>264</v>
      </c>
      <c r="E1134" s="4" t="s">
        <v>258</v>
      </c>
    </row>
    <row r="1135" spans="4:5" hidden="1">
      <c r="D1135" s="4" t="s">
        <v>264</v>
      </c>
      <c r="E1135" s="4" t="s">
        <v>258</v>
      </c>
    </row>
    <row r="1136" spans="4:5" hidden="1">
      <c r="D1136" s="4" t="s">
        <v>267</v>
      </c>
      <c r="E1136" s="4" t="s">
        <v>261</v>
      </c>
    </row>
    <row r="1137" spans="4:5" hidden="1">
      <c r="D1137" s="4" t="s">
        <v>243</v>
      </c>
      <c r="E1137" s="4" t="s">
        <v>248</v>
      </c>
    </row>
    <row r="1138" spans="4:5" hidden="1">
      <c r="D1138" s="4" t="s">
        <v>243</v>
      </c>
      <c r="E1138" s="4" t="s">
        <v>253</v>
      </c>
    </row>
    <row r="1139" spans="4:5" hidden="1">
      <c r="D1139" s="4" t="s">
        <v>243</v>
      </c>
      <c r="E1139" s="4" t="s">
        <v>272</v>
      </c>
    </row>
    <row r="1140" spans="4:5" hidden="1">
      <c r="D1140" s="4" t="s">
        <v>267</v>
      </c>
      <c r="E1140" s="4" t="s">
        <v>258</v>
      </c>
    </row>
    <row r="1141" spans="4:5" hidden="1">
      <c r="D1141" s="4" t="s">
        <v>267</v>
      </c>
      <c r="E1141" s="4" t="s">
        <v>244</v>
      </c>
    </row>
    <row r="1142" spans="4:5" hidden="1">
      <c r="D1142" s="4" t="s">
        <v>247</v>
      </c>
      <c r="E1142" s="4" t="s">
        <v>272</v>
      </c>
    </row>
    <row r="1143" spans="4:5" hidden="1">
      <c r="D1143" s="4" t="s">
        <v>267</v>
      </c>
      <c r="E1143" s="4" t="s">
        <v>255</v>
      </c>
    </row>
    <row r="1144" spans="4:5" hidden="1">
      <c r="D1144" s="4" t="s">
        <v>247</v>
      </c>
      <c r="E1144" s="4" t="s">
        <v>272</v>
      </c>
    </row>
    <row r="1145" spans="4:5" hidden="1">
      <c r="D1145" s="4" t="s">
        <v>247</v>
      </c>
      <c r="E1145" s="4" t="s">
        <v>244</v>
      </c>
    </row>
    <row r="1146" spans="4:5" hidden="1">
      <c r="D1146" s="4" t="s">
        <v>247</v>
      </c>
      <c r="E1146" s="4" t="s">
        <v>261</v>
      </c>
    </row>
    <row r="1147" spans="4:5" hidden="1">
      <c r="D1147" s="4" t="s">
        <v>275</v>
      </c>
      <c r="E1147" s="4" t="s">
        <v>253</v>
      </c>
    </row>
    <row r="1148" spans="4:5" hidden="1">
      <c r="D1148" s="4" t="s">
        <v>243</v>
      </c>
      <c r="E1148" s="4" t="s">
        <v>272</v>
      </c>
    </row>
    <row r="1149" spans="4:5" hidden="1">
      <c r="D1149" s="4" t="s">
        <v>264</v>
      </c>
      <c r="E1149" s="4" t="s">
        <v>258</v>
      </c>
    </row>
    <row r="1150" spans="4:5" hidden="1">
      <c r="D1150" s="4" t="s">
        <v>264</v>
      </c>
      <c r="E1150" s="4" t="s">
        <v>253</v>
      </c>
    </row>
    <row r="1151" spans="4:5" hidden="1">
      <c r="D1151" s="4" t="s">
        <v>275</v>
      </c>
      <c r="E1151" s="4" t="s">
        <v>255</v>
      </c>
    </row>
    <row r="1152" spans="4:5" hidden="1">
      <c r="D1152" s="4" t="s">
        <v>243</v>
      </c>
      <c r="E1152" s="4" t="s">
        <v>258</v>
      </c>
    </row>
    <row r="1153" spans="4:5" hidden="1">
      <c r="D1153" s="4" t="s">
        <v>267</v>
      </c>
      <c r="E1153" s="4" t="s">
        <v>272</v>
      </c>
    </row>
    <row r="1154" spans="4:5" hidden="1">
      <c r="D1154" s="4" t="s">
        <v>275</v>
      </c>
      <c r="E1154" s="4" t="s">
        <v>286</v>
      </c>
    </row>
    <row r="1155" spans="4:5" hidden="1">
      <c r="D1155" s="4" t="s">
        <v>264</v>
      </c>
      <c r="E1155" s="4" t="s">
        <v>255</v>
      </c>
    </row>
    <row r="1156" spans="4:5" hidden="1">
      <c r="D1156" s="4" t="s">
        <v>247</v>
      </c>
      <c r="E1156" s="4" t="s">
        <v>244</v>
      </c>
    </row>
    <row r="1157" spans="4:5" hidden="1">
      <c r="D1157" s="4" t="s">
        <v>267</v>
      </c>
      <c r="E1157" s="4" t="s">
        <v>286</v>
      </c>
    </row>
    <row r="1158" spans="4:5" hidden="1">
      <c r="D1158" s="4" t="s">
        <v>267</v>
      </c>
      <c r="E1158" s="4" t="s">
        <v>272</v>
      </c>
    </row>
    <row r="1159" spans="4:5" hidden="1">
      <c r="D1159" s="4" t="s">
        <v>247</v>
      </c>
      <c r="E1159" s="4" t="s">
        <v>255</v>
      </c>
    </row>
    <row r="1160" spans="4:5" hidden="1">
      <c r="D1160" s="4" t="s">
        <v>243</v>
      </c>
      <c r="E1160" s="4" t="s">
        <v>258</v>
      </c>
    </row>
    <row r="1161" spans="4:5" hidden="1">
      <c r="D1161" s="4" t="s">
        <v>247</v>
      </c>
      <c r="E1161" s="4" t="s">
        <v>286</v>
      </c>
    </row>
    <row r="1162" spans="4:5" hidden="1">
      <c r="D1162" s="4" t="s">
        <v>243</v>
      </c>
      <c r="E1162" s="4" t="s">
        <v>272</v>
      </c>
    </row>
    <row r="1163" spans="4:5" hidden="1">
      <c r="D1163" s="4" t="s">
        <v>243</v>
      </c>
      <c r="E1163" s="4" t="s">
        <v>255</v>
      </c>
    </row>
    <row r="1164" spans="4:5" hidden="1">
      <c r="D1164" s="4" t="s">
        <v>247</v>
      </c>
      <c r="E1164" s="4" t="s">
        <v>286</v>
      </c>
    </row>
    <row r="1165" spans="4:5" hidden="1">
      <c r="D1165" s="4" t="s">
        <v>247</v>
      </c>
      <c r="E1165" s="4" t="s">
        <v>272</v>
      </c>
    </row>
    <row r="1166" spans="4:5" hidden="1">
      <c r="D1166" s="4" t="s">
        <v>267</v>
      </c>
      <c r="E1166" s="4" t="s">
        <v>244</v>
      </c>
    </row>
    <row r="1167" spans="4:5" hidden="1">
      <c r="D1167" s="4" t="s">
        <v>247</v>
      </c>
      <c r="E1167" s="4" t="s">
        <v>258</v>
      </c>
    </row>
    <row r="1168" spans="4:5" hidden="1">
      <c r="D1168" s="4" t="s">
        <v>247</v>
      </c>
      <c r="E1168" s="4" t="s">
        <v>261</v>
      </c>
    </row>
    <row r="1169" spans="4:5" hidden="1">
      <c r="D1169" s="4" t="s">
        <v>267</v>
      </c>
      <c r="E1169" s="4" t="s">
        <v>286</v>
      </c>
    </row>
    <row r="1170" spans="4:5" hidden="1">
      <c r="D1170" s="4" t="s">
        <v>275</v>
      </c>
      <c r="E1170" s="4" t="s">
        <v>244</v>
      </c>
    </row>
    <row r="1171" spans="4:5" hidden="1">
      <c r="D1171" s="4" t="s">
        <v>275</v>
      </c>
      <c r="E1171" s="4" t="s">
        <v>261</v>
      </c>
    </row>
    <row r="1172" spans="4:5" hidden="1">
      <c r="D1172" s="4" t="s">
        <v>243</v>
      </c>
      <c r="E1172" s="4" t="s">
        <v>258</v>
      </c>
    </row>
    <row r="1173" spans="4:5" hidden="1">
      <c r="D1173" s="4" t="s">
        <v>275</v>
      </c>
      <c r="E1173" s="4" t="s">
        <v>255</v>
      </c>
    </row>
    <row r="1174" spans="4:5" hidden="1">
      <c r="D1174" s="4" t="s">
        <v>247</v>
      </c>
      <c r="E1174" s="4" t="s">
        <v>272</v>
      </c>
    </row>
    <row r="1175" spans="4:5" hidden="1">
      <c r="D1175" s="4" t="s">
        <v>247</v>
      </c>
      <c r="E1175" s="4" t="s">
        <v>248</v>
      </c>
    </row>
    <row r="1176" spans="4:5" hidden="1">
      <c r="D1176" s="4" t="s">
        <v>264</v>
      </c>
      <c r="E1176" s="4" t="s">
        <v>286</v>
      </c>
    </row>
    <row r="1177" spans="4:5" hidden="1">
      <c r="D1177" s="4" t="s">
        <v>247</v>
      </c>
      <c r="E1177" s="4" t="s">
        <v>253</v>
      </c>
    </row>
    <row r="1178" spans="4:5" hidden="1">
      <c r="D1178" s="4" t="s">
        <v>264</v>
      </c>
      <c r="E1178" s="4" t="s">
        <v>255</v>
      </c>
    </row>
    <row r="1179" spans="4:5" hidden="1">
      <c r="D1179" s="4" t="s">
        <v>275</v>
      </c>
      <c r="E1179" s="4" t="s">
        <v>248</v>
      </c>
    </row>
    <row r="1180" spans="4:5" hidden="1">
      <c r="D1180" s="4" t="s">
        <v>267</v>
      </c>
      <c r="E1180" s="4" t="s">
        <v>255</v>
      </c>
    </row>
    <row r="1181" spans="4:5" hidden="1">
      <c r="D1181" s="4" t="s">
        <v>243</v>
      </c>
      <c r="E1181" s="4" t="s">
        <v>248</v>
      </c>
    </row>
    <row r="1182" spans="4:5" hidden="1">
      <c r="D1182" s="4" t="s">
        <v>247</v>
      </c>
      <c r="E1182" s="4" t="s">
        <v>255</v>
      </c>
    </row>
    <row r="1183" spans="4:5" hidden="1">
      <c r="D1183" s="4" t="s">
        <v>247</v>
      </c>
      <c r="E1183" s="4" t="s">
        <v>272</v>
      </c>
    </row>
    <row r="1184" spans="4:5" hidden="1">
      <c r="D1184" s="4" t="s">
        <v>267</v>
      </c>
      <c r="E1184" s="4" t="s">
        <v>244</v>
      </c>
    </row>
    <row r="1185" spans="4:5" hidden="1">
      <c r="D1185" s="4" t="s">
        <v>267</v>
      </c>
      <c r="E1185" s="4" t="s">
        <v>272</v>
      </c>
    </row>
    <row r="1186" spans="4:5" hidden="1">
      <c r="D1186" s="4" t="s">
        <v>243</v>
      </c>
      <c r="E1186" s="4" t="s">
        <v>286</v>
      </c>
    </row>
    <row r="1187" spans="4:5" hidden="1">
      <c r="D1187" s="4" t="s">
        <v>264</v>
      </c>
      <c r="E1187" s="4" t="s">
        <v>253</v>
      </c>
    </row>
    <row r="1188" spans="4:5" hidden="1">
      <c r="D1188" s="4" t="s">
        <v>247</v>
      </c>
      <c r="E1188" s="4" t="s">
        <v>248</v>
      </c>
    </row>
    <row r="1189" spans="4:5" hidden="1">
      <c r="D1189" s="4" t="s">
        <v>264</v>
      </c>
      <c r="E1189" s="4" t="s">
        <v>253</v>
      </c>
    </row>
    <row r="1190" spans="4:5" hidden="1">
      <c r="D1190" s="4" t="s">
        <v>247</v>
      </c>
      <c r="E1190" s="4" t="s">
        <v>253</v>
      </c>
    </row>
    <row r="1191" spans="4:5" hidden="1">
      <c r="D1191" s="4" t="s">
        <v>243</v>
      </c>
      <c r="E1191" s="4" t="s">
        <v>272</v>
      </c>
    </row>
    <row r="1192" spans="4:5" hidden="1">
      <c r="D1192" s="4" t="s">
        <v>243</v>
      </c>
      <c r="E1192" s="4" t="s">
        <v>255</v>
      </c>
    </row>
    <row r="1193" spans="4:5" hidden="1">
      <c r="D1193" s="4" t="s">
        <v>264</v>
      </c>
      <c r="E1193" s="4" t="s">
        <v>253</v>
      </c>
    </row>
    <row r="1194" spans="4:5" hidden="1">
      <c r="D1194" s="4" t="s">
        <v>275</v>
      </c>
      <c r="E1194" s="4" t="s">
        <v>253</v>
      </c>
    </row>
    <row r="1195" spans="4:5" hidden="1">
      <c r="D1195" s="4" t="s">
        <v>267</v>
      </c>
      <c r="E1195" s="4" t="s">
        <v>248</v>
      </c>
    </row>
    <row r="1196" spans="4:5" hidden="1">
      <c r="D1196" s="4" t="s">
        <v>243</v>
      </c>
      <c r="E1196" s="4" t="s">
        <v>248</v>
      </c>
    </row>
    <row r="1197" spans="4:5" hidden="1">
      <c r="D1197" s="4" t="s">
        <v>247</v>
      </c>
      <c r="E1197" s="4" t="s">
        <v>248</v>
      </c>
    </row>
    <row r="1198" spans="4:5" hidden="1">
      <c r="D1198" s="4" t="s">
        <v>267</v>
      </c>
      <c r="E1198" s="4" t="s">
        <v>253</v>
      </c>
    </row>
    <row r="1199" spans="4:5" hidden="1">
      <c r="D1199" s="4" t="s">
        <v>267</v>
      </c>
      <c r="E1199" s="4" t="s">
        <v>272</v>
      </c>
    </row>
    <row r="1200" spans="4:5" hidden="1">
      <c r="D1200" s="4" t="s">
        <v>267</v>
      </c>
      <c r="E1200" s="4" t="s">
        <v>286</v>
      </c>
    </row>
    <row r="1201" spans="4:5" hidden="1">
      <c r="D1201" s="4" t="s">
        <v>247</v>
      </c>
      <c r="E1201" s="4" t="s">
        <v>286</v>
      </c>
    </row>
    <row r="1202" spans="4:5" hidden="1">
      <c r="D1202" s="4" t="s">
        <v>264</v>
      </c>
      <c r="E1202" s="4" t="s">
        <v>286</v>
      </c>
    </row>
    <row r="1203" spans="4:5" hidden="1">
      <c r="D1203" s="4" t="s">
        <v>267</v>
      </c>
      <c r="E1203" s="4" t="s">
        <v>253</v>
      </c>
    </row>
    <row r="1204" spans="4:5" hidden="1">
      <c r="D1204" s="4" t="s">
        <v>247</v>
      </c>
      <c r="E1204" s="4" t="s">
        <v>244</v>
      </c>
    </row>
    <row r="1205" spans="4:5" hidden="1">
      <c r="D1205" s="4" t="s">
        <v>247</v>
      </c>
      <c r="E1205" s="4" t="s">
        <v>258</v>
      </c>
    </row>
    <row r="1206" spans="4:5" hidden="1">
      <c r="D1206" s="4" t="s">
        <v>275</v>
      </c>
      <c r="E1206" s="4" t="s">
        <v>286</v>
      </c>
    </row>
    <row r="1207" spans="4:5" hidden="1">
      <c r="D1207" s="4" t="s">
        <v>275</v>
      </c>
      <c r="E1207" s="4" t="s">
        <v>286</v>
      </c>
    </row>
    <row r="1208" spans="4:5" hidden="1">
      <c r="D1208" s="4" t="s">
        <v>275</v>
      </c>
      <c r="E1208" s="4" t="s">
        <v>272</v>
      </c>
    </row>
    <row r="1209" spans="4:5" hidden="1">
      <c r="D1209" s="4" t="s">
        <v>247</v>
      </c>
      <c r="E1209" s="4" t="s">
        <v>286</v>
      </c>
    </row>
    <row r="1210" spans="4:5" hidden="1">
      <c r="D1210" s="4" t="s">
        <v>264</v>
      </c>
      <c r="E1210" s="4" t="s">
        <v>261</v>
      </c>
    </row>
    <row r="1211" spans="4:5" hidden="1">
      <c r="D1211" s="4" t="s">
        <v>267</v>
      </c>
      <c r="E1211" s="4" t="s">
        <v>258</v>
      </c>
    </row>
    <row r="1212" spans="4:5" hidden="1">
      <c r="D1212" s="4" t="s">
        <v>247</v>
      </c>
      <c r="E1212" s="4" t="s">
        <v>261</v>
      </c>
    </row>
    <row r="1213" spans="4:5" hidden="1">
      <c r="D1213" s="4" t="s">
        <v>247</v>
      </c>
      <c r="E1213" s="4" t="s">
        <v>244</v>
      </c>
    </row>
    <row r="1214" spans="4:5" hidden="1">
      <c r="D1214" s="4" t="s">
        <v>275</v>
      </c>
      <c r="E1214" s="4" t="s">
        <v>286</v>
      </c>
    </row>
    <row r="1215" spans="4:5" hidden="1">
      <c r="D1215" s="4" t="s">
        <v>275</v>
      </c>
      <c r="E1215" s="4" t="s">
        <v>248</v>
      </c>
    </row>
    <row r="1216" spans="4:5" hidden="1">
      <c r="D1216" s="4" t="s">
        <v>264</v>
      </c>
      <c r="E1216" s="4" t="s">
        <v>272</v>
      </c>
    </row>
    <row r="1217" spans="4:5" hidden="1">
      <c r="D1217" s="4" t="s">
        <v>247</v>
      </c>
      <c r="E1217" s="4" t="s">
        <v>255</v>
      </c>
    </row>
    <row r="1218" spans="4:5" hidden="1">
      <c r="D1218" s="4" t="s">
        <v>264</v>
      </c>
      <c r="E1218" s="4" t="s">
        <v>261</v>
      </c>
    </row>
    <row r="1219" spans="4:5" hidden="1">
      <c r="D1219" s="4" t="s">
        <v>243</v>
      </c>
      <c r="E1219" s="4" t="s">
        <v>253</v>
      </c>
    </row>
    <row r="1220" spans="4:5" hidden="1">
      <c r="D1220" s="4" t="s">
        <v>243</v>
      </c>
      <c r="E1220" s="4" t="s">
        <v>253</v>
      </c>
    </row>
    <row r="1221" spans="4:5" hidden="1">
      <c r="D1221" s="4" t="s">
        <v>275</v>
      </c>
      <c r="E1221" s="4" t="s">
        <v>258</v>
      </c>
    </row>
    <row r="1222" spans="4:5" hidden="1">
      <c r="D1222" s="4" t="s">
        <v>275</v>
      </c>
      <c r="E1222" s="4" t="s">
        <v>248</v>
      </c>
    </row>
    <row r="1223" spans="4:5" hidden="1">
      <c r="D1223" s="4" t="s">
        <v>264</v>
      </c>
      <c r="E1223" s="4" t="s">
        <v>258</v>
      </c>
    </row>
    <row r="1224" spans="4:5" hidden="1">
      <c r="D1224" s="4" t="s">
        <v>247</v>
      </c>
      <c r="E1224" s="4" t="s">
        <v>272</v>
      </c>
    </row>
    <row r="1225" spans="4:5" hidden="1">
      <c r="D1225" s="4" t="s">
        <v>267</v>
      </c>
      <c r="E1225" s="4" t="s">
        <v>248</v>
      </c>
    </row>
    <row r="1226" spans="4:5" hidden="1">
      <c r="D1226" s="4" t="s">
        <v>264</v>
      </c>
      <c r="E1226" s="4" t="s">
        <v>272</v>
      </c>
    </row>
    <row r="1227" spans="4:5" hidden="1">
      <c r="D1227" s="4" t="s">
        <v>247</v>
      </c>
      <c r="E1227" s="4" t="s">
        <v>272</v>
      </c>
    </row>
    <row r="1228" spans="4:5" hidden="1">
      <c r="D1228" s="4" t="s">
        <v>243</v>
      </c>
      <c r="E1228" s="4" t="s">
        <v>272</v>
      </c>
    </row>
    <row r="1229" spans="4:5" hidden="1">
      <c r="D1229" s="4" t="s">
        <v>267</v>
      </c>
      <c r="E1229" s="4" t="s">
        <v>272</v>
      </c>
    </row>
    <row r="1230" spans="4:5" hidden="1">
      <c r="D1230" s="4" t="s">
        <v>247</v>
      </c>
      <c r="E1230" s="4" t="s">
        <v>244</v>
      </c>
    </row>
    <row r="1231" spans="4:5" hidden="1">
      <c r="D1231" s="4" t="s">
        <v>247</v>
      </c>
      <c r="E1231" s="4" t="s">
        <v>253</v>
      </c>
    </row>
    <row r="1232" spans="4:5" hidden="1">
      <c r="D1232" s="4" t="s">
        <v>275</v>
      </c>
      <c r="E1232" s="4" t="s">
        <v>253</v>
      </c>
    </row>
    <row r="1233" spans="4:5" hidden="1">
      <c r="D1233" s="4" t="s">
        <v>275</v>
      </c>
      <c r="E1233" s="4" t="s">
        <v>261</v>
      </c>
    </row>
    <row r="1234" spans="4:5" hidden="1">
      <c r="D1234" s="4" t="s">
        <v>247</v>
      </c>
      <c r="E1234" s="4" t="s">
        <v>261</v>
      </c>
    </row>
    <row r="1235" spans="4:5" hidden="1">
      <c r="D1235" s="4" t="s">
        <v>243</v>
      </c>
      <c r="E1235" s="4" t="s">
        <v>253</v>
      </c>
    </row>
    <row r="1236" spans="4:5" hidden="1">
      <c r="D1236" s="4" t="s">
        <v>243</v>
      </c>
      <c r="E1236" s="4" t="s">
        <v>272</v>
      </c>
    </row>
    <row r="1237" spans="4:5" hidden="1">
      <c r="D1237" s="4" t="s">
        <v>267</v>
      </c>
      <c r="E1237" s="4" t="s">
        <v>253</v>
      </c>
    </row>
    <row r="1238" spans="4:5" hidden="1">
      <c r="D1238" s="4" t="s">
        <v>243</v>
      </c>
      <c r="E1238" s="4" t="s">
        <v>253</v>
      </c>
    </row>
    <row r="1239" spans="4:5" hidden="1">
      <c r="D1239" s="4" t="s">
        <v>247</v>
      </c>
      <c r="E1239" s="4" t="s">
        <v>253</v>
      </c>
    </row>
    <row r="1240" spans="4:5" hidden="1">
      <c r="D1240" s="4" t="s">
        <v>275</v>
      </c>
      <c r="E1240" s="4" t="s">
        <v>286</v>
      </c>
    </row>
    <row r="1241" spans="4:5" hidden="1">
      <c r="D1241" s="4" t="s">
        <v>275</v>
      </c>
      <c r="E1241" s="4" t="s">
        <v>258</v>
      </c>
    </row>
    <row r="1242" spans="4:5" hidden="1">
      <c r="D1242" s="4" t="s">
        <v>247</v>
      </c>
      <c r="E1242" s="4" t="s">
        <v>258</v>
      </c>
    </row>
    <row r="1243" spans="4:5" hidden="1">
      <c r="D1243" s="4" t="s">
        <v>247</v>
      </c>
      <c r="E1243" s="4" t="s">
        <v>286</v>
      </c>
    </row>
    <row r="1244" spans="4:5" hidden="1">
      <c r="D1244" s="4" t="s">
        <v>247</v>
      </c>
      <c r="E1244" s="4" t="s">
        <v>286</v>
      </c>
    </row>
    <row r="1245" spans="4:5" hidden="1">
      <c r="D1245" s="4" t="s">
        <v>247</v>
      </c>
      <c r="E1245" s="4" t="s">
        <v>261</v>
      </c>
    </row>
    <row r="1246" spans="4:5" hidden="1">
      <c r="D1246" s="4" t="s">
        <v>264</v>
      </c>
      <c r="E1246" s="4" t="s">
        <v>255</v>
      </c>
    </row>
    <row r="1247" spans="4:5" hidden="1">
      <c r="D1247" s="4" t="s">
        <v>243</v>
      </c>
      <c r="E1247" s="4" t="s">
        <v>244</v>
      </c>
    </row>
    <row r="1248" spans="4:5" hidden="1">
      <c r="D1248" s="4" t="s">
        <v>264</v>
      </c>
      <c r="E1248" s="4" t="s">
        <v>261</v>
      </c>
    </row>
    <row r="1249" spans="4:5" hidden="1">
      <c r="D1249" s="4" t="s">
        <v>247</v>
      </c>
      <c r="E1249" s="4" t="s">
        <v>272</v>
      </c>
    </row>
    <row r="1250" spans="4:5" hidden="1">
      <c r="D1250" s="4" t="s">
        <v>267</v>
      </c>
      <c r="E1250" s="4" t="s">
        <v>248</v>
      </c>
    </row>
    <row r="1251" spans="4:5" hidden="1">
      <c r="D1251" s="4" t="s">
        <v>243</v>
      </c>
      <c r="E1251" s="4" t="s">
        <v>255</v>
      </c>
    </row>
    <row r="1252" spans="4:5" hidden="1">
      <c r="D1252" s="4" t="s">
        <v>243</v>
      </c>
      <c r="E1252" s="4" t="s">
        <v>261</v>
      </c>
    </row>
    <row r="1253" spans="4:5" hidden="1">
      <c r="D1253" s="4" t="s">
        <v>247</v>
      </c>
      <c r="E1253" s="4" t="s">
        <v>286</v>
      </c>
    </row>
    <row r="1254" spans="4:5" hidden="1">
      <c r="D1254" s="4" t="s">
        <v>247</v>
      </c>
      <c r="E1254" s="4" t="s">
        <v>248</v>
      </c>
    </row>
    <row r="1255" spans="4:5" hidden="1">
      <c r="D1255" s="4" t="s">
        <v>243</v>
      </c>
      <c r="E1255" s="4" t="s">
        <v>261</v>
      </c>
    </row>
    <row r="1256" spans="4:5" hidden="1">
      <c r="D1256" s="4" t="s">
        <v>247</v>
      </c>
      <c r="E1256" s="4" t="s">
        <v>286</v>
      </c>
    </row>
    <row r="1257" spans="4:5" hidden="1">
      <c r="D1257" s="4" t="s">
        <v>264</v>
      </c>
      <c r="E1257" s="4" t="s">
        <v>248</v>
      </c>
    </row>
    <row r="1258" spans="4:5" hidden="1">
      <c r="D1258" s="4" t="s">
        <v>275</v>
      </c>
      <c r="E1258" s="4" t="s">
        <v>272</v>
      </c>
    </row>
    <row r="1259" spans="4:5" hidden="1">
      <c r="D1259" s="4" t="s">
        <v>247</v>
      </c>
      <c r="E1259" s="4" t="s">
        <v>244</v>
      </c>
    </row>
    <row r="1260" spans="4:5" hidden="1">
      <c r="D1260" s="4" t="s">
        <v>264</v>
      </c>
      <c r="E1260" s="4" t="s">
        <v>286</v>
      </c>
    </row>
    <row r="1261" spans="4:5" hidden="1">
      <c r="D1261" s="4" t="s">
        <v>247</v>
      </c>
      <c r="E1261" s="4" t="s">
        <v>261</v>
      </c>
    </row>
    <row r="1262" spans="4:5" hidden="1">
      <c r="D1262" s="4" t="s">
        <v>243</v>
      </c>
      <c r="E1262" s="4" t="s">
        <v>244</v>
      </c>
    </row>
    <row r="1263" spans="4:5" hidden="1">
      <c r="D1263" s="4" t="s">
        <v>275</v>
      </c>
      <c r="E1263" s="4" t="s">
        <v>286</v>
      </c>
    </row>
    <row r="1264" spans="4:5" hidden="1">
      <c r="D1264" s="4" t="s">
        <v>247</v>
      </c>
      <c r="E1264" s="4" t="s">
        <v>255</v>
      </c>
    </row>
    <row r="1265" spans="4:5" hidden="1">
      <c r="D1265" s="4" t="s">
        <v>243</v>
      </c>
      <c r="E1265" s="4" t="s">
        <v>253</v>
      </c>
    </row>
    <row r="1266" spans="4:5" hidden="1">
      <c r="D1266" s="4" t="s">
        <v>247</v>
      </c>
      <c r="E1266" s="4" t="s">
        <v>272</v>
      </c>
    </row>
    <row r="1267" spans="4:5" hidden="1">
      <c r="D1267" s="4" t="s">
        <v>247</v>
      </c>
      <c r="E1267" s="4" t="s">
        <v>244</v>
      </c>
    </row>
    <row r="1268" spans="4:5" hidden="1">
      <c r="D1268" s="4" t="s">
        <v>243</v>
      </c>
      <c r="E1268" s="4" t="s">
        <v>258</v>
      </c>
    </row>
    <row r="1269" spans="4:5" hidden="1">
      <c r="D1269" s="4" t="s">
        <v>267</v>
      </c>
      <c r="E1269" s="4" t="s">
        <v>244</v>
      </c>
    </row>
    <row r="1270" spans="4:5" hidden="1">
      <c r="D1270" s="4" t="s">
        <v>247</v>
      </c>
      <c r="E1270" s="4" t="s">
        <v>258</v>
      </c>
    </row>
    <row r="1271" spans="4:5" hidden="1">
      <c r="D1271" s="4" t="s">
        <v>247</v>
      </c>
      <c r="E1271" s="4" t="s">
        <v>244</v>
      </c>
    </row>
    <row r="1272" spans="4:5" hidden="1">
      <c r="D1272" s="4" t="s">
        <v>267</v>
      </c>
      <c r="E1272" s="4" t="s">
        <v>258</v>
      </c>
    </row>
    <row r="1273" spans="4:5" hidden="1">
      <c r="D1273" s="4" t="s">
        <v>243</v>
      </c>
      <c r="E1273" s="4" t="s">
        <v>244</v>
      </c>
    </row>
    <row r="1274" spans="4:5" hidden="1">
      <c r="D1274" s="4" t="s">
        <v>275</v>
      </c>
      <c r="E1274" s="4" t="s">
        <v>258</v>
      </c>
    </row>
    <row r="1275" spans="4:5" hidden="1">
      <c r="D1275" s="4" t="s">
        <v>275</v>
      </c>
      <c r="E1275" s="4" t="s">
        <v>261</v>
      </c>
    </row>
    <row r="1276" spans="4:5" hidden="1">
      <c r="D1276" s="4" t="s">
        <v>264</v>
      </c>
      <c r="E1276" s="4" t="s">
        <v>272</v>
      </c>
    </row>
    <row r="1277" spans="4:5" hidden="1">
      <c r="D1277" s="4" t="s">
        <v>264</v>
      </c>
      <c r="E1277" s="4" t="s">
        <v>258</v>
      </c>
    </row>
    <row r="1278" spans="4:5" hidden="1">
      <c r="D1278" s="4" t="s">
        <v>267</v>
      </c>
      <c r="E1278" s="4" t="s">
        <v>272</v>
      </c>
    </row>
    <row r="1279" spans="4:5" hidden="1">
      <c r="D1279" s="4" t="s">
        <v>247</v>
      </c>
      <c r="E1279" s="4" t="s">
        <v>286</v>
      </c>
    </row>
    <row r="1280" spans="4:5" hidden="1">
      <c r="D1280" s="4" t="s">
        <v>247</v>
      </c>
      <c r="E1280" s="4" t="s">
        <v>255</v>
      </c>
    </row>
    <row r="1281" spans="4:5" hidden="1">
      <c r="D1281" s="4" t="s">
        <v>267</v>
      </c>
      <c r="E1281" s="4" t="s">
        <v>255</v>
      </c>
    </row>
    <row r="1282" spans="4:5" hidden="1">
      <c r="D1282" s="4" t="s">
        <v>275</v>
      </c>
      <c r="E1282" s="4" t="s">
        <v>244</v>
      </c>
    </row>
    <row r="1283" spans="4:5" hidden="1">
      <c r="D1283" s="4" t="s">
        <v>264</v>
      </c>
      <c r="E1283" s="4" t="s">
        <v>261</v>
      </c>
    </row>
    <row r="1284" spans="4:5" hidden="1">
      <c r="D1284" s="4" t="s">
        <v>264</v>
      </c>
      <c r="E1284" s="4" t="s">
        <v>272</v>
      </c>
    </row>
    <row r="1285" spans="4:5" hidden="1">
      <c r="D1285" s="4" t="s">
        <v>267</v>
      </c>
      <c r="E1285" s="4" t="s">
        <v>261</v>
      </c>
    </row>
    <row r="1286" spans="4:5" hidden="1">
      <c r="D1286" s="4" t="s">
        <v>264</v>
      </c>
      <c r="E1286" s="4" t="s">
        <v>248</v>
      </c>
    </row>
    <row r="1287" spans="4:5" hidden="1">
      <c r="D1287" s="4" t="s">
        <v>275</v>
      </c>
      <c r="E1287" s="4" t="s">
        <v>248</v>
      </c>
    </row>
    <row r="1288" spans="4:5" hidden="1">
      <c r="D1288" s="4" t="s">
        <v>264</v>
      </c>
      <c r="E1288" s="4" t="s">
        <v>244</v>
      </c>
    </row>
    <row r="1289" spans="4:5" hidden="1">
      <c r="D1289" s="4" t="s">
        <v>247</v>
      </c>
      <c r="E1289" s="4" t="s">
        <v>286</v>
      </c>
    </row>
    <row r="1290" spans="4:5" hidden="1">
      <c r="D1290" s="4" t="s">
        <v>243</v>
      </c>
      <c r="E1290" s="4" t="s">
        <v>286</v>
      </c>
    </row>
    <row r="1291" spans="4:5" hidden="1">
      <c r="D1291" s="4" t="s">
        <v>275</v>
      </c>
      <c r="E1291" s="4" t="s">
        <v>261</v>
      </c>
    </row>
    <row r="1292" spans="4:5" hidden="1">
      <c r="D1292" s="4" t="s">
        <v>275</v>
      </c>
      <c r="E1292" s="4" t="s">
        <v>253</v>
      </c>
    </row>
    <row r="1293" spans="4:5" hidden="1">
      <c r="D1293" s="4" t="s">
        <v>275</v>
      </c>
      <c r="E1293" s="4" t="s">
        <v>272</v>
      </c>
    </row>
    <row r="1294" spans="4:5" hidden="1">
      <c r="D1294" s="4" t="s">
        <v>264</v>
      </c>
      <c r="E1294" s="4" t="s">
        <v>255</v>
      </c>
    </row>
    <row r="1295" spans="4:5" hidden="1">
      <c r="D1295" s="4" t="s">
        <v>264</v>
      </c>
      <c r="E1295" s="4" t="s">
        <v>255</v>
      </c>
    </row>
    <row r="1296" spans="4:5" hidden="1">
      <c r="D1296" s="4" t="s">
        <v>247</v>
      </c>
      <c r="E1296" s="4" t="s">
        <v>244</v>
      </c>
    </row>
    <row r="1297" spans="4:5" hidden="1">
      <c r="D1297" s="4" t="s">
        <v>247</v>
      </c>
      <c r="E1297" s="4" t="s">
        <v>248</v>
      </c>
    </row>
    <row r="1298" spans="4:5" hidden="1">
      <c r="D1298" s="4" t="s">
        <v>247</v>
      </c>
      <c r="E1298" s="4" t="s">
        <v>258</v>
      </c>
    </row>
    <row r="1299" spans="4:5" hidden="1">
      <c r="D1299" s="4" t="s">
        <v>275</v>
      </c>
      <c r="E1299" s="4" t="s">
        <v>244</v>
      </c>
    </row>
    <row r="1300" spans="4:5" hidden="1">
      <c r="D1300" s="4" t="s">
        <v>264</v>
      </c>
      <c r="E1300" s="4" t="s">
        <v>286</v>
      </c>
    </row>
    <row r="1301" spans="4:5" hidden="1">
      <c r="D1301" s="4" t="s">
        <v>267</v>
      </c>
      <c r="E1301" s="4" t="s">
        <v>244</v>
      </c>
    </row>
    <row r="1302" spans="4:5" hidden="1">
      <c r="D1302" s="4" t="s">
        <v>267</v>
      </c>
      <c r="E1302" s="4" t="s">
        <v>255</v>
      </c>
    </row>
    <row r="1303" spans="4:5" hidden="1">
      <c r="D1303" s="4" t="s">
        <v>264</v>
      </c>
      <c r="E1303" s="4" t="s">
        <v>286</v>
      </c>
    </row>
    <row r="1304" spans="4:5" hidden="1">
      <c r="D1304" s="4" t="s">
        <v>247</v>
      </c>
      <c r="E1304" s="4" t="s">
        <v>255</v>
      </c>
    </row>
    <row r="1305" spans="4:5" hidden="1">
      <c r="D1305" s="4" t="s">
        <v>247</v>
      </c>
      <c r="E1305" s="4" t="s">
        <v>272</v>
      </c>
    </row>
    <row r="1306" spans="4:5" hidden="1">
      <c r="D1306" s="4" t="s">
        <v>267</v>
      </c>
      <c r="E1306" s="4" t="s">
        <v>244</v>
      </c>
    </row>
    <row r="1307" spans="4:5" hidden="1">
      <c r="D1307" s="4" t="s">
        <v>267</v>
      </c>
      <c r="E1307" s="4" t="s">
        <v>258</v>
      </c>
    </row>
    <row r="1308" spans="4:5" hidden="1">
      <c r="D1308" s="4" t="s">
        <v>243</v>
      </c>
      <c r="E1308" s="4" t="s">
        <v>255</v>
      </c>
    </row>
    <row r="1309" spans="4:5" hidden="1">
      <c r="D1309" s="4" t="s">
        <v>247</v>
      </c>
      <c r="E1309" s="4" t="s">
        <v>244</v>
      </c>
    </row>
    <row r="1310" spans="4:5" hidden="1">
      <c r="D1310" s="4" t="s">
        <v>267</v>
      </c>
      <c r="E1310" s="4" t="s">
        <v>258</v>
      </c>
    </row>
    <row r="1311" spans="4:5" hidden="1">
      <c r="D1311" s="4" t="s">
        <v>247</v>
      </c>
      <c r="E1311" s="4" t="s">
        <v>286</v>
      </c>
    </row>
    <row r="1312" spans="4:5" hidden="1">
      <c r="D1312" s="4" t="s">
        <v>247</v>
      </c>
      <c r="E1312" s="4" t="s">
        <v>261</v>
      </c>
    </row>
    <row r="1313" spans="4:5" hidden="1">
      <c r="D1313" s="4" t="s">
        <v>243</v>
      </c>
      <c r="E1313" s="4" t="s">
        <v>253</v>
      </c>
    </row>
    <row r="1314" spans="4:5" hidden="1">
      <c r="D1314" s="4" t="s">
        <v>264</v>
      </c>
      <c r="E1314" s="4" t="s">
        <v>253</v>
      </c>
    </row>
    <row r="1315" spans="4:5" hidden="1">
      <c r="D1315" s="4" t="s">
        <v>247</v>
      </c>
      <c r="E1315" s="4" t="s">
        <v>255</v>
      </c>
    </row>
    <row r="1316" spans="4:5" hidden="1">
      <c r="D1316" s="4" t="s">
        <v>275</v>
      </c>
      <c r="E1316" s="4" t="s">
        <v>272</v>
      </c>
    </row>
    <row r="1317" spans="4:5" hidden="1">
      <c r="D1317" s="4" t="s">
        <v>247</v>
      </c>
      <c r="E1317" s="4" t="s">
        <v>255</v>
      </c>
    </row>
    <row r="1318" spans="4:5" hidden="1">
      <c r="D1318" s="4" t="s">
        <v>264</v>
      </c>
      <c r="E1318" s="4" t="s">
        <v>272</v>
      </c>
    </row>
    <row r="1319" spans="4:5" hidden="1">
      <c r="D1319" s="4" t="s">
        <v>275</v>
      </c>
      <c r="E1319" s="4" t="s">
        <v>258</v>
      </c>
    </row>
    <row r="1320" spans="4:5" hidden="1">
      <c r="D1320" s="4" t="s">
        <v>243</v>
      </c>
      <c r="E1320" s="4" t="s">
        <v>255</v>
      </c>
    </row>
    <row r="1321" spans="4:5" hidden="1">
      <c r="D1321" s="4" t="s">
        <v>275</v>
      </c>
      <c r="E1321" s="4" t="s">
        <v>255</v>
      </c>
    </row>
    <row r="1322" spans="4:5" hidden="1">
      <c r="D1322" s="4" t="s">
        <v>264</v>
      </c>
      <c r="E1322" s="4" t="s">
        <v>261</v>
      </c>
    </row>
    <row r="1323" spans="4:5" hidden="1">
      <c r="D1323" s="4" t="s">
        <v>243</v>
      </c>
      <c r="E1323" s="4" t="s">
        <v>253</v>
      </c>
    </row>
    <row r="1324" spans="4:5" hidden="1">
      <c r="D1324" s="4" t="s">
        <v>264</v>
      </c>
      <c r="E1324" s="4" t="s">
        <v>286</v>
      </c>
    </row>
    <row r="1325" spans="4:5" hidden="1">
      <c r="D1325" s="4" t="s">
        <v>247</v>
      </c>
      <c r="E1325" s="4" t="s">
        <v>244</v>
      </c>
    </row>
    <row r="1326" spans="4:5" hidden="1">
      <c r="D1326" s="4" t="s">
        <v>275</v>
      </c>
      <c r="E1326" s="4" t="s">
        <v>248</v>
      </c>
    </row>
    <row r="1327" spans="4:5" hidden="1">
      <c r="D1327" s="4" t="s">
        <v>243</v>
      </c>
      <c r="E1327" s="4" t="s">
        <v>248</v>
      </c>
    </row>
    <row r="1328" spans="4:5" hidden="1">
      <c r="D1328" s="4" t="s">
        <v>267</v>
      </c>
      <c r="E1328" s="4" t="s">
        <v>286</v>
      </c>
    </row>
    <row r="1329" spans="4:5" hidden="1">
      <c r="D1329" s="4" t="s">
        <v>275</v>
      </c>
      <c r="E1329" s="4" t="s">
        <v>244</v>
      </c>
    </row>
    <row r="1330" spans="4:5" hidden="1">
      <c r="D1330" s="4" t="s">
        <v>247</v>
      </c>
      <c r="E1330" s="4" t="s">
        <v>248</v>
      </c>
    </row>
    <row r="1331" spans="4:5" hidden="1">
      <c r="D1331" s="4" t="s">
        <v>243</v>
      </c>
      <c r="E1331" s="4" t="s">
        <v>258</v>
      </c>
    </row>
    <row r="1332" spans="4:5" hidden="1">
      <c r="D1332" s="4" t="s">
        <v>275</v>
      </c>
      <c r="E1332" s="4" t="s">
        <v>286</v>
      </c>
    </row>
    <row r="1333" spans="4:5" hidden="1">
      <c r="D1333" s="4" t="s">
        <v>267</v>
      </c>
      <c r="E1333" s="4" t="s">
        <v>261</v>
      </c>
    </row>
    <row r="1334" spans="4:5" hidden="1">
      <c r="D1334" s="4" t="s">
        <v>247</v>
      </c>
      <c r="E1334" s="4" t="s">
        <v>248</v>
      </c>
    </row>
    <row r="1335" spans="4:5" hidden="1">
      <c r="D1335" s="4" t="s">
        <v>247</v>
      </c>
      <c r="E1335" s="4" t="s">
        <v>253</v>
      </c>
    </row>
    <row r="1336" spans="4:5" hidden="1">
      <c r="D1336" s="4" t="s">
        <v>247</v>
      </c>
      <c r="E1336" s="4" t="s">
        <v>261</v>
      </c>
    </row>
    <row r="1337" spans="4:5" hidden="1">
      <c r="D1337" s="4" t="s">
        <v>247</v>
      </c>
      <c r="E1337" s="4" t="s">
        <v>255</v>
      </c>
    </row>
    <row r="1338" spans="4:5" hidden="1">
      <c r="D1338" s="4" t="s">
        <v>243</v>
      </c>
      <c r="E1338" s="4" t="s">
        <v>248</v>
      </c>
    </row>
    <row r="1339" spans="4:5" hidden="1">
      <c r="D1339" s="4" t="s">
        <v>247</v>
      </c>
      <c r="E1339" s="4" t="s">
        <v>244</v>
      </c>
    </row>
    <row r="1340" spans="4:5" hidden="1">
      <c r="D1340" s="4" t="s">
        <v>275</v>
      </c>
      <c r="E1340" s="4" t="s">
        <v>255</v>
      </c>
    </row>
    <row r="1341" spans="4:5" hidden="1">
      <c r="D1341" s="4" t="s">
        <v>247</v>
      </c>
      <c r="E1341" s="4" t="s">
        <v>244</v>
      </c>
    </row>
    <row r="1342" spans="4:5" hidden="1">
      <c r="D1342" s="4" t="s">
        <v>243</v>
      </c>
      <c r="E1342" s="4" t="s">
        <v>258</v>
      </c>
    </row>
    <row r="1343" spans="4:5" hidden="1">
      <c r="D1343" s="4" t="s">
        <v>264</v>
      </c>
      <c r="E1343" s="4" t="s">
        <v>255</v>
      </c>
    </row>
    <row r="1344" spans="4:5" hidden="1">
      <c r="D1344" s="4" t="s">
        <v>267</v>
      </c>
      <c r="E1344" s="4" t="s">
        <v>272</v>
      </c>
    </row>
    <row r="1345" spans="4:5" hidden="1">
      <c r="D1345" s="4" t="s">
        <v>243</v>
      </c>
      <c r="E1345" s="4" t="s">
        <v>253</v>
      </c>
    </row>
    <row r="1346" spans="4:5" hidden="1">
      <c r="D1346" s="4" t="s">
        <v>243</v>
      </c>
      <c r="E1346" s="4" t="s">
        <v>255</v>
      </c>
    </row>
    <row r="1347" spans="4:5" hidden="1">
      <c r="D1347" s="4" t="s">
        <v>243</v>
      </c>
      <c r="E1347" s="4" t="s">
        <v>253</v>
      </c>
    </row>
    <row r="1348" spans="4:5" hidden="1">
      <c r="D1348" s="4" t="s">
        <v>275</v>
      </c>
      <c r="E1348" s="4" t="s">
        <v>255</v>
      </c>
    </row>
    <row r="1349" spans="4:5" hidden="1">
      <c r="D1349" s="4" t="s">
        <v>275</v>
      </c>
      <c r="E1349" s="4" t="s">
        <v>253</v>
      </c>
    </row>
    <row r="1350" spans="4:5" hidden="1">
      <c r="D1350" s="4" t="s">
        <v>264</v>
      </c>
      <c r="E1350" s="4" t="s">
        <v>272</v>
      </c>
    </row>
    <row r="1351" spans="4:5" hidden="1">
      <c r="D1351" s="4" t="s">
        <v>264</v>
      </c>
      <c r="E1351" s="4" t="s">
        <v>286</v>
      </c>
    </row>
    <row r="1352" spans="4:5" hidden="1">
      <c r="D1352" s="4" t="s">
        <v>243</v>
      </c>
      <c r="E1352" s="4" t="s">
        <v>255</v>
      </c>
    </row>
    <row r="1353" spans="4:5" hidden="1">
      <c r="D1353" s="4" t="s">
        <v>247</v>
      </c>
      <c r="E1353" s="4" t="s">
        <v>261</v>
      </c>
    </row>
    <row r="1354" spans="4:5" hidden="1">
      <c r="D1354" s="4" t="s">
        <v>243</v>
      </c>
      <c r="E1354" s="4" t="s">
        <v>253</v>
      </c>
    </row>
    <row r="1355" spans="4:5" hidden="1">
      <c r="D1355" s="4" t="s">
        <v>264</v>
      </c>
      <c r="E1355" s="4" t="s">
        <v>258</v>
      </c>
    </row>
    <row r="1356" spans="4:5" hidden="1">
      <c r="D1356" s="4" t="s">
        <v>243</v>
      </c>
      <c r="E1356" s="4" t="s">
        <v>261</v>
      </c>
    </row>
    <row r="1357" spans="4:5" hidden="1">
      <c r="D1357" s="4" t="s">
        <v>243</v>
      </c>
      <c r="E1357" s="4" t="s">
        <v>261</v>
      </c>
    </row>
    <row r="1358" spans="4:5" hidden="1">
      <c r="D1358" s="4" t="s">
        <v>243</v>
      </c>
      <c r="E1358" s="4" t="s">
        <v>261</v>
      </c>
    </row>
    <row r="1359" spans="4:5" hidden="1">
      <c r="D1359" s="4" t="s">
        <v>247</v>
      </c>
      <c r="E1359" s="4" t="s">
        <v>286</v>
      </c>
    </row>
    <row r="1360" spans="4:5" hidden="1">
      <c r="D1360" s="4" t="s">
        <v>267</v>
      </c>
      <c r="E1360" s="4" t="s">
        <v>272</v>
      </c>
    </row>
    <row r="1361" spans="4:5" hidden="1">
      <c r="D1361" s="4" t="s">
        <v>275</v>
      </c>
      <c r="E1361" s="4" t="s">
        <v>248</v>
      </c>
    </row>
    <row r="1362" spans="4:5" hidden="1">
      <c r="D1362" s="4" t="s">
        <v>247</v>
      </c>
      <c r="E1362" s="4" t="s">
        <v>258</v>
      </c>
    </row>
    <row r="1363" spans="4:5" hidden="1">
      <c r="D1363" s="4" t="s">
        <v>267</v>
      </c>
      <c r="E1363" s="4" t="s">
        <v>286</v>
      </c>
    </row>
    <row r="1364" spans="4:5" hidden="1">
      <c r="D1364" s="4" t="s">
        <v>267</v>
      </c>
      <c r="E1364" s="4" t="s">
        <v>272</v>
      </c>
    </row>
    <row r="1365" spans="4:5" hidden="1">
      <c r="D1365" s="4" t="s">
        <v>264</v>
      </c>
      <c r="E1365" s="4" t="s">
        <v>261</v>
      </c>
    </row>
    <row r="1366" spans="4:5" hidden="1">
      <c r="D1366" s="4" t="s">
        <v>267</v>
      </c>
      <c r="E1366" s="4" t="s">
        <v>248</v>
      </c>
    </row>
    <row r="1367" spans="4:5" hidden="1">
      <c r="D1367" s="4" t="s">
        <v>267</v>
      </c>
      <c r="E1367" s="4" t="s">
        <v>248</v>
      </c>
    </row>
    <row r="1368" spans="4:5" hidden="1">
      <c r="D1368" s="4" t="s">
        <v>275</v>
      </c>
      <c r="E1368" s="4" t="s">
        <v>258</v>
      </c>
    </row>
    <row r="1369" spans="4:5" hidden="1">
      <c r="D1369" s="4" t="s">
        <v>264</v>
      </c>
      <c r="E1369" s="4" t="s">
        <v>253</v>
      </c>
    </row>
    <row r="1370" spans="4:5" hidden="1">
      <c r="D1370" s="4" t="s">
        <v>247</v>
      </c>
      <c r="E1370" s="4" t="s">
        <v>286</v>
      </c>
    </row>
    <row r="1371" spans="4:5" hidden="1">
      <c r="D1371" s="4" t="s">
        <v>264</v>
      </c>
      <c r="E1371" s="4" t="s">
        <v>286</v>
      </c>
    </row>
    <row r="1372" spans="4:5" hidden="1">
      <c r="D1372" s="4" t="s">
        <v>243</v>
      </c>
      <c r="E1372" s="4" t="s">
        <v>261</v>
      </c>
    </row>
    <row r="1373" spans="4:5" hidden="1">
      <c r="D1373" s="4" t="s">
        <v>243</v>
      </c>
      <c r="E1373" s="4" t="s">
        <v>255</v>
      </c>
    </row>
    <row r="1374" spans="4:5" hidden="1">
      <c r="D1374" s="4" t="s">
        <v>247</v>
      </c>
      <c r="E1374" s="4" t="s">
        <v>258</v>
      </c>
    </row>
    <row r="1375" spans="4:5" hidden="1">
      <c r="D1375" s="4" t="s">
        <v>275</v>
      </c>
      <c r="E1375" s="4" t="s">
        <v>244</v>
      </c>
    </row>
    <row r="1376" spans="4:5" hidden="1">
      <c r="D1376" s="4" t="s">
        <v>247</v>
      </c>
      <c r="E1376" s="4" t="s">
        <v>286</v>
      </c>
    </row>
    <row r="1377" spans="4:5" hidden="1">
      <c r="D1377" s="4" t="s">
        <v>264</v>
      </c>
      <c r="E1377" s="4" t="s">
        <v>248</v>
      </c>
    </row>
    <row r="1378" spans="4:5" hidden="1">
      <c r="D1378" s="4" t="s">
        <v>247</v>
      </c>
      <c r="E1378" s="4" t="s">
        <v>286</v>
      </c>
    </row>
    <row r="1379" spans="4:5" hidden="1">
      <c r="D1379" s="4" t="s">
        <v>243</v>
      </c>
      <c r="E1379" s="4" t="s">
        <v>244</v>
      </c>
    </row>
    <row r="1380" spans="4:5" hidden="1">
      <c r="D1380" s="4" t="s">
        <v>247</v>
      </c>
      <c r="E1380" s="4" t="s">
        <v>255</v>
      </c>
    </row>
    <row r="1381" spans="4:5" hidden="1">
      <c r="D1381" s="4" t="s">
        <v>275</v>
      </c>
      <c r="E1381" s="4" t="s">
        <v>258</v>
      </c>
    </row>
    <row r="1382" spans="4:5" hidden="1">
      <c r="D1382" s="4" t="s">
        <v>243</v>
      </c>
      <c r="E1382" s="4" t="s">
        <v>248</v>
      </c>
    </row>
    <row r="1383" spans="4:5" hidden="1">
      <c r="D1383" s="4" t="s">
        <v>267</v>
      </c>
      <c r="E1383" s="4" t="s">
        <v>286</v>
      </c>
    </row>
    <row r="1384" spans="4:5" hidden="1">
      <c r="D1384" s="4" t="s">
        <v>267</v>
      </c>
      <c r="E1384" s="4" t="s">
        <v>244</v>
      </c>
    </row>
    <row r="1385" spans="4:5" hidden="1">
      <c r="D1385" s="4" t="s">
        <v>247</v>
      </c>
      <c r="E1385" s="4" t="s">
        <v>258</v>
      </c>
    </row>
    <row r="1386" spans="4:5" hidden="1">
      <c r="D1386" s="4" t="s">
        <v>264</v>
      </c>
      <c r="E1386" s="4" t="s">
        <v>255</v>
      </c>
    </row>
    <row r="1387" spans="4:5" hidden="1">
      <c r="D1387" s="4" t="s">
        <v>267</v>
      </c>
      <c r="E1387" s="4" t="s">
        <v>258</v>
      </c>
    </row>
    <row r="1388" spans="4:5" hidden="1">
      <c r="D1388" s="4" t="s">
        <v>247</v>
      </c>
      <c r="E1388" s="4" t="s">
        <v>272</v>
      </c>
    </row>
    <row r="1389" spans="4:5" hidden="1">
      <c r="D1389" s="4" t="s">
        <v>247</v>
      </c>
      <c r="E1389" s="4" t="s">
        <v>248</v>
      </c>
    </row>
    <row r="1390" spans="4:5" hidden="1">
      <c r="D1390" s="4" t="s">
        <v>267</v>
      </c>
      <c r="E1390" s="4" t="s">
        <v>255</v>
      </c>
    </row>
    <row r="1391" spans="4:5" hidden="1">
      <c r="D1391" s="4" t="s">
        <v>275</v>
      </c>
      <c r="E1391" s="4" t="s">
        <v>244</v>
      </c>
    </row>
    <row r="1392" spans="4:5" hidden="1">
      <c r="D1392" s="4" t="s">
        <v>267</v>
      </c>
      <c r="E1392" s="4" t="s">
        <v>261</v>
      </c>
    </row>
    <row r="1393" spans="4:5" hidden="1">
      <c r="D1393" s="4" t="s">
        <v>243</v>
      </c>
      <c r="E1393" s="4" t="s">
        <v>248</v>
      </c>
    </row>
    <row r="1394" spans="4:5" hidden="1">
      <c r="D1394" s="4" t="s">
        <v>267</v>
      </c>
      <c r="E1394" s="4" t="s">
        <v>253</v>
      </c>
    </row>
    <row r="1395" spans="4:5" hidden="1">
      <c r="D1395" s="4" t="s">
        <v>264</v>
      </c>
      <c r="E1395" s="4" t="s">
        <v>255</v>
      </c>
    </row>
    <row r="1396" spans="4:5" hidden="1">
      <c r="D1396" s="4" t="s">
        <v>267</v>
      </c>
      <c r="E1396" s="4" t="s">
        <v>248</v>
      </c>
    </row>
    <row r="1397" spans="4:5" hidden="1">
      <c r="D1397" s="4" t="s">
        <v>275</v>
      </c>
      <c r="E1397" s="4" t="s">
        <v>244</v>
      </c>
    </row>
    <row r="1398" spans="4:5" hidden="1">
      <c r="D1398" s="4" t="s">
        <v>243</v>
      </c>
      <c r="E1398" s="4" t="s">
        <v>258</v>
      </c>
    </row>
    <row r="1399" spans="4:5" hidden="1">
      <c r="D1399" s="4" t="s">
        <v>275</v>
      </c>
      <c r="E1399" s="4" t="s">
        <v>286</v>
      </c>
    </row>
    <row r="1400" spans="4:5" hidden="1">
      <c r="D1400" s="4" t="s">
        <v>243</v>
      </c>
      <c r="E1400" s="4" t="s">
        <v>258</v>
      </c>
    </row>
    <row r="1401" spans="4:5" hidden="1">
      <c r="D1401" s="4" t="s">
        <v>247</v>
      </c>
      <c r="E1401" s="4" t="s">
        <v>255</v>
      </c>
    </row>
    <row r="1402" spans="4:5" hidden="1">
      <c r="D1402" s="4" t="s">
        <v>275</v>
      </c>
      <c r="E1402" s="4" t="s">
        <v>244</v>
      </c>
    </row>
    <row r="1403" spans="4:5" hidden="1">
      <c r="D1403" s="4" t="s">
        <v>243</v>
      </c>
      <c r="E1403" s="4" t="s">
        <v>244</v>
      </c>
    </row>
    <row r="1404" spans="4:5" hidden="1">
      <c r="D1404" s="4" t="s">
        <v>243</v>
      </c>
      <c r="E1404" s="4" t="s">
        <v>261</v>
      </c>
    </row>
    <row r="1405" spans="4:5" hidden="1">
      <c r="D1405" s="4" t="s">
        <v>243</v>
      </c>
      <c r="E1405" s="4" t="s">
        <v>253</v>
      </c>
    </row>
    <row r="1406" spans="4:5" hidden="1">
      <c r="D1406" s="4" t="s">
        <v>247</v>
      </c>
      <c r="E1406" s="4" t="s">
        <v>255</v>
      </c>
    </row>
    <row r="1407" spans="4:5" hidden="1">
      <c r="D1407" s="4" t="s">
        <v>275</v>
      </c>
      <c r="E1407" s="4" t="s">
        <v>244</v>
      </c>
    </row>
    <row r="1408" spans="4:5" hidden="1">
      <c r="D1408" s="4" t="s">
        <v>247</v>
      </c>
      <c r="E1408" s="4" t="s">
        <v>253</v>
      </c>
    </row>
    <row r="1409" spans="4:5" hidden="1">
      <c r="D1409" s="4" t="s">
        <v>275</v>
      </c>
      <c r="E1409" s="4" t="s">
        <v>286</v>
      </c>
    </row>
    <row r="1410" spans="4:5" hidden="1">
      <c r="D1410" s="4" t="s">
        <v>264</v>
      </c>
      <c r="E1410" s="4" t="s">
        <v>244</v>
      </c>
    </row>
    <row r="1411" spans="4:5" hidden="1">
      <c r="D1411" s="4" t="s">
        <v>267</v>
      </c>
      <c r="E1411" s="4" t="s">
        <v>261</v>
      </c>
    </row>
    <row r="1412" spans="4:5" hidden="1">
      <c r="D1412" s="4" t="s">
        <v>275</v>
      </c>
      <c r="E1412" s="4" t="s">
        <v>272</v>
      </c>
    </row>
    <row r="1413" spans="4:5" hidden="1">
      <c r="D1413" s="4" t="s">
        <v>275</v>
      </c>
      <c r="E1413" s="4" t="s">
        <v>244</v>
      </c>
    </row>
    <row r="1414" spans="4:5" hidden="1">
      <c r="D1414" s="4" t="s">
        <v>243</v>
      </c>
      <c r="E1414" s="4" t="s">
        <v>255</v>
      </c>
    </row>
    <row r="1415" spans="4:5" hidden="1">
      <c r="D1415" s="4" t="s">
        <v>247</v>
      </c>
      <c r="E1415" s="4" t="s">
        <v>286</v>
      </c>
    </row>
    <row r="1416" spans="4:5" hidden="1">
      <c r="D1416" s="4" t="s">
        <v>275</v>
      </c>
      <c r="E1416" s="4" t="s">
        <v>261</v>
      </c>
    </row>
    <row r="1417" spans="4:5" hidden="1">
      <c r="D1417" s="4" t="s">
        <v>267</v>
      </c>
      <c r="E1417" s="4" t="s">
        <v>244</v>
      </c>
    </row>
    <row r="1418" spans="4:5" hidden="1">
      <c r="D1418" s="4" t="s">
        <v>267</v>
      </c>
      <c r="E1418" s="4" t="s">
        <v>248</v>
      </c>
    </row>
    <row r="1419" spans="4:5" hidden="1">
      <c r="D1419" s="4" t="s">
        <v>243</v>
      </c>
      <c r="E1419" s="4" t="s">
        <v>248</v>
      </c>
    </row>
    <row r="1420" spans="4:5" hidden="1">
      <c r="D1420" s="4" t="s">
        <v>247</v>
      </c>
      <c r="E1420" s="4" t="s">
        <v>272</v>
      </c>
    </row>
    <row r="1421" spans="4:5" hidden="1">
      <c r="D1421" s="4" t="s">
        <v>247</v>
      </c>
      <c r="E1421" s="4" t="s">
        <v>255</v>
      </c>
    </row>
    <row r="1422" spans="4:5" hidden="1">
      <c r="D1422" s="4" t="s">
        <v>264</v>
      </c>
      <c r="E1422" s="4" t="s">
        <v>244</v>
      </c>
    </row>
    <row r="1423" spans="4:5" hidden="1">
      <c r="D1423" s="4" t="s">
        <v>267</v>
      </c>
      <c r="E1423" s="4" t="s">
        <v>248</v>
      </c>
    </row>
    <row r="1424" spans="4:5" hidden="1">
      <c r="D1424" s="4" t="s">
        <v>275</v>
      </c>
      <c r="E1424" s="4" t="s">
        <v>253</v>
      </c>
    </row>
    <row r="1425" spans="4:5" hidden="1">
      <c r="D1425" s="4" t="s">
        <v>264</v>
      </c>
      <c r="E1425" s="4" t="s">
        <v>272</v>
      </c>
    </row>
    <row r="1426" spans="4:5" hidden="1">
      <c r="D1426" s="4" t="s">
        <v>264</v>
      </c>
      <c r="E1426" s="4" t="s">
        <v>255</v>
      </c>
    </row>
    <row r="1427" spans="4:5" hidden="1">
      <c r="D1427" s="4" t="s">
        <v>267</v>
      </c>
      <c r="E1427" s="4" t="s">
        <v>244</v>
      </c>
    </row>
    <row r="1428" spans="4:5" hidden="1">
      <c r="D1428" s="4" t="s">
        <v>264</v>
      </c>
      <c r="E1428" s="4" t="s">
        <v>272</v>
      </c>
    </row>
    <row r="1429" spans="4:5" hidden="1">
      <c r="D1429" s="4" t="s">
        <v>264</v>
      </c>
      <c r="E1429" s="4" t="s">
        <v>255</v>
      </c>
    </row>
    <row r="1430" spans="4:5" hidden="1">
      <c r="D1430" s="4" t="s">
        <v>243</v>
      </c>
      <c r="E1430" s="4" t="s">
        <v>253</v>
      </c>
    </row>
    <row r="1431" spans="4:5" hidden="1">
      <c r="D1431" s="4" t="s">
        <v>275</v>
      </c>
      <c r="E1431" s="4" t="s">
        <v>258</v>
      </c>
    </row>
    <row r="1432" spans="4:5" hidden="1">
      <c r="D1432" s="4" t="s">
        <v>247</v>
      </c>
      <c r="E1432" s="4" t="s">
        <v>244</v>
      </c>
    </row>
    <row r="1433" spans="4:5" hidden="1">
      <c r="D1433" s="4" t="s">
        <v>247</v>
      </c>
      <c r="E1433" s="4" t="s">
        <v>272</v>
      </c>
    </row>
    <row r="1434" spans="4:5" hidden="1">
      <c r="D1434" s="4" t="s">
        <v>275</v>
      </c>
      <c r="E1434" s="4" t="s">
        <v>244</v>
      </c>
    </row>
    <row r="1435" spans="4:5" hidden="1">
      <c r="D1435" s="4" t="s">
        <v>247</v>
      </c>
      <c r="E1435" s="4" t="s">
        <v>255</v>
      </c>
    </row>
    <row r="1436" spans="4:5" hidden="1">
      <c r="D1436" s="4" t="s">
        <v>275</v>
      </c>
      <c r="E1436" s="4" t="s">
        <v>255</v>
      </c>
    </row>
    <row r="1437" spans="4:5" hidden="1">
      <c r="D1437" s="4" t="s">
        <v>247</v>
      </c>
      <c r="E1437" s="4" t="s">
        <v>244</v>
      </c>
    </row>
    <row r="1438" spans="4:5" hidden="1">
      <c r="D1438" s="4" t="s">
        <v>264</v>
      </c>
      <c r="E1438" s="4" t="s">
        <v>272</v>
      </c>
    </row>
    <row r="1439" spans="4:5" hidden="1">
      <c r="D1439" s="4" t="s">
        <v>275</v>
      </c>
      <c r="E1439" s="4" t="s">
        <v>248</v>
      </c>
    </row>
    <row r="1440" spans="4:5" hidden="1">
      <c r="D1440" s="4" t="s">
        <v>267</v>
      </c>
      <c r="E1440" s="4" t="s">
        <v>244</v>
      </c>
    </row>
    <row r="1441" spans="4:5" hidden="1">
      <c r="D1441" s="4" t="s">
        <v>243</v>
      </c>
      <c r="E1441" s="4" t="s">
        <v>255</v>
      </c>
    </row>
    <row r="1442" spans="4:5" hidden="1">
      <c r="D1442" s="4" t="s">
        <v>247</v>
      </c>
      <c r="E1442" s="4" t="s">
        <v>261</v>
      </c>
    </row>
    <row r="1443" spans="4:5" hidden="1">
      <c r="D1443" s="4" t="s">
        <v>275</v>
      </c>
      <c r="E1443" s="4" t="s">
        <v>255</v>
      </c>
    </row>
    <row r="1444" spans="4:5" hidden="1">
      <c r="D1444" s="4" t="s">
        <v>243</v>
      </c>
      <c r="E1444" s="4" t="s">
        <v>248</v>
      </c>
    </row>
    <row r="1445" spans="4:5" hidden="1">
      <c r="D1445" s="4" t="s">
        <v>247</v>
      </c>
      <c r="E1445" s="4" t="s">
        <v>244</v>
      </c>
    </row>
    <row r="1446" spans="4:5" hidden="1">
      <c r="D1446" s="4" t="s">
        <v>247</v>
      </c>
      <c r="E1446" s="4" t="s">
        <v>261</v>
      </c>
    </row>
    <row r="1447" spans="4:5" hidden="1">
      <c r="D1447" s="4" t="s">
        <v>243</v>
      </c>
      <c r="E1447" s="4" t="s">
        <v>258</v>
      </c>
    </row>
    <row r="1448" spans="4:5" hidden="1">
      <c r="D1448" s="4" t="s">
        <v>247</v>
      </c>
      <c r="E1448" s="4" t="s">
        <v>261</v>
      </c>
    </row>
    <row r="1449" spans="4:5" hidden="1">
      <c r="D1449" s="4" t="s">
        <v>267</v>
      </c>
      <c r="E1449" s="4" t="s">
        <v>255</v>
      </c>
    </row>
    <row r="1450" spans="4:5" hidden="1">
      <c r="D1450" s="4" t="s">
        <v>264</v>
      </c>
      <c r="E1450" s="4" t="s">
        <v>248</v>
      </c>
    </row>
    <row r="1451" spans="4:5" hidden="1">
      <c r="D1451" s="4" t="s">
        <v>267</v>
      </c>
      <c r="E1451" s="4" t="s">
        <v>248</v>
      </c>
    </row>
    <row r="1452" spans="4:5" hidden="1">
      <c r="D1452" s="4" t="s">
        <v>275</v>
      </c>
      <c r="E1452" s="4" t="s">
        <v>261</v>
      </c>
    </row>
    <row r="1453" spans="4:5" hidden="1">
      <c r="D1453" s="4" t="s">
        <v>264</v>
      </c>
      <c r="E1453" s="4" t="s">
        <v>244</v>
      </c>
    </row>
    <row r="1454" spans="4:5" hidden="1">
      <c r="D1454" s="4" t="s">
        <v>243</v>
      </c>
      <c r="E1454" s="4" t="s">
        <v>253</v>
      </c>
    </row>
    <row r="1455" spans="4:5" hidden="1">
      <c r="D1455" s="4" t="s">
        <v>275</v>
      </c>
      <c r="E1455" s="4" t="s">
        <v>255</v>
      </c>
    </row>
    <row r="1456" spans="4:5" hidden="1">
      <c r="D1456" s="4" t="s">
        <v>267</v>
      </c>
      <c r="E1456" s="4" t="s">
        <v>272</v>
      </c>
    </row>
    <row r="1457" spans="4:5" hidden="1">
      <c r="D1457" s="4" t="s">
        <v>247</v>
      </c>
      <c r="E1457" s="4" t="s">
        <v>255</v>
      </c>
    </row>
    <row r="1458" spans="4:5" hidden="1">
      <c r="D1458" s="4" t="s">
        <v>243</v>
      </c>
      <c r="E1458" s="4" t="s">
        <v>253</v>
      </c>
    </row>
    <row r="1459" spans="4:5" hidden="1">
      <c r="D1459" s="4" t="s">
        <v>247</v>
      </c>
      <c r="E1459" s="4" t="s">
        <v>286</v>
      </c>
    </row>
    <row r="1460" spans="4:5" hidden="1">
      <c r="D1460" s="4" t="s">
        <v>243</v>
      </c>
      <c r="E1460" s="4" t="s">
        <v>248</v>
      </c>
    </row>
    <row r="1461" spans="4:5" hidden="1">
      <c r="D1461" s="4" t="s">
        <v>247</v>
      </c>
      <c r="E1461" s="4" t="s">
        <v>255</v>
      </c>
    </row>
    <row r="1462" spans="4:5" hidden="1">
      <c r="D1462" s="4" t="s">
        <v>264</v>
      </c>
      <c r="E1462" s="4" t="s">
        <v>261</v>
      </c>
    </row>
    <row r="1463" spans="4:5" hidden="1">
      <c r="D1463" s="4" t="s">
        <v>247</v>
      </c>
      <c r="E1463" s="4" t="s">
        <v>286</v>
      </c>
    </row>
    <row r="1464" spans="4:5" hidden="1">
      <c r="D1464" s="4" t="s">
        <v>243</v>
      </c>
      <c r="E1464" s="4" t="s">
        <v>253</v>
      </c>
    </row>
    <row r="1465" spans="4:5" hidden="1">
      <c r="D1465" s="4" t="s">
        <v>243</v>
      </c>
      <c r="E1465" s="4" t="s">
        <v>261</v>
      </c>
    </row>
    <row r="1466" spans="4:5" hidden="1">
      <c r="D1466" s="4" t="s">
        <v>247</v>
      </c>
      <c r="E1466" s="4" t="s">
        <v>272</v>
      </c>
    </row>
    <row r="1467" spans="4:5" hidden="1">
      <c r="D1467" s="4" t="s">
        <v>275</v>
      </c>
      <c r="E1467" s="4" t="s">
        <v>248</v>
      </c>
    </row>
    <row r="1468" spans="4:5" hidden="1">
      <c r="D1468" s="4" t="s">
        <v>275</v>
      </c>
      <c r="E1468" s="4" t="s">
        <v>258</v>
      </c>
    </row>
    <row r="1469" spans="4:5" hidden="1">
      <c r="D1469" s="4" t="s">
        <v>267</v>
      </c>
      <c r="E1469" s="4" t="s">
        <v>244</v>
      </c>
    </row>
    <row r="1470" spans="4:5" hidden="1">
      <c r="D1470" s="4" t="s">
        <v>243</v>
      </c>
      <c r="E1470" s="4" t="s">
        <v>244</v>
      </c>
    </row>
    <row r="1471" spans="4:5" hidden="1">
      <c r="D1471" s="4" t="s">
        <v>243</v>
      </c>
      <c r="E1471" s="4" t="s">
        <v>258</v>
      </c>
    </row>
    <row r="1472" spans="4:5" hidden="1">
      <c r="D1472" s="4" t="s">
        <v>264</v>
      </c>
      <c r="E1472" s="4" t="s">
        <v>255</v>
      </c>
    </row>
    <row r="1473" spans="4:5" hidden="1">
      <c r="D1473" s="4" t="s">
        <v>264</v>
      </c>
      <c r="E1473" s="4" t="s">
        <v>261</v>
      </c>
    </row>
    <row r="1474" spans="4:5" hidden="1">
      <c r="D1474" s="4" t="s">
        <v>267</v>
      </c>
      <c r="E1474" s="4" t="s">
        <v>248</v>
      </c>
    </row>
    <row r="1475" spans="4:5" hidden="1">
      <c r="D1475" s="4" t="s">
        <v>243</v>
      </c>
      <c r="E1475" s="4" t="s">
        <v>255</v>
      </c>
    </row>
    <row r="1476" spans="4:5" hidden="1">
      <c r="D1476" s="4" t="s">
        <v>275</v>
      </c>
      <c r="E1476" s="4" t="s">
        <v>248</v>
      </c>
    </row>
    <row r="1477" spans="4:5" hidden="1">
      <c r="D1477" s="4" t="s">
        <v>247</v>
      </c>
      <c r="E1477" s="4" t="s">
        <v>272</v>
      </c>
    </row>
    <row r="1478" spans="4:5" hidden="1">
      <c r="D1478" s="4" t="s">
        <v>264</v>
      </c>
      <c r="E1478" s="4" t="s">
        <v>258</v>
      </c>
    </row>
    <row r="1479" spans="4:5" hidden="1">
      <c r="D1479" s="4" t="s">
        <v>264</v>
      </c>
      <c r="E1479" s="4" t="s">
        <v>248</v>
      </c>
    </row>
    <row r="1480" spans="4:5" hidden="1">
      <c r="D1480" s="4" t="s">
        <v>267</v>
      </c>
      <c r="E1480" s="4" t="s">
        <v>258</v>
      </c>
    </row>
    <row r="1481" spans="4:5" hidden="1">
      <c r="D1481" s="4" t="s">
        <v>247</v>
      </c>
      <c r="E1481" s="4" t="s">
        <v>258</v>
      </c>
    </row>
    <row r="1482" spans="4:5" hidden="1">
      <c r="D1482" s="4" t="s">
        <v>247</v>
      </c>
      <c r="E1482" s="4" t="s">
        <v>253</v>
      </c>
    </row>
    <row r="1483" spans="4:5" hidden="1">
      <c r="D1483" s="4" t="s">
        <v>247</v>
      </c>
      <c r="E1483" s="4" t="s">
        <v>248</v>
      </c>
    </row>
    <row r="1484" spans="4:5" hidden="1">
      <c r="D1484" s="4" t="s">
        <v>247</v>
      </c>
      <c r="E1484" s="4" t="s">
        <v>261</v>
      </c>
    </row>
    <row r="1485" spans="4:5" hidden="1">
      <c r="D1485" s="4" t="s">
        <v>247</v>
      </c>
      <c r="E1485" s="4" t="s">
        <v>261</v>
      </c>
    </row>
    <row r="1486" spans="4:5" hidden="1">
      <c r="D1486" s="4" t="s">
        <v>247</v>
      </c>
      <c r="E1486" s="4" t="s">
        <v>258</v>
      </c>
    </row>
    <row r="1487" spans="4:5" hidden="1">
      <c r="D1487" s="4" t="s">
        <v>264</v>
      </c>
      <c r="E1487" s="4" t="s">
        <v>253</v>
      </c>
    </row>
    <row r="1488" spans="4:5" hidden="1">
      <c r="D1488" s="4" t="s">
        <v>243</v>
      </c>
      <c r="E1488" s="4" t="s">
        <v>248</v>
      </c>
    </row>
    <row r="1489" spans="4:5" hidden="1">
      <c r="D1489" s="4" t="s">
        <v>275</v>
      </c>
      <c r="E1489" s="4" t="s">
        <v>248</v>
      </c>
    </row>
    <row r="1490" spans="4:5" hidden="1">
      <c r="D1490" s="4" t="s">
        <v>247</v>
      </c>
      <c r="E1490" s="4" t="s">
        <v>244</v>
      </c>
    </row>
    <row r="1491" spans="4:5" hidden="1">
      <c r="D1491" s="4" t="s">
        <v>275</v>
      </c>
      <c r="E1491" s="4" t="s">
        <v>272</v>
      </c>
    </row>
    <row r="1492" spans="4:5" hidden="1">
      <c r="D1492" s="4" t="s">
        <v>267</v>
      </c>
      <c r="E1492" s="4" t="s">
        <v>253</v>
      </c>
    </row>
    <row r="1493" spans="4:5" hidden="1">
      <c r="D1493" s="4" t="s">
        <v>247</v>
      </c>
      <c r="E1493" s="4" t="s">
        <v>261</v>
      </c>
    </row>
    <row r="1494" spans="4:5" hidden="1">
      <c r="D1494" s="4" t="s">
        <v>267</v>
      </c>
      <c r="E1494" s="4" t="s">
        <v>248</v>
      </c>
    </row>
    <row r="1495" spans="4:5" hidden="1">
      <c r="D1495" s="4" t="s">
        <v>264</v>
      </c>
      <c r="E1495" s="4" t="s">
        <v>286</v>
      </c>
    </row>
    <row r="1496" spans="4:5" hidden="1">
      <c r="D1496" s="4" t="s">
        <v>243</v>
      </c>
      <c r="E1496" s="4" t="s">
        <v>253</v>
      </c>
    </row>
    <row r="1497" spans="4:5" hidden="1">
      <c r="D1497" s="4" t="s">
        <v>264</v>
      </c>
      <c r="E1497" s="4" t="s">
        <v>244</v>
      </c>
    </row>
    <row r="1498" spans="4:5" hidden="1">
      <c r="D1498" s="4" t="s">
        <v>275</v>
      </c>
      <c r="E1498" s="4" t="s">
        <v>248</v>
      </c>
    </row>
    <row r="1499" spans="4:5" hidden="1">
      <c r="D1499" s="4" t="s">
        <v>275</v>
      </c>
      <c r="E1499" s="4" t="s">
        <v>261</v>
      </c>
    </row>
    <row r="1500" spans="4:5" hidden="1">
      <c r="D1500" s="4" t="s">
        <v>247</v>
      </c>
      <c r="E1500" s="4" t="s">
        <v>253</v>
      </c>
    </row>
    <row r="1501" spans="4:5" hidden="1">
      <c r="D1501" s="4" t="s">
        <v>264</v>
      </c>
      <c r="E1501" s="4" t="s">
        <v>248</v>
      </c>
    </row>
    <row r="1502" spans="4:5" hidden="1">
      <c r="D1502" s="4" t="s">
        <v>247</v>
      </c>
      <c r="E1502" s="4" t="s">
        <v>258</v>
      </c>
    </row>
    <row r="1503" spans="4:5" hidden="1">
      <c r="D1503" s="4" t="s">
        <v>247</v>
      </c>
      <c r="E1503" s="4" t="s">
        <v>244</v>
      </c>
    </row>
    <row r="1504" spans="4:5" hidden="1">
      <c r="D1504" s="4" t="s">
        <v>247</v>
      </c>
      <c r="E1504" s="4" t="s">
        <v>248</v>
      </c>
    </row>
    <row r="1505" spans="4:5" hidden="1">
      <c r="D1505" s="4" t="s">
        <v>247</v>
      </c>
      <c r="E1505" s="4" t="s">
        <v>258</v>
      </c>
    </row>
    <row r="1506" spans="4:5" hidden="1">
      <c r="D1506" s="4" t="s">
        <v>243</v>
      </c>
      <c r="E1506" s="4" t="s">
        <v>272</v>
      </c>
    </row>
    <row r="1507" spans="4:5" hidden="1">
      <c r="D1507" s="4" t="s">
        <v>264</v>
      </c>
      <c r="E1507" s="4" t="s">
        <v>258</v>
      </c>
    </row>
    <row r="1508" spans="4:5" hidden="1">
      <c r="D1508" s="4" t="s">
        <v>247</v>
      </c>
      <c r="E1508" s="4" t="s">
        <v>244</v>
      </c>
    </row>
    <row r="1509" spans="4:5" hidden="1">
      <c r="D1509" s="4" t="s">
        <v>243</v>
      </c>
      <c r="E1509" s="4" t="s">
        <v>248</v>
      </c>
    </row>
    <row r="1510" spans="4:5" hidden="1">
      <c r="D1510" s="4" t="s">
        <v>275</v>
      </c>
      <c r="E1510" s="4" t="s">
        <v>258</v>
      </c>
    </row>
    <row r="1511" spans="4:5" hidden="1">
      <c r="D1511" s="4" t="s">
        <v>247</v>
      </c>
      <c r="E1511" s="4" t="s">
        <v>261</v>
      </c>
    </row>
    <row r="1512" spans="4:5" hidden="1">
      <c r="D1512" s="4" t="s">
        <v>267</v>
      </c>
      <c r="E1512" s="4" t="s">
        <v>272</v>
      </c>
    </row>
    <row r="1513" spans="4:5" hidden="1">
      <c r="D1513" s="4" t="s">
        <v>243</v>
      </c>
      <c r="E1513" s="4" t="s">
        <v>248</v>
      </c>
    </row>
    <row r="1514" spans="4:5" hidden="1">
      <c r="D1514" s="4" t="s">
        <v>275</v>
      </c>
      <c r="E1514" s="4" t="s">
        <v>261</v>
      </c>
    </row>
    <row r="1515" spans="4:5" hidden="1">
      <c r="D1515" s="4" t="s">
        <v>275</v>
      </c>
      <c r="E1515" s="4" t="s">
        <v>248</v>
      </c>
    </row>
    <row r="1516" spans="4:5" hidden="1">
      <c r="D1516" s="4" t="s">
        <v>247</v>
      </c>
      <c r="E1516" s="4" t="s">
        <v>258</v>
      </c>
    </row>
    <row r="1517" spans="4:5" hidden="1">
      <c r="D1517" s="4" t="s">
        <v>247</v>
      </c>
      <c r="E1517" s="4" t="s">
        <v>286</v>
      </c>
    </row>
    <row r="1518" spans="4:5" hidden="1">
      <c r="D1518" s="4" t="s">
        <v>247</v>
      </c>
      <c r="E1518" s="4" t="s">
        <v>248</v>
      </c>
    </row>
    <row r="1519" spans="4:5" hidden="1">
      <c r="D1519" s="4" t="s">
        <v>247</v>
      </c>
      <c r="E1519" s="4" t="s">
        <v>248</v>
      </c>
    </row>
    <row r="1520" spans="4:5" hidden="1">
      <c r="D1520" s="4" t="s">
        <v>247</v>
      </c>
      <c r="E1520" s="4" t="s">
        <v>253</v>
      </c>
    </row>
    <row r="1521" spans="4:5" hidden="1">
      <c r="D1521" s="4" t="s">
        <v>243</v>
      </c>
      <c r="E1521" s="4" t="s">
        <v>255</v>
      </c>
    </row>
    <row r="1522" spans="4:5" hidden="1">
      <c r="D1522" s="4" t="s">
        <v>243</v>
      </c>
      <c r="E1522" s="4" t="s">
        <v>248</v>
      </c>
    </row>
    <row r="1523" spans="4:5" hidden="1">
      <c r="D1523" s="4" t="s">
        <v>264</v>
      </c>
      <c r="E1523" s="4" t="s">
        <v>255</v>
      </c>
    </row>
    <row r="1524" spans="4:5" hidden="1">
      <c r="D1524" s="4" t="s">
        <v>247</v>
      </c>
      <c r="E1524" s="4" t="s">
        <v>253</v>
      </c>
    </row>
    <row r="1525" spans="4:5" hidden="1">
      <c r="D1525" s="4" t="s">
        <v>275</v>
      </c>
      <c r="E1525" s="4" t="s">
        <v>258</v>
      </c>
    </row>
    <row r="1526" spans="4:5" hidden="1">
      <c r="D1526" s="4" t="s">
        <v>264</v>
      </c>
      <c r="E1526" s="4" t="s">
        <v>253</v>
      </c>
    </row>
    <row r="1527" spans="4:5" hidden="1">
      <c r="D1527" s="4" t="s">
        <v>275</v>
      </c>
      <c r="E1527" s="4" t="s">
        <v>253</v>
      </c>
    </row>
    <row r="1528" spans="4:5" hidden="1">
      <c r="D1528" s="4" t="s">
        <v>275</v>
      </c>
      <c r="E1528" s="4" t="s">
        <v>286</v>
      </c>
    </row>
    <row r="1529" spans="4:5" hidden="1">
      <c r="D1529" s="4" t="s">
        <v>264</v>
      </c>
      <c r="E1529" s="4" t="s">
        <v>253</v>
      </c>
    </row>
    <row r="1530" spans="4:5" hidden="1">
      <c r="D1530" s="4" t="s">
        <v>247</v>
      </c>
      <c r="E1530" s="4" t="s">
        <v>244</v>
      </c>
    </row>
    <row r="1531" spans="4:5" hidden="1">
      <c r="D1531" s="4" t="s">
        <v>243</v>
      </c>
      <c r="E1531" s="4" t="s">
        <v>255</v>
      </c>
    </row>
    <row r="1532" spans="4:5" hidden="1">
      <c r="D1532" s="4" t="s">
        <v>247</v>
      </c>
      <c r="E1532" s="4" t="s">
        <v>261</v>
      </c>
    </row>
    <row r="1533" spans="4:5" hidden="1">
      <c r="D1533" s="4" t="s">
        <v>243</v>
      </c>
      <c r="E1533" s="4" t="s">
        <v>244</v>
      </c>
    </row>
    <row r="1534" spans="4:5" hidden="1">
      <c r="D1534" s="4" t="s">
        <v>247</v>
      </c>
      <c r="E1534" s="4" t="s">
        <v>253</v>
      </c>
    </row>
    <row r="1535" spans="4:5" hidden="1">
      <c r="D1535" s="4" t="s">
        <v>267</v>
      </c>
      <c r="E1535" s="4" t="s">
        <v>244</v>
      </c>
    </row>
    <row r="1536" spans="4:5" hidden="1">
      <c r="D1536" s="4" t="s">
        <v>247</v>
      </c>
      <c r="E1536" s="4" t="s">
        <v>253</v>
      </c>
    </row>
    <row r="1537" spans="4:5" hidden="1">
      <c r="D1537" s="4" t="s">
        <v>243</v>
      </c>
      <c r="E1537" s="4" t="s">
        <v>286</v>
      </c>
    </row>
    <row r="1538" spans="4:5" hidden="1">
      <c r="D1538" s="4" t="s">
        <v>275</v>
      </c>
      <c r="E1538" s="4" t="s">
        <v>272</v>
      </c>
    </row>
    <row r="1539" spans="4:5" hidden="1">
      <c r="D1539" s="4" t="s">
        <v>267</v>
      </c>
      <c r="E1539" s="4" t="s">
        <v>248</v>
      </c>
    </row>
    <row r="1540" spans="4:5" hidden="1">
      <c r="D1540" s="4" t="s">
        <v>264</v>
      </c>
      <c r="E1540" s="4" t="s">
        <v>253</v>
      </c>
    </row>
    <row r="1541" spans="4:5" hidden="1">
      <c r="D1541" s="4" t="s">
        <v>247</v>
      </c>
      <c r="E1541" s="4" t="s">
        <v>253</v>
      </c>
    </row>
    <row r="1542" spans="4:5" hidden="1">
      <c r="D1542" s="4" t="s">
        <v>267</v>
      </c>
      <c r="E1542" s="4" t="s">
        <v>272</v>
      </c>
    </row>
    <row r="1543" spans="4:5" hidden="1">
      <c r="D1543" s="4" t="s">
        <v>243</v>
      </c>
      <c r="E1543" s="4" t="s">
        <v>272</v>
      </c>
    </row>
    <row r="1544" spans="4:5" hidden="1">
      <c r="D1544" s="4" t="s">
        <v>247</v>
      </c>
      <c r="E1544" s="4" t="s">
        <v>286</v>
      </c>
    </row>
    <row r="1545" spans="4:5" hidden="1">
      <c r="D1545" s="4" t="s">
        <v>264</v>
      </c>
      <c r="E1545" s="4" t="s">
        <v>286</v>
      </c>
    </row>
    <row r="1546" spans="4:5" hidden="1">
      <c r="D1546" s="4" t="s">
        <v>275</v>
      </c>
      <c r="E1546" s="4" t="s">
        <v>261</v>
      </c>
    </row>
    <row r="1547" spans="4:5" hidden="1">
      <c r="D1547" s="4" t="s">
        <v>275</v>
      </c>
      <c r="E1547" s="4" t="s">
        <v>253</v>
      </c>
    </row>
    <row r="1548" spans="4:5" hidden="1">
      <c r="D1548" s="4" t="s">
        <v>243</v>
      </c>
      <c r="E1548" s="4" t="s">
        <v>272</v>
      </c>
    </row>
    <row r="1549" spans="4:5" hidden="1">
      <c r="D1549" s="4" t="s">
        <v>247</v>
      </c>
      <c r="E1549" s="4" t="s">
        <v>258</v>
      </c>
    </row>
    <row r="1550" spans="4:5" hidden="1">
      <c r="D1550" s="4" t="s">
        <v>264</v>
      </c>
      <c r="E1550" s="4" t="s">
        <v>253</v>
      </c>
    </row>
    <row r="1551" spans="4:5" hidden="1">
      <c r="D1551" s="4" t="s">
        <v>267</v>
      </c>
      <c r="E1551" s="4" t="s">
        <v>244</v>
      </c>
    </row>
    <row r="1552" spans="4:5" hidden="1">
      <c r="D1552" s="4" t="s">
        <v>264</v>
      </c>
      <c r="E1552" s="4" t="s">
        <v>255</v>
      </c>
    </row>
    <row r="1553" spans="4:5" hidden="1">
      <c r="D1553" s="4" t="s">
        <v>275</v>
      </c>
      <c r="E1553" s="4" t="s">
        <v>261</v>
      </c>
    </row>
    <row r="1554" spans="4:5" hidden="1">
      <c r="D1554" s="4" t="s">
        <v>264</v>
      </c>
      <c r="E1554" s="4" t="s">
        <v>253</v>
      </c>
    </row>
    <row r="1555" spans="4:5" hidden="1">
      <c r="D1555" s="4" t="s">
        <v>247</v>
      </c>
      <c r="E1555" s="4" t="s">
        <v>261</v>
      </c>
    </row>
    <row r="1556" spans="4:5" hidden="1">
      <c r="D1556" s="4" t="s">
        <v>247</v>
      </c>
      <c r="E1556" s="4" t="s">
        <v>244</v>
      </c>
    </row>
    <row r="1557" spans="4:5" hidden="1">
      <c r="D1557" s="4" t="s">
        <v>267</v>
      </c>
      <c r="E1557" s="4" t="s">
        <v>286</v>
      </c>
    </row>
    <row r="1558" spans="4:5" hidden="1">
      <c r="D1558" s="4" t="s">
        <v>264</v>
      </c>
      <c r="E1558" s="4" t="s">
        <v>255</v>
      </c>
    </row>
    <row r="1559" spans="4:5" hidden="1">
      <c r="D1559" s="4" t="s">
        <v>267</v>
      </c>
      <c r="E1559" s="4" t="s">
        <v>253</v>
      </c>
    </row>
    <row r="1560" spans="4:5" hidden="1">
      <c r="D1560" s="4" t="s">
        <v>247</v>
      </c>
      <c r="E1560" s="4" t="s">
        <v>286</v>
      </c>
    </row>
    <row r="1561" spans="4:5" hidden="1">
      <c r="D1561" s="4" t="s">
        <v>264</v>
      </c>
      <c r="E1561" s="4" t="s">
        <v>244</v>
      </c>
    </row>
    <row r="1562" spans="4:5" hidden="1">
      <c r="D1562" s="4" t="s">
        <v>247</v>
      </c>
      <c r="E1562" s="4" t="s">
        <v>286</v>
      </c>
    </row>
    <row r="1563" spans="4:5" hidden="1">
      <c r="D1563" s="4" t="s">
        <v>275</v>
      </c>
      <c r="E1563" s="4" t="s">
        <v>258</v>
      </c>
    </row>
    <row r="1564" spans="4:5" hidden="1">
      <c r="D1564" s="4" t="s">
        <v>243</v>
      </c>
      <c r="E1564" s="4" t="s">
        <v>248</v>
      </c>
    </row>
    <row r="1565" spans="4:5" hidden="1">
      <c r="D1565" s="4" t="s">
        <v>243</v>
      </c>
      <c r="E1565" s="4" t="s">
        <v>286</v>
      </c>
    </row>
    <row r="1566" spans="4:5" hidden="1">
      <c r="D1566" s="4" t="s">
        <v>267</v>
      </c>
      <c r="E1566" s="4" t="s">
        <v>244</v>
      </c>
    </row>
    <row r="1567" spans="4:5" hidden="1">
      <c r="D1567" s="4" t="s">
        <v>267</v>
      </c>
      <c r="E1567" s="4" t="s">
        <v>258</v>
      </c>
    </row>
    <row r="1568" spans="4:5" hidden="1">
      <c r="D1568" s="4" t="s">
        <v>264</v>
      </c>
      <c r="E1568" s="4" t="s">
        <v>255</v>
      </c>
    </row>
    <row r="1569" spans="4:5" hidden="1">
      <c r="D1569" s="4" t="s">
        <v>264</v>
      </c>
      <c r="E1569" s="4" t="s">
        <v>248</v>
      </c>
    </row>
    <row r="1570" spans="4:5" hidden="1">
      <c r="D1570" s="4" t="s">
        <v>275</v>
      </c>
      <c r="E1570" s="4" t="s">
        <v>255</v>
      </c>
    </row>
    <row r="1571" spans="4:5" hidden="1">
      <c r="D1571" s="4" t="s">
        <v>267</v>
      </c>
      <c r="E1571" s="4" t="s">
        <v>253</v>
      </c>
    </row>
    <row r="1572" spans="4:5" hidden="1">
      <c r="D1572" s="4" t="s">
        <v>267</v>
      </c>
      <c r="E1572" s="4" t="s">
        <v>261</v>
      </c>
    </row>
    <row r="1573" spans="4:5" hidden="1">
      <c r="D1573" s="4" t="s">
        <v>264</v>
      </c>
      <c r="E1573" s="4" t="s">
        <v>255</v>
      </c>
    </row>
    <row r="1574" spans="4:5" hidden="1">
      <c r="D1574" s="4" t="s">
        <v>264</v>
      </c>
      <c r="E1574" s="4" t="s">
        <v>253</v>
      </c>
    </row>
    <row r="1575" spans="4:5" hidden="1">
      <c r="D1575" s="4" t="s">
        <v>247</v>
      </c>
      <c r="E1575" s="4" t="s">
        <v>261</v>
      </c>
    </row>
    <row r="1576" spans="4:5" hidden="1">
      <c r="D1576" s="4" t="s">
        <v>267</v>
      </c>
      <c r="E1576" s="4" t="s">
        <v>261</v>
      </c>
    </row>
    <row r="1577" spans="4:5" hidden="1">
      <c r="D1577" s="4" t="s">
        <v>275</v>
      </c>
      <c r="E1577" s="4" t="s">
        <v>253</v>
      </c>
    </row>
    <row r="1578" spans="4:5" hidden="1">
      <c r="D1578" s="4" t="s">
        <v>275</v>
      </c>
      <c r="E1578" s="4" t="s">
        <v>253</v>
      </c>
    </row>
    <row r="1579" spans="4:5" hidden="1">
      <c r="D1579" s="4" t="s">
        <v>247</v>
      </c>
      <c r="E1579" s="4" t="s">
        <v>258</v>
      </c>
    </row>
    <row r="1580" spans="4:5" hidden="1">
      <c r="D1580" s="4" t="s">
        <v>264</v>
      </c>
      <c r="E1580" s="4" t="s">
        <v>248</v>
      </c>
    </row>
    <row r="1581" spans="4:5" hidden="1">
      <c r="D1581" s="4" t="s">
        <v>275</v>
      </c>
      <c r="E1581" s="4" t="s">
        <v>255</v>
      </c>
    </row>
    <row r="1582" spans="4:5" hidden="1">
      <c r="D1582" s="4" t="s">
        <v>243</v>
      </c>
      <c r="E1582" s="4" t="s">
        <v>261</v>
      </c>
    </row>
    <row r="1583" spans="4:5" hidden="1">
      <c r="D1583" s="4" t="s">
        <v>247</v>
      </c>
      <c r="E1583" s="4" t="s">
        <v>244</v>
      </c>
    </row>
    <row r="1584" spans="4:5" hidden="1">
      <c r="D1584" s="4" t="s">
        <v>243</v>
      </c>
      <c r="E1584" s="4" t="s">
        <v>261</v>
      </c>
    </row>
    <row r="1585" spans="4:5" hidden="1">
      <c r="D1585" s="4" t="s">
        <v>247</v>
      </c>
      <c r="E1585" s="4" t="s">
        <v>261</v>
      </c>
    </row>
    <row r="1586" spans="4:5" hidden="1">
      <c r="D1586" s="4" t="s">
        <v>267</v>
      </c>
      <c r="E1586" s="4" t="s">
        <v>244</v>
      </c>
    </row>
    <row r="1587" spans="4:5" hidden="1">
      <c r="D1587" s="4" t="s">
        <v>247</v>
      </c>
      <c r="E1587" s="4" t="s">
        <v>253</v>
      </c>
    </row>
    <row r="1588" spans="4:5" hidden="1">
      <c r="D1588" s="4" t="s">
        <v>243</v>
      </c>
      <c r="E1588" s="4" t="s">
        <v>244</v>
      </c>
    </row>
    <row r="1589" spans="4:5" hidden="1">
      <c r="D1589" s="4" t="s">
        <v>247</v>
      </c>
      <c r="E1589" s="4" t="s">
        <v>258</v>
      </c>
    </row>
    <row r="1590" spans="4:5" hidden="1">
      <c r="D1590" s="4" t="s">
        <v>247</v>
      </c>
      <c r="E1590" s="4" t="s">
        <v>258</v>
      </c>
    </row>
    <row r="1591" spans="4:5" hidden="1">
      <c r="D1591" s="4" t="s">
        <v>247</v>
      </c>
      <c r="E1591" s="4" t="s">
        <v>255</v>
      </c>
    </row>
    <row r="1592" spans="4:5" hidden="1">
      <c r="D1592" s="4" t="s">
        <v>267</v>
      </c>
      <c r="E1592" s="4" t="s">
        <v>253</v>
      </c>
    </row>
    <row r="1593" spans="4:5" hidden="1">
      <c r="D1593" s="4" t="s">
        <v>267</v>
      </c>
      <c r="E1593" s="4" t="s">
        <v>255</v>
      </c>
    </row>
    <row r="1594" spans="4:5" hidden="1">
      <c r="D1594" s="4" t="s">
        <v>247</v>
      </c>
      <c r="E1594" s="4" t="s">
        <v>286</v>
      </c>
    </row>
    <row r="1595" spans="4:5" hidden="1">
      <c r="D1595" s="4" t="s">
        <v>264</v>
      </c>
      <c r="E1595" s="4" t="s">
        <v>286</v>
      </c>
    </row>
    <row r="1596" spans="4:5" hidden="1">
      <c r="D1596" s="4" t="s">
        <v>267</v>
      </c>
      <c r="E1596" s="4" t="s">
        <v>286</v>
      </c>
    </row>
    <row r="1597" spans="4:5" hidden="1">
      <c r="D1597" s="4" t="s">
        <v>243</v>
      </c>
      <c r="E1597" s="4" t="s">
        <v>272</v>
      </c>
    </row>
    <row r="1598" spans="4:5" hidden="1">
      <c r="D1598" s="4" t="s">
        <v>247</v>
      </c>
      <c r="E1598" s="4" t="s">
        <v>261</v>
      </c>
    </row>
    <row r="1599" spans="4:5" hidden="1">
      <c r="D1599" s="4" t="s">
        <v>247</v>
      </c>
      <c r="E1599" s="4" t="s">
        <v>253</v>
      </c>
    </row>
    <row r="1600" spans="4:5" hidden="1">
      <c r="D1600" s="4" t="s">
        <v>267</v>
      </c>
      <c r="E1600" s="4" t="s">
        <v>248</v>
      </c>
    </row>
    <row r="1601" spans="4:5" hidden="1">
      <c r="D1601" s="4" t="s">
        <v>247</v>
      </c>
      <c r="E1601" s="4" t="s">
        <v>272</v>
      </c>
    </row>
    <row r="1602" spans="4:5" hidden="1">
      <c r="D1602" s="4" t="s">
        <v>243</v>
      </c>
      <c r="E1602" s="4" t="s">
        <v>255</v>
      </c>
    </row>
    <row r="1603" spans="4:5" hidden="1">
      <c r="D1603" s="4" t="s">
        <v>275</v>
      </c>
      <c r="E1603" s="4" t="s">
        <v>255</v>
      </c>
    </row>
    <row r="1604" spans="4:5" hidden="1">
      <c r="D1604" s="4" t="s">
        <v>243</v>
      </c>
      <c r="E1604" s="4" t="s">
        <v>261</v>
      </c>
    </row>
    <row r="1605" spans="4:5" hidden="1">
      <c r="D1605" s="4" t="s">
        <v>243</v>
      </c>
      <c r="E1605" s="4" t="s">
        <v>253</v>
      </c>
    </row>
    <row r="1606" spans="4:5" hidden="1">
      <c r="D1606" s="4" t="s">
        <v>264</v>
      </c>
      <c r="E1606" s="4" t="s">
        <v>253</v>
      </c>
    </row>
    <row r="1607" spans="4:5" hidden="1">
      <c r="D1607" s="4" t="s">
        <v>247</v>
      </c>
      <c r="E1607" s="4" t="s">
        <v>258</v>
      </c>
    </row>
    <row r="1608" spans="4:5" hidden="1">
      <c r="D1608" s="4" t="s">
        <v>275</v>
      </c>
      <c r="E1608" s="4" t="s">
        <v>244</v>
      </c>
    </row>
    <row r="1609" spans="4:5" hidden="1">
      <c r="D1609" s="4" t="s">
        <v>247</v>
      </c>
      <c r="E1609" s="4" t="s">
        <v>253</v>
      </c>
    </row>
    <row r="1610" spans="4:5" hidden="1">
      <c r="D1610" s="4" t="s">
        <v>275</v>
      </c>
      <c r="E1610" s="4" t="s">
        <v>244</v>
      </c>
    </row>
    <row r="1611" spans="4:5" hidden="1">
      <c r="D1611" s="4" t="s">
        <v>264</v>
      </c>
      <c r="E1611" s="4" t="s">
        <v>272</v>
      </c>
    </row>
    <row r="1612" spans="4:5" hidden="1">
      <c r="D1612" s="4" t="s">
        <v>243</v>
      </c>
      <c r="E1612" s="4" t="s">
        <v>244</v>
      </c>
    </row>
    <row r="1613" spans="4:5" hidden="1">
      <c r="D1613" s="4" t="s">
        <v>243</v>
      </c>
      <c r="E1613" s="4" t="s">
        <v>261</v>
      </c>
    </row>
    <row r="1614" spans="4:5" hidden="1">
      <c r="D1614" s="4" t="s">
        <v>243</v>
      </c>
      <c r="E1614" s="4" t="s">
        <v>244</v>
      </c>
    </row>
    <row r="1615" spans="4:5" hidden="1">
      <c r="D1615" s="4" t="s">
        <v>243</v>
      </c>
      <c r="E1615" s="4" t="s">
        <v>286</v>
      </c>
    </row>
    <row r="1616" spans="4:5" hidden="1">
      <c r="D1616" s="4" t="s">
        <v>247</v>
      </c>
      <c r="E1616" s="4" t="s">
        <v>286</v>
      </c>
    </row>
    <row r="1617" spans="4:5" hidden="1">
      <c r="D1617" s="4" t="s">
        <v>267</v>
      </c>
      <c r="E1617" s="4" t="s">
        <v>258</v>
      </c>
    </row>
    <row r="1618" spans="4:5" hidden="1">
      <c r="D1618" s="4" t="s">
        <v>243</v>
      </c>
      <c r="E1618" s="4" t="s">
        <v>255</v>
      </c>
    </row>
    <row r="1619" spans="4:5" hidden="1">
      <c r="D1619" s="4" t="s">
        <v>264</v>
      </c>
      <c r="E1619" s="4" t="s">
        <v>244</v>
      </c>
    </row>
    <row r="1620" spans="4:5" hidden="1">
      <c r="D1620" s="4" t="s">
        <v>247</v>
      </c>
      <c r="E1620" s="4" t="s">
        <v>244</v>
      </c>
    </row>
    <row r="1621" spans="4:5" hidden="1">
      <c r="D1621" s="4" t="s">
        <v>275</v>
      </c>
      <c r="E1621" s="4" t="s">
        <v>261</v>
      </c>
    </row>
    <row r="1622" spans="4:5" hidden="1">
      <c r="D1622" s="4" t="s">
        <v>247</v>
      </c>
      <c r="E1622" s="4" t="s">
        <v>272</v>
      </c>
    </row>
    <row r="1623" spans="4:5" hidden="1">
      <c r="D1623" s="4" t="s">
        <v>267</v>
      </c>
      <c r="E1623" s="4" t="s">
        <v>286</v>
      </c>
    </row>
    <row r="1624" spans="4:5" hidden="1">
      <c r="D1624" s="4" t="s">
        <v>247</v>
      </c>
      <c r="E1624" s="4" t="s">
        <v>244</v>
      </c>
    </row>
    <row r="1625" spans="4:5" hidden="1">
      <c r="D1625" s="4" t="s">
        <v>275</v>
      </c>
      <c r="E1625" s="4" t="s">
        <v>253</v>
      </c>
    </row>
    <row r="1626" spans="4:5" hidden="1">
      <c r="D1626" s="4" t="s">
        <v>247</v>
      </c>
      <c r="E1626" s="4" t="s">
        <v>255</v>
      </c>
    </row>
    <row r="1627" spans="4:5" hidden="1">
      <c r="D1627" s="4" t="s">
        <v>247</v>
      </c>
      <c r="E1627" s="4" t="s">
        <v>253</v>
      </c>
    </row>
    <row r="1628" spans="4:5" hidden="1">
      <c r="D1628" s="4" t="s">
        <v>243</v>
      </c>
      <c r="E1628" s="4" t="s">
        <v>272</v>
      </c>
    </row>
    <row r="1629" spans="4:5" hidden="1">
      <c r="D1629" s="4" t="s">
        <v>243</v>
      </c>
      <c r="E1629" s="4" t="s">
        <v>258</v>
      </c>
    </row>
    <row r="1630" spans="4:5" hidden="1">
      <c r="D1630" s="4" t="s">
        <v>247</v>
      </c>
      <c r="E1630" s="4" t="s">
        <v>253</v>
      </c>
    </row>
    <row r="1631" spans="4:5" hidden="1">
      <c r="D1631" s="4" t="s">
        <v>247</v>
      </c>
      <c r="E1631" s="4" t="s">
        <v>261</v>
      </c>
    </row>
    <row r="1632" spans="4:5" hidden="1">
      <c r="D1632" s="4" t="s">
        <v>275</v>
      </c>
      <c r="E1632" s="4" t="s">
        <v>255</v>
      </c>
    </row>
    <row r="1633" spans="4:5" hidden="1">
      <c r="D1633" s="4" t="s">
        <v>247</v>
      </c>
      <c r="E1633" s="4" t="s">
        <v>258</v>
      </c>
    </row>
    <row r="1634" spans="4:5" hidden="1">
      <c r="D1634" s="4" t="s">
        <v>247</v>
      </c>
      <c r="E1634" s="4" t="s">
        <v>286</v>
      </c>
    </row>
    <row r="1635" spans="4:5" hidden="1">
      <c r="D1635" s="4" t="s">
        <v>247</v>
      </c>
      <c r="E1635" s="4" t="s">
        <v>253</v>
      </c>
    </row>
    <row r="1636" spans="4:5" hidden="1">
      <c r="D1636" s="4" t="s">
        <v>247</v>
      </c>
      <c r="E1636" s="4" t="s">
        <v>244</v>
      </c>
    </row>
    <row r="1637" spans="4:5" hidden="1">
      <c r="D1637" s="4" t="s">
        <v>247</v>
      </c>
      <c r="E1637" s="4" t="s">
        <v>286</v>
      </c>
    </row>
    <row r="1638" spans="4:5" hidden="1">
      <c r="D1638" s="4" t="s">
        <v>267</v>
      </c>
      <c r="E1638" s="4" t="s">
        <v>261</v>
      </c>
    </row>
    <row r="1639" spans="4:5" hidden="1">
      <c r="D1639" s="4" t="s">
        <v>247</v>
      </c>
      <c r="E1639" s="4" t="s">
        <v>253</v>
      </c>
    </row>
    <row r="1640" spans="4:5" hidden="1">
      <c r="D1640" s="4" t="s">
        <v>264</v>
      </c>
      <c r="E1640" s="4" t="s">
        <v>248</v>
      </c>
    </row>
    <row r="1641" spans="4:5" hidden="1">
      <c r="D1641" s="4" t="s">
        <v>264</v>
      </c>
      <c r="E1641" s="4" t="s">
        <v>286</v>
      </c>
    </row>
    <row r="1642" spans="4:5" hidden="1">
      <c r="D1642" s="4" t="s">
        <v>264</v>
      </c>
      <c r="E1642" s="4" t="s">
        <v>272</v>
      </c>
    </row>
    <row r="1643" spans="4:5" hidden="1">
      <c r="D1643" s="4" t="s">
        <v>247</v>
      </c>
      <c r="E1643" s="4" t="s">
        <v>244</v>
      </c>
    </row>
    <row r="1644" spans="4:5" hidden="1">
      <c r="D1644" s="4" t="s">
        <v>243</v>
      </c>
      <c r="E1644" s="4" t="s">
        <v>261</v>
      </c>
    </row>
    <row r="1645" spans="4:5" hidden="1">
      <c r="D1645" s="4" t="s">
        <v>275</v>
      </c>
      <c r="E1645" s="4" t="s">
        <v>286</v>
      </c>
    </row>
    <row r="1646" spans="4:5" hidden="1">
      <c r="D1646" s="4" t="s">
        <v>264</v>
      </c>
      <c r="E1646" s="4" t="s">
        <v>253</v>
      </c>
    </row>
    <row r="1647" spans="4:5" hidden="1">
      <c r="D1647" s="4" t="s">
        <v>247</v>
      </c>
      <c r="E1647" s="4" t="s">
        <v>286</v>
      </c>
    </row>
    <row r="1648" spans="4:5" hidden="1">
      <c r="D1648" s="4" t="s">
        <v>247</v>
      </c>
      <c r="E1648" s="4" t="s">
        <v>286</v>
      </c>
    </row>
    <row r="1649" spans="4:5" hidden="1">
      <c r="D1649" s="4" t="s">
        <v>247</v>
      </c>
      <c r="E1649" s="4" t="s">
        <v>261</v>
      </c>
    </row>
    <row r="1650" spans="4:5" hidden="1">
      <c r="D1650" s="4" t="s">
        <v>247</v>
      </c>
      <c r="E1650" s="4" t="s">
        <v>244</v>
      </c>
    </row>
    <row r="1651" spans="4:5" hidden="1">
      <c r="D1651" s="4" t="s">
        <v>243</v>
      </c>
      <c r="E1651" s="4" t="s">
        <v>253</v>
      </c>
    </row>
    <row r="1652" spans="4:5" hidden="1">
      <c r="D1652" s="4" t="s">
        <v>243</v>
      </c>
      <c r="E1652" s="4" t="s">
        <v>253</v>
      </c>
    </row>
    <row r="1653" spans="4:5" hidden="1">
      <c r="D1653" s="4" t="s">
        <v>247</v>
      </c>
      <c r="E1653" s="4" t="s">
        <v>261</v>
      </c>
    </row>
    <row r="1654" spans="4:5" hidden="1">
      <c r="D1654" s="4" t="s">
        <v>247</v>
      </c>
      <c r="E1654" s="4" t="s">
        <v>258</v>
      </c>
    </row>
    <row r="1655" spans="4:5" hidden="1">
      <c r="D1655" s="4" t="s">
        <v>264</v>
      </c>
      <c r="E1655" s="4" t="s">
        <v>253</v>
      </c>
    </row>
    <row r="1656" spans="4:5" hidden="1">
      <c r="D1656" s="4" t="s">
        <v>243</v>
      </c>
      <c r="E1656" s="4" t="s">
        <v>244</v>
      </c>
    </row>
    <row r="1657" spans="4:5" hidden="1">
      <c r="D1657" s="4" t="s">
        <v>267</v>
      </c>
      <c r="E1657" s="4" t="s">
        <v>255</v>
      </c>
    </row>
    <row r="1658" spans="4:5" hidden="1">
      <c r="D1658" s="4" t="s">
        <v>247</v>
      </c>
      <c r="E1658" s="4" t="s">
        <v>255</v>
      </c>
    </row>
    <row r="1659" spans="4:5" hidden="1">
      <c r="D1659" s="4" t="s">
        <v>247</v>
      </c>
      <c r="E1659" s="4" t="s">
        <v>244</v>
      </c>
    </row>
    <row r="1660" spans="4:5" hidden="1">
      <c r="D1660" s="4" t="s">
        <v>267</v>
      </c>
      <c r="E1660" s="4" t="s">
        <v>244</v>
      </c>
    </row>
    <row r="1661" spans="4:5" hidden="1">
      <c r="D1661" s="4" t="s">
        <v>247</v>
      </c>
      <c r="E1661" s="4" t="s">
        <v>255</v>
      </c>
    </row>
    <row r="1662" spans="4:5" hidden="1">
      <c r="D1662" s="4" t="s">
        <v>275</v>
      </c>
      <c r="E1662" s="4" t="s">
        <v>272</v>
      </c>
    </row>
    <row r="1663" spans="4:5" hidden="1">
      <c r="D1663" s="4" t="s">
        <v>243</v>
      </c>
      <c r="E1663" s="4" t="s">
        <v>272</v>
      </c>
    </row>
    <row r="1664" spans="4:5" hidden="1">
      <c r="D1664" s="4" t="s">
        <v>243</v>
      </c>
      <c r="E1664" s="4" t="s">
        <v>286</v>
      </c>
    </row>
    <row r="1665" spans="4:5" hidden="1">
      <c r="D1665" s="4" t="s">
        <v>275</v>
      </c>
      <c r="E1665" s="4" t="s">
        <v>244</v>
      </c>
    </row>
    <row r="1666" spans="4:5" hidden="1">
      <c r="D1666" s="4" t="s">
        <v>247</v>
      </c>
      <c r="E1666" s="4" t="s">
        <v>286</v>
      </c>
    </row>
    <row r="1667" spans="4:5" hidden="1">
      <c r="D1667" s="4" t="s">
        <v>247</v>
      </c>
      <c r="E1667" s="4" t="s">
        <v>272</v>
      </c>
    </row>
    <row r="1668" spans="4:5" hidden="1">
      <c r="D1668" s="4" t="s">
        <v>275</v>
      </c>
      <c r="E1668" s="4" t="s">
        <v>272</v>
      </c>
    </row>
    <row r="1669" spans="4:5" hidden="1">
      <c r="D1669" s="4" t="s">
        <v>243</v>
      </c>
      <c r="E1669" s="4" t="s">
        <v>248</v>
      </c>
    </row>
    <row r="1670" spans="4:5" hidden="1">
      <c r="D1670" s="4" t="s">
        <v>243</v>
      </c>
      <c r="E1670" s="4" t="s">
        <v>258</v>
      </c>
    </row>
    <row r="1671" spans="4:5" hidden="1">
      <c r="D1671" s="4" t="s">
        <v>247</v>
      </c>
      <c r="E1671" s="4" t="s">
        <v>244</v>
      </c>
    </row>
    <row r="1672" spans="4:5" hidden="1">
      <c r="D1672" s="4" t="s">
        <v>247</v>
      </c>
      <c r="E1672" s="4" t="s">
        <v>248</v>
      </c>
    </row>
    <row r="1673" spans="4:5" hidden="1">
      <c r="D1673" s="4" t="s">
        <v>243</v>
      </c>
      <c r="E1673" s="4" t="s">
        <v>286</v>
      </c>
    </row>
    <row r="1674" spans="4:5" hidden="1">
      <c r="D1674" s="4" t="s">
        <v>247</v>
      </c>
      <c r="E1674" s="4" t="s">
        <v>255</v>
      </c>
    </row>
    <row r="1675" spans="4:5" hidden="1">
      <c r="D1675" s="4" t="s">
        <v>275</v>
      </c>
      <c r="E1675" s="4" t="s">
        <v>286</v>
      </c>
    </row>
    <row r="1676" spans="4:5" hidden="1">
      <c r="D1676" s="4" t="s">
        <v>264</v>
      </c>
      <c r="E1676" s="4" t="s">
        <v>261</v>
      </c>
    </row>
    <row r="1677" spans="4:5" hidden="1">
      <c r="D1677" s="4" t="s">
        <v>247</v>
      </c>
      <c r="E1677" s="4" t="s">
        <v>261</v>
      </c>
    </row>
    <row r="1678" spans="4:5" hidden="1">
      <c r="D1678" s="4" t="s">
        <v>275</v>
      </c>
      <c r="E1678" s="4" t="s">
        <v>286</v>
      </c>
    </row>
    <row r="1679" spans="4:5" hidden="1">
      <c r="D1679" s="4" t="s">
        <v>247</v>
      </c>
      <c r="E1679" s="4" t="s">
        <v>244</v>
      </c>
    </row>
    <row r="1680" spans="4:5" hidden="1">
      <c r="D1680" s="4" t="s">
        <v>267</v>
      </c>
      <c r="E1680" s="4" t="s">
        <v>253</v>
      </c>
    </row>
    <row r="1681" spans="4:5" hidden="1">
      <c r="D1681" s="4" t="s">
        <v>267</v>
      </c>
      <c r="E1681" s="4" t="s">
        <v>248</v>
      </c>
    </row>
    <row r="1682" spans="4:5" hidden="1">
      <c r="D1682" s="4" t="s">
        <v>264</v>
      </c>
      <c r="E1682" s="4" t="s">
        <v>258</v>
      </c>
    </row>
    <row r="1683" spans="4:5" hidden="1">
      <c r="D1683" s="4" t="s">
        <v>247</v>
      </c>
      <c r="E1683" s="4" t="s">
        <v>261</v>
      </c>
    </row>
    <row r="1684" spans="4:5" hidden="1">
      <c r="D1684" s="4" t="s">
        <v>243</v>
      </c>
      <c r="E1684" s="4" t="s">
        <v>261</v>
      </c>
    </row>
    <row r="1685" spans="4:5" hidden="1">
      <c r="D1685" s="4" t="s">
        <v>243</v>
      </c>
      <c r="E1685" s="4" t="s">
        <v>258</v>
      </c>
    </row>
    <row r="1686" spans="4:5" hidden="1">
      <c r="D1686" s="4" t="s">
        <v>247</v>
      </c>
      <c r="E1686" s="4" t="s">
        <v>272</v>
      </c>
    </row>
    <row r="1687" spans="4:5" hidden="1">
      <c r="D1687" s="4" t="s">
        <v>264</v>
      </c>
      <c r="E1687" s="4" t="s">
        <v>258</v>
      </c>
    </row>
    <row r="1688" spans="4:5" hidden="1">
      <c r="D1688" s="4" t="s">
        <v>243</v>
      </c>
      <c r="E1688" s="4" t="s">
        <v>286</v>
      </c>
    </row>
    <row r="1689" spans="4:5" hidden="1">
      <c r="D1689" s="4" t="s">
        <v>267</v>
      </c>
      <c r="E1689" s="4" t="s">
        <v>248</v>
      </c>
    </row>
    <row r="1690" spans="4:5" hidden="1">
      <c r="D1690" s="4" t="s">
        <v>247</v>
      </c>
      <c r="E1690" s="4" t="s">
        <v>258</v>
      </c>
    </row>
    <row r="1691" spans="4:5" hidden="1">
      <c r="D1691" s="4" t="s">
        <v>247</v>
      </c>
      <c r="E1691" s="4" t="s">
        <v>258</v>
      </c>
    </row>
    <row r="1692" spans="4:5" hidden="1">
      <c r="D1692" s="4" t="s">
        <v>247</v>
      </c>
      <c r="E1692" s="4" t="s">
        <v>258</v>
      </c>
    </row>
    <row r="1693" spans="4:5" hidden="1">
      <c r="D1693" s="4" t="s">
        <v>264</v>
      </c>
      <c r="E1693" s="4" t="s">
        <v>286</v>
      </c>
    </row>
    <row r="1694" spans="4:5" hidden="1">
      <c r="D1694" s="4" t="s">
        <v>247</v>
      </c>
      <c r="E1694" s="4" t="s">
        <v>261</v>
      </c>
    </row>
    <row r="1695" spans="4:5" hidden="1">
      <c r="D1695" s="4" t="s">
        <v>247</v>
      </c>
      <c r="E1695" s="4" t="s">
        <v>286</v>
      </c>
    </row>
    <row r="1696" spans="4:5" hidden="1">
      <c r="D1696" s="4" t="s">
        <v>267</v>
      </c>
      <c r="E1696" s="4" t="s">
        <v>255</v>
      </c>
    </row>
    <row r="1697" spans="4:5" hidden="1">
      <c r="D1697" s="4" t="s">
        <v>275</v>
      </c>
      <c r="E1697" s="4" t="s">
        <v>272</v>
      </c>
    </row>
    <row r="1698" spans="4:5" hidden="1">
      <c r="D1698" s="4" t="s">
        <v>247</v>
      </c>
      <c r="E1698" s="4" t="s">
        <v>255</v>
      </c>
    </row>
    <row r="1699" spans="4:5" hidden="1">
      <c r="D1699" s="4" t="s">
        <v>243</v>
      </c>
      <c r="E1699" s="4" t="s">
        <v>244</v>
      </c>
    </row>
    <row r="1700" spans="4:5" hidden="1">
      <c r="D1700" s="4" t="s">
        <v>247</v>
      </c>
      <c r="E1700" s="4" t="s">
        <v>286</v>
      </c>
    </row>
    <row r="1701" spans="4:5" hidden="1">
      <c r="D1701" s="4" t="s">
        <v>264</v>
      </c>
      <c r="E1701" s="4" t="s">
        <v>286</v>
      </c>
    </row>
    <row r="1702" spans="4:5" hidden="1">
      <c r="D1702" s="4" t="s">
        <v>275</v>
      </c>
      <c r="E1702" s="4" t="s">
        <v>255</v>
      </c>
    </row>
    <row r="1703" spans="4:5" hidden="1">
      <c r="D1703" s="4" t="s">
        <v>247</v>
      </c>
      <c r="E1703" s="4" t="s">
        <v>244</v>
      </c>
    </row>
    <row r="1704" spans="4:5" hidden="1">
      <c r="D1704" s="4" t="s">
        <v>267</v>
      </c>
      <c r="E1704" s="4" t="s">
        <v>272</v>
      </c>
    </row>
    <row r="1705" spans="4:5" hidden="1">
      <c r="D1705" s="4" t="s">
        <v>247</v>
      </c>
      <c r="E1705" s="4" t="s">
        <v>286</v>
      </c>
    </row>
    <row r="1706" spans="4:5" hidden="1">
      <c r="D1706" s="4" t="s">
        <v>243</v>
      </c>
      <c r="E1706" s="4" t="s">
        <v>286</v>
      </c>
    </row>
    <row r="1707" spans="4:5" hidden="1">
      <c r="D1707" s="4" t="s">
        <v>243</v>
      </c>
      <c r="E1707" s="4" t="s">
        <v>286</v>
      </c>
    </row>
    <row r="1708" spans="4:5" hidden="1">
      <c r="D1708" s="4" t="s">
        <v>267</v>
      </c>
      <c r="E1708" s="4" t="s">
        <v>258</v>
      </c>
    </row>
    <row r="1709" spans="4:5" hidden="1">
      <c r="D1709" s="4" t="s">
        <v>243</v>
      </c>
      <c r="E1709" s="4" t="s">
        <v>286</v>
      </c>
    </row>
    <row r="1710" spans="4:5" hidden="1">
      <c r="D1710" s="4" t="s">
        <v>247</v>
      </c>
      <c r="E1710" s="4" t="s">
        <v>261</v>
      </c>
    </row>
    <row r="1711" spans="4:5" hidden="1">
      <c r="D1711" s="4" t="s">
        <v>275</v>
      </c>
      <c r="E1711" s="4" t="s">
        <v>261</v>
      </c>
    </row>
    <row r="1712" spans="4:5" hidden="1">
      <c r="D1712" s="4" t="s">
        <v>275</v>
      </c>
      <c r="E1712" s="4" t="s">
        <v>253</v>
      </c>
    </row>
    <row r="1713" spans="4:5" hidden="1">
      <c r="D1713" s="4" t="s">
        <v>264</v>
      </c>
      <c r="E1713" s="4" t="s">
        <v>258</v>
      </c>
    </row>
    <row r="1714" spans="4:5" hidden="1">
      <c r="D1714" s="4" t="s">
        <v>264</v>
      </c>
      <c r="E1714" s="4" t="s">
        <v>248</v>
      </c>
    </row>
    <row r="1715" spans="4:5" hidden="1">
      <c r="D1715" s="4" t="s">
        <v>264</v>
      </c>
      <c r="E1715" s="4" t="s">
        <v>261</v>
      </c>
    </row>
    <row r="1716" spans="4:5" hidden="1">
      <c r="D1716" s="4" t="s">
        <v>243</v>
      </c>
      <c r="E1716" s="4" t="s">
        <v>261</v>
      </c>
    </row>
    <row r="1717" spans="4:5" hidden="1">
      <c r="D1717" s="4" t="s">
        <v>267</v>
      </c>
      <c r="E1717" s="4" t="s">
        <v>258</v>
      </c>
    </row>
    <row r="1718" spans="4:5" hidden="1">
      <c r="D1718" s="4" t="s">
        <v>267</v>
      </c>
      <c r="E1718" s="4" t="s">
        <v>261</v>
      </c>
    </row>
    <row r="1719" spans="4:5" hidden="1">
      <c r="D1719" s="4" t="s">
        <v>275</v>
      </c>
      <c r="E1719" s="4" t="s">
        <v>244</v>
      </c>
    </row>
    <row r="1720" spans="4:5" hidden="1">
      <c r="D1720" s="4" t="s">
        <v>264</v>
      </c>
      <c r="E1720" s="4" t="s">
        <v>244</v>
      </c>
    </row>
    <row r="1721" spans="4:5" hidden="1">
      <c r="D1721" s="4" t="s">
        <v>275</v>
      </c>
      <c r="E1721" s="4" t="s">
        <v>248</v>
      </c>
    </row>
    <row r="1722" spans="4:5" hidden="1">
      <c r="D1722" s="4" t="s">
        <v>267</v>
      </c>
      <c r="E1722" s="4" t="s">
        <v>244</v>
      </c>
    </row>
    <row r="1723" spans="4:5" hidden="1">
      <c r="D1723" s="4" t="s">
        <v>243</v>
      </c>
      <c r="E1723" s="4" t="s">
        <v>255</v>
      </c>
    </row>
    <row r="1724" spans="4:5" hidden="1">
      <c r="D1724" s="4" t="s">
        <v>275</v>
      </c>
      <c r="E1724" s="4" t="s">
        <v>248</v>
      </c>
    </row>
    <row r="1725" spans="4:5" hidden="1">
      <c r="D1725" s="4" t="s">
        <v>275</v>
      </c>
      <c r="E1725" s="4" t="s">
        <v>253</v>
      </c>
    </row>
    <row r="1726" spans="4:5" hidden="1">
      <c r="D1726" s="4" t="s">
        <v>247</v>
      </c>
      <c r="E1726" s="4" t="s">
        <v>258</v>
      </c>
    </row>
    <row r="1727" spans="4:5" hidden="1">
      <c r="D1727" s="4" t="s">
        <v>247</v>
      </c>
      <c r="E1727" s="4" t="s">
        <v>248</v>
      </c>
    </row>
    <row r="1728" spans="4:5" hidden="1">
      <c r="D1728" s="4" t="s">
        <v>243</v>
      </c>
      <c r="E1728" s="4" t="s">
        <v>253</v>
      </c>
    </row>
    <row r="1729" spans="4:5" hidden="1">
      <c r="D1729" s="4" t="s">
        <v>247</v>
      </c>
      <c r="E1729" s="4" t="s">
        <v>286</v>
      </c>
    </row>
    <row r="1730" spans="4:5" hidden="1">
      <c r="D1730" s="4" t="s">
        <v>267</v>
      </c>
      <c r="E1730" s="4" t="s">
        <v>248</v>
      </c>
    </row>
    <row r="1731" spans="4:5" hidden="1">
      <c r="D1731" s="4" t="s">
        <v>275</v>
      </c>
      <c r="E1731" s="4" t="s">
        <v>248</v>
      </c>
    </row>
    <row r="1732" spans="4:5" hidden="1">
      <c r="D1732" s="4" t="s">
        <v>243</v>
      </c>
      <c r="E1732" s="4" t="s">
        <v>258</v>
      </c>
    </row>
    <row r="1733" spans="4:5" hidden="1">
      <c r="D1733" s="4" t="s">
        <v>267</v>
      </c>
      <c r="E1733" s="4" t="s">
        <v>286</v>
      </c>
    </row>
    <row r="1734" spans="4:5" hidden="1">
      <c r="D1734" s="4" t="s">
        <v>267</v>
      </c>
      <c r="E1734" s="4" t="s">
        <v>272</v>
      </c>
    </row>
    <row r="1735" spans="4:5" hidden="1">
      <c r="D1735" s="4" t="s">
        <v>275</v>
      </c>
      <c r="E1735" s="4" t="s">
        <v>248</v>
      </c>
    </row>
    <row r="1736" spans="4:5" hidden="1">
      <c r="D1736" s="4" t="s">
        <v>243</v>
      </c>
      <c r="E1736" s="4" t="s">
        <v>253</v>
      </c>
    </row>
    <row r="1737" spans="4:5" hidden="1">
      <c r="D1737" s="4" t="s">
        <v>264</v>
      </c>
      <c r="E1737" s="4" t="s">
        <v>272</v>
      </c>
    </row>
    <row r="1738" spans="4:5" hidden="1">
      <c r="D1738" s="4" t="s">
        <v>247</v>
      </c>
      <c r="E1738" s="4" t="s">
        <v>286</v>
      </c>
    </row>
    <row r="1739" spans="4:5" hidden="1">
      <c r="D1739" s="4" t="s">
        <v>267</v>
      </c>
      <c r="E1739" s="4" t="s">
        <v>272</v>
      </c>
    </row>
    <row r="1740" spans="4:5" hidden="1">
      <c r="D1740" s="4" t="s">
        <v>247</v>
      </c>
      <c r="E1740" s="4" t="s">
        <v>261</v>
      </c>
    </row>
    <row r="1741" spans="4:5" hidden="1">
      <c r="D1741" s="4" t="s">
        <v>264</v>
      </c>
      <c r="E1741" s="4" t="s">
        <v>272</v>
      </c>
    </row>
    <row r="1742" spans="4:5" hidden="1">
      <c r="D1742" s="4" t="s">
        <v>243</v>
      </c>
      <c r="E1742" s="4" t="s">
        <v>261</v>
      </c>
    </row>
    <row r="1743" spans="4:5" hidden="1">
      <c r="D1743" s="4" t="s">
        <v>247</v>
      </c>
      <c r="E1743" s="4" t="s">
        <v>253</v>
      </c>
    </row>
    <row r="1744" spans="4:5" hidden="1">
      <c r="D1744" s="4" t="s">
        <v>275</v>
      </c>
      <c r="E1744" s="4" t="s">
        <v>261</v>
      </c>
    </row>
    <row r="1745" spans="4:5" hidden="1">
      <c r="D1745" s="4" t="s">
        <v>264</v>
      </c>
      <c r="E1745" s="4" t="s">
        <v>258</v>
      </c>
    </row>
    <row r="1746" spans="4:5" hidden="1">
      <c r="D1746" s="4" t="s">
        <v>247</v>
      </c>
      <c r="E1746" s="4" t="s">
        <v>255</v>
      </c>
    </row>
    <row r="1747" spans="4:5" hidden="1">
      <c r="D1747" s="4" t="s">
        <v>267</v>
      </c>
      <c r="E1747" s="4" t="s">
        <v>261</v>
      </c>
    </row>
    <row r="1748" spans="4:5" hidden="1">
      <c r="D1748" s="4" t="s">
        <v>243</v>
      </c>
      <c r="E1748" s="4" t="s">
        <v>253</v>
      </c>
    </row>
    <row r="1749" spans="4:5" hidden="1">
      <c r="D1749" s="4" t="s">
        <v>247</v>
      </c>
      <c r="E1749" s="4" t="s">
        <v>272</v>
      </c>
    </row>
    <row r="1750" spans="4:5" hidden="1">
      <c r="D1750" s="4" t="s">
        <v>247</v>
      </c>
      <c r="E1750" s="4" t="s">
        <v>261</v>
      </c>
    </row>
    <row r="1751" spans="4:5" hidden="1">
      <c r="D1751" s="4" t="s">
        <v>267</v>
      </c>
      <c r="E1751" s="4" t="s">
        <v>244</v>
      </c>
    </row>
    <row r="1752" spans="4:5" hidden="1">
      <c r="D1752" s="4" t="s">
        <v>243</v>
      </c>
      <c r="E1752" s="4" t="s">
        <v>261</v>
      </c>
    </row>
    <row r="1753" spans="4:5" hidden="1">
      <c r="D1753" s="4" t="s">
        <v>247</v>
      </c>
      <c r="E1753" s="4" t="s">
        <v>261</v>
      </c>
    </row>
    <row r="1754" spans="4:5" hidden="1">
      <c r="D1754" s="4" t="s">
        <v>267</v>
      </c>
      <c r="E1754" s="4" t="s">
        <v>272</v>
      </c>
    </row>
    <row r="1755" spans="4:5" hidden="1">
      <c r="D1755" s="4" t="s">
        <v>264</v>
      </c>
      <c r="E1755" s="4" t="s">
        <v>253</v>
      </c>
    </row>
    <row r="1756" spans="4:5" hidden="1">
      <c r="D1756" s="4" t="s">
        <v>243</v>
      </c>
      <c r="E1756" s="4" t="s">
        <v>248</v>
      </c>
    </row>
    <row r="1757" spans="4:5" hidden="1">
      <c r="D1757" s="4" t="s">
        <v>247</v>
      </c>
      <c r="E1757" s="4" t="s">
        <v>253</v>
      </c>
    </row>
    <row r="1758" spans="4:5" hidden="1">
      <c r="D1758" s="4" t="s">
        <v>243</v>
      </c>
      <c r="E1758" s="4" t="s">
        <v>258</v>
      </c>
    </row>
    <row r="1759" spans="4:5" hidden="1">
      <c r="D1759" s="4" t="s">
        <v>247</v>
      </c>
      <c r="E1759" s="4" t="s">
        <v>253</v>
      </c>
    </row>
    <row r="1760" spans="4:5" hidden="1">
      <c r="D1760" s="4" t="s">
        <v>267</v>
      </c>
      <c r="E1760" s="4" t="s">
        <v>272</v>
      </c>
    </row>
    <row r="1761" spans="4:5" hidden="1">
      <c r="D1761" s="4" t="s">
        <v>264</v>
      </c>
      <c r="E1761" s="4" t="s">
        <v>253</v>
      </c>
    </row>
    <row r="1762" spans="4:5" hidden="1">
      <c r="D1762" s="4" t="s">
        <v>247</v>
      </c>
      <c r="E1762" s="4" t="s">
        <v>255</v>
      </c>
    </row>
    <row r="1763" spans="4:5" hidden="1">
      <c r="D1763" s="4" t="s">
        <v>267</v>
      </c>
      <c r="E1763" s="4" t="s">
        <v>248</v>
      </c>
    </row>
    <row r="1764" spans="4:5" hidden="1">
      <c r="D1764" s="4" t="s">
        <v>247</v>
      </c>
      <c r="E1764" s="4" t="s">
        <v>248</v>
      </c>
    </row>
    <row r="1765" spans="4:5" hidden="1">
      <c r="D1765" s="4" t="s">
        <v>247</v>
      </c>
      <c r="E1765" s="4" t="s">
        <v>261</v>
      </c>
    </row>
    <row r="1766" spans="4:5" hidden="1">
      <c r="D1766" s="4" t="s">
        <v>264</v>
      </c>
      <c r="E1766" s="4" t="s">
        <v>272</v>
      </c>
    </row>
    <row r="1767" spans="4:5" hidden="1">
      <c r="D1767" s="4" t="s">
        <v>275</v>
      </c>
      <c r="E1767" s="4" t="s">
        <v>253</v>
      </c>
    </row>
    <row r="1768" spans="4:5" hidden="1">
      <c r="D1768" s="4" t="s">
        <v>264</v>
      </c>
      <c r="E1768" s="4" t="s">
        <v>255</v>
      </c>
    </row>
    <row r="1769" spans="4:5" hidden="1">
      <c r="D1769" s="4" t="s">
        <v>247</v>
      </c>
      <c r="E1769" s="4" t="s">
        <v>258</v>
      </c>
    </row>
    <row r="1770" spans="4:5" hidden="1">
      <c r="D1770" s="4" t="s">
        <v>247</v>
      </c>
      <c r="E1770" s="4" t="s">
        <v>258</v>
      </c>
    </row>
    <row r="1771" spans="4:5" hidden="1">
      <c r="D1771" s="4" t="s">
        <v>267</v>
      </c>
      <c r="E1771" s="4" t="s">
        <v>255</v>
      </c>
    </row>
    <row r="1772" spans="4:5" hidden="1">
      <c r="D1772" s="4" t="s">
        <v>247</v>
      </c>
      <c r="E1772" s="4" t="s">
        <v>261</v>
      </c>
    </row>
    <row r="1773" spans="4:5" hidden="1">
      <c r="D1773" s="4" t="s">
        <v>247</v>
      </c>
      <c r="E1773" s="4" t="s">
        <v>286</v>
      </c>
    </row>
    <row r="1774" spans="4:5" hidden="1">
      <c r="D1774" s="4" t="s">
        <v>247</v>
      </c>
      <c r="E1774" s="4" t="s">
        <v>248</v>
      </c>
    </row>
    <row r="1775" spans="4:5" hidden="1">
      <c r="D1775" s="4" t="s">
        <v>264</v>
      </c>
      <c r="E1775" s="4" t="s">
        <v>244</v>
      </c>
    </row>
    <row r="1776" spans="4:5" hidden="1">
      <c r="D1776" s="4" t="s">
        <v>264</v>
      </c>
      <c r="E1776" s="4" t="s">
        <v>286</v>
      </c>
    </row>
    <row r="1777" spans="4:5" hidden="1">
      <c r="D1777" s="4" t="s">
        <v>247</v>
      </c>
      <c r="E1777" s="4" t="s">
        <v>255</v>
      </c>
    </row>
    <row r="1778" spans="4:5" hidden="1">
      <c r="D1778" s="4" t="s">
        <v>267</v>
      </c>
      <c r="E1778" s="4" t="s">
        <v>244</v>
      </c>
    </row>
    <row r="1779" spans="4:5" hidden="1">
      <c r="D1779" s="4" t="s">
        <v>243</v>
      </c>
      <c r="E1779" s="4" t="s">
        <v>272</v>
      </c>
    </row>
    <row r="1780" spans="4:5" hidden="1">
      <c r="D1780" s="4" t="s">
        <v>247</v>
      </c>
      <c r="E1780" s="4" t="s">
        <v>286</v>
      </c>
    </row>
    <row r="1781" spans="4:5" hidden="1">
      <c r="D1781" s="4" t="s">
        <v>275</v>
      </c>
      <c r="E1781" s="4" t="s">
        <v>244</v>
      </c>
    </row>
    <row r="1782" spans="4:5" hidden="1">
      <c r="D1782" s="4" t="s">
        <v>267</v>
      </c>
      <c r="E1782" s="4" t="s">
        <v>248</v>
      </c>
    </row>
    <row r="1783" spans="4:5" hidden="1">
      <c r="D1783" s="4" t="s">
        <v>267</v>
      </c>
      <c r="E1783" s="4" t="s">
        <v>261</v>
      </c>
    </row>
    <row r="1784" spans="4:5" hidden="1">
      <c r="D1784" s="4" t="s">
        <v>247</v>
      </c>
      <c r="E1784" s="4" t="s">
        <v>248</v>
      </c>
    </row>
    <row r="1785" spans="4:5" hidden="1">
      <c r="D1785" s="4" t="s">
        <v>247</v>
      </c>
      <c r="E1785" s="4" t="s">
        <v>258</v>
      </c>
    </row>
    <row r="1786" spans="4:5" hidden="1">
      <c r="D1786" s="4" t="s">
        <v>247</v>
      </c>
      <c r="E1786" s="4" t="s">
        <v>244</v>
      </c>
    </row>
    <row r="1787" spans="4:5" hidden="1">
      <c r="D1787" s="4" t="s">
        <v>267</v>
      </c>
      <c r="E1787" s="4" t="s">
        <v>255</v>
      </c>
    </row>
    <row r="1788" spans="4:5" hidden="1">
      <c r="D1788" s="4" t="s">
        <v>275</v>
      </c>
      <c r="E1788" s="4" t="s">
        <v>258</v>
      </c>
    </row>
    <row r="1789" spans="4:5" hidden="1">
      <c r="D1789" s="4" t="s">
        <v>267</v>
      </c>
      <c r="E1789" s="4" t="s">
        <v>261</v>
      </c>
    </row>
    <row r="1790" spans="4:5" hidden="1">
      <c r="D1790" s="4" t="s">
        <v>243</v>
      </c>
      <c r="E1790" s="4" t="s">
        <v>248</v>
      </c>
    </row>
    <row r="1791" spans="4:5" hidden="1">
      <c r="D1791" s="4" t="s">
        <v>247</v>
      </c>
      <c r="E1791" s="4" t="s">
        <v>248</v>
      </c>
    </row>
    <row r="1792" spans="4:5" hidden="1">
      <c r="D1792" s="4" t="s">
        <v>264</v>
      </c>
      <c r="E1792" s="4" t="s">
        <v>261</v>
      </c>
    </row>
    <row r="1793" spans="4:5" hidden="1">
      <c r="D1793" s="4" t="s">
        <v>247</v>
      </c>
      <c r="E1793" s="4" t="s">
        <v>258</v>
      </c>
    </row>
    <row r="1794" spans="4:5" hidden="1">
      <c r="D1794" s="4" t="s">
        <v>264</v>
      </c>
      <c r="E1794" s="4" t="s">
        <v>258</v>
      </c>
    </row>
    <row r="1795" spans="4:5" hidden="1">
      <c r="D1795" s="4" t="s">
        <v>243</v>
      </c>
      <c r="E1795" s="4" t="s">
        <v>255</v>
      </c>
    </row>
    <row r="1796" spans="4:5" hidden="1">
      <c r="D1796" s="4" t="s">
        <v>243</v>
      </c>
      <c r="E1796" s="4" t="s">
        <v>255</v>
      </c>
    </row>
    <row r="1797" spans="4:5" hidden="1">
      <c r="D1797" s="4" t="s">
        <v>275</v>
      </c>
      <c r="E1797" s="4" t="s">
        <v>248</v>
      </c>
    </row>
    <row r="1798" spans="4:5" hidden="1">
      <c r="D1798" s="4" t="s">
        <v>247</v>
      </c>
      <c r="E1798" s="4" t="s">
        <v>261</v>
      </c>
    </row>
    <row r="1799" spans="4:5" hidden="1">
      <c r="D1799" s="4" t="s">
        <v>243</v>
      </c>
      <c r="E1799" s="4" t="s">
        <v>244</v>
      </c>
    </row>
    <row r="1800" spans="4:5" hidden="1">
      <c r="D1800" s="4" t="s">
        <v>243</v>
      </c>
      <c r="E1800" s="4" t="s">
        <v>253</v>
      </c>
    </row>
    <row r="1801" spans="4:5" hidden="1">
      <c r="D1801" s="4" t="s">
        <v>264</v>
      </c>
      <c r="E1801" s="4" t="s">
        <v>244</v>
      </c>
    </row>
    <row r="1802" spans="4:5" hidden="1">
      <c r="D1802" s="4" t="s">
        <v>247</v>
      </c>
      <c r="E1802" s="4" t="s">
        <v>258</v>
      </c>
    </row>
    <row r="1803" spans="4:5" hidden="1">
      <c r="D1803" s="4" t="s">
        <v>264</v>
      </c>
      <c r="E1803" s="4" t="s">
        <v>286</v>
      </c>
    </row>
    <row r="1804" spans="4:5" hidden="1">
      <c r="D1804" s="4" t="s">
        <v>247</v>
      </c>
      <c r="E1804" s="4" t="s">
        <v>255</v>
      </c>
    </row>
    <row r="1805" spans="4:5" hidden="1">
      <c r="D1805" s="4" t="s">
        <v>247</v>
      </c>
      <c r="E1805" s="4" t="s">
        <v>286</v>
      </c>
    </row>
    <row r="1806" spans="4:5" hidden="1">
      <c r="D1806" s="4" t="s">
        <v>243</v>
      </c>
      <c r="E1806" s="4" t="s">
        <v>244</v>
      </c>
    </row>
    <row r="1807" spans="4:5" hidden="1">
      <c r="D1807" s="4" t="s">
        <v>264</v>
      </c>
      <c r="E1807" s="4" t="s">
        <v>244</v>
      </c>
    </row>
    <row r="1808" spans="4:5" hidden="1">
      <c r="D1808" s="4" t="s">
        <v>247</v>
      </c>
      <c r="E1808" s="4" t="s">
        <v>244</v>
      </c>
    </row>
    <row r="1809" spans="4:5" hidden="1">
      <c r="D1809" s="4" t="s">
        <v>275</v>
      </c>
      <c r="E1809" s="4" t="s">
        <v>286</v>
      </c>
    </row>
    <row r="1810" spans="4:5" hidden="1">
      <c r="D1810" s="4" t="s">
        <v>243</v>
      </c>
      <c r="E1810" s="4" t="s">
        <v>248</v>
      </c>
    </row>
    <row r="1811" spans="4:5" hidden="1">
      <c r="D1811" s="4" t="s">
        <v>247</v>
      </c>
      <c r="E1811" s="4" t="s">
        <v>255</v>
      </c>
    </row>
    <row r="1812" spans="4:5" hidden="1">
      <c r="D1812" s="4" t="s">
        <v>243</v>
      </c>
      <c r="E1812" s="4" t="s">
        <v>286</v>
      </c>
    </row>
    <row r="1813" spans="4:5" hidden="1">
      <c r="D1813" s="4" t="s">
        <v>264</v>
      </c>
      <c r="E1813" s="4" t="s">
        <v>272</v>
      </c>
    </row>
    <row r="1814" spans="4:5" hidden="1">
      <c r="D1814" s="4" t="s">
        <v>264</v>
      </c>
      <c r="E1814" s="4" t="s">
        <v>258</v>
      </c>
    </row>
    <row r="1815" spans="4:5" hidden="1">
      <c r="D1815" s="4" t="s">
        <v>247</v>
      </c>
      <c r="E1815" s="4" t="s">
        <v>258</v>
      </c>
    </row>
    <row r="1816" spans="4:5" hidden="1">
      <c r="D1816" s="4" t="s">
        <v>275</v>
      </c>
      <c r="E1816" s="4" t="s">
        <v>258</v>
      </c>
    </row>
    <row r="1817" spans="4:5" hidden="1">
      <c r="D1817" s="4" t="s">
        <v>264</v>
      </c>
      <c r="E1817" s="4" t="s">
        <v>261</v>
      </c>
    </row>
    <row r="1818" spans="4:5" hidden="1">
      <c r="D1818" s="4" t="s">
        <v>247</v>
      </c>
      <c r="E1818" s="4" t="s">
        <v>258</v>
      </c>
    </row>
    <row r="1819" spans="4:5" hidden="1">
      <c r="D1819" s="4" t="s">
        <v>247</v>
      </c>
      <c r="E1819" s="4" t="s">
        <v>272</v>
      </c>
    </row>
    <row r="1820" spans="4:5" hidden="1">
      <c r="D1820" s="4" t="s">
        <v>267</v>
      </c>
      <c r="E1820" s="4" t="s">
        <v>248</v>
      </c>
    </row>
    <row r="1821" spans="4:5" hidden="1">
      <c r="D1821" s="4" t="s">
        <v>243</v>
      </c>
      <c r="E1821" s="4" t="s">
        <v>286</v>
      </c>
    </row>
    <row r="1822" spans="4:5" hidden="1">
      <c r="D1822" s="4" t="s">
        <v>275</v>
      </c>
      <c r="E1822" s="4" t="s">
        <v>248</v>
      </c>
    </row>
    <row r="1823" spans="4:5" hidden="1">
      <c r="D1823" s="4" t="s">
        <v>267</v>
      </c>
      <c r="E1823" s="4" t="s">
        <v>258</v>
      </c>
    </row>
    <row r="1824" spans="4:5" hidden="1">
      <c r="D1824" s="4" t="s">
        <v>264</v>
      </c>
      <c r="E1824" s="4" t="s">
        <v>286</v>
      </c>
    </row>
    <row r="1825" spans="4:5" hidden="1">
      <c r="D1825" s="4" t="s">
        <v>243</v>
      </c>
      <c r="E1825" s="4" t="s">
        <v>255</v>
      </c>
    </row>
    <row r="1826" spans="4:5" hidden="1">
      <c r="D1826" s="4" t="s">
        <v>247</v>
      </c>
      <c r="E1826" s="4" t="s">
        <v>244</v>
      </c>
    </row>
    <row r="1827" spans="4:5" hidden="1">
      <c r="D1827" s="4" t="s">
        <v>264</v>
      </c>
      <c r="E1827" s="4" t="s">
        <v>253</v>
      </c>
    </row>
    <row r="1828" spans="4:5" hidden="1">
      <c r="D1828" s="4" t="s">
        <v>247</v>
      </c>
      <c r="E1828" s="4" t="s">
        <v>253</v>
      </c>
    </row>
    <row r="1829" spans="4:5" hidden="1">
      <c r="D1829" s="4" t="s">
        <v>243</v>
      </c>
      <c r="E1829" s="4" t="s">
        <v>255</v>
      </c>
    </row>
    <row r="1830" spans="4:5" hidden="1">
      <c r="D1830" s="4" t="s">
        <v>264</v>
      </c>
      <c r="E1830" s="4" t="s">
        <v>244</v>
      </c>
    </row>
    <row r="1831" spans="4:5" hidden="1">
      <c r="D1831" s="4" t="s">
        <v>243</v>
      </c>
      <c r="E1831" s="4" t="s">
        <v>253</v>
      </c>
    </row>
    <row r="1832" spans="4:5" hidden="1">
      <c r="D1832" s="4" t="s">
        <v>267</v>
      </c>
      <c r="E1832" s="4" t="s">
        <v>272</v>
      </c>
    </row>
    <row r="1833" spans="4:5" hidden="1">
      <c r="D1833" s="4" t="s">
        <v>264</v>
      </c>
      <c r="E1833" s="4" t="s">
        <v>255</v>
      </c>
    </row>
    <row r="1834" spans="4:5" hidden="1">
      <c r="D1834" s="4" t="s">
        <v>267</v>
      </c>
      <c r="E1834" s="4" t="s">
        <v>244</v>
      </c>
    </row>
    <row r="1835" spans="4:5" hidden="1">
      <c r="D1835" s="4" t="s">
        <v>264</v>
      </c>
      <c r="E1835" s="4" t="s">
        <v>253</v>
      </c>
    </row>
    <row r="1836" spans="4:5" hidden="1">
      <c r="D1836" s="4" t="s">
        <v>247</v>
      </c>
      <c r="E1836" s="4" t="s">
        <v>255</v>
      </c>
    </row>
    <row r="1837" spans="4:5" hidden="1">
      <c r="D1837" s="4" t="s">
        <v>267</v>
      </c>
      <c r="E1837" s="4" t="s">
        <v>272</v>
      </c>
    </row>
    <row r="1838" spans="4:5" hidden="1">
      <c r="D1838" s="4" t="s">
        <v>243</v>
      </c>
      <c r="E1838" s="4" t="s">
        <v>244</v>
      </c>
    </row>
    <row r="1839" spans="4:5" hidden="1">
      <c r="D1839" s="4" t="s">
        <v>264</v>
      </c>
      <c r="E1839" s="4" t="s">
        <v>253</v>
      </c>
    </row>
    <row r="1840" spans="4:5" hidden="1">
      <c r="D1840" s="4" t="s">
        <v>243</v>
      </c>
      <c r="E1840" s="4" t="s">
        <v>261</v>
      </c>
    </row>
    <row r="1841" spans="4:5" hidden="1">
      <c r="D1841" s="4" t="s">
        <v>247</v>
      </c>
      <c r="E1841" s="4" t="s">
        <v>261</v>
      </c>
    </row>
    <row r="1842" spans="4:5" hidden="1">
      <c r="D1842" s="4" t="s">
        <v>264</v>
      </c>
      <c r="E1842" s="4" t="s">
        <v>248</v>
      </c>
    </row>
    <row r="1843" spans="4:5" hidden="1">
      <c r="D1843" s="4" t="s">
        <v>275</v>
      </c>
      <c r="E1843" s="4" t="s">
        <v>255</v>
      </c>
    </row>
    <row r="1844" spans="4:5" hidden="1">
      <c r="D1844" s="4" t="s">
        <v>247</v>
      </c>
      <c r="E1844" s="4" t="s">
        <v>258</v>
      </c>
    </row>
    <row r="1845" spans="4:5" hidden="1">
      <c r="D1845" s="4" t="s">
        <v>267</v>
      </c>
      <c r="E1845" s="4" t="s">
        <v>244</v>
      </c>
    </row>
    <row r="1846" spans="4:5" hidden="1">
      <c r="D1846" s="4" t="s">
        <v>247</v>
      </c>
      <c r="E1846" s="4" t="s">
        <v>286</v>
      </c>
    </row>
    <row r="1847" spans="4:5" hidden="1">
      <c r="D1847" s="4" t="s">
        <v>264</v>
      </c>
      <c r="E1847" s="4" t="s">
        <v>253</v>
      </c>
    </row>
    <row r="1848" spans="4:5" hidden="1">
      <c r="D1848" s="4" t="s">
        <v>275</v>
      </c>
      <c r="E1848" s="4" t="s">
        <v>272</v>
      </c>
    </row>
    <row r="1849" spans="4:5" hidden="1">
      <c r="D1849" s="4" t="s">
        <v>247</v>
      </c>
      <c r="E1849" s="4" t="s">
        <v>248</v>
      </c>
    </row>
    <row r="1850" spans="4:5" hidden="1">
      <c r="D1850" s="4" t="s">
        <v>247</v>
      </c>
      <c r="E1850" s="4" t="s">
        <v>255</v>
      </c>
    </row>
    <row r="1851" spans="4:5" hidden="1">
      <c r="D1851" s="4" t="s">
        <v>247</v>
      </c>
      <c r="E1851" s="4" t="s">
        <v>258</v>
      </c>
    </row>
    <row r="1852" spans="4:5" hidden="1">
      <c r="D1852" s="4" t="s">
        <v>247</v>
      </c>
      <c r="E1852" s="4" t="s">
        <v>253</v>
      </c>
    </row>
    <row r="1853" spans="4:5" hidden="1">
      <c r="D1853" s="4" t="s">
        <v>264</v>
      </c>
      <c r="E1853" s="4" t="s">
        <v>255</v>
      </c>
    </row>
    <row r="1854" spans="4:5" hidden="1">
      <c r="D1854" s="4" t="s">
        <v>267</v>
      </c>
      <c r="E1854" s="4" t="s">
        <v>258</v>
      </c>
    </row>
    <row r="1855" spans="4:5" hidden="1">
      <c r="D1855" s="4" t="s">
        <v>243</v>
      </c>
      <c r="E1855" s="4" t="s">
        <v>248</v>
      </c>
    </row>
    <row r="1856" spans="4:5" hidden="1">
      <c r="D1856" s="4" t="s">
        <v>267</v>
      </c>
      <c r="E1856" s="4" t="s">
        <v>253</v>
      </c>
    </row>
    <row r="1857" spans="4:5" hidden="1">
      <c r="D1857" s="4" t="s">
        <v>247</v>
      </c>
      <c r="E1857" s="4" t="s">
        <v>255</v>
      </c>
    </row>
    <row r="1858" spans="4:5" hidden="1">
      <c r="D1858" s="4" t="s">
        <v>264</v>
      </c>
      <c r="E1858" s="4" t="s">
        <v>258</v>
      </c>
    </row>
    <row r="1859" spans="4:5" hidden="1">
      <c r="D1859" s="4" t="s">
        <v>275</v>
      </c>
      <c r="E1859" s="4" t="s">
        <v>258</v>
      </c>
    </row>
    <row r="1860" spans="4:5" hidden="1">
      <c r="D1860" s="4" t="s">
        <v>243</v>
      </c>
      <c r="E1860" s="4" t="s">
        <v>272</v>
      </c>
    </row>
    <row r="1861" spans="4:5" hidden="1">
      <c r="D1861" s="4" t="s">
        <v>247</v>
      </c>
      <c r="E1861" s="4" t="s">
        <v>253</v>
      </c>
    </row>
    <row r="1862" spans="4:5" hidden="1">
      <c r="D1862" s="4" t="s">
        <v>264</v>
      </c>
      <c r="E1862" s="4" t="s">
        <v>244</v>
      </c>
    </row>
    <row r="1863" spans="4:5" hidden="1">
      <c r="D1863" s="4" t="s">
        <v>247</v>
      </c>
      <c r="E1863" s="4" t="s">
        <v>258</v>
      </c>
    </row>
    <row r="1864" spans="4:5" hidden="1">
      <c r="D1864" s="4" t="s">
        <v>264</v>
      </c>
      <c r="E1864" s="4" t="s">
        <v>253</v>
      </c>
    </row>
    <row r="1865" spans="4:5" hidden="1">
      <c r="D1865" s="4" t="s">
        <v>247</v>
      </c>
      <c r="E1865" s="4" t="s">
        <v>261</v>
      </c>
    </row>
    <row r="1866" spans="4:5" hidden="1">
      <c r="D1866" s="4" t="s">
        <v>247</v>
      </c>
      <c r="E1866" s="4" t="s">
        <v>253</v>
      </c>
    </row>
    <row r="1867" spans="4:5" hidden="1">
      <c r="D1867" s="4" t="s">
        <v>243</v>
      </c>
      <c r="E1867" s="4" t="s">
        <v>272</v>
      </c>
    </row>
    <row r="1868" spans="4:5" hidden="1">
      <c r="D1868" s="4" t="s">
        <v>247</v>
      </c>
      <c r="E1868" s="4" t="s">
        <v>261</v>
      </c>
    </row>
    <row r="1869" spans="4:5" hidden="1">
      <c r="D1869" s="4" t="s">
        <v>267</v>
      </c>
      <c r="E1869" s="4" t="s">
        <v>255</v>
      </c>
    </row>
    <row r="1870" spans="4:5" hidden="1">
      <c r="D1870" s="4" t="s">
        <v>264</v>
      </c>
      <c r="E1870" s="4" t="s">
        <v>272</v>
      </c>
    </row>
    <row r="1871" spans="4:5" hidden="1">
      <c r="D1871" s="4" t="s">
        <v>275</v>
      </c>
      <c r="E1871" s="4" t="s">
        <v>272</v>
      </c>
    </row>
    <row r="1872" spans="4:5" hidden="1">
      <c r="D1872" s="4" t="s">
        <v>267</v>
      </c>
      <c r="E1872" s="4" t="s">
        <v>255</v>
      </c>
    </row>
    <row r="1873" spans="4:5" hidden="1">
      <c r="D1873" s="4" t="s">
        <v>275</v>
      </c>
      <c r="E1873" s="4" t="s">
        <v>255</v>
      </c>
    </row>
    <row r="1874" spans="4:5" hidden="1">
      <c r="D1874" s="4" t="s">
        <v>243</v>
      </c>
      <c r="E1874" s="4" t="s">
        <v>261</v>
      </c>
    </row>
    <row r="1875" spans="4:5" hidden="1">
      <c r="D1875" s="4" t="s">
        <v>264</v>
      </c>
      <c r="E1875" s="4" t="s">
        <v>255</v>
      </c>
    </row>
    <row r="1876" spans="4:5" hidden="1">
      <c r="D1876" s="4" t="s">
        <v>275</v>
      </c>
      <c r="E1876" s="4" t="s">
        <v>286</v>
      </c>
    </row>
    <row r="1877" spans="4:5" hidden="1">
      <c r="D1877" s="4" t="s">
        <v>264</v>
      </c>
      <c r="E1877" s="4" t="s">
        <v>272</v>
      </c>
    </row>
    <row r="1878" spans="4:5" hidden="1">
      <c r="D1878" s="4" t="s">
        <v>247</v>
      </c>
      <c r="E1878" s="4" t="s">
        <v>261</v>
      </c>
    </row>
    <row r="1879" spans="4:5" hidden="1">
      <c r="D1879" s="4" t="s">
        <v>264</v>
      </c>
      <c r="E1879" s="4" t="s">
        <v>248</v>
      </c>
    </row>
    <row r="1880" spans="4:5" hidden="1">
      <c r="D1880" s="4" t="s">
        <v>247</v>
      </c>
      <c r="E1880" s="4" t="s">
        <v>258</v>
      </c>
    </row>
    <row r="1881" spans="4:5" hidden="1">
      <c r="D1881" s="4" t="s">
        <v>247</v>
      </c>
      <c r="E1881" s="4" t="s">
        <v>261</v>
      </c>
    </row>
    <row r="1882" spans="4:5" hidden="1">
      <c r="D1882" s="4" t="s">
        <v>267</v>
      </c>
      <c r="E1882" s="4" t="s">
        <v>258</v>
      </c>
    </row>
    <row r="1883" spans="4:5" hidden="1">
      <c r="D1883" s="4" t="s">
        <v>243</v>
      </c>
      <c r="E1883" s="4" t="s">
        <v>248</v>
      </c>
    </row>
    <row r="1884" spans="4:5" hidden="1">
      <c r="D1884" s="4" t="s">
        <v>267</v>
      </c>
      <c r="E1884" s="4" t="s">
        <v>272</v>
      </c>
    </row>
    <row r="1885" spans="4:5" hidden="1">
      <c r="D1885" s="4" t="s">
        <v>243</v>
      </c>
      <c r="E1885" s="4" t="s">
        <v>255</v>
      </c>
    </row>
    <row r="1886" spans="4:5" hidden="1">
      <c r="D1886" s="4" t="s">
        <v>243</v>
      </c>
      <c r="E1886" s="4" t="s">
        <v>253</v>
      </c>
    </row>
    <row r="1887" spans="4:5" hidden="1">
      <c r="D1887" s="4" t="s">
        <v>247</v>
      </c>
      <c r="E1887" s="4" t="s">
        <v>272</v>
      </c>
    </row>
    <row r="1888" spans="4:5" hidden="1">
      <c r="D1888" s="4" t="s">
        <v>247</v>
      </c>
      <c r="E1888" s="4" t="s">
        <v>261</v>
      </c>
    </row>
    <row r="1889" spans="4:5" hidden="1">
      <c r="D1889" s="4" t="s">
        <v>247</v>
      </c>
      <c r="E1889" s="4" t="s">
        <v>272</v>
      </c>
    </row>
    <row r="1890" spans="4:5" hidden="1">
      <c r="D1890" s="4" t="s">
        <v>267</v>
      </c>
      <c r="E1890" s="4" t="s">
        <v>244</v>
      </c>
    </row>
    <row r="1891" spans="4:5" hidden="1">
      <c r="D1891" s="4" t="s">
        <v>264</v>
      </c>
      <c r="E1891" s="4" t="s">
        <v>272</v>
      </c>
    </row>
    <row r="1892" spans="4:5" hidden="1">
      <c r="D1892" s="4" t="s">
        <v>247</v>
      </c>
      <c r="E1892" s="4" t="s">
        <v>248</v>
      </c>
    </row>
    <row r="1893" spans="4:5" hidden="1">
      <c r="D1893" s="4" t="s">
        <v>243</v>
      </c>
      <c r="E1893" s="4" t="s">
        <v>244</v>
      </c>
    </row>
    <row r="1894" spans="4:5" hidden="1">
      <c r="D1894" s="4" t="s">
        <v>247</v>
      </c>
      <c r="E1894" s="4" t="s">
        <v>248</v>
      </c>
    </row>
    <row r="1895" spans="4:5" hidden="1">
      <c r="D1895" s="4" t="s">
        <v>247</v>
      </c>
      <c r="E1895" s="4" t="s">
        <v>255</v>
      </c>
    </row>
    <row r="1896" spans="4:5" hidden="1">
      <c r="D1896" s="4" t="s">
        <v>264</v>
      </c>
      <c r="E1896" s="4" t="s">
        <v>258</v>
      </c>
    </row>
    <row r="1897" spans="4:5" hidden="1">
      <c r="D1897" s="4" t="s">
        <v>247</v>
      </c>
      <c r="E1897" s="4" t="s">
        <v>258</v>
      </c>
    </row>
    <row r="1898" spans="4:5" hidden="1">
      <c r="D1898" s="4" t="s">
        <v>275</v>
      </c>
      <c r="E1898" s="4" t="s">
        <v>286</v>
      </c>
    </row>
    <row r="1899" spans="4:5" hidden="1">
      <c r="D1899" s="4" t="s">
        <v>264</v>
      </c>
      <c r="E1899" s="4" t="s">
        <v>255</v>
      </c>
    </row>
    <row r="1900" spans="4:5" hidden="1">
      <c r="D1900" s="4" t="s">
        <v>264</v>
      </c>
      <c r="E1900" s="4" t="s">
        <v>286</v>
      </c>
    </row>
    <row r="1901" spans="4:5" hidden="1">
      <c r="D1901" s="4" t="s">
        <v>247</v>
      </c>
      <c r="E1901" s="4" t="s">
        <v>261</v>
      </c>
    </row>
    <row r="1902" spans="4:5" hidden="1">
      <c r="D1902" s="4" t="s">
        <v>267</v>
      </c>
      <c r="E1902" s="4" t="s">
        <v>272</v>
      </c>
    </row>
    <row r="1903" spans="4:5" hidden="1">
      <c r="D1903" s="4" t="s">
        <v>247</v>
      </c>
      <c r="E1903" s="4" t="s">
        <v>248</v>
      </c>
    </row>
    <row r="1904" spans="4:5" hidden="1">
      <c r="D1904" s="4" t="s">
        <v>267</v>
      </c>
      <c r="E1904" s="4" t="s">
        <v>255</v>
      </c>
    </row>
    <row r="1905" spans="4:5" hidden="1">
      <c r="D1905" s="4" t="s">
        <v>247</v>
      </c>
      <c r="E1905" s="4" t="s">
        <v>255</v>
      </c>
    </row>
    <row r="1906" spans="4:5" hidden="1">
      <c r="D1906" s="4" t="s">
        <v>247</v>
      </c>
      <c r="E1906" s="4" t="s">
        <v>286</v>
      </c>
    </row>
    <row r="1907" spans="4:5" hidden="1">
      <c r="D1907" s="4" t="s">
        <v>275</v>
      </c>
      <c r="E1907" s="4" t="s">
        <v>255</v>
      </c>
    </row>
    <row r="1908" spans="4:5" hidden="1">
      <c r="D1908" s="4" t="s">
        <v>247</v>
      </c>
      <c r="E1908" s="4" t="s">
        <v>255</v>
      </c>
    </row>
    <row r="1909" spans="4:5" hidden="1">
      <c r="D1909" s="4" t="s">
        <v>275</v>
      </c>
      <c r="E1909" s="4" t="s">
        <v>244</v>
      </c>
    </row>
    <row r="1910" spans="4:5" hidden="1">
      <c r="D1910" s="4" t="s">
        <v>264</v>
      </c>
      <c r="E1910" s="4" t="s">
        <v>258</v>
      </c>
    </row>
    <row r="1911" spans="4:5" hidden="1">
      <c r="D1911" s="4" t="s">
        <v>267</v>
      </c>
      <c r="E1911" s="4" t="s">
        <v>261</v>
      </c>
    </row>
    <row r="1912" spans="4:5" hidden="1">
      <c r="D1912" s="4" t="s">
        <v>267</v>
      </c>
      <c r="E1912" s="4" t="s">
        <v>272</v>
      </c>
    </row>
    <row r="1913" spans="4:5" hidden="1">
      <c r="D1913" s="4" t="s">
        <v>267</v>
      </c>
      <c r="E1913" s="4" t="s">
        <v>248</v>
      </c>
    </row>
    <row r="1914" spans="4:5" hidden="1">
      <c r="D1914" s="4" t="s">
        <v>243</v>
      </c>
      <c r="E1914" s="4" t="s">
        <v>244</v>
      </c>
    </row>
    <row r="1915" spans="4:5" hidden="1">
      <c r="D1915" s="4" t="s">
        <v>247</v>
      </c>
      <c r="E1915" s="4" t="s">
        <v>258</v>
      </c>
    </row>
    <row r="1916" spans="4:5" hidden="1">
      <c r="D1916" s="4" t="s">
        <v>267</v>
      </c>
      <c r="E1916" s="4" t="s">
        <v>272</v>
      </c>
    </row>
    <row r="1917" spans="4:5" hidden="1">
      <c r="D1917" s="4" t="s">
        <v>243</v>
      </c>
      <c r="E1917" s="4" t="s">
        <v>253</v>
      </c>
    </row>
    <row r="1918" spans="4:5" hidden="1">
      <c r="D1918" s="4" t="s">
        <v>275</v>
      </c>
      <c r="E1918" s="4" t="s">
        <v>255</v>
      </c>
    </row>
    <row r="1919" spans="4:5" hidden="1">
      <c r="D1919" s="4" t="s">
        <v>247</v>
      </c>
      <c r="E1919" s="4" t="s">
        <v>261</v>
      </c>
    </row>
    <row r="1920" spans="4:5" hidden="1">
      <c r="D1920" s="4" t="s">
        <v>264</v>
      </c>
      <c r="E1920" s="4" t="s">
        <v>261</v>
      </c>
    </row>
    <row r="1921" spans="4:5" hidden="1">
      <c r="D1921" s="4" t="s">
        <v>243</v>
      </c>
      <c r="E1921" s="4" t="s">
        <v>272</v>
      </c>
    </row>
    <row r="1922" spans="4:5" hidden="1">
      <c r="D1922" s="4" t="s">
        <v>275</v>
      </c>
      <c r="E1922" s="4" t="s">
        <v>253</v>
      </c>
    </row>
    <row r="1923" spans="4:5" hidden="1">
      <c r="D1923" s="4" t="s">
        <v>247</v>
      </c>
      <c r="E1923" s="4" t="s">
        <v>253</v>
      </c>
    </row>
    <row r="1924" spans="4:5" hidden="1">
      <c r="D1924" s="4" t="s">
        <v>247</v>
      </c>
      <c r="E1924" s="4" t="s">
        <v>261</v>
      </c>
    </row>
    <row r="1925" spans="4:5" hidden="1">
      <c r="D1925" s="4" t="s">
        <v>264</v>
      </c>
      <c r="E1925" s="4" t="s">
        <v>244</v>
      </c>
    </row>
    <row r="1926" spans="4:5" hidden="1">
      <c r="D1926" s="4" t="s">
        <v>267</v>
      </c>
      <c r="E1926" s="4" t="s">
        <v>253</v>
      </c>
    </row>
    <row r="1927" spans="4:5" hidden="1">
      <c r="D1927" s="4" t="s">
        <v>243</v>
      </c>
      <c r="E1927" s="4" t="s">
        <v>255</v>
      </c>
    </row>
    <row r="1928" spans="4:5" hidden="1">
      <c r="D1928" s="4" t="s">
        <v>267</v>
      </c>
      <c r="E1928" s="4" t="s">
        <v>244</v>
      </c>
    </row>
    <row r="1929" spans="4:5" hidden="1">
      <c r="D1929" s="4" t="s">
        <v>243</v>
      </c>
      <c r="E1929" s="4" t="s">
        <v>248</v>
      </c>
    </row>
    <row r="1930" spans="4:5" hidden="1">
      <c r="D1930" s="4" t="s">
        <v>267</v>
      </c>
      <c r="E1930" s="4" t="s">
        <v>255</v>
      </c>
    </row>
    <row r="1931" spans="4:5" hidden="1">
      <c r="D1931" s="4" t="s">
        <v>247</v>
      </c>
      <c r="E1931" s="4" t="s">
        <v>272</v>
      </c>
    </row>
    <row r="1932" spans="4:5" hidden="1">
      <c r="D1932" s="4" t="s">
        <v>264</v>
      </c>
      <c r="E1932" s="4" t="s">
        <v>272</v>
      </c>
    </row>
    <row r="1933" spans="4:5" hidden="1">
      <c r="D1933" s="4" t="s">
        <v>247</v>
      </c>
      <c r="E1933" s="4" t="s">
        <v>261</v>
      </c>
    </row>
    <row r="1934" spans="4:5" hidden="1">
      <c r="D1934" s="4" t="s">
        <v>247</v>
      </c>
      <c r="E1934" s="4" t="s">
        <v>248</v>
      </c>
    </row>
    <row r="1935" spans="4:5" hidden="1">
      <c r="D1935" s="4" t="s">
        <v>247</v>
      </c>
      <c r="E1935" s="4" t="s">
        <v>248</v>
      </c>
    </row>
    <row r="1936" spans="4:5" hidden="1">
      <c r="D1936" s="4" t="s">
        <v>247</v>
      </c>
      <c r="E1936" s="4" t="s">
        <v>286</v>
      </c>
    </row>
    <row r="1937" spans="4:5" hidden="1">
      <c r="D1937" s="4" t="s">
        <v>264</v>
      </c>
      <c r="E1937" s="4" t="s">
        <v>244</v>
      </c>
    </row>
    <row r="1938" spans="4:5" hidden="1">
      <c r="D1938" s="4" t="s">
        <v>247</v>
      </c>
      <c r="E1938" s="4" t="s">
        <v>248</v>
      </c>
    </row>
    <row r="1939" spans="4:5" hidden="1">
      <c r="D1939" s="4" t="s">
        <v>275</v>
      </c>
      <c r="E1939" s="4" t="s">
        <v>286</v>
      </c>
    </row>
    <row r="1940" spans="4:5" hidden="1">
      <c r="D1940" s="4" t="s">
        <v>267</v>
      </c>
      <c r="E1940" s="4" t="s">
        <v>272</v>
      </c>
    </row>
    <row r="1941" spans="4:5" hidden="1">
      <c r="D1941" s="4" t="s">
        <v>267</v>
      </c>
      <c r="E1941" s="4" t="s">
        <v>258</v>
      </c>
    </row>
    <row r="1942" spans="4:5" hidden="1">
      <c r="D1942" s="4" t="s">
        <v>247</v>
      </c>
      <c r="E1942" s="4" t="s">
        <v>253</v>
      </c>
    </row>
    <row r="1943" spans="4:5" hidden="1">
      <c r="D1943" s="4" t="s">
        <v>247</v>
      </c>
      <c r="E1943" s="4" t="s">
        <v>258</v>
      </c>
    </row>
    <row r="1944" spans="4:5" hidden="1">
      <c r="D1944" s="4" t="s">
        <v>243</v>
      </c>
      <c r="E1944" s="4" t="s">
        <v>258</v>
      </c>
    </row>
    <row r="1945" spans="4:5" hidden="1">
      <c r="D1945" s="4" t="s">
        <v>267</v>
      </c>
      <c r="E1945" s="4" t="s">
        <v>286</v>
      </c>
    </row>
    <row r="1946" spans="4:5" hidden="1">
      <c r="D1946" s="4" t="s">
        <v>275</v>
      </c>
      <c r="E1946" s="4" t="s">
        <v>272</v>
      </c>
    </row>
    <row r="1947" spans="4:5" hidden="1">
      <c r="D1947" s="4" t="s">
        <v>243</v>
      </c>
      <c r="E1947" s="4" t="s">
        <v>272</v>
      </c>
    </row>
    <row r="1948" spans="4:5" hidden="1">
      <c r="D1948" s="4" t="s">
        <v>267</v>
      </c>
      <c r="E1948" s="4" t="s">
        <v>244</v>
      </c>
    </row>
    <row r="1949" spans="4:5" hidden="1">
      <c r="D1949" s="4" t="s">
        <v>247</v>
      </c>
      <c r="E1949" s="4" t="s">
        <v>255</v>
      </c>
    </row>
    <row r="1950" spans="4:5" hidden="1">
      <c r="D1950" s="4" t="s">
        <v>267</v>
      </c>
      <c r="E1950" s="4" t="s">
        <v>286</v>
      </c>
    </row>
    <row r="1951" spans="4:5" hidden="1">
      <c r="D1951" s="4" t="s">
        <v>247</v>
      </c>
      <c r="E1951" s="4" t="s">
        <v>261</v>
      </c>
    </row>
    <row r="1952" spans="4:5" hidden="1">
      <c r="D1952" s="4" t="s">
        <v>264</v>
      </c>
      <c r="E1952" s="4" t="s">
        <v>272</v>
      </c>
    </row>
    <row r="1953" spans="4:5" hidden="1">
      <c r="D1953" s="4" t="s">
        <v>267</v>
      </c>
      <c r="E1953" s="4" t="s">
        <v>258</v>
      </c>
    </row>
    <row r="1954" spans="4:5" hidden="1">
      <c r="D1954" s="4" t="s">
        <v>275</v>
      </c>
      <c r="E1954" s="4" t="s">
        <v>253</v>
      </c>
    </row>
    <row r="1955" spans="4:5" hidden="1">
      <c r="D1955" s="4" t="s">
        <v>243</v>
      </c>
      <c r="E1955" s="4" t="s">
        <v>255</v>
      </c>
    </row>
    <row r="1956" spans="4:5" hidden="1">
      <c r="D1956" s="4" t="s">
        <v>243</v>
      </c>
      <c r="E1956" s="4" t="s">
        <v>248</v>
      </c>
    </row>
    <row r="1957" spans="4:5" hidden="1">
      <c r="D1957" s="4" t="s">
        <v>243</v>
      </c>
      <c r="E1957" s="4" t="s">
        <v>253</v>
      </c>
    </row>
    <row r="1958" spans="4:5" hidden="1">
      <c r="D1958" s="4" t="s">
        <v>275</v>
      </c>
      <c r="E1958" s="4" t="s">
        <v>244</v>
      </c>
    </row>
    <row r="1959" spans="4:5" hidden="1">
      <c r="D1959" s="4" t="s">
        <v>247</v>
      </c>
      <c r="E1959" s="4" t="s">
        <v>258</v>
      </c>
    </row>
    <row r="1960" spans="4:5" hidden="1">
      <c r="D1960" s="4" t="s">
        <v>247</v>
      </c>
      <c r="E1960" s="4" t="s">
        <v>258</v>
      </c>
    </row>
    <row r="1961" spans="4:5" hidden="1">
      <c r="D1961" s="4" t="s">
        <v>247</v>
      </c>
      <c r="E1961" s="4" t="s">
        <v>244</v>
      </c>
    </row>
    <row r="1962" spans="4:5" hidden="1">
      <c r="D1962" s="4" t="s">
        <v>243</v>
      </c>
      <c r="E1962" s="4" t="s">
        <v>248</v>
      </c>
    </row>
    <row r="1963" spans="4:5" hidden="1">
      <c r="D1963" s="4" t="s">
        <v>247</v>
      </c>
      <c r="E1963" s="4" t="s">
        <v>261</v>
      </c>
    </row>
    <row r="1964" spans="4:5" hidden="1">
      <c r="D1964" s="4" t="s">
        <v>267</v>
      </c>
      <c r="E1964" s="4" t="s">
        <v>244</v>
      </c>
    </row>
    <row r="1965" spans="4:5" hidden="1">
      <c r="D1965" s="4" t="s">
        <v>243</v>
      </c>
      <c r="E1965" s="4" t="s">
        <v>255</v>
      </c>
    </row>
    <row r="1966" spans="4:5" hidden="1">
      <c r="D1966" s="4" t="s">
        <v>247</v>
      </c>
      <c r="E1966" s="4" t="s">
        <v>248</v>
      </c>
    </row>
    <row r="1967" spans="4:5" hidden="1">
      <c r="D1967" s="4" t="s">
        <v>243</v>
      </c>
      <c r="E1967" s="4" t="s">
        <v>248</v>
      </c>
    </row>
    <row r="1968" spans="4:5" hidden="1">
      <c r="D1968" s="4" t="s">
        <v>247</v>
      </c>
      <c r="E1968" s="4" t="s">
        <v>272</v>
      </c>
    </row>
    <row r="1969" spans="4:5" hidden="1">
      <c r="D1969" s="4" t="s">
        <v>247</v>
      </c>
      <c r="E1969" s="4" t="s">
        <v>255</v>
      </c>
    </row>
    <row r="1970" spans="4:5" hidden="1">
      <c r="D1970" s="4" t="s">
        <v>264</v>
      </c>
      <c r="E1970" s="4" t="s">
        <v>253</v>
      </c>
    </row>
    <row r="1971" spans="4:5" hidden="1">
      <c r="D1971" s="4" t="s">
        <v>247</v>
      </c>
      <c r="E1971" s="4" t="s">
        <v>244</v>
      </c>
    </row>
    <row r="1972" spans="4:5" hidden="1">
      <c r="D1972" s="4" t="s">
        <v>247</v>
      </c>
      <c r="E1972" s="4" t="s">
        <v>244</v>
      </c>
    </row>
    <row r="1973" spans="4:5" hidden="1">
      <c r="D1973" s="4" t="s">
        <v>267</v>
      </c>
      <c r="E1973" s="4" t="s">
        <v>253</v>
      </c>
    </row>
    <row r="1974" spans="4:5" hidden="1">
      <c r="D1974" s="4" t="s">
        <v>247</v>
      </c>
      <c r="E1974" s="4" t="s">
        <v>255</v>
      </c>
    </row>
    <row r="1975" spans="4:5" hidden="1">
      <c r="D1975" s="4" t="s">
        <v>275</v>
      </c>
      <c r="E1975" s="4" t="s">
        <v>261</v>
      </c>
    </row>
    <row r="1976" spans="4:5" hidden="1">
      <c r="D1976" s="4" t="s">
        <v>267</v>
      </c>
      <c r="E1976" s="4" t="s">
        <v>255</v>
      </c>
    </row>
    <row r="1977" spans="4:5" hidden="1">
      <c r="D1977" s="4" t="s">
        <v>275</v>
      </c>
      <c r="E1977" s="4" t="s">
        <v>261</v>
      </c>
    </row>
    <row r="1978" spans="4:5" hidden="1">
      <c r="D1978" s="4" t="s">
        <v>247</v>
      </c>
      <c r="E1978" s="4" t="s">
        <v>253</v>
      </c>
    </row>
    <row r="1979" spans="4:5" hidden="1">
      <c r="D1979" s="4" t="s">
        <v>247</v>
      </c>
      <c r="E1979" s="4" t="s">
        <v>255</v>
      </c>
    </row>
    <row r="1980" spans="4:5" hidden="1">
      <c r="D1980" s="4" t="s">
        <v>247</v>
      </c>
      <c r="E1980" s="4" t="s">
        <v>244</v>
      </c>
    </row>
    <row r="1981" spans="4:5" hidden="1">
      <c r="D1981" s="4" t="s">
        <v>247</v>
      </c>
      <c r="E1981" s="4" t="s">
        <v>272</v>
      </c>
    </row>
    <row r="1982" spans="4:5" hidden="1">
      <c r="D1982" s="4" t="s">
        <v>247</v>
      </c>
      <c r="E1982" s="4" t="s">
        <v>244</v>
      </c>
    </row>
    <row r="1983" spans="4:5" hidden="1">
      <c r="D1983" s="4" t="s">
        <v>275</v>
      </c>
      <c r="E1983" s="4" t="s">
        <v>255</v>
      </c>
    </row>
    <row r="1984" spans="4:5" hidden="1">
      <c r="D1984" s="4" t="s">
        <v>264</v>
      </c>
      <c r="E1984" s="4" t="s">
        <v>261</v>
      </c>
    </row>
    <row r="1985" spans="4:5" hidden="1">
      <c r="D1985" s="4" t="s">
        <v>247</v>
      </c>
      <c r="E1985" s="4" t="s">
        <v>255</v>
      </c>
    </row>
    <row r="1986" spans="4:5" hidden="1">
      <c r="D1986" s="4" t="s">
        <v>247</v>
      </c>
      <c r="E1986" s="4" t="s">
        <v>261</v>
      </c>
    </row>
    <row r="1987" spans="4:5" hidden="1">
      <c r="D1987" s="4" t="s">
        <v>267</v>
      </c>
      <c r="E1987" s="4" t="s">
        <v>258</v>
      </c>
    </row>
    <row r="1988" spans="4:5" hidden="1">
      <c r="D1988" s="4" t="s">
        <v>247</v>
      </c>
      <c r="E1988" s="4" t="s">
        <v>258</v>
      </c>
    </row>
    <row r="1989" spans="4:5" hidden="1">
      <c r="D1989" s="4" t="s">
        <v>243</v>
      </c>
      <c r="E1989" s="4" t="s">
        <v>248</v>
      </c>
    </row>
    <row r="1990" spans="4:5" hidden="1">
      <c r="D1990" s="4" t="s">
        <v>267</v>
      </c>
      <c r="E1990" s="4" t="s">
        <v>255</v>
      </c>
    </row>
    <row r="1991" spans="4:5" hidden="1">
      <c r="D1991" s="4" t="s">
        <v>267</v>
      </c>
      <c r="E1991" s="4" t="s">
        <v>255</v>
      </c>
    </row>
    <row r="1992" spans="4:5" hidden="1">
      <c r="D1992" s="4" t="s">
        <v>247</v>
      </c>
      <c r="E1992" s="4" t="s">
        <v>244</v>
      </c>
    </row>
    <row r="1993" spans="4:5" hidden="1">
      <c r="D1993" s="4" t="s">
        <v>243</v>
      </c>
      <c r="E1993" s="4" t="s">
        <v>286</v>
      </c>
    </row>
    <row r="1994" spans="4:5" hidden="1">
      <c r="D1994" s="4" t="s">
        <v>243</v>
      </c>
      <c r="E1994" s="4" t="s">
        <v>248</v>
      </c>
    </row>
    <row r="1995" spans="4:5" hidden="1">
      <c r="D1995" s="4" t="s">
        <v>243</v>
      </c>
      <c r="E1995" s="4" t="s">
        <v>248</v>
      </c>
    </row>
    <row r="1996" spans="4:5" hidden="1">
      <c r="D1996" s="4" t="s">
        <v>243</v>
      </c>
      <c r="E1996" s="4" t="s">
        <v>253</v>
      </c>
    </row>
    <row r="1997" spans="4:5" hidden="1">
      <c r="D1997" s="4" t="s">
        <v>264</v>
      </c>
      <c r="E1997" s="4" t="s">
        <v>258</v>
      </c>
    </row>
    <row r="1998" spans="4:5" hidden="1">
      <c r="D1998" s="4" t="s">
        <v>247</v>
      </c>
      <c r="E1998" s="4" t="s">
        <v>255</v>
      </c>
    </row>
    <row r="1999" spans="4:5" hidden="1">
      <c r="D1999" s="4" t="s">
        <v>247</v>
      </c>
      <c r="E1999" s="4" t="s">
        <v>272</v>
      </c>
    </row>
    <row r="2000" spans="4:5" hidden="1">
      <c r="D2000" s="4" t="s">
        <v>264</v>
      </c>
      <c r="E2000" s="4" t="s">
        <v>258</v>
      </c>
    </row>
    <row r="2001" spans="4:5" hidden="1">
      <c r="D2001" s="4" t="s">
        <v>247</v>
      </c>
      <c r="E2001" s="4" t="s">
        <v>253</v>
      </c>
    </row>
    <row r="2002" spans="4:5" hidden="1">
      <c r="D2002" s="4" t="s">
        <v>264</v>
      </c>
      <c r="E2002" s="4" t="s">
        <v>272</v>
      </c>
    </row>
    <row r="2003" spans="4:5" hidden="1">
      <c r="D2003" s="4" t="s">
        <v>264</v>
      </c>
      <c r="E2003" s="4" t="s">
        <v>258</v>
      </c>
    </row>
    <row r="2004" spans="4:5" hidden="1">
      <c r="D2004" s="4" t="s">
        <v>267</v>
      </c>
      <c r="E2004" s="4" t="s">
        <v>244</v>
      </c>
    </row>
    <row r="2005" spans="4:5" hidden="1">
      <c r="D2005" s="4" t="s">
        <v>275</v>
      </c>
      <c r="E2005" s="4" t="s">
        <v>244</v>
      </c>
    </row>
    <row r="2006" spans="4:5" hidden="1">
      <c r="D2006" s="4" t="s">
        <v>247</v>
      </c>
      <c r="E2006" s="4" t="s">
        <v>244</v>
      </c>
    </row>
    <row r="2007" spans="4:5" hidden="1">
      <c r="D2007" s="4" t="s">
        <v>243</v>
      </c>
      <c r="E2007" s="4" t="s">
        <v>244</v>
      </c>
    </row>
    <row r="2008" spans="4:5" hidden="1">
      <c r="D2008" s="4" t="s">
        <v>264</v>
      </c>
      <c r="E2008" s="4" t="s">
        <v>253</v>
      </c>
    </row>
    <row r="2009" spans="4:5" hidden="1">
      <c r="D2009" s="4" t="s">
        <v>264</v>
      </c>
      <c r="E2009" s="4" t="s">
        <v>248</v>
      </c>
    </row>
    <row r="2010" spans="4:5" hidden="1">
      <c r="D2010" s="4" t="s">
        <v>247</v>
      </c>
      <c r="E2010" s="4" t="s">
        <v>258</v>
      </c>
    </row>
    <row r="2011" spans="4:5" hidden="1">
      <c r="D2011" s="4" t="s">
        <v>247</v>
      </c>
      <c r="E2011" s="4" t="s">
        <v>272</v>
      </c>
    </row>
  </sheetData>
  <sortState xmlns:xlrd2="http://schemas.microsoft.com/office/spreadsheetml/2017/richdata2" ref="D13:E247">
    <sortCondition ref="D13:D2011"/>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8A2F2-1104-4AA9-9160-E6FC05587B3A}">
  <dimension ref="A1:P56"/>
  <sheetViews>
    <sheetView topLeftCell="A47" zoomScale="150" zoomScaleNormal="150" workbookViewId="0">
      <selection activeCell="A57" sqref="A57:E57"/>
    </sheetView>
  </sheetViews>
  <sheetFormatPr defaultRowHeight="14.6"/>
  <cols>
    <col min="1" max="1" width="13.3046875" customWidth="1"/>
  </cols>
  <sheetData>
    <row r="1" spans="1:4">
      <c r="A1" t="s">
        <v>2191</v>
      </c>
      <c r="B1" t="s">
        <v>2193</v>
      </c>
    </row>
    <row r="2" spans="1:4">
      <c r="A2" t="s">
        <v>2192</v>
      </c>
      <c r="B2" t="s">
        <v>2194</v>
      </c>
    </row>
    <row r="4" spans="1:4">
      <c r="A4">
        <v>1</v>
      </c>
      <c r="B4">
        <v>1</v>
      </c>
      <c r="C4">
        <f>COUNT(A4:A10)</f>
        <v>4</v>
      </c>
    </row>
    <row r="5" spans="1:4">
      <c r="A5">
        <v>2</v>
      </c>
      <c r="B5">
        <v>2</v>
      </c>
      <c r="C5">
        <f>COUNTA(A4:A10)</f>
        <v>7</v>
      </c>
    </row>
    <row r="6" spans="1:4">
      <c r="A6">
        <v>3</v>
      </c>
      <c r="B6">
        <v>3</v>
      </c>
      <c r="C6">
        <f>AVERAGEA(A4:A10)</f>
        <v>1.4285714285714286</v>
      </c>
      <c r="D6">
        <f>AVERAGE(A4:A10)</f>
        <v>2.5</v>
      </c>
    </row>
    <row r="7" spans="1:4">
      <c r="A7" t="s">
        <v>2195</v>
      </c>
      <c r="B7">
        <v>0</v>
      </c>
      <c r="D7">
        <f>AVERAGE(B4:B10)</f>
        <v>1.4285714285714286</v>
      </c>
    </row>
    <row r="8" spans="1:4">
      <c r="A8" t="s">
        <v>2196</v>
      </c>
      <c r="B8">
        <v>0</v>
      </c>
    </row>
    <row r="9" spans="1:4">
      <c r="A9" t="s">
        <v>2197</v>
      </c>
      <c r="B9">
        <v>0</v>
      </c>
    </row>
    <row r="10" spans="1:4">
      <c r="A10">
        <v>4</v>
      </c>
      <c r="B10">
        <v>4</v>
      </c>
    </row>
    <row r="12" spans="1:4">
      <c r="A12" s="1" t="s">
        <v>2198</v>
      </c>
      <c r="B12" t="s">
        <v>2199</v>
      </c>
      <c r="D12" t="s">
        <v>2202</v>
      </c>
    </row>
    <row r="14" spans="1:4">
      <c r="A14">
        <v>100</v>
      </c>
      <c r="B14" t="s">
        <v>2200</v>
      </c>
      <c r="C14">
        <v>80</v>
      </c>
    </row>
    <row r="15" spans="1:4">
      <c r="A15">
        <v>100</v>
      </c>
      <c r="B15" t="s">
        <v>2201</v>
      </c>
      <c r="C15">
        <v>100</v>
      </c>
    </row>
    <row r="17" spans="1:14">
      <c r="A17" s="46" t="s">
        <v>2205</v>
      </c>
    </row>
    <row r="18" spans="1:14">
      <c r="A18" t="s">
        <v>2206</v>
      </c>
    </row>
    <row r="19" spans="1:14">
      <c r="A19" t="s">
        <v>2207</v>
      </c>
    </row>
    <row r="20" spans="1:14">
      <c r="A20" t="s">
        <v>118</v>
      </c>
    </row>
    <row r="21" spans="1:14">
      <c r="A21" t="s">
        <v>2208</v>
      </c>
    </row>
    <row r="22" spans="1:14">
      <c r="A22" t="s">
        <v>2209</v>
      </c>
    </row>
    <row r="23" spans="1:14">
      <c r="A23" t="s">
        <v>2210</v>
      </c>
    </row>
    <row r="24" spans="1:14">
      <c r="A24" t="s">
        <v>2211</v>
      </c>
    </row>
    <row r="30" spans="1:14">
      <c r="A30" s="2" t="s">
        <v>16</v>
      </c>
      <c r="B30" s="2" t="s">
        <v>17</v>
      </c>
      <c r="C30" s="2" t="s">
        <v>18</v>
      </c>
      <c r="D30" s="2" t="s">
        <v>19</v>
      </c>
      <c r="E30" s="2" t="s">
        <v>20</v>
      </c>
    </row>
    <row r="31" spans="1:14">
      <c r="A31" s="3">
        <v>39455</v>
      </c>
      <c r="B31" s="4" t="s">
        <v>37</v>
      </c>
      <c r="C31" s="4" t="s">
        <v>33</v>
      </c>
      <c r="D31" s="4">
        <v>28373.37</v>
      </c>
      <c r="E31" s="4">
        <v>24826.7</v>
      </c>
    </row>
    <row r="32" spans="1:14">
      <c r="A32" s="3">
        <v>39986</v>
      </c>
      <c r="B32" s="4" t="s">
        <v>23</v>
      </c>
      <c r="C32" s="4" t="s">
        <v>33</v>
      </c>
      <c r="D32" s="4">
        <v>27274.02</v>
      </c>
      <c r="E32" s="4">
        <v>24001.14</v>
      </c>
      <c r="M32" t="s">
        <v>2219</v>
      </c>
      <c r="N32" t="s">
        <v>19</v>
      </c>
    </row>
    <row r="33" spans="1:16">
      <c r="A33" s="3">
        <v>40328</v>
      </c>
      <c r="B33" s="4" t="s">
        <v>23</v>
      </c>
      <c r="C33" s="4" t="s">
        <v>39</v>
      </c>
      <c r="D33" s="4">
        <v>16415.22</v>
      </c>
      <c r="E33" s="4">
        <v>14937.85</v>
      </c>
      <c r="M33" t="s">
        <v>82</v>
      </c>
      <c r="N33">
        <v>2935</v>
      </c>
    </row>
    <row r="34" spans="1:16">
      <c r="A34" s="3">
        <v>40378</v>
      </c>
      <c r="B34" s="4" t="s">
        <v>197</v>
      </c>
      <c r="C34" s="4" t="s">
        <v>28</v>
      </c>
      <c r="D34" s="4">
        <v>32557.81</v>
      </c>
      <c r="E34" s="4">
        <v>30278.76</v>
      </c>
      <c r="G34" t="s">
        <v>17</v>
      </c>
      <c r="H34" t="s">
        <v>2217</v>
      </c>
      <c r="J34" t="s">
        <v>2218</v>
      </c>
      <c r="M34" t="s">
        <v>82</v>
      </c>
      <c r="N34">
        <v>2419</v>
      </c>
    </row>
    <row r="35" spans="1:16">
      <c r="A35" s="3">
        <v>40491</v>
      </c>
      <c r="B35" s="4" t="s">
        <v>2212</v>
      </c>
      <c r="C35" s="4" t="s">
        <v>28</v>
      </c>
      <c r="D35" s="4">
        <v>27204.91</v>
      </c>
      <c r="E35" s="4">
        <v>25300.57</v>
      </c>
      <c r="G35" t="s">
        <v>85</v>
      </c>
      <c r="H35">
        <v>23</v>
      </c>
      <c r="M35" t="s">
        <v>82</v>
      </c>
      <c r="N35">
        <v>2372</v>
      </c>
    </row>
    <row r="36" spans="1:16">
      <c r="A36" s="48">
        <v>40129</v>
      </c>
      <c r="B36" s="4" t="s">
        <v>21</v>
      </c>
      <c r="C36" s="4" t="s">
        <v>22</v>
      </c>
      <c r="D36" s="4">
        <v>26235.72</v>
      </c>
      <c r="E36" s="4">
        <v>23087.43</v>
      </c>
      <c r="G36" t="s">
        <v>82</v>
      </c>
      <c r="H36">
        <v>56</v>
      </c>
      <c r="M36" t="s">
        <v>83</v>
      </c>
      <c r="N36">
        <v>1551</v>
      </c>
      <c r="P36" t="s">
        <v>2220</v>
      </c>
    </row>
    <row r="37" spans="1:16">
      <c r="A37" s="3">
        <v>40265</v>
      </c>
      <c r="B37" s="4" t="s">
        <v>21</v>
      </c>
      <c r="C37" s="4" t="s">
        <v>30</v>
      </c>
      <c r="D37" s="4">
        <v>40818.31</v>
      </c>
      <c r="E37" s="4">
        <v>34695.56</v>
      </c>
      <c r="G37" t="s">
        <v>2216</v>
      </c>
      <c r="H37">
        <v>78</v>
      </c>
      <c r="M37" t="s">
        <v>83</v>
      </c>
      <c r="N37">
        <v>3907</v>
      </c>
    </row>
    <row r="38" spans="1:16">
      <c r="A38" s="3">
        <v>40291</v>
      </c>
      <c r="B38" s="4" t="s">
        <v>21</v>
      </c>
      <c r="C38" s="4" t="s">
        <v>34</v>
      </c>
      <c r="D38" s="4">
        <v>22001.86</v>
      </c>
      <c r="E38" s="4">
        <v>19361.64</v>
      </c>
      <c r="G38" t="s">
        <v>2215</v>
      </c>
      <c r="H38">
        <v>22</v>
      </c>
      <c r="M38" t="s">
        <v>83</v>
      </c>
      <c r="N38">
        <v>1788</v>
      </c>
    </row>
    <row r="39" spans="1:16">
      <c r="A39" s="47">
        <v>39470</v>
      </c>
      <c r="B39" s="4" t="s">
        <v>21</v>
      </c>
      <c r="C39" s="4" t="s">
        <v>25</v>
      </c>
      <c r="D39" s="4">
        <v>19873.240000000002</v>
      </c>
      <c r="E39" s="4">
        <v>17488.45</v>
      </c>
      <c r="M39" t="s">
        <v>84</v>
      </c>
      <c r="N39">
        <v>3068</v>
      </c>
    </row>
    <row r="40" spans="1:16">
      <c r="A40" s="3">
        <v>40308</v>
      </c>
      <c r="B40" s="4" t="s">
        <v>21</v>
      </c>
      <c r="C40" s="4" t="s">
        <v>39</v>
      </c>
      <c r="D40" s="4">
        <v>21454.959999999999</v>
      </c>
      <c r="E40" s="4">
        <v>18236.72</v>
      </c>
      <c r="M40" t="s">
        <v>84</v>
      </c>
      <c r="N40">
        <v>2131</v>
      </c>
    </row>
    <row r="41" spans="1:16">
      <c r="A41" s="3">
        <v>39821</v>
      </c>
      <c r="B41" s="4" t="s">
        <v>21</v>
      </c>
      <c r="C41" s="4" t="s">
        <v>199</v>
      </c>
      <c r="D41" s="4">
        <v>29213.66</v>
      </c>
      <c r="E41" s="4">
        <v>25708.02</v>
      </c>
      <c r="G41">
        <f>SUM(D31:D56)</f>
        <v>647321.48</v>
      </c>
      <c r="I41" t="str">
        <f ca="1">_xlfn.FORMULATEXT(G41)</f>
        <v>=SUM(D31:D56)</v>
      </c>
      <c r="M41" t="s">
        <v>85</v>
      </c>
      <c r="N41">
        <v>2715</v>
      </c>
    </row>
    <row r="42" spans="1:16">
      <c r="A42" s="3">
        <v>39948</v>
      </c>
      <c r="B42" s="4" t="s">
        <v>35</v>
      </c>
      <c r="C42" s="4" t="s">
        <v>199</v>
      </c>
      <c r="D42" s="4">
        <v>31602.34</v>
      </c>
      <c r="E42" s="4">
        <v>28442.11</v>
      </c>
      <c r="M42" t="s">
        <v>85</v>
      </c>
      <c r="N42">
        <v>1049</v>
      </c>
    </row>
    <row r="43" spans="1:16">
      <c r="A43" s="48">
        <v>39697</v>
      </c>
      <c r="B43" s="4" t="s">
        <v>27</v>
      </c>
      <c r="C43" s="4" t="s">
        <v>33</v>
      </c>
      <c r="D43" s="4">
        <v>21729.09</v>
      </c>
      <c r="E43" s="4">
        <v>19447.54</v>
      </c>
      <c r="M43" t="s">
        <v>85</v>
      </c>
      <c r="N43">
        <v>2879</v>
      </c>
    </row>
    <row r="44" spans="1:16">
      <c r="A44" s="3">
        <v>40249</v>
      </c>
      <c r="B44" s="4" t="s">
        <v>27</v>
      </c>
      <c r="C44" s="4" t="s">
        <v>198</v>
      </c>
      <c r="D44" s="4">
        <v>24464.47</v>
      </c>
      <c r="E44" s="4">
        <v>21895.7</v>
      </c>
    </row>
    <row r="45" spans="1:16">
      <c r="A45" s="3">
        <v>39710</v>
      </c>
      <c r="B45" s="4" t="s">
        <v>29</v>
      </c>
      <c r="C45" s="4" t="s">
        <v>200</v>
      </c>
      <c r="D45" s="4">
        <v>19679.560000000001</v>
      </c>
      <c r="E45" s="4">
        <v>12791.71</v>
      </c>
    </row>
    <row r="46" spans="1:16">
      <c r="A46" s="3">
        <v>40115</v>
      </c>
      <c r="B46" s="4" t="s">
        <v>29</v>
      </c>
      <c r="C46" s="4" t="s">
        <v>201</v>
      </c>
      <c r="D46" s="4">
        <v>29953.89</v>
      </c>
      <c r="E46" s="4">
        <v>26958.5</v>
      </c>
    </row>
    <row r="47" spans="1:16">
      <c r="A47" s="3">
        <v>39461</v>
      </c>
      <c r="B47" s="4" t="s">
        <v>29</v>
      </c>
      <c r="C47" s="4" t="s">
        <v>39</v>
      </c>
      <c r="D47" s="4">
        <v>25489.66</v>
      </c>
      <c r="E47" s="4">
        <v>16568.28</v>
      </c>
    </row>
    <row r="48" spans="1:16">
      <c r="A48" s="3">
        <v>39881</v>
      </c>
      <c r="B48" s="4" t="s">
        <v>29</v>
      </c>
      <c r="C48" s="4" t="s">
        <v>39</v>
      </c>
      <c r="D48" s="4">
        <v>25254.23</v>
      </c>
      <c r="E48" s="4">
        <v>22981.35</v>
      </c>
    </row>
    <row r="49" spans="1:5">
      <c r="A49" s="3">
        <v>40239</v>
      </c>
      <c r="B49" s="4" t="s">
        <v>29</v>
      </c>
      <c r="C49" s="4" t="s">
        <v>195</v>
      </c>
      <c r="D49" s="4">
        <v>17659.490000000002</v>
      </c>
      <c r="E49" s="4">
        <v>16070.14</v>
      </c>
    </row>
    <row r="50" spans="1:5">
      <c r="A50" s="3">
        <v>39630</v>
      </c>
      <c r="B50" s="4" t="s">
        <v>29</v>
      </c>
      <c r="C50" s="4" t="s">
        <v>32</v>
      </c>
      <c r="D50" s="4">
        <v>26488.82</v>
      </c>
      <c r="E50" s="4">
        <v>24104.83</v>
      </c>
    </row>
    <row r="51" spans="1:5">
      <c r="A51" s="47">
        <v>40370</v>
      </c>
      <c r="B51" s="4" t="s">
        <v>29</v>
      </c>
      <c r="C51" s="4" t="s">
        <v>32</v>
      </c>
      <c r="D51" s="4">
        <v>24686.62</v>
      </c>
      <c r="E51" s="4">
        <v>17280.63</v>
      </c>
    </row>
    <row r="52" spans="1:5">
      <c r="A52" s="48">
        <v>40445</v>
      </c>
      <c r="B52" s="4" t="s">
        <v>29</v>
      </c>
      <c r="C52" s="4" t="s">
        <v>36</v>
      </c>
      <c r="D52" s="4">
        <v>25710.57</v>
      </c>
      <c r="E52" s="4">
        <v>16711.87</v>
      </c>
    </row>
    <row r="53" spans="1:5">
      <c r="A53" s="3">
        <v>39487</v>
      </c>
      <c r="B53" s="4" t="s">
        <v>29</v>
      </c>
      <c r="C53" s="4" t="s">
        <v>31</v>
      </c>
      <c r="D53" s="4">
        <v>20796.04</v>
      </c>
      <c r="E53" s="4">
        <v>14557.23</v>
      </c>
    </row>
    <row r="54" spans="1:5">
      <c r="A54" s="3">
        <v>40179</v>
      </c>
      <c r="B54" s="4" t="s">
        <v>29</v>
      </c>
      <c r="C54" s="4" t="s">
        <v>26</v>
      </c>
      <c r="D54" s="4">
        <v>25039.95</v>
      </c>
      <c r="E54" s="4">
        <v>16275.97</v>
      </c>
    </row>
    <row r="55" spans="1:5">
      <c r="A55" s="3">
        <v>39672</v>
      </c>
      <c r="B55" s="4" t="s">
        <v>29</v>
      </c>
      <c r="C55" s="4" t="s">
        <v>203</v>
      </c>
      <c r="D55" s="4">
        <v>20217.3</v>
      </c>
      <c r="E55" s="4">
        <v>18397.740000000002</v>
      </c>
    </row>
    <row r="56" spans="1:5">
      <c r="A56" s="47">
        <v>40460</v>
      </c>
      <c r="B56" s="4" t="s">
        <v>29</v>
      </c>
      <c r="C56" s="4" t="s">
        <v>203</v>
      </c>
      <c r="D56" s="4">
        <v>17126.37</v>
      </c>
      <c r="E56" s="4">
        <v>15585</v>
      </c>
    </row>
  </sheetData>
  <sortState xmlns:xlrd2="http://schemas.microsoft.com/office/spreadsheetml/2017/richdata2" ref="M33:N43">
    <sortCondition ref="M34:M43"/>
  </sortState>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B647B-2A4E-483A-BFC4-C0CD8496D63E}">
  <dimension ref="A1:J2047"/>
  <sheetViews>
    <sheetView workbookViewId="0">
      <selection activeCell="C12" sqref="C12"/>
    </sheetView>
  </sheetViews>
  <sheetFormatPr defaultRowHeight="14.6" outlineLevelRow="3"/>
  <cols>
    <col min="1" max="1" width="14" customWidth="1"/>
    <col min="2" max="2" width="9.61328125" bestFit="1" customWidth="1"/>
    <col min="3" max="3" width="11.3828125" customWidth="1"/>
    <col min="4" max="4" width="20.61328125" customWidth="1"/>
    <col min="5" max="5" width="11" customWidth="1"/>
    <col min="6" max="6" width="13.53515625" customWidth="1"/>
    <col min="7" max="7" width="16.3828125" customWidth="1"/>
  </cols>
  <sheetData>
    <row r="1" spans="1:10" ht="49.75" customHeight="1">
      <c r="A1" s="143" t="s">
        <v>2213</v>
      </c>
      <c r="B1" s="143"/>
      <c r="C1" s="143"/>
      <c r="D1" s="143"/>
      <c r="E1" s="143"/>
      <c r="F1" s="143"/>
      <c r="G1" s="143"/>
      <c r="H1" s="143"/>
    </row>
    <row r="3" spans="1:10">
      <c r="A3" s="41" t="s">
        <v>16</v>
      </c>
      <c r="B3" s="41" t="s">
        <v>239</v>
      </c>
      <c r="C3" s="41" t="s">
        <v>240</v>
      </c>
      <c r="D3" s="41" t="s">
        <v>241</v>
      </c>
      <c r="E3" s="41" t="s">
        <v>242</v>
      </c>
      <c r="F3" s="41" t="s">
        <v>20</v>
      </c>
      <c r="G3" s="41" t="s">
        <v>19</v>
      </c>
    </row>
    <row r="4" spans="1:10" ht="26.25" customHeight="1" outlineLevel="3">
      <c r="A4" s="3">
        <v>38155</v>
      </c>
      <c r="B4" s="4" t="s">
        <v>247</v>
      </c>
      <c r="C4" s="4" t="s">
        <v>244</v>
      </c>
      <c r="D4" s="4" t="s">
        <v>281</v>
      </c>
      <c r="E4" s="4" t="s">
        <v>2146</v>
      </c>
      <c r="F4" s="42">
        <v>5773.2</v>
      </c>
      <c r="G4" s="42">
        <v>8490</v>
      </c>
      <c r="J4" t="s">
        <v>2214</v>
      </c>
    </row>
    <row r="5" spans="1:10" outlineLevel="3">
      <c r="A5" s="3">
        <v>38160</v>
      </c>
      <c r="B5" s="4" t="s">
        <v>247</v>
      </c>
      <c r="C5" s="4" t="s">
        <v>244</v>
      </c>
      <c r="D5" s="4" t="s">
        <v>281</v>
      </c>
      <c r="E5" s="4" t="s">
        <v>2132</v>
      </c>
      <c r="F5" s="42">
        <v>2687.9694</v>
      </c>
      <c r="G5" s="42">
        <v>4634.43</v>
      </c>
    </row>
    <row r="6" spans="1:10" outlineLevel="3">
      <c r="A6" s="3">
        <v>38162</v>
      </c>
      <c r="B6" s="4" t="s">
        <v>247</v>
      </c>
      <c r="C6" s="4" t="s">
        <v>244</v>
      </c>
      <c r="D6" s="4" t="s">
        <v>251</v>
      </c>
      <c r="E6" s="4" t="s">
        <v>2123</v>
      </c>
      <c r="F6" s="42">
        <v>2729.8489</v>
      </c>
      <c r="G6" s="42">
        <v>7377.97</v>
      </c>
      <c r="J6" t="s">
        <v>247</v>
      </c>
    </row>
    <row r="7" spans="1:10" outlineLevel="3">
      <c r="A7" s="3">
        <v>38163</v>
      </c>
      <c r="B7" s="4" t="s">
        <v>247</v>
      </c>
      <c r="C7" s="4" t="s">
        <v>244</v>
      </c>
      <c r="D7" s="4" t="s">
        <v>259</v>
      </c>
      <c r="E7" s="4" t="s">
        <v>2121</v>
      </c>
      <c r="F7" s="42">
        <v>2357.4342000000001</v>
      </c>
      <c r="G7" s="42">
        <v>2521.3200000000002</v>
      </c>
      <c r="J7" t="s">
        <v>243</v>
      </c>
    </row>
    <row r="8" spans="1:10" outlineLevel="3">
      <c r="A8" s="3">
        <v>38168</v>
      </c>
      <c r="B8" s="4" t="s">
        <v>247</v>
      </c>
      <c r="C8" s="4" t="s">
        <v>244</v>
      </c>
      <c r="D8" s="4" t="s">
        <v>303</v>
      </c>
      <c r="E8" s="4" t="s">
        <v>2113</v>
      </c>
      <c r="F8" s="42">
        <v>2705.6095</v>
      </c>
      <c r="G8" s="42">
        <v>4919.29</v>
      </c>
      <c r="J8" t="s">
        <v>264</v>
      </c>
    </row>
    <row r="9" spans="1:10" outlineLevel="3">
      <c r="A9" s="3">
        <v>38168</v>
      </c>
      <c r="B9" s="4" t="s">
        <v>247</v>
      </c>
      <c r="C9" s="4" t="s">
        <v>244</v>
      </c>
      <c r="D9" s="4" t="s">
        <v>279</v>
      </c>
      <c r="E9" s="4" t="s">
        <v>2114</v>
      </c>
      <c r="F9" s="42">
        <v>1223.1178</v>
      </c>
      <c r="G9" s="42">
        <v>2844.46</v>
      </c>
      <c r="J9" t="s">
        <v>267</v>
      </c>
    </row>
    <row r="10" spans="1:10" outlineLevel="3">
      <c r="A10" s="3">
        <v>38171</v>
      </c>
      <c r="B10" s="4" t="s">
        <v>247</v>
      </c>
      <c r="C10" s="4" t="s">
        <v>244</v>
      </c>
      <c r="D10" s="4" t="s">
        <v>268</v>
      </c>
      <c r="E10" s="4" t="s">
        <v>2104</v>
      </c>
      <c r="F10" s="42">
        <v>3140.9235000000003</v>
      </c>
      <c r="G10" s="42">
        <v>5710.77</v>
      </c>
      <c r="J10" t="s">
        <v>275</v>
      </c>
    </row>
    <row r="11" spans="1:10" outlineLevel="3">
      <c r="A11" s="3">
        <v>38226</v>
      </c>
      <c r="B11" s="4" t="s">
        <v>247</v>
      </c>
      <c r="C11" s="4" t="s">
        <v>244</v>
      </c>
      <c r="D11" s="4" t="s">
        <v>303</v>
      </c>
      <c r="E11" s="4" t="s">
        <v>1800</v>
      </c>
      <c r="F11" s="42">
        <v>1441.1398999999999</v>
      </c>
      <c r="G11" s="42">
        <v>2442.61</v>
      </c>
    </row>
    <row r="12" spans="1:10" outlineLevel="3">
      <c r="A12" s="3">
        <v>38229</v>
      </c>
      <c r="B12" s="4" t="s">
        <v>247</v>
      </c>
      <c r="C12" s="4" t="s">
        <v>244</v>
      </c>
      <c r="D12" s="4" t="s">
        <v>256</v>
      </c>
      <c r="E12" s="4" t="s">
        <v>1970</v>
      </c>
      <c r="F12" s="42">
        <v>3131.6125999999999</v>
      </c>
      <c r="G12" s="42">
        <v>7282.82</v>
      </c>
    </row>
    <row r="13" spans="1:10" outlineLevel="3">
      <c r="A13" s="3">
        <v>38236</v>
      </c>
      <c r="B13" s="4" t="s">
        <v>247</v>
      </c>
      <c r="C13" s="4" t="s">
        <v>244</v>
      </c>
      <c r="D13" s="4" t="s">
        <v>262</v>
      </c>
      <c r="E13" s="4" t="s">
        <v>1950</v>
      </c>
      <c r="F13" s="42">
        <v>4774.7205000000004</v>
      </c>
      <c r="G13" s="42">
        <v>8681.31</v>
      </c>
    </row>
    <row r="14" spans="1:10" outlineLevel="3">
      <c r="A14" s="3">
        <v>38265</v>
      </c>
      <c r="B14" s="4" t="s">
        <v>247</v>
      </c>
      <c r="C14" s="4" t="s">
        <v>244</v>
      </c>
      <c r="D14" s="4" t="s">
        <v>276</v>
      </c>
      <c r="E14" s="4" t="s">
        <v>1871</v>
      </c>
      <c r="F14" s="42">
        <v>851.52750000000003</v>
      </c>
      <c r="G14" s="42">
        <v>1135.3699999999999</v>
      </c>
    </row>
    <row r="15" spans="1:10" outlineLevel="3">
      <c r="A15" s="3">
        <v>38272</v>
      </c>
      <c r="B15" s="4" t="s">
        <v>247</v>
      </c>
      <c r="C15" s="4" t="s">
        <v>244</v>
      </c>
      <c r="D15" s="4" t="s">
        <v>245</v>
      </c>
      <c r="E15" s="4" t="s">
        <v>1108</v>
      </c>
      <c r="F15" s="42">
        <v>7133.7449999999999</v>
      </c>
      <c r="G15" s="42">
        <v>9511.66</v>
      </c>
    </row>
    <row r="16" spans="1:10" outlineLevel="3">
      <c r="A16" s="3">
        <v>38275</v>
      </c>
      <c r="B16" s="4" t="s">
        <v>247</v>
      </c>
      <c r="C16" s="4" t="s">
        <v>244</v>
      </c>
      <c r="D16" s="4" t="s">
        <v>245</v>
      </c>
      <c r="E16" s="4" t="s">
        <v>1043</v>
      </c>
      <c r="F16" s="42">
        <v>2648.9624999999996</v>
      </c>
      <c r="G16" s="42">
        <v>3531.95</v>
      </c>
    </row>
    <row r="17" spans="1:7" outlineLevel="3">
      <c r="A17" s="3">
        <v>38280</v>
      </c>
      <c r="B17" s="4" t="s">
        <v>247</v>
      </c>
      <c r="C17" s="4" t="s">
        <v>244</v>
      </c>
      <c r="D17" s="4" t="s">
        <v>254</v>
      </c>
      <c r="E17" s="4" t="s">
        <v>1830</v>
      </c>
      <c r="F17" s="42">
        <v>3183.9780000000001</v>
      </c>
      <c r="G17" s="42">
        <v>7404.6</v>
      </c>
    </row>
    <row r="18" spans="1:7" outlineLevel="3">
      <c r="A18" s="3">
        <v>38284</v>
      </c>
      <c r="B18" s="4" t="s">
        <v>247</v>
      </c>
      <c r="C18" s="4" t="s">
        <v>244</v>
      </c>
      <c r="D18" s="4" t="s">
        <v>262</v>
      </c>
      <c r="E18" s="4" t="s">
        <v>1821</v>
      </c>
      <c r="F18" s="42">
        <v>1515.5573999999999</v>
      </c>
      <c r="G18" s="42">
        <v>2613.0300000000002</v>
      </c>
    </row>
    <row r="19" spans="1:7" outlineLevel="3">
      <c r="A19" s="3">
        <v>38288</v>
      </c>
      <c r="B19" s="4" t="s">
        <v>247</v>
      </c>
      <c r="C19" s="4" t="s">
        <v>244</v>
      </c>
      <c r="D19" s="4" t="s">
        <v>259</v>
      </c>
      <c r="E19" s="4" t="s">
        <v>1816</v>
      </c>
      <c r="F19" s="42">
        <v>1701.0268000000001</v>
      </c>
      <c r="G19" s="42">
        <v>1819.28</v>
      </c>
    </row>
    <row r="20" spans="1:7" outlineLevel="3">
      <c r="A20" s="3">
        <v>38290</v>
      </c>
      <c r="B20" s="4" t="s">
        <v>247</v>
      </c>
      <c r="C20" s="4" t="s">
        <v>244</v>
      </c>
      <c r="D20" s="4" t="s">
        <v>256</v>
      </c>
      <c r="E20" s="4" t="s">
        <v>1810</v>
      </c>
      <c r="F20" s="42">
        <v>4481.1405000000004</v>
      </c>
      <c r="G20" s="42">
        <v>9958.09</v>
      </c>
    </row>
    <row r="21" spans="1:7" outlineLevel="3">
      <c r="A21" s="3">
        <v>38295</v>
      </c>
      <c r="B21" s="4" t="s">
        <v>247</v>
      </c>
      <c r="C21" s="4" t="s">
        <v>244</v>
      </c>
      <c r="D21" s="4" t="s">
        <v>254</v>
      </c>
      <c r="E21" s="4" t="s">
        <v>1801</v>
      </c>
      <c r="F21" s="42">
        <v>8100.62</v>
      </c>
      <c r="G21" s="42">
        <v>9205.25</v>
      </c>
    </row>
    <row r="22" spans="1:7" outlineLevel="3">
      <c r="A22" s="3">
        <v>38298</v>
      </c>
      <c r="B22" s="4" t="s">
        <v>247</v>
      </c>
      <c r="C22" s="4" t="s">
        <v>244</v>
      </c>
      <c r="D22" s="4" t="s">
        <v>288</v>
      </c>
      <c r="E22" s="4" t="s">
        <v>1797</v>
      </c>
      <c r="F22" s="42">
        <v>3407.4755</v>
      </c>
      <c r="G22" s="42">
        <v>6195.41</v>
      </c>
    </row>
    <row r="23" spans="1:7" outlineLevel="3">
      <c r="A23" s="3">
        <v>38318</v>
      </c>
      <c r="B23" s="4" t="s">
        <v>247</v>
      </c>
      <c r="C23" s="4" t="s">
        <v>244</v>
      </c>
      <c r="D23" s="4" t="s">
        <v>256</v>
      </c>
      <c r="E23" s="4" t="s">
        <v>1764</v>
      </c>
      <c r="F23" s="42">
        <v>4085.2581000000005</v>
      </c>
      <c r="G23" s="42">
        <v>4369.26</v>
      </c>
    </row>
    <row r="24" spans="1:7" outlineLevel="3">
      <c r="A24" s="3">
        <v>38328</v>
      </c>
      <c r="B24" s="4" t="s">
        <v>247</v>
      </c>
      <c r="C24" s="4" t="s">
        <v>244</v>
      </c>
      <c r="D24" s="4" t="s">
        <v>317</v>
      </c>
      <c r="E24" s="4" t="s">
        <v>1744</v>
      </c>
      <c r="F24" s="42">
        <v>4485.4381000000003</v>
      </c>
      <c r="G24" s="42">
        <v>4797.26</v>
      </c>
    </row>
    <row r="25" spans="1:7" outlineLevel="3">
      <c r="A25" s="3">
        <v>38337</v>
      </c>
      <c r="B25" s="4" t="s">
        <v>247</v>
      </c>
      <c r="C25" s="4" t="s">
        <v>244</v>
      </c>
      <c r="D25" s="4" t="s">
        <v>251</v>
      </c>
      <c r="E25" s="4" t="s">
        <v>1719</v>
      </c>
      <c r="F25" s="42">
        <v>1232.2650000000001</v>
      </c>
      <c r="G25" s="42">
        <v>1643.02</v>
      </c>
    </row>
    <row r="26" spans="1:7" outlineLevel="3">
      <c r="A26" s="3">
        <v>38343</v>
      </c>
      <c r="B26" s="4" t="s">
        <v>247</v>
      </c>
      <c r="C26" s="4" t="s">
        <v>244</v>
      </c>
      <c r="D26" s="4" t="s">
        <v>317</v>
      </c>
      <c r="E26" s="4" t="s">
        <v>1700</v>
      </c>
      <c r="F26" s="42">
        <v>3654.4376000000002</v>
      </c>
      <c r="G26" s="42">
        <v>4152.7700000000004</v>
      </c>
    </row>
    <row r="27" spans="1:7" outlineLevel="3">
      <c r="A27" s="3">
        <v>38345</v>
      </c>
      <c r="B27" s="4" t="s">
        <v>247</v>
      </c>
      <c r="C27" s="4" t="s">
        <v>244</v>
      </c>
      <c r="D27" s="4" t="s">
        <v>303</v>
      </c>
      <c r="E27" s="4" t="s">
        <v>1695</v>
      </c>
      <c r="F27" s="42">
        <v>435.40079999999995</v>
      </c>
      <c r="G27" s="42">
        <v>1012.56</v>
      </c>
    </row>
    <row r="28" spans="1:7" outlineLevel="3">
      <c r="A28" s="3">
        <v>38349</v>
      </c>
      <c r="B28" s="4" t="s">
        <v>247</v>
      </c>
      <c r="C28" s="4" t="s">
        <v>244</v>
      </c>
      <c r="D28" s="4" t="s">
        <v>288</v>
      </c>
      <c r="E28" s="4" t="s">
        <v>1684</v>
      </c>
      <c r="F28" s="42">
        <v>3621.7487000000001</v>
      </c>
      <c r="G28" s="42">
        <v>9788.51</v>
      </c>
    </row>
    <row r="29" spans="1:7" outlineLevel="3">
      <c r="A29" s="3">
        <v>38363</v>
      </c>
      <c r="B29" s="4" t="s">
        <v>247</v>
      </c>
      <c r="C29" s="4" t="s">
        <v>244</v>
      </c>
      <c r="D29" s="4" t="s">
        <v>303</v>
      </c>
      <c r="E29" s="4" t="s">
        <v>1640</v>
      </c>
      <c r="F29" s="42">
        <v>6171.4949999999999</v>
      </c>
      <c r="G29" s="42">
        <v>8228.66</v>
      </c>
    </row>
    <row r="30" spans="1:7" outlineLevel="3">
      <c r="A30" s="3">
        <v>38365</v>
      </c>
      <c r="B30" s="4" t="s">
        <v>247</v>
      </c>
      <c r="C30" s="4" t="s">
        <v>244</v>
      </c>
      <c r="D30" s="4" t="s">
        <v>256</v>
      </c>
      <c r="E30" s="4" t="s">
        <v>1632</v>
      </c>
      <c r="F30" s="42">
        <v>2235.21</v>
      </c>
      <c r="G30" s="42">
        <v>2980.28</v>
      </c>
    </row>
    <row r="31" spans="1:7" outlineLevel="3">
      <c r="A31" s="3">
        <v>38366</v>
      </c>
      <c r="B31" s="4" t="s">
        <v>247</v>
      </c>
      <c r="C31" s="4" t="s">
        <v>244</v>
      </c>
      <c r="D31" s="4" t="s">
        <v>259</v>
      </c>
      <c r="E31" s="4" t="s">
        <v>1627</v>
      </c>
      <c r="F31" s="42">
        <v>2876.2097999999996</v>
      </c>
      <c r="G31" s="42">
        <v>6688.86</v>
      </c>
    </row>
    <row r="32" spans="1:7" outlineLevel="3">
      <c r="A32" s="3">
        <v>38398</v>
      </c>
      <c r="B32" s="4" t="s">
        <v>247</v>
      </c>
      <c r="C32" s="4" t="s">
        <v>244</v>
      </c>
      <c r="D32" s="4" t="s">
        <v>268</v>
      </c>
      <c r="E32" s="4" t="s">
        <v>1545</v>
      </c>
      <c r="F32" s="42">
        <v>5537.9405999999999</v>
      </c>
      <c r="G32" s="42">
        <v>9386.34</v>
      </c>
    </row>
    <row r="33" spans="1:7" outlineLevel="3">
      <c r="A33" s="3">
        <v>38399</v>
      </c>
      <c r="B33" s="4" t="s">
        <v>247</v>
      </c>
      <c r="C33" s="4" t="s">
        <v>244</v>
      </c>
      <c r="D33" s="4" t="s">
        <v>251</v>
      </c>
      <c r="E33" s="4" t="s">
        <v>391</v>
      </c>
      <c r="F33" s="42">
        <v>2235.2264</v>
      </c>
      <c r="G33" s="42">
        <v>2540.0300000000002</v>
      </c>
    </row>
    <row r="34" spans="1:7" outlineLevel="3">
      <c r="A34" s="3">
        <v>38402</v>
      </c>
      <c r="B34" s="4" t="s">
        <v>247</v>
      </c>
      <c r="C34" s="4" t="s">
        <v>244</v>
      </c>
      <c r="D34" s="4" t="s">
        <v>259</v>
      </c>
      <c r="E34" s="4" t="s">
        <v>1532</v>
      </c>
      <c r="F34" s="42">
        <v>3523.0104999999999</v>
      </c>
      <c r="G34" s="42">
        <v>9521.65</v>
      </c>
    </row>
    <row r="35" spans="1:7" outlineLevel="3">
      <c r="A35" s="3">
        <v>38408</v>
      </c>
      <c r="B35" s="4" t="s">
        <v>247</v>
      </c>
      <c r="C35" s="4" t="s">
        <v>244</v>
      </c>
      <c r="D35" s="4" t="s">
        <v>256</v>
      </c>
      <c r="E35" s="4" t="s">
        <v>1517</v>
      </c>
      <c r="F35" s="42">
        <v>4688.1921999999995</v>
      </c>
      <c r="G35" s="42">
        <v>8083.09</v>
      </c>
    </row>
    <row r="36" spans="1:7" outlineLevel="3">
      <c r="A36" s="3">
        <v>38412</v>
      </c>
      <c r="B36" s="4" t="s">
        <v>247</v>
      </c>
      <c r="C36" s="4" t="s">
        <v>244</v>
      </c>
      <c r="D36" s="4" t="s">
        <v>276</v>
      </c>
      <c r="E36" s="4" t="s">
        <v>1504</v>
      </c>
      <c r="F36" s="42">
        <v>2741.9580000000001</v>
      </c>
      <c r="G36" s="42">
        <v>6093.24</v>
      </c>
    </row>
    <row r="37" spans="1:7" outlineLevel="3">
      <c r="A37" s="3">
        <v>38425</v>
      </c>
      <c r="B37" s="4" t="s">
        <v>247</v>
      </c>
      <c r="C37" s="4" t="s">
        <v>244</v>
      </c>
      <c r="D37" s="4" t="s">
        <v>317</v>
      </c>
      <c r="E37" s="4" t="s">
        <v>1479</v>
      </c>
      <c r="F37" s="42">
        <v>3411.8150000000001</v>
      </c>
      <c r="G37" s="42">
        <v>3649</v>
      </c>
    </row>
    <row r="38" spans="1:7" outlineLevel="3">
      <c r="A38" s="3">
        <v>38426</v>
      </c>
      <c r="B38" s="4" t="s">
        <v>247</v>
      </c>
      <c r="C38" s="4" t="s">
        <v>244</v>
      </c>
      <c r="D38" s="4" t="s">
        <v>245</v>
      </c>
      <c r="E38" s="4" t="s">
        <v>839</v>
      </c>
      <c r="F38" s="42">
        <v>3491.8708999999999</v>
      </c>
      <c r="G38" s="42">
        <v>8120.63</v>
      </c>
    </row>
    <row r="39" spans="1:7" outlineLevel="3">
      <c r="A39" s="3">
        <v>38428</v>
      </c>
      <c r="B39" s="4" t="s">
        <v>247</v>
      </c>
      <c r="C39" s="4" t="s">
        <v>244</v>
      </c>
      <c r="D39" s="4" t="s">
        <v>254</v>
      </c>
      <c r="E39" s="4" t="s">
        <v>1467</v>
      </c>
      <c r="F39" s="42">
        <v>558.24749999999995</v>
      </c>
      <c r="G39" s="42">
        <v>1298.25</v>
      </c>
    </row>
    <row r="40" spans="1:7" outlineLevel="3">
      <c r="A40" s="3">
        <v>38437</v>
      </c>
      <c r="B40" s="4" t="s">
        <v>247</v>
      </c>
      <c r="C40" s="4" t="s">
        <v>244</v>
      </c>
      <c r="D40" s="4" t="s">
        <v>265</v>
      </c>
      <c r="E40" s="4" t="s">
        <v>1443</v>
      </c>
      <c r="F40" s="42">
        <v>6043.74</v>
      </c>
      <c r="G40" s="42">
        <v>8058.32</v>
      </c>
    </row>
    <row r="41" spans="1:7" outlineLevel="3">
      <c r="A41" s="3">
        <v>38444</v>
      </c>
      <c r="B41" s="4" t="s">
        <v>247</v>
      </c>
      <c r="C41" s="4" t="s">
        <v>244</v>
      </c>
      <c r="D41" s="4" t="s">
        <v>317</v>
      </c>
      <c r="E41" s="4" t="s">
        <v>1178</v>
      </c>
      <c r="F41" s="42">
        <v>3064.0883999999996</v>
      </c>
      <c r="G41" s="42">
        <v>8281.32</v>
      </c>
    </row>
    <row r="42" spans="1:7" outlineLevel="3">
      <c r="A42" s="3">
        <v>38447</v>
      </c>
      <c r="B42" s="4" t="s">
        <v>247</v>
      </c>
      <c r="C42" s="4" t="s">
        <v>244</v>
      </c>
      <c r="D42" s="4" t="s">
        <v>265</v>
      </c>
      <c r="E42" s="4" t="s">
        <v>1420</v>
      </c>
      <c r="F42" s="42">
        <v>4007.9863999999998</v>
      </c>
      <c r="G42" s="42">
        <v>4554.53</v>
      </c>
    </row>
    <row r="43" spans="1:7" outlineLevel="3">
      <c r="A43" s="3">
        <v>38468</v>
      </c>
      <c r="B43" s="4" t="s">
        <v>247</v>
      </c>
      <c r="C43" s="4" t="s">
        <v>244</v>
      </c>
      <c r="D43" s="4" t="s">
        <v>251</v>
      </c>
      <c r="E43" s="4" t="s">
        <v>959</v>
      </c>
      <c r="F43" s="42">
        <v>1101.8475000000001</v>
      </c>
      <c r="G43" s="42">
        <v>1469.13</v>
      </c>
    </row>
    <row r="44" spans="1:7" outlineLevel="3">
      <c r="A44" s="3">
        <v>38471</v>
      </c>
      <c r="B44" s="4" t="s">
        <v>247</v>
      </c>
      <c r="C44" s="4" t="s">
        <v>244</v>
      </c>
      <c r="D44" s="4" t="s">
        <v>276</v>
      </c>
      <c r="E44" s="4" t="s">
        <v>1368</v>
      </c>
      <c r="F44" s="42">
        <v>2259.7885000000001</v>
      </c>
      <c r="G44" s="42">
        <v>3830.15</v>
      </c>
    </row>
    <row r="45" spans="1:7" outlineLevel="3">
      <c r="A45" s="3">
        <v>38487</v>
      </c>
      <c r="B45" s="4" t="s">
        <v>247</v>
      </c>
      <c r="C45" s="4" t="s">
        <v>244</v>
      </c>
      <c r="D45" s="4" t="s">
        <v>256</v>
      </c>
      <c r="E45" s="4" t="s">
        <v>1329</v>
      </c>
      <c r="F45" s="42">
        <v>2720.7565000000004</v>
      </c>
      <c r="G45" s="42">
        <v>2909.9</v>
      </c>
    </row>
    <row r="46" spans="1:7" outlineLevel="3">
      <c r="A46" s="3">
        <v>38488</v>
      </c>
      <c r="B46" s="4" t="s">
        <v>247</v>
      </c>
      <c r="C46" s="4" t="s">
        <v>244</v>
      </c>
      <c r="D46" s="4" t="s">
        <v>262</v>
      </c>
      <c r="E46" s="4" t="s">
        <v>1326</v>
      </c>
      <c r="F46" s="42">
        <v>2887.7213999999999</v>
      </c>
      <c r="G46" s="42">
        <v>4978.83</v>
      </c>
    </row>
    <row r="47" spans="1:7" outlineLevel="3">
      <c r="A47" s="3">
        <v>38505</v>
      </c>
      <c r="B47" s="4" t="s">
        <v>247</v>
      </c>
      <c r="C47" s="4" t="s">
        <v>244</v>
      </c>
      <c r="D47" s="4" t="s">
        <v>303</v>
      </c>
      <c r="E47" s="4" t="s">
        <v>1288</v>
      </c>
      <c r="F47" s="42">
        <v>6767.9475000000002</v>
      </c>
      <c r="G47" s="42">
        <v>9023.93</v>
      </c>
    </row>
    <row r="48" spans="1:7" outlineLevel="3">
      <c r="A48" s="3">
        <v>38507</v>
      </c>
      <c r="B48" s="4" t="s">
        <v>247</v>
      </c>
      <c r="C48" s="4" t="s">
        <v>244</v>
      </c>
      <c r="D48" s="4" t="s">
        <v>256</v>
      </c>
      <c r="E48" s="4" t="s">
        <v>1282</v>
      </c>
      <c r="F48" s="42">
        <v>7251.8688000000002</v>
      </c>
      <c r="G48" s="42">
        <v>8240.76</v>
      </c>
    </row>
    <row r="49" spans="1:7" outlineLevel="3">
      <c r="A49" s="3">
        <v>38510</v>
      </c>
      <c r="B49" s="4" t="s">
        <v>247</v>
      </c>
      <c r="C49" s="4" t="s">
        <v>244</v>
      </c>
      <c r="D49" s="4" t="s">
        <v>259</v>
      </c>
      <c r="E49" s="4" t="s">
        <v>1273</v>
      </c>
      <c r="F49" s="42">
        <v>5256.0640000000003</v>
      </c>
      <c r="G49" s="42">
        <v>9556.48</v>
      </c>
    </row>
    <row r="50" spans="1:7" outlineLevel="3">
      <c r="A50" s="3">
        <v>38513</v>
      </c>
      <c r="B50" s="4" t="s">
        <v>247</v>
      </c>
      <c r="C50" s="4" t="s">
        <v>244</v>
      </c>
      <c r="D50" s="4" t="s">
        <v>256</v>
      </c>
      <c r="E50" s="4" t="s">
        <v>1268</v>
      </c>
      <c r="F50" s="42">
        <v>1619.6174999999998</v>
      </c>
      <c r="G50" s="42">
        <v>2159.4899999999998</v>
      </c>
    </row>
    <row r="51" spans="1:7" outlineLevel="3">
      <c r="A51" s="3">
        <v>38531</v>
      </c>
      <c r="B51" s="4" t="s">
        <v>247</v>
      </c>
      <c r="C51" s="4" t="s">
        <v>244</v>
      </c>
      <c r="D51" s="4" t="s">
        <v>256</v>
      </c>
      <c r="E51" s="4" t="s">
        <v>1225</v>
      </c>
      <c r="F51" s="42">
        <v>351.81819999999999</v>
      </c>
      <c r="G51" s="42">
        <v>950.86</v>
      </c>
    </row>
    <row r="52" spans="1:7" outlineLevel="3">
      <c r="A52" s="3">
        <v>38551</v>
      </c>
      <c r="B52" s="4" t="s">
        <v>247</v>
      </c>
      <c r="C52" s="4" t="s">
        <v>244</v>
      </c>
      <c r="D52" s="4" t="s">
        <v>276</v>
      </c>
      <c r="E52" s="4" t="s">
        <v>1172</v>
      </c>
      <c r="F52" s="42">
        <v>3885.4750000000004</v>
      </c>
      <c r="G52" s="42">
        <v>7064.5</v>
      </c>
    </row>
    <row r="53" spans="1:7" outlineLevel="3">
      <c r="A53" s="3">
        <v>38556</v>
      </c>
      <c r="B53" s="4" t="s">
        <v>247</v>
      </c>
      <c r="C53" s="4" t="s">
        <v>244</v>
      </c>
      <c r="D53" s="4" t="s">
        <v>279</v>
      </c>
      <c r="E53" s="4" t="s">
        <v>1159</v>
      </c>
      <c r="F53" s="42">
        <v>3913.0965000000001</v>
      </c>
      <c r="G53" s="42">
        <v>8695.77</v>
      </c>
    </row>
    <row r="54" spans="1:7" outlineLevel="3">
      <c r="A54" s="3">
        <v>38558</v>
      </c>
      <c r="B54" s="4" t="s">
        <v>247</v>
      </c>
      <c r="C54" s="4" t="s">
        <v>244</v>
      </c>
      <c r="D54" s="4" t="s">
        <v>279</v>
      </c>
      <c r="E54" s="4" t="s">
        <v>1157</v>
      </c>
      <c r="F54" s="42">
        <v>1872.4111999999998</v>
      </c>
      <c r="G54" s="42">
        <v>2127.7399999999998</v>
      </c>
    </row>
    <row r="55" spans="1:7" outlineLevel="3">
      <c r="A55" s="3">
        <v>38559</v>
      </c>
      <c r="B55" s="4" t="s">
        <v>247</v>
      </c>
      <c r="C55" s="4" t="s">
        <v>244</v>
      </c>
      <c r="D55" s="4" t="s">
        <v>262</v>
      </c>
      <c r="E55" s="4" t="s">
        <v>1151</v>
      </c>
      <c r="F55" s="42">
        <v>3562.1960000000004</v>
      </c>
      <c r="G55" s="42">
        <v>6476.72</v>
      </c>
    </row>
    <row r="56" spans="1:7" outlineLevel="3">
      <c r="A56" s="3">
        <v>38563</v>
      </c>
      <c r="B56" s="4" t="s">
        <v>247</v>
      </c>
      <c r="C56" s="4" t="s">
        <v>244</v>
      </c>
      <c r="D56" s="4" t="s">
        <v>288</v>
      </c>
      <c r="E56" s="4" t="s">
        <v>1135</v>
      </c>
      <c r="F56" s="42">
        <v>1054.8079</v>
      </c>
      <c r="G56" s="42">
        <v>1787.81</v>
      </c>
    </row>
    <row r="57" spans="1:7" outlineLevel="3">
      <c r="A57" s="3">
        <v>38580</v>
      </c>
      <c r="B57" s="4" t="s">
        <v>247</v>
      </c>
      <c r="C57" s="4" t="s">
        <v>244</v>
      </c>
      <c r="D57" s="4" t="s">
        <v>303</v>
      </c>
      <c r="E57" s="4" t="s">
        <v>1095</v>
      </c>
      <c r="F57" s="42">
        <v>4670.8316000000004</v>
      </c>
      <c r="G57" s="42">
        <v>6868.87</v>
      </c>
    </row>
    <row r="58" spans="1:7" outlineLevel="3">
      <c r="A58" s="3">
        <v>38598</v>
      </c>
      <c r="B58" s="4" t="s">
        <v>247</v>
      </c>
      <c r="C58" s="4" t="s">
        <v>244</v>
      </c>
      <c r="D58" s="4" t="s">
        <v>281</v>
      </c>
      <c r="E58" s="4" t="s">
        <v>1044</v>
      </c>
      <c r="F58" s="42">
        <v>986.93099999999993</v>
      </c>
      <c r="G58" s="42">
        <v>2193.1799999999998</v>
      </c>
    </row>
    <row r="59" spans="1:7" outlineLevel="3">
      <c r="A59" s="3">
        <v>38603</v>
      </c>
      <c r="B59" s="4" t="s">
        <v>247</v>
      </c>
      <c r="C59" s="4" t="s">
        <v>244</v>
      </c>
      <c r="D59" s="4" t="s">
        <v>251</v>
      </c>
      <c r="E59" s="4" t="s">
        <v>1028</v>
      </c>
      <c r="F59" s="42">
        <v>4463.1965999999993</v>
      </c>
      <c r="G59" s="42">
        <v>7564.74</v>
      </c>
    </row>
    <row r="60" spans="1:7" outlineLevel="3">
      <c r="A60" s="3">
        <v>38612</v>
      </c>
      <c r="B60" s="4" t="s">
        <v>247</v>
      </c>
      <c r="C60" s="4" t="s">
        <v>244</v>
      </c>
      <c r="D60" s="4" t="s">
        <v>317</v>
      </c>
      <c r="E60" s="4" t="s">
        <v>1002</v>
      </c>
      <c r="F60" s="42">
        <v>1660.4822999999999</v>
      </c>
      <c r="G60" s="42">
        <v>4487.79</v>
      </c>
    </row>
    <row r="61" spans="1:7" outlineLevel="3">
      <c r="A61" s="3">
        <v>38615</v>
      </c>
      <c r="B61" s="4" t="s">
        <v>247</v>
      </c>
      <c r="C61" s="4" t="s">
        <v>244</v>
      </c>
      <c r="D61" s="4" t="s">
        <v>262</v>
      </c>
      <c r="E61" s="4" t="s">
        <v>991</v>
      </c>
      <c r="F61" s="42">
        <v>4646.1769999999997</v>
      </c>
      <c r="G61" s="42">
        <v>8010.65</v>
      </c>
    </row>
    <row r="62" spans="1:7" outlineLevel="3">
      <c r="A62" s="3">
        <v>38629</v>
      </c>
      <c r="B62" s="4" t="s">
        <v>247</v>
      </c>
      <c r="C62" s="4" t="s">
        <v>244</v>
      </c>
      <c r="D62" s="4" t="s">
        <v>268</v>
      </c>
      <c r="E62" s="4" t="s">
        <v>957</v>
      </c>
      <c r="F62" s="42">
        <v>5254.0208000000002</v>
      </c>
      <c r="G62" s="42">
        <v>8905.1200000000008</v>
      </c>
    </row>
    <row r="63" spans="1:7" outlineLevel="3">
      <c r="A63" s="3">
        <v>38633</v>
      </c>
      <c r="B63" s="4" t="s">
        <v>247</v>
      </c>
      <c r="C63" s="4" t="s">
        <v>244</v>
      </c>
      <c r="D63" s="4" t="s">
        <v>256</v>
      </c>
      <c r="E63" s="4" t="s">
        <v>946</v>
      </c>
      <c r="F63" s="42">
        <v>2840.8854000000001</v>
      </c>
      <c r="G63" s="42">
        <v>4815.0600000000004</v>
      </c>
    </row>
    <row r="64" spans="1:7" outlineLevel="3">
      <c r="A64" s="3">
        <v>38647</v>
      </c>
      <c r="B64" s="4" t="s">
        <v>247</v>
      </c>
      <c r="C64" s="4" t="s">
        <v>244</v>
      </c>
      <c r="D64" s="4" t="s">
        <v>265</v>
      </c>
      <c r="E64" s="4" t="s">
        <v>910</v>
      </c>
      <c r="F64" s="42">
        <v>819.23680000000002</v>
      </c>
      <c r="G64" s="42">
        <v>1204.76</v>
      </c>
    </row>
    <row r="65" spans="1:7" outlineLevel="3">
      <c r="A65" s="3">
        <v>38669</v>
      </c>
      <c r="B65" s="4" t="s">
        <v>247</v>
      </c>
      <c r="C65" s="4" t="s">
        <v>244</v>
      </c>
      <c r="D65" s="4" t="s">
        <v>254</v>
      </c>
      <c r="E65" s="4" t="s">
        <v>860</v>
      </c>
      <c r="F65" s="42">
        <v>833.04759999999999</v>
      </c>
      <c r="G65" s="42">
        <v>1937.32</v>
      </c>
    </row>
    <row r="66" spans="1:7" outlineLevel="3">
      <c r="A66" s="3">
        <v>38673</v>
      </c>
      <c r="B66" s="4" t="s">
        <v>247</v>
      </c>
      <c r="C66" s="4" t="s">
        <v>244</v>
      </c>
      <c r="D66" s="4" t="s">
        <v>251</v>
      </c>
      <c r="E66" s="4" t="s">
        <v>850</v>
      </c>
      <c r="F66" s="42">
        <v>4996.3206</v>
      </c>
      <c r="G66" s="42">
        <v>8468.34</v>
      </c>
    </row>
    <row r="67" spans="1:7" outlineLevel="3">
      <c r="A67" s="3">
        <v>38700</v>
      </c>
      <c r="B67" s="4" t="s">
        <v>247</v>
      </c>
      <c r="C67" s="4" t="s">
        <v>244</v>
      </c>
      <c r="D67" s="4" t="s">
        <v>245</v>
      </c>
      <c r="E67" s="4" t="s">
        <v>712</v>
      </c>
      <c r="F67" s="42">
        <v>947.63829999999996</v>
      </c>
      <c r="G67" s="42">
        <v>2203.81</v>
      </c>
    </row>
    <row r="68" spans="1:7" outlineLevel="3">
      <c r="A68" s="3">
        <v>38706</v>
      </c>
      <c r="B68" s="4" t="s">
        <v>247</v>
      </c>
      <c r="C68" s="4" t="s">
        <v>244</v>
      </c>
      <c r="D68" s="4" t="s">
        <v>288</v>
      </c>
      <c r="E68" s="4" t="s">
        <v>766</v>
      </c>
      <c r="F68" s="42">
        <v>653.47150000000011</v>
      </c>
      <c r="G68" s="42">
        <v>1188.1300000000001</v>
      </c>
    </row>
    <row r="69" spans="1:7" outlineLevel="3">
      <c r="A69" s="3">
        <v>38712</v>
      </c>
      <c r="B69" s="4" t="s">
        <v>247</v>
      </c>
      <c r="C69" s="4" t="s">
        <v>244</v>
      </c>
      <c r="D69" s="4" t="s">
        <v>265</v>
      </c>
      <c r="E69" s="4" t="s">
        <v>749</v>
      </c>
      <c r="F69" s="42">
        <v>5533.4048000000003</v>
      </c>
      <c r="G69" s="42">
        <v>5918.08</v>
      </c>
    </row>
    <row r="70" spans="1:7" outlineLevel="3">
      <c r="A70" s="3">
        <v>38712</v>
      </c>
      <c r="B70" s="4" t="s">
        <v>247</v>
      </c>
      <c r="C70" s="4" t="s">
        <v>244</v>
      </c>
      <c r="D70" s="4" t="s">
        <v>245</v>
      </c>
      <c r="E70" s="4" t="s">
        <v>677</v>
      </c>
      <c r="F70" s="42">
        <v>3309.46</v>
      </c>
      <c r="G70" s="42">
        <v>3760.75</v>
      </c>
    </row>
    <row r="71" spans="1:7" outlineLevel="3">
      <c r="A71" s="3">
        <v>38715</v>
      </c>
      <c r="B71" s="4" t="s">
        <v>247</v>
      </c>
      <c r="C71" s="4" t="s">
        <v>244</v>
      </c>
      <c r="D71" s="4" t="s">
        <v>256</v>
      </c>
      <c r="E71" s="4" t="s">
        <v>732</v>
      </c>
      <c r="F71" s="42">
        <v>3132.6833000000001</v>
      </c>
      <c r="G71" s="42">
        <v>7285.31</v>
      </c>
    </row>
    <row r="72" spans="1:7" outlineLevel="3">
      <c r="A72" s="3">
        <v>38715</v>
      </c>
      <c r="B72" s="4" t="s">
        <v>247</v>
      </c>
      <c r="C72" s="4" t="s">
        <v>244</v>
      </c>
      <c r="D72" s="4" t="s">
        <v>276</v>
      </c>
      <c r="E72" s="4" t="s">
        <v>733</v>
      </c>
      <c r="F72" s="42">
        <v>3964.5145999999995</v>
      </c>
      <c r="G72" s="42">
        <v>6835.37</v>
      </c>
    </row>
    <row r="73" spans="1:7" outlineLevel="3">
      <c r="A73" s="3">
        <v>38720</v>
      </c>
      <c r="B73" s="4" t="s">
        <v>247</v>
      </c>
      <c r="C73" s="4" t="s">
        <v>244</v>
      </c>
      <c r="D73" s="4" t="s">
        <v>251</v>
      </c>
      <c r="E73" s="4" t="s">
        <v>719</v>
      </c>
      <c r="F73" s="42">
        <v>3072.9336000000003</v>
      </c>
      <c r="G73" s="42">
        <v>3286.56</v>
      </c>
    </row>
    <row r="74" spans="1:7" outlineLevel="3">
      <c r="A74" s="3">
        <v>38736</v>
      </c>
      <c r="B74" s="4" t="s">
        <v>247</v>
      </c>
      <c r="C74" s="4" t="s">
        <v>244</v>
      </c>
      <c r="D74" s="4" t="s">
        <v>245</v>
      </c>
      <c r="E74" s="4" t="s">
        <v>600</v>
      </c>
      <c r="F74" s="42">
        <v>5358.7672000000002</v>
      </c>
      <c r="G74" s="42">
        <v>7880.54</v>
      </c>
    </row>
    <row r="75" spans="1:7" outlineLevel="3">
      <c r="A75" s="3">
        <v>38737</v>
      </c>
      <c r="B75" s="4" t="s">
        <v>247</v>
      </c>
      <c r="C75" s="4" t="s">
        <v>244</v>
      </c>
      <c r="D75" s="4" t="s">
        <v>259</v>
      </c>
      <c r="E75" s="4" t="s">
        <v>675</v>
      </c>
      <c r="F75" s="42">
        <v>871.21759999999995</v>
      </c>
      <c r="G75" s="42">
        <v>990.02</v>
      </c>
    </row>
    <row r="76" spans="1:7" outlineLevel="3">
      <c r="A76" s="3">
        <v>38743</v>
      </c>
      <c r="B76" s="4" t="s">
        <v>247</v>
      </c>
      <c r="C76" s="4" t="s">
        <v>244</v>
      </c>
      <c r="D76" s="4" t="s">
        <v>276</v>
      </c>
      <c r="E76" s="4" t="s">
        <v>656</v>
      </c>
      <c r="F76" s="42">
        <v>6225.6312000000007</v>
      </c>
      <c r="G76" s="42">
        <v>9155.34</v>
      </c>
    </row>
    <row r="77" spans="1:7" outlineLevel="3">
      <c r="A77" s="3">
        <v>38750</v>
      </c>
      <c r="B77" s="4" t="s">
        <v>247</v>
      </c>
      <c r="C77" s="4" t="s">
        <v>244</v>
      </c>
      <c r="D77" s="4" t="s">
        <v>303</v>
      </c>
      <c r="E77" s="4" t="s">
        <v>640</v>
      </c>
      <c r="F77" s="42">
        <v>3025.7628500000001</v>
      </c>
      <c r="G77" s="42">
        <v>3236.11</v>
      </c>
    </row>
    <row r="78" spans="1:7" outlineLevel="3">
      <c r="A78" s="3">
        <v>38761</v>
      </c>
      <c r="B78" s="4" t="s">
        <v>247</v>
      </c>
      <c r="C78" s="4" t="s">
        <v>244</v>
      </c>
      <c r="D78" s="4" t="s">
        <v>279</v>
      </c>
      <c r="E78" s="4" t="s">
        <v>609</v>
      </c>
      <c r="F78" s="42">
        <v>5856.6904000000013</v>
      </c>
      <c r="G78" s="42">
        <v>8612.7800000000007</v>
      </c>
    </row>
    <row r="79" spans="1:7" outlineLevel="3">
      <c r="A79" s="3">
        <v>38763</v>
      </c>
      <c r="B79" s="4" t="s">
        <v>247</v>
      </c>
      <c r="C79" s="4" t="s">
        <v>244</v>
      </c>
      <c r="D79" s="4" t="s">
        <v>254</v>
      </c>
      <c r="E79" s="4" t="s">
        <v>604</v>
      </c>
      <c r="F79" s="42">
        <v>58.759700000000002</v>
      </c>
      <c r="G79" s="42">
        <v>158.81</v>
      </c>
    </row>
    <row r="80" spans="1:7" outlineLevel="3">
      <c r="A80" s="3">
        <v>38765</v>
      </c>
      <c r="B80" s="4" t="s">
        <v>247</v>
      </c>
      <c r="C80" s="4" t="s">
        <v>244</v>
      </c>
      <c r="D80" s="4" t="s">
        <v>245</v>
      </c>
      <c r="E80" s="4" t="s">
        <v>571</v>
      </c>
      <c r="F80" s="42">
        <v>1350.0629999999999</v>
      </c>
      <c r="G80" s="42">
        <v>3000.14</v>
      </c>
    </row>
    <row r="81" spans="1:7" outlineLevel="3">
      <c r="A81" s="3">
        <v>38784</v>
      </c>
      <c r="B81" s="4" t="s">
        <v>247</v>
      </c>
      <c r="C81" s="4" t="s">
        <v>244</v>
      </c>
      <c r="D81" s="4" t="s">
        <v>279</v>
      </c>
      <c r="E81" s="4" t="s">
        <v>544</v>
      </c>
      <c r="F81" s="42">
        <v>218.27250000000001</v>
      </c>
      <c r="G81" s="42">
        <v>291.02999999999997</v>
      </c>
    </row>
    <row r="82" spans="1:7" outlineLevel="3">
      <c r="A82" s="3">
        <v>38792</v>
      </c>
      <c r="B82" s="4" t="s">
        <v>247</v>
      </c>
      <c r="C82" s="4" t="s">
        <v>244</v>
      </c>
      <c r="D82" s="4" t="s">
        <v>262</v>
      </c>
      <c r="E82" s="4" t="s">
        <v>527</v>
      </c>
      <c r="F82" s="42">
        <v>9007.0513499999997</v>
      </c>
      <c r="G82" s="42">
        <v>9633.2099999999991</v>
      </c>
    </row>
    <row r="83" spans="1:7" outlineLevel="3">
      <c r="A83" s="3">
        <v>38811</v>
      </c>
      <c r="B83" s="4" t="s">
        <v>247</v>
      </c>
      <c r="C83" s="4" t="s">
        <v>244</v>
      </c>
      <c r="D83" s="4" t="s">
        <v>288</v>
      </c>
      <c r="E83" s="4" t="s">
        <v>473</v>
      </c>
      <c r="F83" s="42">
        <v>4973.4025000000001</v>
      </c>
      <c r="G83" s="42">
        <v>9042.5499999999993</v>
      </c>
    </row>
    <row r="84" spans="1:7" outlineLevel="3">
      <c r="A84" s="3">
        <v>38814</v>
      </c>
      <c r="B84" s="4" t="s">
        <v>247</v>
      </c>
      <c r="C84" s="4" t="s">
        <v>244</v>
      </c>
      <c r="D84" s="4" t="s">
        <v>276</v>
      </c>
      <c r="E84" s="4" t="s">
        <v>461</v>
      </c>
      <c r="F84" s="42">
        <v>3150.2799</v>
      </c>
      <c r="G84" s="42">
        <v>8514.27</v>
      </c>
    </row>
    <row r="85" spans="1:7" outlineLevel="3">
      <c r="A85" s="3">
        <v>38814</v>
      </c>
      <c r="B85" s="4" t="s">
        <v>247</v>
      </c>
      <c r="C85" s="4" t="s">
        <v>244</v>
      </c>
      <c r="D85" s="4" t="s">
        <v>265</v>
      </c>
      <c r="E85" s="4" t="s">
        <v>464</v>
      </c>
      <c r="F85" s="42">
        <v>913.30279999999993</v>
      </c>
      <c r="G85" s="42">
        <v>1574.66</v>
      </c>
    </row>
    <row r="86" spans="1:7" outlineLevel="3">
      <c r="A86" s="3">
        <v>38820</v>
      </c>
      <c r="B86" s="4" t="s">
        <v>247</v>
      </c>
      <c r="C86" s="4" t="s">
        <v>244</v>
      </c>
      <c r="D86" s="4" t="s">
        <v>268</v>
      </c>
      <c r="E86" s="4" t="s">
        <v>449</v>
      </c>
      <c r="F86" s="42">
        <v>457.75659999999999</v>
      </c>
      <c r="G86" s="42">
        <v>1237.18</v>
      </c>
    </row>
    <row r="87" spans="1:7" outlineLevel="3">
      <c r="A87" s="3">
        <v>38821</v>
      </c>
      <c r="B87" s="4" t="s">
        <v>247</v>
      </c>
      <c r="C87" s="4" t="s">
        <v>244</v>
      </c>
      <c r="D87" s="4" t="s">
        <v>279</v>
      </c>
      <c r="E87" s="4" t="s">
        <v>441</v>
      </c>
      <c r="F87" s="42">
        <v>5822.4975999999997</v>
      </c>
      <c r="G87" s="42">
        <v>9868.64</v>
      </c>
    </row>
    <row r="88" spans="1:7" outlineLevel="3">
      <c r="A88" s="3">
        <v>38826</v>
      </c>
      <c r="B88" s="4" t="s">
        <v>247</v>
      </c>
      <c r="C88" s="4" t="s">
        <v>244</v>
      </c>
      <c r="D88" s="4" t="s">
        <v>276</v>
      </c>
      <c r="E88" s="4" t="s">
        <v>428</v>
      </c>
      <c r="F88" s="42">
        <v>2382.9450000000002</v>
      </c>
      <c r="G88" s="42">
        <v>3177.26</v>
      </c>
    </row>
    <row r="89" spans="1:7" outlineLevel="3">
      <c r="A89" s="3">
        <v>38837</v>
      </c>
      <c r="B89" s="4" t="s">
        <v>247</v>
      </c>
      <c r="C89" s="4" t="s">
        <v>244</v>
      </c>
      <c r="D89" s="4" t="s">
        <v>288</v>
      </c>
      <c r="E89" s="4" t="s">
        <v>409</v>
      </c>
      <c r="F89" s="42">
        <v>2796.4023999999999</v>
      </c>
      <c r="G89" s="42">
        <v>3177.73</v>
      </c>
    </row>
    <row r="90" spans="1:7" outlineLevel="3">
      <c r="A90" s="3">
        <v>38838</v>
      </c>
      <c r="B90" s="4" t="s">
        <v>247</v>
      </c>
      <c r="C90" s="4" t="s">
        <v>244</v>
      </c>
      <c r="D90" s="4" t="s">
        <v>268</v>
      </c>
      <c r="E90" s="4" t="s">
        <v>405</v>
      </c>
      <c r="F90" s="42">
        <v>3084.0745999999999</v>
      </c>
      <c r="G90" s="42">
        <v>5317.37</v>
      </c>
    </row>
    <row r="91" spans="1:7" outlineLevel="3">
      <c r="A91" s="3">
        <v>38844</v>
      </c>
      <c r="B91" s="4" t="s">
        <v>247</v>
      </c>
      <c r="C91" s="4" t="s">
        <v>244</v>
      </c>
      <c r="D91" s="4" t="s">
        <v>276</v>
      </c>
      <c r="E91" s="4" t="s">
        <v>380</v>
      </c>
      <c r="F91" s="42">
        <v>5026.5109000000002</v>
      </c>
      <c r="G91" s="42">
        <v>8519.51</v>
      </c>
    </row>
    <row r="92" spans="1:7" outlineLevel="3">
      <c r="A92" s="3">
        <v>38852</v>
      </c>
      <c r="B92" s="4" t="s">
        <v>247</v>
      </c>
      <c r="C92" s="4" t="s">
        <v>244</v>
      </c>
      <c r="D92" s="4" t="s">
        <v>279</v>
      </c>
      <c r="E92" s="4" t="s">
        <v>359</v>
      </c>
      <c r="F92" s="42">
        <v>1018.2511000000001</v>
      </c>
      <c r="G92" s="42">
        <v>2752.03</v>
      </c>
    </row>
    <row r="93" spans="1:7" outlineLevel="3">
      <c r="A93" s="3">
        <v>38870</v>
      </c>
      <c r="B93" s="4" t="s">
        <v>247</v>
      </c>
      <c r="C93" s="4" t="s">
        <v>244</v>
      </c>
      <c r="D93" s="4" t="s">
        <v>279</v>
      </c>
      <c r="E93" s="4" t="s">
        <v>308</v>
      </c>
      <c r="F93" s="42">
        <v>4304.3099000000002</v>
      </c>
      <c r="G93" s="42">
        <v>4603.54</v>
      </c>
    </row>
    <row r="94" spans="1:7" outlineLevel="3">
      <c r="A94" s="3">
        <v>38874</v>
      </c>
      <c r="B94" s="4" t="s">
        <v>247</v>
      </c>
      <c r="C94" s="4" t="s">
        <v>244</v>
      </c>
      <c r="D94" s="4" t="s">
        <v>268</v>
      </c>
      <c r="E94" s="4" t="s">
        <v>301</v>
      </c>
      <c r="F94" s="42">
        <v>5231.1224999999995</v>
      </c>
      <c r="G94" s="42">
        <v>6974.83</v>
      </c>
    </row>
    <row r="95" spans="1:7" outlineLevel="3">
      <c r="A95" s="3">
        <v>38880</v>
      </c>
      <c r="B95" s="4" t="s">
        <v>247</v>
      </c>
      <c r="C95" s="4" t="s">
        <v>244</v>
      </c>
      <c r="D95" s="4" t="s">
        <v>256</v>
      </c>
      <c r="E95" s="4" t="s">
        <v>270</v>
      </c>
      <c r="F95" s="42">
        <v>2964.4780000000001</v>
      </c>
      <c r="G95" s="42">
        <v>5389.96</v>
      </c>
    </row>
    <row r="96" spans="1:7" outlineLevel="2">
      <c r="A96" s="3"/>
      <c r="B96" s="4"/>
      <c r="C96" s="49" t="s">
        <v>2226</v>
      </c>
      <c r="D96" s="4"/>
      <c r="E96" s="4"/>
      <c r="F96" s="42"/>
      <c r="G96" s="42">
        <f>SUBTOTAL(9,G4:G95)</f>
        <v>486840.62000000011</v>
      </c>
    </row>
    <row r="97" spans="1:7" outlineLevel="3">
      <c r="A97" s="3">
        <v>38157</v>
      </c>
      <c r="B97" s="4" t="s">
        <v>247</v>
      </c>
      <c r="C97" s="4" t="s">
        <v>253</v>
      </c>
      <c r="D97" s="4" t="s">
        <v>268</v>
      </c>
      <c r="E97" s="4" t="s">
        <v>2141</v>
      </c>
      <c r="F97" s="42">
        <v>581.01239999999996</v>
      </c>
      <c r="G97" s="42">
        <v>854.43</v>
      </c>
    </row>
    <row r="98" spans="1:7" outlineLevel="3">
      <c r="A98" s="3">
        <v>38164</v>
      </c>
      <c r="B98" s="4" t="s">
        <v>247</v>
      </c>
      <c r="C98" s="4" t="s">
        <v>253</v>
      </c>
      <c r="D98" s="4" t="s">
        <v>245</v>
      </c>
      <c r="E98" s="4" t="s">
        <v>2119</v>
      </c>
      <c r="F98" s="42">
        <v>5927.7240000000002</v>
      </c>
      <c r="G98" s="42">
        <v>6736.05</v>
      </c>
    </row>
    <row r="99" spans="1:7" outlineLevel="3">
      <c r="A99" s="3">
        <v>38182</v>
      </c>
      <c r="B99" s="4" t="s">
        <v>247</v>
      </c>
      <c r="C99" s="4" t="s">
        <v>253</v>
      </c>
      <c r="D99" s="4" t="s">
        <v>259</v>
      </c>
      <c r="E99" s="4" t="s">
        <v>2087</v>
      </c>
      <c r="F99" s="42">
        <v>1143.3481999999999</v>
      </c>
      <c r="G99" s="42">
        <v>1971.29</v>
      </c>
    </row>
    <row r="100" spans="1:7" outlineLevel="3">
      <c r="A100" s="3">
        <v>38190</v>
      </c>
      <c r="B100" s="4" t="s">
        <v>247</v>
      </c>
      <c r="C100" s="4" t="s">
        <v>253</v>
      </c>
      <c r="D100" s="4" t="s">
        <v>303</v>
      </c>
      <c r="E100" s="4" t="s">
        <v>2070</v>
      </c>
      <c r="F100" s="42">
        <v>649.5005000000001</v>
      </c>
      <c r="G100" s="42">
        <v>1180.9100000000001</v>
      </c>
    </row>
    <row r="101" spans="1:7" outlineLevel="3">
      <c r="A101" s="3">
        <v>38209</v>
      </c>
      <c r="B101" s="4" t="s">
        <v>247</v>
      </c>
      <c r="C101" s="4" t="s">
        <v>253</v>
      </c>
      <c r="D101" s="4" t="s">
        <v>276</v>
      </c>
      <c r="E101" s="4" t="s">
        <v>2020</v>
      </c>
      <c r="F101" s="42">
        <v>5710.9874</v>
      </c>
      <c r="G101" s="42">
        <v>9846.5300000000007</v>
      </c>
    </row>
    <row r="102" spans="1:7" outlineLevel="3">
      <c r="A102" s="3">
        <v>38212</v>
      </c>
      <c r="B102" s="4" t="s">
        <v>247</v>
      </c>
      <c r="C102" s="4" t="s">
        <v>253</v>
      </c>
      <c r="D102" s="4" t="s">
        <v>303</v>
      </c>
      <c r="E102" s="4" t="s">
        <v>2017</v>
      </c>
      <c r="F102" s="42">
        <v>425.30239999999998</v>
      </c>
      <c r="G102" s="42">
        <v>733.28</v>
      </c>
    </row>
    <row r="103" spans="1:7" outlineLevel="3">
      <c r="A103" s="3">
        <v>38215</v>
      </c>
      <c r="B103" s="4" t="s">
        <v>247</v>
      </c>
      <c r="C103" s="4" t="s">
        <v>253</v>
      </c>
      <c r="D103" s="4" t="s">
        <v>259</v>
      </c>
      <c r="E103" s="4" t="s">
        <v>2008</v>
      </c>
      <c r="F103" s="42">
        <v>5014.3632000000007</v>
      </c>
      <c r="G103" s="42">
        <v>5698.14</v>
      </c>
    </row>
    <row r="104" spans="1:7" outlineLevel="3">
      <c r="A104" s="3">
        <v>38225</v>
      </c>
      <c r="B104" s="4" t="s">
        <v>247</v>
      </c>
      <c r="C104" s="4" t="s">
        <v>253</v>
      </c>
      <c r="D104" s="4" t="s">
        <v>251</v>
      </c>
      <c r="E104" s="4" t="s">
        <v>1987</v>
      </c>
      <c r="F104" s="42">
        <v>3879.2588999999998</v>
      </c>
      <c r="G104" s="42">
        <v>4148.9399999999996</v>
      </c>
    </row>
    <row r="105" spans="1:7" outlineLevel="3">
      <c r="A105" s="3">
        <v>38247</v>
      </c>
      <c r="B105" s="4" t="s">
        <v>247</v>
      </c>
      <c r="C105" s="4" t="s">
        <v>253</v>
      </c>
      <c r="D105" s="4" t="s">
        <v>251</v>
      </c>
      <c r="E105" s="4" t="s">
        <v>1925</v>
      </c>
      <c r="F105" s="42">
        <v>2852.1680000000006</v>
      </c>
      <c r="G105" s="42">
        <v>5185.76</v>
      </c>
    </row>
    <row r="106" spans="1:7" outlineLevel="3">
      <c r="A106" s="3">
        <v>38248</v>
      </c>
      <c r="B106" s="4" t="s">
        <v>247</v>
      </c>
      <c r="C106" s="4" t="s">
        <v>253</v>
      </c>
      <c r="D106" s="4" t="s">
        <v>303</v>
      </c>
      <c r="E106" s="4" t="s">
        <v>1924</v>
      </c>
      <c r="F106" s="42">
        <v>50.728000000000002</v>
      </c>
      <c r="G106" s="42">
        <v>74.599999999999994</v>
      </c>
    </row>
    <row r="107" spans="1:7" outlineLevel="3">
      <c r="A107" s="3">
        <v>38253</v>
      </c>
      <c r="B107" s="4" t="s">
        <v>247</v>
      </c>
      <c r="C107" s="4" t="s">
        <v>253</v>
      </c>
      <c r="D107" s="4" t="s">
        <v>288</v>
      </c>
      <c r="E107" s="4" t="s">
        <v>1910</v>
      </c>
      <c r="F107" s="42">
        <v>1559.4981999999998</v>
      </c>
      <c r="G107" s="42">
        <v>3626.74</v>
      </c>
    </row>
    <row r="108" spans="1:7" outlineLevel="3">
      <c r="A108" s="3">
        <v>38290</v>
      </c>
      <c r="B108" s="4" t="s">
        <v>247</v>
      </c>
      <c r="C108" s="4" t="s">
        <v>253</v>
      </c>
      <c r="D108" s="4" t="s">
        <v>281</v>
      </c>
      <c r="E108" s="4" t="s">
        <v>920</v>
      </c>
      <c r="F108" s="42">
        <v>1438.4744000000001</v>
      </c>
      <c r="G108" s="42">
        <v>1634.63</v>
      </c>
    </row>
    <row r="109" spans="1:7" outlineLevel="3">
      <c r="A109" s="3">
        <v>38291</v>
      </c>
      <c r="B109" s="4" t="s">
        <v>247</v>
      </c>
      <c r="C109" s="4" t="s">
        <v>253</v>
      </c>
      <c r="D109" s="4" t="s">
        <v>279</v>
      </c>
      <c r="E109" s="4" t="s">
        <v>813</v>
      </c>
      <c r="F109" s="42">
        <v>3871.0950000000003</v>
      </c>
      <c r="G109" s="42">
        <v>5161.46</v>
      </c>
    </row>
    <row r="110" spans="1:7" outlineLevel="3">
      <c r="A110" s="3">
        <v>38292</v>
      </c>
      <c r="B110" s="4" t="s">
        <v>247</v>
      </c>
      <c r="C110" s="4" t="s">
        <v>253</v>
      </c>
      <c r="D110" s="4" t="s">
        <v>245</v>
      </c>
      <c r="E110" s="4" t="s">
        <v>1806</v>
      </c>
      <c r="F110" s="42">
        <v>3679.8238999999999</v>
      </c>
      <c r="G110" s="42">
        <v>9945.4699999999993</v>
      </c>
    </row>
    <row r="111" spans="1:7" outlineLevel="3">
      <c r="A111" s="3">
        <v>38294</v>
      </c>
      <c r="B111" s="4" t="s">
        <v>247</v>
      </c>
      <c r="C111" s="4" t="s">
        <v>253</v>
      </c>
      <c r="D111" s="4" t="s">
        <v>288</v>
      </c>
      <c r="E111" s="4" t="s">
        <v>1804</v>
      </c>
      <c r="F111" s="42">
        <v>462.10079999999999</v>
      </c>
      <c r="G111" s="42">
        <v>679.56</v>
      </c>
    </row>
    <row r="112" spans="1:7" outlineLevel="3">
      <c r="A112" s="3">
        <v>38303</v>
      </c>
      <c r="B112" s="4" t="s">
        <v>247</v>
      </c>
      <c r="C112" s="4" t="s">
        <v>253</v>
      </c>
      <c r="D112" s="4" t="s">
        <v>245</v>
      </c>
      <c r="E112" s="4" t="s">
        <v>1787</v>
      </c>
      <c r="F112" s="42">
        <v>6395.6774999999998</v>
      </c>
      <c r="G112" s="42">
        <v>8527.57</v>
      </c>
    </row>
    <row r="113" spans="1:7" outlineLevel="3">
      <c r="A113" s="3">
        <v>38312</v>
      </c>
      <c r="B113" s="4" t="s">
        <v>247</v>
      </c>
      <c r="C113" s="4" t="s">
        <v>253</v>
      </c>
      <c r="D113" s="4" t="s">
        <v>265</v>
      </c>
      <c r="E113" s="4" t="s">
        <v>1778</v>
      </c>
      <c r="F113" s="42">
        <v>3386.79</v>
      </c>
      <c r="G113" s="42">
        <v>6157.8</v>
      </c>
    </row>
    <row r="114" spans="1:7" outlineLevel="3">
      <c r="A114" s="3">
        <v>38316</v>
      </c>
      <c r="B114" s="4" t="s">
        <v>247</v>
      </c>
      <c r="C114" s="4" t="s">
        <v>253</v>
      </c>
      <c r="D114" s="4" t="s">
        <v>259</v>
      </c>
      <c r="E114" s="4" t="s">
        <v>1767</v>
      </c>
      <c r="F114" s="42">
        <v>3066.8078999999998</v>
      </c>
      <c r="G114" s="42">
        <v>8288.67</v>
      </c>
    </row>
    <row r="115" spans="1:7" outlineLevel="3">
      <c r="A115" s="3">
        <v>38334</v>
      </c>
      <c r="B115" s="4" t="s">
        <v>247</v>
      </c>
      <c r="C115" s="4" t="s">
        <v>253</v>
      </c>
      <c r="D115" s="4" t="s">
        <v>303</v>
      </c>
      <c r="E115" s="4" t="s">
        <v>1729</v>
      </c>
      <c r="F115" s="42">
        <v>3371.7255</v>
      </c>
      <c r="G115" s="42">
        <v>6130.41</v>
      </c>
    </row>
    <row r="116" spans="1:7" outlineLevel="3">
      <c r="A116" s="3">
        <v>38335</v>
      </c>
      <c r="B116" s="4" t="s">
        <v>247</v>
      </c>
      <c r="C116" s="4" t="s">
        <v>253</v>
      </c>
      <c r="D116" s="4" t="s">
        <v>259</v>
      </c>
      <c r="E116" s="4" t="s">
        <v>1723</v>
      </c>
      <c r="F116" s="42">
        <v>6245.3716000000013</v>
      </c>
      <c r="G116" s="42">
        <v>9184.3700000000008</v>
      </c>
    </row>
    <row r="117" spans="1:7" outlineLevel="3">
      <c r="A117" s="3">
        <v>38335</v>
      </c>
      <c r="B117" s="4" t="s">
        <v>247</v>
      </c>
      <c r="C117" s="4" t="s">
        <v>253</v>
      </c>
      <c r="D117" s="4" t="s">
        <v>281</v>
      </c>
      <c r="E117" s="4" t="s">
        <v>1725</v>
      </c>
      <c r="F117" s="42">
        <v>5300.6646000000001</v>
      </c>
      <c r="G117" s="42">
        <v>5669.16</v>
      </c>
    </row>
    <row r="118" spans="1:7" outlineLevel="3">
      <c r="A118" s="3">
        <v>38338</v>
      </c>
      <c r="B118" s="4" t="s">
        <v>247</v>
      </c>
      <c r="C118" s="4" t="s">
        <v>253</v>
      </c>
      <c r="D118" s="4" t="s">
        <v>288</v>
      </c>
      <c r="E118" s="4" t="s">
        <v>1714</v>
      </c>
      <c r="F118" s="42">
        <v>4085.4915000000005</v>
      </c>
      <c r="G118" s="42">
        <v>9078.8700000000008</v>
      </c>
    </row>
    <row r="119" spans="1:7" outlineLevel="3">
      <c r="A119" s="3">
        <v>38339</v>
      </c>
      <c r="B119" s="4" t="s">
        <v>247</v>
      </c>
      <c r="C119" s="4" t="s">
        <v>253</v>
      </c>
      <c r="D119" s="4" t="s">
        <v>262</v>
      </c>
      <c r="E119" s="4" t="s">
        <v>1711</v>
      </c>
      <c r="F119" s="42">
        <v>1826.6171999999999</v>
      </c>
      <c r="G119" s="42">
        <v>3149.34</v>
      </c>
    </row>
    <row r="120" spans="1:7" outlineLevel="3">
      <c r="A120" s="3">
        <v>38346</v>
      </c>
      <c r="B120" s="4" t="s">
        <v>247</v>
      </c>
      <c r="C120" s="4" t="s">
        <v>253</v>
      </c>
      <c r="D120" s="4" t="s">
        <v>303</v>
      </c>
      <c r="E120" s="4" t="s">
        <v>910</v>
      </c>
      <c r="F120" s="42">
        <v>2281.6308999999997</v>
      </c>
      <c r="G120" s="42">
        <v>6166.57</v>
      </c>
    </row>
    <row r="121" spans="1:7" outlineLevel="3">
      <c r="A121" s="3">
        <v>38351</v>
      </c>
      <c r="B121" s="4" t="s">
        <v>247</v>
      </c>
      <c r="C121" s="4" t="s">
        <v>253</v>
      </c>
      <c r="D121" s="4" t="s">
        <v>268</v>
      </c>
      <c r="E121" s="4" t="s">
        <v>1676</v>
      </c>
      <c r="F121" s="42">
        <v>4139.7565000000004</v>
      </c>
      <c r="G121" s="42">
        <v>7526.83</v>
      </c>
    </row>
    <row r="122" spans="1:7" outlineLevel="3">
      <c r="A122" s="3">
        <v>38374</v>
      </c>
      <c r="B122" s="4" t="s">
        <v>247</v>
      </c>
      <c r="C122" s="4" t="s">
        <v>253</v>
      </c>
      <c r="D122" s="4" t="s">
        <v>303</v>
      </c>
      <c r="E122" s="4" t="s">
        <v>1605</v>
      </c>
      <c r="F122" s="42">
        <v>2033.1518000000001</v>
      </c>
      <c r="G122" s="42">
        <v>4728.26</v>
      </c>
    </row>
    <row r="123" spans="1:7" outlineLevel="3">
      <c r="A123" s="3">
        <v>38400</v>
      </c>
      <c r="B123" s="4" t="s">
        <v>247</v>
      </c>
      <c r="C123" s="4" t="s">
        <v>253</v>
      </c>
      <c r="D123" s="4" t="s">
        <v>251</v>
      </c>
      <c r="E123" s="4" t="s">
        <v>1541</v>
      </c>
      <c r="F123" s="42">
        <v>729.13810000000001</v>
      </c>
      <c r="G123" s="42">
        <v>1695.67</v>
      </c>
    </row>
    <row r="124" spans="1:7" outlineLevel="3">
      <c r="A124" s="3">
        <v>38434</v>
      </c>
      <c r="B124" s="4" t="s">
        <v>247</v>
      </c>
      <c r="C124" s="4" t="s">
        <v>253</v>
      </c>
      <c r="D124" s="4" t="s">
        <v>254</v>
      </c>
      <c r="E124" s="4" t="s">
        <v>1451</v>
      </c>
      <c r="F124" s="42">
        <v>7978.40175</v>
      </c>
      <c r="G124" s="42">
        <v>8533.0499999999993</v>
      </c>
    </row>
    <row r="125" spans="1:7" outlineLevel="3">
      <c r="A125" s="3">
        <v>38437</v>
      </c>
      <c r="B125" s="4" t="s">
        <v>247</v>
      </c>
      <c r="C125" s="4" t="s">
        <v>253</v>
      </c>
      <c r="D125" s="4" t="s">
        <v>303</v>
      </c>
      <c r="E125" s="4" t="s">
        <v>1023</v>
      </c>
      <c r="F125" s="42">
        <v>1857.3050000000001</v>
      </c>
      <c r="G125" s="42">
        <v>3202.25</v>
      </c>
    </row>
    <row r="126" spans="1:7" outlineLevel="3">
      <c r="A126" s="3">
        <v>38454</v>
      </c>
      <c r="B126" s="4" t="s">
        <v>247</v>
      </c>
      <c r="C126" s="4" t="s">
        <v>253</v>
      </c>
      <c r="D126" s="4" t="s">
        <v>279</v>
      </c>
      <c r="E126" s="4" t="s">
        <v>1407</v>
      </c>
      <c r="F126" s="42">
        <v>2522.2896999999998</v>
      </c>
      <c r="G126" s="42">
        <v>5865.79</v>
      </c>
    </row>
    <row r="127" spans="1:7" outlineLevel="3">
      <c r="A127" s="3">
        <v>38459</v>
      </c>
      <c r="B127" s="4" t="s">
        <v>247</v>
      </c>
      <c r="C127" s="4" t="s">
        <v>253</v>
      </c>
      <c r="D127" s="4" t="s">
        <v>262</v>
      </c>
      <c r="E127" s="4" t="s">
        <v>1395</v>
      </c>
      <c r="F127" s="42">
        <v>4714.6309999999994</v>
      </c>
      <c r="G127" s="42">
        <v>7990.9</v>
      </c>
    </row>
    <row r="128" spans="1:7" outlineLevel="3">
      <c r="A128" s="3">
        <v>38476</v>
      </c>
      <c r="B128" s="4" t="s">
        <v>247</v>
      </c>
      <c r="C128" s="4" t="s">
        <v>253</v>
      </c>
      <c r="D128" s="4" t="s">
        <v>251</v>
      </c>
      <c r="E128" s="4" t="s">
        <v>1351</v>
      </c>
      <c r="F128" s="42">
        <v>2339.48</v>
      </c>
      <c r="G128" s="42">
        <v>2658.5</v>
      </c>
    </row>
    <row r="129" spans="1:7" outlineLevel="3">
      <c r="A129" s="3">
        <v>38476</v>
      </c>
      <c r="B129" s="4" t="s">
        <v>247</v>
      </c>
      <c r="C129" s="4" t="s">
        <v>253</v>
      </c>
      <c r="D129" s="4" t="s">
        <v>265</v>
      </c>
      <c r="E129" s="4" t="s">
        <v>1352</v>
      </c>
      <c r="F129" s="42">
        <v>1018.3470000000001</v>
      </c>
      <c r="G129" s="42">
        <v>1851.54</v>
      </c>
    </row>
    <row r="130" spans="1:7" outlineLevel="3">
      <c r="A130" s="3">
        <v>38481</v>
      </c>
      <c r="B130" s="4" t="s">
        <v>247</v>
      </c>
      <c r="C130" s="4" t="s">
        <v>253</v>
      </c>
      <c r="D130" s="4" t="s">
        <v>317</v>
      </c>
      <c r="E130" s="4" t="s">
        <v>922</v>
      </c>
      <c r="F130" s="42">
        <v>2723.9467999999997</v>
      </c>
      <c r="G130" s="42">
        <v>4696.46</v>
      </c>
    </row>
    <row r="131" spans="1:7" outlineLevel="3">
      <c r="A131" s="3">
        <v>38491</v>
      </c>
      <c r="B131" s="4" t="s">
        <v>247</v>
      </c>
      <c r="C131" s="4" t="s">
        <v>253</v>
      </c>
      <c r="D131" s="4" t="s">
        <v>259</v>
      </c>
      <c r="E131" s="4" t="s">
        <v>1319</v>
      </c>
      <c r="F131" s="42">
        <v>1319.846</v>
      </c>
      <c r="G131" s="42">
        <v>2399.7199999999998</v>
      </c>
    </row>
    <row r="132" spans="1:7" outlineLevel="3">
      <c r="A132" s="3">
        <v>38493</v>
      </c>
      <c r="B132" s="4" t="s">
        <v>247</v>
      </c>
      <c r="C132" s="4" t="s">
        <v>253</v>
      </c>
      <c r="D132" s="4" t="s">
        <v>254</v>
      </c>
      <c r="E132" s="4" t="s">
        <v>1311</v>
      </c>
      <c r="F132" s="42">
        <v>2149.3636000000001</v>
      </c>
      <c r="G132" s="42">
        <v>4998.5200000000004</v>
      </c>
    </row>
    <row r="133" spans="1:7" outlineLevel="3">
      <c r="A133" s="3">
        <v>38512</v>
      </c>
      <c r="B133" s="4" t="s">
        <v>247</v>
      </c>
      <c r="C133" s="4" t="s">
        <v>253</v>
      </c>
      <c r="D133" s="4" t="s">
        <v>281</v>
      </c>
      <c r="E133" s="4" t="s">
        <v>1270</v>
      </c>
      <c r="F133" s="42">
        <v>1201.1828</v>
      </c>
      <c r="G133" s="42">
        <v>3246.44</v>
      </c>
    </row>
    <row r="134" spans="1:7" outlineLevel="3">
      <c r="A134" s="3">
        <v>38514</v>
      </c>
      <c r="B134" s="4" t="s">
        <v>247</v>
      </c>
      <c r="C134" s="4" t="s">
        <v>253</v>
      </c>
      <c r="D134" s="4" t="s">
        <v>288</v>
      </c>
      <c r="E134" s="4" t="s">
        <v>1263</v>
      </c>
      <c r="F134" s="42">
        <v>2204.4645</v>
      </c>
      <c r="G134" s="42">
        <v>4898.8100000000004</v>
      </c>
    </row>
    <row r="135" spans="1:7" outlineLevel="3">
      <c r="A135" s="3">
        <v>38527</v>
      </c>
      <c r="B135" s="4" t="s">
        <v>247</v>
      </c>
      <c r="C135" s="4" t="s">
        <v>253</v>
      </c>
      <c r="D135" s="4" t="s">
        <v>288</v>
      </c>
      <c r="E135" s="4" t="s">
        <v>1235</v>
      </c>
      <c r="F135" s="42">
        <v>1264.4820999999999</v>
      </c>
      <c r="G135" s="42">
        <v>2143.19</v>
      </c>
    </row>
    <row r="136" spans="1:7" outlineLevel="3">
      <c r="A136" s="3">
        <v>38529</v>
      </c>
      <c r="B136" s="4" t="s">
        <v>247</v>
      </c>
      <c r="C136" s="4" t="s">
        <v>253</v>
      </c>
      <c r="D136" s="4" t="s">
        <v>268</v>
      </c>
      <c r="E136" s="4" t="s">
        <v>1231</v>
      </c>
      <c r="F136" s="42">
        <v>1522.3184999999999</v>
      </c>
      <c r="G136" s="42">
        <v>3382.93</v>
      </c>
    </row>
    <row r="137" spans="1:7" outlineLevel="3">
      <c r="A137" s="3">
        <v>38550</v>
      </c>
      <c r="B137" s="4" t="s">
        <v>247</v>
      </c>
      <c r="C137" s="4" t="s">
        <v>253</v>
      </c>
      <c r="D137" s="4" t="s">
        <v>245</v>
      </c>
      <c r="E137" s="4" t="s">
        <v>1178</v>
      </c>
      <c r="F137" s="42">
        <v>245.7825</v>
      </c>
      <c r="G137" s="42">
        <v>327.71</v>
      </c>
    </row>
    <row r="138" spans="1:7" outlineLevel="3">
      <c r="A138" s="3">
        <v>38552</v>
      </c>
      <c r="B138" s="4" t="s">
        <v>247</v>
      </c>
      <c r="C138" s="4" t="s">
        <v>253</v>
      </c>
      <c r="D138" s="4" t="s">
        <v>245</v>
      </c>
      <c r="E138" s="4" t="s">
        <v>1170</v>
      </c>
      <c r="F138" s="42">
        <v>5064.1163999999999</v>
      </c>
      <c r="G138" s="42">
        <v>7447.23</v>
      </c>
    </row>
    <row r="139" spans="1:7" outlineLevel="3">
      <c r="A139" s="3">
        <v>38558</v>
      </c>
      <c r="B139" s="4" t="s">
        <v>247</v>
      </c>
      <c r="C139" s="4" t="s">
        <v>253</v>
      </c>
      <c r="D139" s="4" t="s">
        <v>265</v>
      </c>
      <c r="E139" s="4" t="s">
        <v>1156</v>
      </c>
      <c r="F139" s="42">
        <v>1394.7221999999999</v>
      </c>
      <c r="G139" s="42">
        <v>3243.54</v>
      </c>
    </row>
    <row r="140" spans="1:7" outlineLevel="3">
      <c r="A140" s="3">
        <v>38580</v>
      </c>
      <c r="B140" s="4" t="s">
        <v>247</v>
      </c>
      <c r="C140" s="4" t="s">
        <v>253</v>
      </c>
      <c r="D140" s="4" t="s">
        <v>245</v>
      </c>
      <c r="E140" s="4" t="s">
        <v>1098</v>
      </c>
      <c r="F140" s="42">
        <v>1384.1959999999999</v>
      </c>
      <c r="G140" s="42">
        <v>2516.7199999999998</v>
      </c>
    </row>
    <row r="141" spans="1:7" outlineLevel="3">
      <c r="A141" s="3">
        <v>38582</v>
      </c>
      <c r="B141" s="4" t="s">
        <v>247</v>
      </c>
      <c r="C141" s="4" t="s">
        <v>253</v>
      </c>
      <c r="D141" s="4" t="s">
        <v>317</v>
      </c>
      <c r="E141" s="4" t="s">
        <v>1091</v>
      </c>
      <c r="F141" s="42">
        <v>4025.1111999999998</v>
      </c>
      <c r="G141" s="42">
        <v>4573.99</v>
      </c>
    </row>
    <row r="142" spans="1:7" outlineLevel="3">
      <c r="A142" s="3">
        <v>38582</v>
      </c>
      <c r="B142" s="4" t="s">
        <v>247</v>
      </c>
      <c r="C142" s="4" t="s">
        <v>253</v>
      </c>
      <c r="D142" s="4" t="s">
        <v>245</v>
      </c>
      <c r="E142" s="4" t="s">
        <v>1092</v>
      </c>
      <c r="F142" s="42">
        <v>3170.5950000000003</v>
      </c>
      <c r="G142" s="42">
        <v>4227.46</v>
      </c>
    </row>
    <row r="143" spans="1:7" outlineLevel="3">
      <c r="A143" s="3">
        <v>38584</v>
      </c>
      <c r="B143" s="4" t="s">
        <v>247</v>
      </c>
      <c r="C143" s="4" t="s">
        <v>253</v>
      </c>
      <c r="D143" s="4" t="s">
        <v>251</v>
      </c>
      <c r="E143" s="4" t="s">
        <v>1083</v>
      </c>
      <c r="F143" s="42">
        <v>4020.2931999999996</v>
      </c>
      <c r="G143" s="42">
        <v>6931.54</v>
      </c>
    </row>
    <row r="144" spans="1:7" outlineLevel="3">
      <c r="A144" s="3">
        <v>38594</v>
      </c>
      <c r="B144" s="4" t="s">
        <v>247</v>
      </c>
      <c r="C144" s="4" t="s">
        <v>253</v>
      </c>
      <c r="D144" s="4" t="s">
        <v>254</v>
      </c>
      <c r="E144" s="4" t="s">
        <v>1053</v>
      </c>
      <c r="F144" s="42">
        <v>8815.9186500000014</v>
      </c>
      <c r="G144" s="42">
        <v>9428.7900000000009</v>
      </c>
    </row>
    <row r="145" spans="1:7" outlineLevel="3">
      <c r="A145" s="3">
        <v>38618</v>
      </c>
      <c r="B145" s="4" t="s">
        <v>247</v>
      </c>
      <c r="C145" s="4" t="s">
        <v>253</v>
      </c>
      <c r="D145" s="4" t="s">
        <v>265</v>
      </c>
      <c r="E145" s="4" t="s">
        <v>987</v>
      </c>
      <c r="F145" s="42">
        <v>2421.2420000000002</v>
      </c>
      <c r="G145" s="42">
        <v>3560.65</v>
      </c>
    </row>
    <row r="146" spans="1:7" outlineLevel="3">
      <c r="A146" s="3">
        <v>38619</v>
      </c>
      <c r="B146" s="4" t="s">
        <v>247</v>
      </c>
      <c r="C146" s="4" t="s">
        <v>253</v>
      </c>
      <c r="D146" s="4" t="s">
        <v>245</v>
      </c>
      <c r="E146" s="4" t="s">
        <v>984</v>
      </c>
      <c r="F146" s="42">
        <v>2393.3880000000004</v>
      </c>
      <c r="G146" s="42">
        <v>5318.64</v>
      </c>
    </row>
    <row r="147" spans="1:7" outlineLevel="3">
      <c r="A147" s="3">
        <v>38625</v>
      </c>
      <c r="B147" s="4" t="s">
        <v>247</v>
      </c>
      <c r="C147" s="4" t="s">
        <v>253</v>
      </c>
      <c r="D147" s="4" t="s">
        <v>245</v>
      </c>
      <c r="E147" s="4" t="s">
        <v>970</v>
      </c>
      <c r="F147" s="42">
        <v>627.93920000000003</v>
      </c>
      <c r="G147" s="42">
        <v>923.44</v>
      </c>
    </row>
    <row r="148" spans="1:7" outlineLevel="3">
      <c r="A148" s="3">
        <v>38627</v>
      </c>
      <c r="B148" s="4" t="s">
        <v>247</v>
      </c>
      <c r="C148" s="4" t="s">
        <v>253</v>
      </c>
      <c r="D148" s="4" t="s">
        <v>251</v>
      </c>
      <c r="E148" s="4" t="s">
        <v>963</v>
      </c>
      <c r="F148" s="42">
        <v>7832.0792000000001</v>
      </c>
      <c r="G148" s="42">
        <v>8900.09</v>
      </c>
    </row>
    <row r="149" spans="1:7" outlineLevel="3">
      <c r="A149" s="3">
        <v>38631</v>
      </c>
      <c r="B149" s="4" t="s">
        <v>247</v>
      </c>
      <c r="C149" s="4" t="s">
        <v>253</v>
      </c>
      <c r="D149" s="4" t="s">
        <v>288</v>
      </c>
      <c r="E149" s="4" t="s">
        <v>953</v>
      </c>
      <c r="F149" s="42">
        <v>981.53969999999993</v>
      </c>
      <c r="G149" s="42">
        <v>2652.81</v>
      </c>
    </row>
    <row r="150" spans="1:7" outlineLevel="3">
      <c r="A150" s="3">
        <v>38638</v>
      </c>
      <c r="B150" s="4" t="s">
        <v>247</v>
      </c>
      <c r="C150" s="4" t="s">
        <v>253</v>
      </c>
      <c r="D150" s="4" t="s">
        <v>303</v>
      </c>
      <c r="E150" s="4" t="s">
        <v>932</v>
      </c>
      <c r="F150" s="42">
        <v>2735.8984</v>
      </c>
      <c r="G150" s="42">
        <v>7394.32</v>
      </c>
    </row>
    <row r="151" spans="1:7" outlineLevel="3">
      <c r="A151" s="3">
        <v>38644</v>
      </c>
      <c r="B151" s="4" t="s">
        <v>247</v>
      </c>
      <c r="C151" s="4" t="s">
        <v>253</v>
      </c>
      <c r="D151" s="4" t="s">
        <v>268</v>
      </c>
      <c r="E151" s="4" t="s">
        <v>918</v>
      </c>
      <c r="F151" s="42">
        <v>1097.8329999999999</v>
      </c>
      <c r="G151" s="42">
        <v>2553.1</v>
      </c>
    </row>
    <row r="152" spans="1:7" outlineLevel="3">
      <c r="A152" s="3">
        <v>38649</v>
      </c>
      <c r="B152" s="4" t="s">
        <v>247</v>
      </c>
      <c r="C152" s="4" t="s">
        <v>253</v>
      </c>
      <c r="D152" s="4" t="s">
        <v>251</v>
      </c>
      <c r="E152" s="4" t="s">
        <v>905</v>
      </c>
      <c r="F152" s="42">
        <v>8350.1297000000013</v>
      </c>
      <c r="G152" s="42">
        <v>8930.6200000000008</v>
      </c>
    </row>
    <row r="153" spans="1:7" outlineLevel="3">
      <c r="A153" s="3">
        <v>38659</v>
      </c>
      <c r="B153" s="4" t="s">
        <v>247</v>
      </c>
      <c r="C153" s="4" t="s">
        <v>253</v>
      </c>
      <c r="D153" s="4" t="s">
        <v>265</v>
      </c>
      <c r="E153" s="4" t="s">
        <v>881</v>
      </c>
      <c r="F153" s="42">
        <v>1380.9066</v>
      </c>
      <c r="G153" s="42">
        <v>3732.18</v>
      </c>
    </row>
    <row r="154" spans="1:7" outlineLevel="3">
      <c r="A154" s="3">
        <v>38665</v>
      </c>
      <c r="B154" s="4" t="s">
        <v>247</v>
      </c>
      <c r="C154" s="4" t="s">
        <v>253</v>
      </c>
      <c r="D154" s="4" t="s">
        <v>265</v>
      </c>
      <c r="E154" s="4" t="s">
        <v>866</v>
      </c>
      <c r="F154" s="42">
        <v>2245.1492000000003</v>
      </c>
      <c r="G154" s="42">
        <v>3301.69</v>
      </c>
    </row>
    <row r="155" spans="1:7" outlineLevel="3">
      <c r="A155" s="3">
        <v>38675</v>
      </c>
      <c r="B155" s="4" t="s">
        <v>247</v>
      </c>
      <c r="C155" s="4" t="s">
        <v>253</v>
      </c>
      <c r="D155" s="4" t="s">
        <v>254</v>
      </c>
      <c r="E155" s="4" t="s">
        <v>846</v>
      </c>
      <c r="F155" s="42">
        <v>1193.4675</v>
      </c>
      <c r="G155" s="42">
        <v>1591.29</v>
      </c>
    </row>
    <row r="156" spans="1:7" outlineLevel="3">
      <c r="A156" s="3">
        <v>38678</v>
      </c>
      <c r="B156" s="4" t="s">
        <v>247</v>
      </c>
      <c r="C156" s="4" t="s">
        <v>253</v>
      </c>
      <c r="D156" s="4" t="s">
        <v>254</v>
      </c>
      <c r="E156" s="4" t="s">
        <v>835</v>
      </c>
      <c r="F156" s="42">
        <v>5646.1288999999988</v>
      </c>
      <c r="G156" s="42">
        <v>9569.7099999999991</v>
      </c>
    </row>
    <row r="157" spans="1:7" outlineLevel="3">
      <c r="A157" s="3">
        <v>38691</v>
      </c>
      <c r="B157" s="4" t="s">
        <v>247</v>
      </c>
      <c r="C157" s="4" t="s">
        <v>253</v>
      </c>
      <c r="D157" s="4" t="s">
        <v>256</v>
      </c>
      <c r="E157" s="4" t="s">
        <v>804</v>
      </c>
      <c r="F157" s="42">
        <v>1323.1163000000001</v>
      </c>
      <c r="G157" s="42">
        <v>2242.5700000000002</v>
      </c>
    </row>
    <row r="158" spans="1:7" outlineLevel="3">
      <c r="A158" s="3">
        <v>38697</v>
      </c>
      <c r="B158" s="4" t="s">
        <v>247</v>
      </c>
      <c r="C158" s="4" t="s">
        <v>253</v>
      </c>
      <c r="D158" s="4" t="s">
        <v>276</v>
      </c>
      <c r="E158" s="4" t="s">
        <v>793</v>
      </c>
      <c r="F158" s="42">
        <v>3140.5781999999999</v>
      </c>
      <c r="G158" s="42">
        <v>5414.79</v>
      </c>
    </row>
    <row r="159" spans="1:7" outlineLevel="3">
      <c r="A159" s="3">
        <v>38708</v>
      </c>
      <c r="B159" s="4" t="s">
        <v>247</v>
      </c>
      <c r="C159" s="4" t="s">
        <v>253</v>
      </c>
      <c r="D159" s="4" t="s">
        <v>265</v>
      </c>
      <c r="E159" s="4" t="s">
        <v>760</v>
      </c>
      <c r="F159" s="42">
        <v>2974.3004500000002</v>
      </c>
      <c r="G159" s="42">
        <v>3181.07</v>
      </c>
    </row>
    <row r="160" spans="1:7" outlineLevel="3">
      <c r="A160" s="3">
        <v>38737</v>
      </c>
      <c r="B160" s="4" t="s">
        <v>247</v>
      </c>
      <c r="C160" s="4" t="s">
        <v>253</v>
      </c>
      <c r="D160" s="4" t="s">
        <v>265</v>
      </c>
      <c r="E160" s="4" t="s">
        <v>673</v>
      </c>
      <c r="F160" s="42">
        <v>2790.6525999999999</v>
      </c>
      <c r="G160" s="42">
        <v>4811.47</v>
      </c>
    </row>
    <row r="161" spans="1:7" outlineLevel="3">
      <c r="A161" s="3">
        <v>38739</v>
      </c>
      <c r="B161" s="4" t="s">
        <v>247</v>
      </c>
      <c r="C161" s="4" t="s">
        <v>253</v>
      </c>
      <c r="D161" s="4" t="s">
        <v>251</v>
      </c>
      <c r="E161" s="4" t="s">
        <v>667</v>
      </c>
      <c r="F161" s="42">
        <v>1334.4362000000001</v>
      </c>
      <c r="G161" s="42">
        <v>3103.34</v>
      </c>
    </row>
    <row r="162" spans="1:7" outlineLevel="3">
      <c r="A162" s="3">
        <v>38739</v>
      </c>
      <c r="B162" s="4" t="s">
        <v>247</v>
      </c>
      <c r="C162" s="4" t="s">
        <v>253</v>
      </c>
      <c r="D162" s="4" t="s">
        <v>317</v>
      </c>
      <c r="E162" s="4" t="s">
        <v>668</v>
      </c>
      <c r="F162" s="42">
        <v>1385.8965000000001</v>
      </c>
      <c r="G162" s="42">
        <v>3079.77</v>
      </c>
    </row>
    <row r="163" spans="1:7" outlineLevel="3">
      <c r="A163" s="3">
        <v>38749</v>
      </c>
      <c r="B163" s="4" t="s">
        <v>247</v>
      </c>
      <c r="C163" s="4" t="s">
        <v>253</v>
      </c>
      <c r="D163" s="4" t="s">
        <v>281</v>
      </c>
      <c r="E163" s="4" t="s">
        <v>644</v>
      </c>
      <c r="F163" s="42">
        <v>2812.1368000000002</v>
      </c>
      <c r="G163" s="42">
        <v>3195.61</v>
      </c>
    </row>
    <row r="164" spans="1:7" outlineLevel="3">
      <c r="A164" s="3">
        <v>38752</v>
      </c>
      <c r="B164" s="4" t="s">
        <v>247</v>
      </c>
      <c r="C164" s="4" t="s">
        <v>253</v>
      </c>
      <c r="D164" s="4" t="s">
        <v>303</v>
      </c>
      <c r="E164" s="4" t="s">
        <v>636</v>
      </c>
      <c r="F164" s="42">
        <v>3381.4929000000002</v>
      </c>
      <c r="G164" s="42">
        <v>9139.17</v>
      </c>
    </row>
    <row r="165" spans="1:7" outlineLevel="3">
      <c r="A165" s="3">
        <v>38754</v>
      </c>
      <c r="B165" s="4" t="s">
        <v>247</v>
      </c>
      <c r="C165" s="4" t="s">
        <v>253</v>
      </c>
      <c r="D165" s="4" t="s">
        <v>262</v>
      </c>
      <c r="E165" s="4" t="s">
        <v>631</v>
      </c>
      <c r="F165" s="42">
        <v>1549.9743999999998</v>
      </c>
      <c r="G165" s="42">
        <v>4189.12</v>
      </c>
    </row>
    <row r="166" spans="1:7" outlineLevel="3">
      <c r="A166" s="3">
        <v>38756</v>
      </c>
      <c r="B166" s="4" t="s">
        <v>247</v>
      </c>
      <c r="C166" s="4" t="s">
        <v>253</v>
      </c>
      <c r="D166" s="4" t="s">
        <v>265</v>
      </c>
      <c r="E166" s="4" t="s">
        <v>622</v>
      </c>
      <c r="F166" s="42">
        <v>2764.6918000000001</v>
      </c>
      <c r="G166" s="42">
        <v>7472.14</v>
      </c>
    </row>
    <row r="167" spans="1:7" outlineLevel="3">
      <c r="A167" s="3">
        <v>38770</v>
      </c>
      <c r="B167" s="4" t="s">
        <v>247</v>
      </c>
      <c r="C167" s="4" t="s">
        <v>253</v>
      </c>
      <c r="D167" s="4" t="s">
        <v>245</v>
      </c>
      <c r="E167" s="4" t="s">
        <v>586</v>
      </c>
      <c r="F167" s="42">
        <v>793.90680000000009</v>
      </c>
      <c r="G167" s="42">
        <v>1167.51</v>
      </c>
    </row>
    <row r="168" spans="1:7" outlineLevel="3">
      <c r="A168" s="3">
        <v>38780</v>
      </c>
      <c r="B168" s="4" t="s">
        <v>247</v>
      </c>
      <c r="C168" s="4" t="s">
        <v>253</v>
      </c>
      <c r="D168" s="4" t="s">
        <v>268</v>
      </c>
      <c r="E168" s="4" t="s">
        <v>555</v>
      </c>
      <c r="F168" s="42">
        <v>5659.9349999999995</v>
      </c>
      <c r="G168" s="42">
        <v>7546.58</v>
      </c>
    </row>
    <row r="169" spans="1:7" outlineLevel="3">
      <c r="A169" s="3">
        <v>38794</v>
      </c>
      <c r="B169" s="4" t="s">
        <v>247</v>
      </c>
      <c r="C169" s="4" t="s">
        <v>253</v>
      </c>
      <c r="D169" s="4" t="s">
        <v>303</v>
      </c>
      <c r="E169" s="4" t="s">
        <v>522</v>
      </c>
      <c r="F169" s="42">
        <v>4003.0485000000008</v>
      </c>
      <c r="G169" s="42">
        <v>7278.27</v>
      </c>
    </row>
    <row r="170" spans="1:7" outlineLevel="3">
      <c r="A170" s="3">
        <v>38799</v>
      </c>
      <c r="B170" s="4" t="s">
        <v>247</v>
      </c>
      <c r="C170" s="4" t="s">
        <v>253</v>
      </c>
      <c r="D170" s="4" t="s">
        <v>281</v>
      </c>
      <c r="E170" s="4" t="s">
        <v>504</v>
      </c>
      <c r="F170" s="42">
        <v>5256.5046999999995</v>
      </c>
      <c r="G170" s="42">
        <v>8909.33</v>
      </c>
    </row>
    <row r="171" spans="1:7" outlineLevel="3">
      <c r="A171" s="3">
        <v>38811</v>
      </c>
      <c r="B171" s="4" t="s">
        <v>247</v>
      </c>
      <c r="C171" s="4" t="s">
        <v>253</v>
      </c>
      <c r="D171" s="4" t="s">
        <v>288</v>
      </c>
      <c r="E171" s="4" t="s">
        <v>475</v>
      </c>
      <c r="F171" s="42">
        <v>1231.7985000000001</v>
      </c>
      <c r="G171" s="42">
        <v>2737.33</v>
      </c>
    </row>
    <row r="172" spans="1:7" outlineLevel="3">
      <c r="A172" s="3">
        <v>38812</v>
      </c>
      <c r="B172" s="4" t="s">
        <v>247</v>
      </c>
      <c r="C172" s="4" t="s">
        <v>253</v>
      </c>
      <c r="D172" s="4" t="s">
        <v>254</v>
      </c>
      <c r="E172" s="4" t="s">
        <v>470</v>
      </c>
      <c r="F172" s="42">
        <v>4647.2855000000009</v>
      </c>
      <c r="G172" s="42">
        <v>8449.61</v>
      </c>
    </row>
    <row r="173" spans="1:7" outlineLevel="3">
      <c r="A173" s="3">
        <v>38821</v>
      </c>
      <c r="B173" s="4" t="s">
        <v>247</v>
      </c>
      <c r="C173" s="4" t="s">
        <v>253</v>
      </c>
      <c r="D173" s="4" t="s">
        <v>279</v>
      </c>
      <c r="E173" s="4" t="s">
        <v>443</v>
      </c>
      <c r="F173" s="42">
        <v>6416.8395500000006</v>
      </c>
      <c r="G173" s="42">
        <v>6862.93</v>
      </c>
    </row>
    <row r="174" spans="1:7" outlineLevel="3">
      <c r="A174" s="3">
        <v>38847</v>
      </c>
      <c r="B174" s="4" t="s">
        <v>247</v>
      </c>
      <c r="C174" s="4" t="s">
        <v>253</v>
      </c>
      <c r="D174" s="4" t="s">
        <v>279</v>
      </c>
      <c r="E174" s="4" t="s">
        <v>373</v>
      </c>
      <c r="F174" s="42">
        <v>1855.4204999999999</v>
      </c>
      <c r="G174" s="42">
        <v>5014.6499999999996</v>
      </c>
    </row>
    <row r="175" spans="1:7" outlineLevel="3">
      <c r="A175" s="3">
        <v>38851</v>
      </c>
      <c r="B175" s="4" t="s">
        <v>247</v>
      </c>
      <c r="C175" s="4" t="s">
        <v>253</v>
      </c>
      <c r="D175" s="4" t="s">
        <v>268</v>
      </c>
      <c r="E175" s="4" t="s">
        <v>361</v>
      </c>
      <c r="F175" s="42">
        <v>3559.26</v>
      </c>
      <c r="G175" s="42">
        <v>4745.68</v>
      </c>
    </row>
    <row r="176" spans="1:7" outlineLevel="3">
      <c r="A176" s="3">
        <v>38855</v>
      </c>
      <c r="B176" s="4" t="s">
        <v>247</v>
      </c>
      <c r="C176" s="4" t="s">
        <v>253</v>
      </c>
      <c r="D176" s="4" t="s">
        <v>251</v>
      </c>
      <c r="E176" s="4" t="s">
        <v>348</v>
      </c>
      <c r="F176" s="42">
        <v>3731.0940000000001</v>
      </c>
      <c r="G176" s="42">
        <v>8291.32</v>
      </c>
    </row>
    <row r="177" spans="1:7" outlineLevel="3">
      <c r="A177" s="3">
        <v>38860</v>
      </c>
      <c r="B177" s="4" t="s">
        <v>247</v>
      </c>
      <c r="C177" s="4" t="s">
        <v>253</v>
      </c>
      <c r="D177" s="4" t="s">
        <v>279</v>
      </c>
      <c r="E177" s="4" t="s">
        <v>333</v>
      </c>
      <c r="F177" s="42">
        <v>6767.5080000000007</v>
      </c>
      <c r="G177" s="42">
        <v>7690.35</v>
      </c>
    </row>
    <row r="178" spans="1:7" outlineLevel="3">
      <c r="A178" s="3">
        <v>38861</v>
      </c>
      <c r="B178" s="4" t="s">
        <v>247</v>
      </c>
      <c r="C178" s="4" t="s">
        <v>253</v>
      </c>
      <c r="D178" s="4" t="s">
        <v>288</v>
      </c>
      <c r="E178" s="4" t="s">
        <v>332</v>
      </c>
      <c r="F178" s="42">
        <v>823.97889999999995</v>
      </c>
      <c r="G178" s="42">
        <v>2226.9699999999998</v>
      </c>
    </row>
    <row r="179" spans="1:7" outlineLevel="3">
      <c r="A179" s="3">
        <v>38863</v>
      </c>
      <c r="B179" s="4" t="s">
        <v>247</v>
      </c>
      <c r="C179" s="4" t="s">
        <v>253</v>
      </c>
      <c r="D179" s="4" t="s">
        <v>265</v>
      </c>
      <c r="E179" s="4" t="s">
        <v>327</v>
      </c>
      <c r="F179" s="42">
        <v>3631.5148999999997</v>
      </c>
      <c r="G179" s="42">
        <v>6155.11</v>
      </c>
    </row>
    <row r="180" spans="1:7" outlineLevel="3">
      <c r="A180" s="3">
        <v>38863</v>
      </c>
      <c r="B180" s="4" t="s">
        <v>247</v>
      </c>
      <c r="C180" s="4" t="s">
        <v>253</v>
      </c>
      <c r="D180" s="4" t="s">
        <v>256</v>
      </c>
      <c r="E180" s="4" t="s">
        <v>328</v>
      </c>
      <c r="F180" s="42">
        <v>194.82100000000003</v>
      </c>
      <c r="G180" s="42">
        <v>354.22</v>
      </c>
    </row>
    <row r="181" spans="1:7" outlineLevel="3">
      <c r="A181" s="3">
        <v>38873</v>
      </c>
      <c r="B181" s="4" t="s">
        <v>247</v>
      </c>
      <c r="C181" s="4" t="s">
        <v>253</v>
      </c>
      <c r="D181" s="4" t="s">
        <v>303</v>
      </c>
      <c r="E181" s="4" t="s">
        <v>304</v>
      </c>
      <c r="F181" s="42">
        <v>1755.6580000000001</v>
      </c>
      <c r="G181" s="42">
        <v>2581.85</v>
      </c>
    </row>
    <row r="182" spans="1:7" outlineLevel="3">
      <c r="A182" s="3">
        <v>38875</v>
      </c>
      <c r="B182" s="4" t="s">
        <v>247</v>
      </c>
      <c r="C182" s="4" t="s">
        <v>253</v>
      </c>
      <c r="D182" s="4" t="s">
        <v>262</v>
      </c>
      <c r="E182" s="4" t="s">
        <v>298</v>
      </c>
      <c r="F182" s="42">
        <v>1155.048</v>
      </c>
      <c r="G182" s="42">
        <v>1698.6</v>
      </c>
    </row>
    <row r="183" spans="1:7" outlineLevel="3">
      <c r="A183" s="3">
        <v>38880</v>
      </c>
      <c r="B183" s="4" t="s">
        <v>247</v>
      </c>
      <c r="C183" s="4" t="s">
        <v>253</v>
      </c>
      <c r="D183" s="4" t="s">
        <v>259</v>
      </c>
      <c r="E183" s="4" t="s">
        <v>271</v>
      </c>
      <c r="F183" s="42">
        <v>2292.2224999999999</v>
      </c>
      <c r="G183" s="42">
        <v>5330.75</v>
      </c>
    </row>
    <row r="184" spans="1:7" outlineLevel="3">
      <c r="A184" s="3">
        <v>38882</v>
      </c>
      <c r="B184" s="4" t="s">
        <v>247</v>
      </c>
      <c r="C184" s="4" t="s">
        <v>253</v>
      </c>
      <c r="D184" s="4" t="s">
        <v>254</v>
      </c>
      <c r="E184" s="4" t="s">
        <v>249</v>
      </c>
      <c r="F184" s="42">
        <v>2065.1130000000003</v>
      </c>
      <c r="G184" s="42">
        <v>4589.1400000000003</v>
      </c>
    </row>
    <row r="185" spans="1:7" outlineLevel="2">
      <c r="A185" s="3"/>
      <c r="B185" s="4"/>
      <c r="C185" s="49" t="s">
        <v>2227</v>
      </c>
      <c r="D185" s="4"/>
      <c r="E185" s="4"/>
      <c r="F185" s="42"/>
      <c r="G185" s="42">
        <f>SUBTOTAL(9,G97:G184)</f>
        <v>424234.17999999993</v>
      </c>
    </row>
    <row r="186" spans="1:7" outlineLevel="3">
      <c r="A186" s="3">
        <v>38170</v>
      </c>
      <c r="B186" s="4" t="s">
        <v>247</v>
      </c>
      <c r="C186" s="4" t="s">
        <v>248</v>
      </c>
      <c r="D186" s="4" t="s">
        <v>256</v>
      </c>
      <c r="E186" s="4" t="s">
        <v>2109</v>
      </c>
      <c r="F186" s="42">
        <v>836.17600000000004</v>
      </c>
      <c r="G186" s="42">
        <v>1520.32</v>
      </c>
    </row>
    <row r="187" spans="1:7" outlineLevel="3">
      <c r="A187" s="3">
        <v>38183</v>
      </c>
      <c r="B187" s="4" t="s">
        <v>247</v>
      </c>
      <c r="C187" s="4" t="s">
        <v>248</v>
      </c>
      <c r="D187" s="4" t="s">
        <v>262</v>
      </c>
      <c r="E187" s="4" t="s">
        <v>2083</v>
      </c>
      <c r="F187" s="42">
        <v>5481.2945</v>
      </c>
      <c r="G187" s="42">
        <v>9965.99</v>
      </c>
    </row>
    <row r="188" spans="1:7" outlineLevel="3">
      <c r="A188" s="3">
        <v>38185</v>
      </c>
      <c r="B188" s="4" t="s">
        <v>247</v>
      </c>
      <c r="C188" s="4" t="s">
        <v>248</v>
      </c>
      <c r="D188" s="4" t="s">
        <v>281</v>
      </c>
      <c r="E188" s="4" t="s">
        <v>1971</v>
      </c>
      <c r="F188" s="42">
        <v>1210.3425</v>
      </c>
      <c r="G188" s="42">
        <v>1613.79</v>
      </c>
    </row>
    <row r="189" spans="1:7" outlineLevel="3">
      <c r="A189" s="3">
        <v>38185</v>
      </c>
      <c r="B189" s="4" t="s">
        <v>247</v>
      </c>
      <c r="C189" s="4" t="s">
        <v>248</v>
      </c>
      <c r="D189" s="4" t="s">
        <v>265</v>
      </c>
      <c r="E189" s="4" t="s">
        <v>2080</v>
      </c>
      <c r="F189" s="42">
        <v>782.73249999999996</v>
      </c>
      <c r="G189" s="42">
        <v>1423.15</v>
      </c>
    </row>
    <row r="190" spans="1:7" outlineLevel="3">
      <c r="A190" s="3">
        <v>38196</v>
      </c>
      <c r="B190" s="4" t="s">
        <v>247</v>
      </c>
      <c r="C190" s="4" t="s">
        <v>248</v>
      </c>
      <c r="D190" s="4" t="s">
        <v>251</v>
      </c>
      <c r="E190" s="4" t="s">
        <v>2053</v>
      </c>
      <c r="F190" s="42">
        <v>4020.66</v>
      </c>
      <c r="G190" s="42">
        <v>8934.7999999999993</v>
      </c>
    </row>
    <row r="191" spans="1:7" outlineLevel="3">
      <c r="A191" s="3">
        <v>38199</v>
      </c>
      <c r="B191" s="4" t="s">
        <v>247</v>
      </c>
      <c r="C191" s="4" t="s">
        <v>248</v>
      </c>
      <c r="D191" s="4" t="s">
        <v>276</v>
      </c>
      <c r="E191" s="4" t="s">
        <v>2046</v>
      </c>
      <c r="F191" s="42">
        <v>6526.0447999999997</v>
      </c>
      <c r="G191" s="42">
        <v>7415.96</v>
      </c>
    </row>
    <row r="192" spans="1:7" outlineLevel="3">
      <c r="A192" s="3">
        <v>38200</v>
      </c>
      <c r="B192" s="4" t="s">
        <v>247</v>
      </c>
      <c r="C192" s="4" t="s">
        <v>248</v>
      </c>
      <c r="D192" s="4" t="s">
        <v>262</v>
      </c>
      <c r="E192" s="4" t="s">
        <v>2044</v>
      </c>
      <c r="F192" s="42">
        <v>534.57539999999995</v>
      </c>
      <c r="G192" s="42">
        <v>906.06</v>
      </c>
    </row>
    <row r="193" spans="1:7" outlineLevel="3">
      <c r="A193" s="3">
        <v>38216</v>
      </c>
      <c r="B193" s="4" t="s">
        <v>247</v>
      </c>
      <c r="C193" s="4" t="s">
        <v>248</v>
      </c>
      <c r="D193" s="4" t="s">
        <v>288</v>
      </c>
      <c r="E193" s="4" t="s">
        <v>2005</v>
      </c>
      <c r="F193" s="42">
        <v>3740.28</v>
      </c>
      <c r="G193" s="42">
        <v>4987.04</v>
      </c>
    </row>
    <row r="194" spans="1:7" outlineLevel="3">
      <c r="A194" s="3">
        <v>38236</v>
      </c>
      <c r="B194" s="4" t="s">
        <v>247</v>
      </c>
      <c r="C194" s="4" t="s">
        <v>248</v>
      </c>
      <c r="D194" s="4" t="s">
        <v>245</v>
      </c>
      <c r="E194" s="4" t="s">
        <v>578</v>
      </c>
      <c r="F194" s="42">
        <v>1823.277</v>
      </c>
      <c r="G194" s="42">
        <v>3090.3</v>
      </c>
    </row>
    <row r="195" spans="1:7" outlineLevel="3">
      <c r="A195" s="3">
        <v>38237</v>
      </c>
      <c r="B195" s="4" t="s">
        <v>247</v>
      </c>
      <c r="C195" s="4" t="s">
        <v>248</v>
      </c>
      <c r="D195" s="4" t="s">
        <v>276</v>
      </c>
      <c r="E195" s="4" t="s">
        <v>1948</v>
      </c>
      <c r="F195" s="42">
        <v>1465.875</v>
      </c>
      <c r="G195" s="42">
        <v>3257.5</v>
      </c>
    </row>
    <row r="196" spans="1:7" outlineLevel="3">
      <c r="A196" s="3">
        <v>38239</v>
      </c>
      <c r="B196" s="4" t="s">
        <v>247</v>
      </c>
      <c r="C196" s="4" t="s">
        <v>248</v>
      </c>
      <c r="D196" s="4" t="s">
        <v>256</v>
      </c>
      <c r="E196" s="4" t="s">
        <v>1804</v>
      </c>
      <c r="F196" s="42">
        <v>9317.9668999999994</v>
      </c>
      <c r="G196" s="42">
        <v>9965.74</v>
      </c>
    </row>
    <row r="197" spans="1:7" outlineLevel="3">
      <c r="A197" s="3">
        <v>38245</v>
      </c>
      <c r="B197" s="4" t="s">
        <v>247</v>
      </c>
      <c r="C197" s="4" t="s">
        <v>248</v>
      </c>
      <c r="D197" s="4" t="s">
        <v>268</v>
      </c>
      <c r="E197" s="4" t="s">
        <v>1930</v>
      </c>
      <c r="F197" s="42">
        <v>2600.4857999999999</v>
      </c>
      <c r="G197" s="42">
        <v>7028.34</v>
      </c>
    </row>
    <row r="198" spans="1:7" outlineLevel="3">
      <c r="A198" s="3">
        <v>38259</v>
      </c>
      <c r="B198" s="4" t="s">
        <v>247</v>
      </c>
      <c r="C198" s="4" t="s">
        <v>248</v>
      </c>
      <c r="D198" s="4" t="s">
        <v>245</v>
      </c>
      <c r="E198" s="4" t="s">
        <v>1894</v>
      </c>
      <c r="F198" s="42">
        <v>2626.7312000000002</v>
      </c>
      <c r="G198" s="42">
        <v>3862.84</v>
      </c>
    </row>
    <row r="199" spans="1:7" outlineLevel="3">
      <c r="A199" s="3">
        <v>38275</v>
      </c>
      <c r="B199" s="4" t="s">
        <v>247</v>
      </c>
      <c r="C199" s="4" t="s">
        <v>248</v>
      </c>
      <c r="D199" s="4" t="s">
        <v>262</v>
      </c>
      <c r="E199" s="4" t="s">
        <v>1317</v>
      </c>
      <c r="F199" s="42">
        <v>353.83479999999997</v>
      </c>
      <c r="G199" s="42">
        <v>599.72</v>
      </c>
    </row>
    <row r="200" spans="1:7" outlineLevel="3">
      <c r="A200" s="3">
        <v>38339</v>
      </c>
      <c r="B200" s="4" t="s">
        <v>247</v>
      </c>
      <c r="C200" s="4" t="s">
        <v>248</v>
      </c>
      <c r="D200" s="4" t="s">
        <v>276</v>
      </c>
      <c r="E200" s="4" t="s">
        <v>1710</v>
      </c>
      <c r="F200" s="42">
        <v>2692.7083000000002</v>
      </c>
      <c r="G200" s="42">
        <v>7277.59</v>
      </c>
    </row>
    <row r="201" spans="1:7" outlineLevel="3">
      <c r="A201" s="3">
        <v>38340</v>
      </c>
      <c r="B201" s="4" t="s">
        <v>247</v>
      </c>
      <c r="C201" s="4" t="s">
        <v>248</v>
      </c>
      <c r="D201" s="4" t="s">
        <v>276</v>
      </c>
      <c r="E201" s="4" t="s">
        <v>1709</v>
      </c>
      <c r="F201" s="42">
        <v>766.89919999999995</v>
      </c>
      <c r="G201" s="42">
        <v>1322.24</v>
      </c>
    </row>
    <row r="202" spans="1:7" outlineLevel="3">
      <c r="A202" s="3">
        <v>38345</v>
      </c>
      <c r="B202" s="4" t="s">
        <v>247</v>
      </c>
      <c r="C202" s="4" t="s">
        <v>248</v>
      </c>
      <c r="D202" s="4" t="s">
        <v>256</v>
      </c>
      <c r="E202" s="4" t="s">
        <v>1696</v>
      </c>
      <c r="F202" s="42">
        <v>322.37560000000002</v>
      </c>
      <c r="G202" s="42">
        <v>555.82000000000005</v>
      </c>
    </row>
    <row r="203" spans="1:7" outlineLevel="3">
      <c r="A203" s="3">
        <v>38351</v>
      </c>
      <c r="B203" s="4" t="s">
        <v>247</v>
      </c>
      <c r="C203" s="4" t="s">
        <v>248</v>
      </c>
      <c r="D203" s="4" t="s">
        <v>317</v>
      </c>
      <c r="E203" s="4" t="s">
        <v>1677</v>
      </c>
      <c r="F203" s="42">
        <v>2150.9674999999997</v>
      </c>
      <c r="G203" s="42">
        <v>5002.25</v>
      </c>
    </row>
    <row r="204" spans="1:7" outlineLevel="3">
      <c r="A204" s="3">
        <v>38379</v>
      </c>
      <c r="B204" s="4" t="s">
        <v>247</v>
      </c>
      <c r="C204" s="4" t="s">
        <v>248</v>
      </c>
      <c r="D204" s="4" t="s">
        <v>317</v>
      </c>
      <c r="E204" s="4" t="s">
        <v>1588</v>
      </c>
      <c r="F204" s="42">
        <v>4856.2965000000004</v>
      </c>
      <c r="G204" s="42">
        <v>5193.8999999999996</v>
      </c>
    </row>
    <row r="205" spans="1:7" outlineLevel="3">
      <c r="A205" s="3">
        <v>38400</v>
      </c>
      <c r="B205" s="4" t="s">
        <v>247</v>
      </c>
      <c r="C205" s="4" t="s">
        <v>248</v>
      </c>
      <c r="D205" s="4" t="s">
        <v>251</v>
      </c>
      <c r="E205" s="4" t="s">
        <v>1540</v>
      </c>
      <c r="F205" s="42">
        <v>2045.5122999999999</v>
      </c>
      <c r="G205" s="42">
        <v>3466.97</v>
      </c>
    </row>
    <row r="206" spans="1:7" outlineLevel="3">
      <c r="A206" s="3">
        <v>38401</v>
      </c>
      <c r="B206" s="4" t="s">
        <v>247</v>
      </c>
      <c r="C206" s="4" t="s">
        <v>248</v>
      </c>
      <c r="D206" s="4" t="s">
        <v>251</v>
      </c>
      <c r="E206" s="4" t="s">
        <v>1536</v>
      </c>
      <c r="F206" s="42">
        <v>2549.8845000000001</v>
      </c>
      <c r="G206" s="42">
        <v>5666.41</v>
      </c>
    </row>
    <row r="207" spans="1:7" outlineLevel="3">
      <c r="A207" s="3">
        <v>38412</v>
      </c>
      <c r="B207" s="4" t="s">
        <v>247</v>
      </c>
      <c r="C207" s="4" t="s">
        <v>248</v>
      </c>
      <c r="D207" s="4" t="s">
        <v>262</v>
      </c>
      <c r="E207" s="4" t="s">
        <v>1722</v>
      </c>
      <c r="F207" s="42">
        <v>2122.8411999999998</v>
      </c>
      <c r="G207" s="42">
        <v>4936.84</v>
      </c>
    </row>
    <row r="208" spans="1:7" outlineLevel="3">
      <c r="A208" s="3">
        <v>38429</v>
      </c>
      <c r="B208" s="4" t="s">
        <v>247</v>
      </c>
      <c r="C208" s="4" t="s">
        <v>248</v>
      </c>
      <c r="D208" s="4" t="s">
        <v>262</v>
      </c>
      <c r="E208" s="4" t="s">
        <v>1690</v>
      </c>
      <c r="F208" s="42">
        <v>6938.7659000000003</v>
      </c>
      <c r="G208" s="42">
        <v>7421.14</v>
      </c>
    </row>
    <row r="209" spans="1:7" outlineLevel="3">
      <c r="A209" s="3">
        <v>38450</v>
      </c>
      <c r="B209" s="4" t="s">
        <v>247</v>
      </c>
      <c r="C209" s="4" t="s">
        <v>248</v>
      </c>
      <c r="D209" s="4" t="s">
        <v>317</v>
      </c>
      <c r="E209" s="4" t="s">
        <v>1413</v>
      </c>
      <c r="F209" s="42">
        <v>311.57249999999999</v>
      </c>
      <c r="G209" s="42">
        <v>415.43</v>
      </c>
    </row>
    <row r="210" spans="1:7" outlineLevel="3">
      <c r="A210" s="3">
        <v>38454</v>
      </c>
      <c r="B210" s="4" t="s">
        <v>247</v>
      </c>
      <c r="C210" s="4" t="s">
        <v>248</v>
      </c>
      <c r="D210" s="4" t="s">
        <v>276</v>
      </c>
      <c r="E210" s="4" t="s">
        <v>1405</v>
      </c>
      <c r="F210" s="42">
        <v>4296.4137999999994</v>
      </c>
      <c r="G210" s="42">
        <v>7407.61</v>
      </c>
    </row>
    <row r="211" spans="1:7" outlineLevel="3">
      <c r="A211" s="3">
        <v>38461</v>
      </c>
      <c r="B211" s="4" t="s">
        <v>247</v>
      </c>
      <c r="C211" s="4" t="s">
        <v>248</v>
      </c>
      <c r="D211" s="4" t="s">
        <v>259</v>
      </c>
      <c r="E211" s="4" t="s">
        <v>1078</v>
      </c>
      <c r="F211" s="42">
        <v>231.82599999999996</v>
      </c>
      <c r="G211" s="42">
        <v>399.7</v>
      </c>
    </row>
    <row r="212" spans="1:7" outlineLevel="3">
      <c r="A212" s="3">
        <v>38480</v>
      </c>
      <c r="B212" s="4" t="s">
        <v>247</v>
      </c>
      <c r="C212" s="4" t="s">
        <v>248</v>
      </c>
      <c r="D212" s="4" t="s">
        <v>276</v>
      </c>
      <c r="E212" s="4" t="s">
        <v>1342</v>
      </c>
      <c r="F212" s="42">
        <v>4109.1316000000006</v>
      </c>
      <c r="G212" s="42">
        <v>9556.1200000000008</v>
      </c>
    </row>
    <row r="213" spans="1:7" outlineLevel="3">
      <c r="A213" s="3">
        <v>38481</v>
      </c>
      <c r="B213" s="4" t="s">
        <v>247</v>
      </c>
      <c r="C213" s="4" t="s">
        <v>248</v>
      </c>
      <c r="D213" s="4" t="s">
        <v>262</v>
      </c>
      <c r="E213" s="4" t="s">
        <v>1635</v>
      </c>
      <c r="F213" s="42">
        <v>1858.3438999999998</v>
      </c>
      <c r="G213" s="42">
        <v>4321.7299999999996</v>
      </c>
    </row>
    <row r="214" spans="1:7" outlineLevel="3">
      <c r="A214" s="3">
        <v>38481</v>
      </c>
      <c r="B214" s="4" t="s">
        <v>247</v>
      </c>
      <c r="C214" s="4" t="s">
        <v>248</v>
      </c>
      <c r="D214" s="4" t="s">
        <v>268</v>
      </c>
      <c r="E214" s="4" t="s">
        <v>1341</v>
      </c>
      <c r="F214" s="42">
        <v>810.82520000000011</v>
      </c>
      <c r="G214" s="42">
        <v>1192.3900000000001</v>
      </c>
    </row>
    <row r="215" spans="1:7" outlineLevel="3">
      <c r="A215" s="3">
        <v>38491</v>
      </c>
      <c r="B215" s="4" t="s">
        <v>247</v>
      </c>
      <c r="C215" s="4" t="s">
        <v>248</v>
      </c>
      <c r="D215" s="4" t="s">
        <v>262</v>
      </c>
      <c r="E215" s="4" t="s">
        <v>1615</v>
      </c>
      <c r="F215" s="42">
        <v>589.88699999999994</v>
      </c>
      <c r="G215" s="42">
        <v>1310.86</v>
      </c>
    </row>
    <row r="216" spans="1:7" outlineLevel="3">
      <c r="A216" s="3">
        <v>38493</v>
      </c>
      <c r="B216" s="4" t="s">
        <v>247</v>
      </c>
      <c r="C216" s="4" t="s">
        <v>248</v>
      </c>
      <c r="D216" s="4" t="s">
        <v>281</v>
      </c>
      <c r="E216" s="4" t="s">
        <v>935</v>
      </c>
      <c r="F216" s="42">
        <v>1886.9037999999998</v>
      </c>
      <c r="G216" s="42">
        <v>5099.74</v>
      </c>
    </row>
    <row r="217" spans="1:7" outlineLevel="3">
      <c r="A217" s="3">
        <v>38497</v>
      </c>
      <c r="B217" s="4" t="s">
        <v>247</v>
      </c>
      <c r="C217" s="4" t="s">
        <v>248</v>
      </c>
      <c r="D217" s="4" t="s">
        <v>262</v>
      </c>
      <c r="E217" s="4" t="s">
        <v>1583</v>
      </c>
      <c r="F217" s="42">
        <v>4315.6025000000009</v>
      </c>
      <c r="G217" s="42">
        <v>7846.55</v>
      </c>
    </row>
    <row r="218" spans="1:7" outlineLevel="3">
      <c r="A218" s="3">
        <v>38511</v>
      </c>
      <c r="B218" s="4" t="s">
        <v>247</v>
      </c>
      <c r="C218" s="4" t="s">
        <v>248</v>
      </c>
      <c r="D218" s="4" t="s">
        <v>279</v>
      </c>
      <c r="E218" s="4" t="s">
        <v>1271</v>
      </c>
      <c r="F218" s="42">
        <v>2426.346</v>
      </c>
      <c r="G218" s="42">
        <v>5391.88</v>
      </c>
    </row>
    <row r="219" spans="1:7" outlineLevel="3">
      <c r="A219" s="3">
        <v>38511</v>
      </c>
      <c r="B219" s="4" t="s">
        <v>247</v>
      </c>
      <c r="C219" s="4" t="s">
        <v>248</v>
      </c>
      <c r="D219" s="4" t="s">
        <v>279</v>
      </c>
      <c r="E219" s="4" t="s">
        <v>1272</v>
      </c>
      <c r="F219" s="42">
        <v>1030.26</v>
      </c>
      <c r="G219" s="42">
        <v>1873.2</v>
      </c>
    </row>
    <row r="220" spans="1:7" outlineLevel="3">
      <c r="A220" s="3">
        <v>38517</v>
      </c>
      <c r="B220" s="4" t="s">
        <v>247</v>
      </c>
      <c r="C220" s="4" t="s">
        <v>248</v>
      </c>
      <c r="D220" s="4" t="s">
        <v>317</v>
      </c>
      <c r="E220" s="4" t="s">
        <v>1258</v>
      </c>
      <c r="F220" s="42">
        <v>4333.6535000000003</v>
      </c>
      <c r="G220" s="42">
        <v>7879.37</v>
      </c>
    </row>
    <row r="221" spans="1:7" outlineLevel="3">
      <c r="A221" s="3">
        <v>38537</v>
      </c>
      <c r="B221" s="4" t="s">
        <v>247</v>
      </c>
      <c r="C221" s="4" t="s">
        <v>248</v>
      </c>
      <c r="D221" s="4" t="s">
        <v>279</v>
      </c>
      <c r="E221" s="4" t="s">
        <v>1213</v>
      </c>
      <c r="F221" s="42">
        <v>6603.42</v>
      </c>
      <c r="G221" s="42">
        <v>8804.56</v>
      </c>
    </row>
    <row r="222" spans="1:7" outlineLevel="3">
      <c r="A222" s="3">
        <v>38539</v>
      </c>
      <c r="B222" s="4" t="s">
        <v>247</v>
      </c>
      <c r="C222" s="4" t="s">
        <v>248</v>
      </c>
      <c r="D222" s="4" t="s">
        <v>251</v>
      </c>
      <c r="E222" s="4" t="s">
        <v>1211</v>
      </c>
      <c r="F222" s="42">
        <v>8.9384999999999994</v>
      </c>
      <c r="G222" s="42">
        <v>15.15</v>
      </c>
    </row>
    <row r="223" spans="1:7" outlineLevel="3">
      <c r="A223" s="3">
        <v>38545</v>
      </c>
      <c r="B223" s="4" t="s">
        <v>247</v>
      </c>
      <c r="C223" s="4" t="s">
        <v>248</v>
      </c>
      <c r="D223" s="4" t="s">
        <v>254</v>
      </c>
      <c r="E223" s="4" t="s">
        <v>1193</v>
      </c>
      <c r="F223" s="42">
        <v>2880.9</v>
      </c>
      <c r="G223" s="42">
        <v>3273.75</v>
      </c>
    </row>
    <row r="224" spans="1:7" outlineLevel="3">
      <c r="A224" s="3">
        <v>38550</v>
      </c>
      <c r="B224" s="4" t="s">
        <v>247</v>
      </c>
      <c r="C224" s="4" t="s">
        <v>248</v>
      </c>
      <c r="D224" s="4" t="s">
        <v>245</v>
      </c>
      <c r="E224" s="4" t="s">
        <v>1175</v>
      </c>
      <c r="F224" s="42">
        <v>4164.3374999999996</v>
      </c>
      <c r="G224" s="42">
        <v>5552.45</v>
      </c>
    </row>
    <row r="225" spans="1:7" outlineLevel="3">
      <c r="A225" s="3">
        <v>38550</v>
      </c>
      <c r="B225" s="4" t="s">
        <v>247</v>
      </c>
      <c r="C225" s="4" t="s">
        <v>248</v>
      </c>
      <c r="D225" s="4" t="s">
        <v>281</v>
      </c>
      <c r="E225" s="4" t="s">
        <v>1176</v>
      </c>
      <c r="F225" s="42">
        <v>1869.8098</v>
      </c>
      <c r="G225" s="42">
        <v>5053.54</v>
      </c>
    </row>
    <row r="226" spans="1:7" outlineLevel="3">
      <c r="A226" s="3">
        <v>38570</v>
      </c>
      <c r="B226" s="4" t="s">
        <v>247</v>
      </c>
      <c r="C226" s="4" t="s">
        <v>248</v>
      </c>
      <c r="D226" s="4" t="s">
        <v>265</v>
      </c>
      <c r="E226" s="4" t="s">
        <v>1119</v>
      </c>
      <c r="F226" s="42">
        <v>607.64859999999999</v>
      </c>
      <c r="G226" s="42">
        <v>1047.67</v>
      </c>
    </row>
    <row r="227" spans="1:7" outlineLevel="3">
      <c r="A227" s="3">
        <v>38574</v>
      </c>
      <c r="B227" s="4" t="s">
        <v>247</v>
      </c>
      <c r="C227" s="4" t="s">
        <v>248</v>
      </c>
      <c r="D227" s="4" t="s">
        <v>254</v>
      </c>
      <c r="E227" s="4" t="s">
        <v>1107</v>
      </c>
      <c r="F227" s="42">
        <v>526.07939999999996</v>
      </c>
      <c r="G227" s="42">
        <v>891.66</v>
      </c>
    </row>
    <row r="228" spans="1:7" outlineLevel="3">
      <c r="A228" s="3">
        <v>38574</v>
      </c>
      <c r="B228" s="4" t="s">
        <v>247</v>
      </c>
      <c r="C228" s="4" t="s">
        <v>248</v>
      </c>
      <c r="D228" s="4" t="s">
        <v>262</v>
      </c>
      <c r="E228" s="4" t="s">
        <v>1505</v>
      </c>
      <c r="F228" s="42">
        <v>346.71840000000003</v>
      </c>
      <c r="G228" s="42">
        <v>509.88</v>
      </c>
    </row>
    <row r="229" spans="1:7" outlineLevel="3">
      <c r="A229" s="3">
        <v>38593</v>
      </c>
      <c r="B229" s="4" t="s">
        <v>247</v>
      </c>
      <c r="C229" s="4" t="s">
        <v>248</v>
      </c>
      <c r="D229" s="4" t="s">
        <v>279</v>
      </c>
      <c r="E229" s="4" t="s">
        <v>1057</v>
      </c>
      <c r="F229" s="42">
        <v>1420.6288</v>
      </c>
      <c r="G229" s="42">
        <v>2089.16</v>
      </c>
    </row>
    <row r="230" spans="1:7" outlineLevel="3">
      <c r="A230" s="3">
        <v>38601</v>
      </c>
      <c r="B230" s="4" t="s">
        <v>247</v>
      </c>
      <c r="C230" s="4" t="s">
        <v>248</v>
      </c>
      <c r="D230" s="4" t="s">
        <v>259</v>
      </c>
      <c r="E230" s="4" t="s">
        <v>1037</v>
      </c>
      <c r="F230" s="42">
        <v>1421.2145</v>
      </c>
      <c r="G230" s="42">
        <v>3305.15</v>
      </c>
    </row>
    <row r="231" spans="1:7" outlineLevel="3">
      <c r="A231" s="3">
        <v>38605</v>
      </c>
      <c r="B231" s="4" t="s">
        <v>247</v>
      </c>
      <c r="C231" s="4" t="s">
        <v>248</v>
      </c>
      <c r="D231" s="4" t="s">
        <v>303</v>
      </c>
      <c r="E231" s="4" t="s">
        <v>1022</v>
      </c>
      <c r="F231" s="42">
        <v>4252.9369999999999</v>
      </c>
      <c r="G231" s="42">
        <v>7332.65</v>
      </c>
    </row>
    <row r="232" spans="1:7" outlineLevel="3">
      <c r="A232" s="3">
        <v>38642</v>
      </c>
      <c r="B232" s="4" t="s">
        <v>247</v>
      </c>
      <c r="C232" s="4" t="s">
        <v>248</v>
      </c>
      <c r="D232" s="4" t="s">
        <v>265</v>
      </c>
      <c r="E232" s="4" t="s">
        <v>923</v>
      </c>
      <c r="F232" s="42">
        <v>2487.8293000000003</v>
      </c>
      <c r="G232" s="42">
        <v>2660.78</v>
      </c>
    </row>
    <row r="233" spans="1:7" outlineLevel="3">
      <c r="A233" s="3">
        <v>38648</v>
      </c>
      <c r="B233" s="4" t="s">
        <v>247</v>
      </c>
      <c r="C233" s="4" t="s">
        <v>248</v>
      </c>
      <c r="D233" s="4" t="s">
        <v>303</v>
      </c>
      <c r="E233" s="4" t="s">
        <v>908</v>
      </c>
      <c r="F233" s="42">
        <v>6467.956000000001</v>
      </c>
      <c r="G233" s="42">
        <v>6917.6</v>
      </c>
    </row>
    <row r="234" spans="1:7" outlineLevel="3">
      <c r="A234" s="3">
        <v>38654</v>
      </c>
      <c r="B234" s="4" t="s">
        <v>247</v>
      </c>
      <c r="C234" s="4" t="s">
        <v>248</v>
      </c>
      <c r="D234" s="4" t="s">
        <v>245</v>
      </c>
      <c r="E234" s="4" t="s">
        <v>892</v>
      </c>
      <c r="F234" s="42">
        <v>2969.99</v>
      </c>
      <c r="G234" s="42">
        <v>8027</v>
      </c>
    </row>
    <row r="235" spans="1:7" outlineLevel="3">
      <c r="A235" s="3">
        <v>38666</v>
      </c>
      <c r="B235" s="4" t="s">
        <v>247</v>
      </c>
      <c r="C235" s="4" t="s">
        <v>248</v>
      </c>
      <c r="D235" s="4" t="s">
        <v>279</v>
      </c>
      <c r="E235" s="4" t="s">
        <v>863</v>
      </c>
      <c r="F235" s="42">
        <v>8311.6</v>
      </c>
      <c r="G235" s="42">
        <v>9445</v>
      </c>
    </row>
    <row r="236" spans="1:7" outlineLevel="3">
      <c r="A236" s="3">
        <v>38691</v>
      </c>
      <c r="B236" s="4" t="s">
        <v>247</v>
      </c>
      <c r="C236" s="4" t="s">
        <v>248</v>
      </c>
      <c r="D236" s="4" t="s">
        <v>256</v>
      </c>
      <c r="E236" s="4" t="s">
        <v>803</v>
      </c>
      <c r="F236" s="42">
        <v>851.62159999999994</v>
      </c>
      <c r="G236" s="42">
        <v>2301.6799999999998</v>
      </c>
    </row>
    <row r="237" spans="1:7" outlineLevel="3">
      <c r="A237" s="3">
        <v>38695</v>
      </c>
      <c r="B237" s="4" t="s">
        <v>247</v>
      </c>
      <c r="C237" s="4" t="s">
        <v>248</v>
      </c>
      <c r="D237" s="4" t="s">
        <v>245</v>
      </c>
      <c r="E237" s="4" t="s">
        <v>797</v>
      </c>
      <c r="F237" s="42">
        <v>1479.2355</v>
      </c>
      <c r="G237" s="42">
        <v>3287.19</v>
      </c>
    </row>
    <row r="238" spans="1:7" outlineLevel="3">
      <c r="A238" s="3">
        <v>38706</v>
      </c>
      <c r="B238" s="4" t="s">
        <v>247</v>
      </c>
      <c r="C238" s="4" t="s">
        <v>248</v>
      </c>
      <c r="D238" s="4" t="s">
        <v>281</v>
      </c>
      <c r="E238" s="4" t="s">
        <v>765</v>
      </c>
      <c r="F238" s="42">
        <v>2212.8230000000003</v>
      </c>
      <c r="G238" s="42">
        <v>5146.1000000000004</v>
      </c>
    </row>
    <row r="239" spans="1:7" outlineLevel="3">
      <c r="A239" s="3">
        <v>38714</v>
      </c>
      <c r="B239" s="4" t="s">
        <v>247</v>
      </c>
      <c r="C239" s="4" t="s">
        <v>248</v>
      </c>
      <c r="D239" s="4" t="s">
        <v>303</v>
      </c>
      <c r="E239" s="4" t="s">
        <v>741</v>
      </c>
      <c r="F239" s="42">
        <v>3728.6642999999999</v>
      </c>
      <c r="G239" s="42">
        <v>6319.77</v>
      </c>
    </row>
    <row r="240" spans="1:7" outlineLevel="3">
      <c r="A240" s="3">
        <v>38718</v>
      </c>
      <c r="B240" s="4" t="s">
        <v>247</v>
      </c>
      <c r="C240" s="4" t="s">
        <v>248</v>
      </c>
      <c r="D240" s="4" t="s">
        <v>262</v>
      </c>
      <c r="E240" s="4" t="s">
        <v>1462</v>
      </c>
      <c r="F240" s="42">
        <v>429.21749999999997</v>
      </c>
      <c r="G240" s="42">
        <v>572.29</v>
      </c>
    </row>
    <row r="241" spans="1:7" outlineLevel="3">
      <c r="A241" s="3">
        <v>38722</v>
      </c>
      <c r="B241" s="4" t="s">
        <v>247</v>
      </c>
      <c r="C241" s="4" t="s">
        <v>248</v>
      </c>
      <c r="D241" s="4" t="s">
        <v>262</v>
      </c>
      <c r="E241" s="4" t="s">
        <v>1320</v>
      </c>
      <c r="F241" s="42">
        <v>849.06449999999995</v>
      </c>
      <c r="G241" s="42">
        <v>1886.81</v>
      </c>
    </row>
    <row r="242" spans="1:7" outlineLevel="3">
      <c r="A242" s="3">
        <v>38737</v>
      </c>
      <c r="B242" s="4" t="s">
        <v>247</v>
      </c>
      <c r="C242" s="4" t="s">
        <v>248</v>
      </c>
      <c r="D242" s="4" t="s">
        <v>268</v>
      </c>
      <c r="E242" s="4" t="s">
        <v>676</v>
      </c>
      <c r="F242" s="42">
        <v>669.45</v>
      </c>
      <c r="G242" s="42">
        <v>892.6</v>
      </c>
    </row>
    <row r="243" spans="1:7" outlineLevel="3">
      <c r="A243" s="3">
        <v>38762</v>
      </c>
      <c r="B243" s="4" t="s">
        <v>247</v>
      </c>
      <c r="C243" s="4" t="s">
        <v>248</v>
      </c>
      <c r="D243" s="4" t="s">
        <v>303</v>
      </c>
      <c r="E243" s="4" t="s">
        <v>605</v>
      </c>
      <c r="F243" s="42">
        <v>7539.5969000000005</v>
      </c>
      <c r="G243" s="42">
        <v>8063.74</v>
      </c>
    </row>
    <row r="244" spans="1:7" outlineLevel="3">
      <c r="A244" s="3">
        <v>38762</v>
      </c>
      <c r="B244" s="4" t="s">
        <v>247</v>
      </c>
      <c r="C244" s="4" t="s">
        <v>248</v>
      </c>
      <c r="D244" s="4" t="s">
        <v>259</v>
      </c>
      <c r="E244" s="4" t="s">
        <v>606</v>
      </c>
      <c r="F244" s="42">
        <v>4800.8884000000007</v>
      </c>
      <c r="G244" s="42">
        <v>7060.13</v>
      </c>
    </row>
    <row r="245" spans="1:7" outlineLevel="3">
      <c r="A245" s="3">
        <v>38776</v>
      </c>
      <c r="B245" s="4" t="s">
        <v>247</v>
      </c>
      <c r="C245" s="4" t="s">
        <v>248</v>
      </c>
      <c r="D245" s="4" t="s">
        <v>303</v>
      </c>
      <c r="E245" s="4" t="s">
        <v>576</v>
      </c>
      <c r="F245" s="42">
        <v>206.6925</v>
      </c>
      <c r="G245" s="42">
        <v>275.58999999999997</v>
      </c>
    </row>
    <row r="246" spans="1:7" outlineLevel="3">
      <c r="A246" s="3">
        <v>38782</v>
      </c>
      <c r="B246" s="4" t="s">
        <v>247</v>
      </c>
      <c r="C246" s="4" t="s">
        <v>248</v>
      </c>
      <c r="D246" s="4" t="s">
        <v>251</v>
      </c>
      <c r="E246" s="4" t="s">
        <v>549</v>
      </c>
      <c r="F246" s="42">
        <v>2356.6840000000002</v>
      </c>
      <c r="G246" s="42">
        <v>4284.88</v>
      </c>
    </row>
    <row r="247" spans="1:7" outlineLevel="3">
      <c r="A247" s="3">
        <v>38811</v>
      </c>
      <c r="B247" s="4" t="s">
        <v>247</v>
      </c>
      <c r="C247" s="4" t="s">
        <v>248</v>
      </c>
      <c r="D247" s="4" t="s">
        <v>265</v>
      </c>
      <c r="E247" s="4" t="s">
        <v>477</v>
      </c>
      <c r="F247" s="42">
        <v>1070.9503</v>
      </c>
      <c r="G247" s="42">
        <v>1815.17</v>
      </c>
    </row>
    <row r="248" spans="1:7" outlineLevel="3">
      <c r="A248" s="3">
        <v>38819</v>
      </c>
      <c r="B248" s="4" t="s">
        <v>247</v>
      </c>
      <c r="C248" s="4" t="s">
        <v>248</v>
      </c>
      <c r="D248" s="4" t="s">
        <v>281</v>
      </c>
      <c r="E248" s="4" t="s">
        <v>450</v>
      </c>
      <c r="F248" s="42">
        <v>5261.6081999999997</v>
      </c>
      <c r="G248" s="42">
        <v>8917.98</v>
      </c>
    </row>
    <row r="249" spans="1:7" outlineLevel="3">
      <c r="A249" s="3">
        <v>38821</v>
      </c>
      <c r="B249" s="4" t="s">
        <v>247</v>
      </c>
      <c r="C249" s="4" t="s">
        <v>248</v>
      </c>
      <c r="D249" s="4" t="s">
        <v>256</v>
      </c>
      <c r="E249" s="4" t="s">
        <v>446</v>
      </c>
      <c r="F249" s="42">
        <v>189.83305000000001</v>
      </c>
      <c r="G249" s="42">
        <v>203.03</v>
      </c>
    </row>
    <row r="250" spans="1:7" outlineLevel="3">
      <c r="A250" s="3">
        <v>38838</v>
      </c>
      <c r="B250" s="4" t="s">
        <v>247</v>
      </c>
      <c r="C250" s="4" t="s">
        <v>248</v>
      </c>
      <c r="D250" s="4" t="s">
        <v>276</v>
      </c>
      <c r="E250" s="4" t="s">
        <v>406</v>
      </c>
      <c r="F250" s="42">
        <v>2081.3031999999998</v>
      </c>
      <c r="G250" s="42">
        <v>4840.24</v>
      </c>
    </row>
    <row r="251" spans="1:7" outlineLevel="3">
      <c r="A251" s="3">
        <v>38839</v>
      </c>
      <c r="B251" s="4" t="s">
        <v>247</v>
      </c>
      <c r="C251" s="4" t="s">
        <v>248</v>
      </c>
      <c r="D251" s="4" t="s">
        <v>245</v>
      </c>
      <c r="E251" s="4" t="s">
        <v>395</v>
      </c>
      <c r="F251" s="42">
        <v>5363.0444000000007</v>
      </c>
      <c r="G251" s="42">
        <v>7886.83</v>
      </c>
    </row>
    <row r="252" spans="1:7" outlineLevel="3">
      <c r="A252" s="3">
        <v>38841</v>
      </c>
      <c r="B252" s="4" t="s">
        <v>247</v>
      </c>
      <c r="C252" s="4" t="s">
        <v>248</v>
      </c>
      <c r="D252" s="4" t="s">
        <v>256</v>
      </c>
      <c r="E252" s="4" t="s">
        <v>388</v>
      </c>
      <c r="F252" s="42">
        <v>7980.0847500000009</v>
      </c>
      <c r="G252" s="42">
        <v>8534.85</v>
      </c>
    </row>
    <row r="253" spans="1:7" outlineLevel="3">
      <c r="A253" s="3">
        <v>38847</v>
      </c>
      <c r="B253" s="4" t="s">
        <v>247</v>
      </c>
      <c r="C253" s="4" t="s">
        <v>248</v>
      </c>
      <c r="D253" s="4" t="s">
        <v>256</v>
      </c>
      <c r="E253" s="4" t="s">
        <v>371</v>
      </c>
      <c r="F253" s="42">
        <v>4030.73</v>
      </c>
      <c r="G253" s="42">
        <v>7328.6</v>
      </c>
    </row>
    <row r="254" spans="1:7" outlineLevel="3">
      <c r="A254" s="3">
        <v>38854</v>
      </c>
      <c r="B254" s="4" t="s">
        <v>247</v>
      </c>
      <c r="C254" s="4" t="s">
        <v>248</v>
      </c>
      <c r="D254" s="4" t="s">
        <v>251</v>
      </c>
      <c r="E254" s="4" t="s">
        <v>354</v>
      </c>
      <c r="F254" s="42">
        <v>2764.3959999999997</v>
      </c>
      <c r="G254" s="42">
        <v>4766.2</v>
      </c>
    </row>
    <row r="255" spans="1:7" outlineLevel="3">
      <c r="A255" s="3">
        <v>38858</v>
      </c>
      <c r="B255" s="4" t="s">
        <v>247</v>
      </c>
      <c r="C255" s="4" t="s">
        <v>248</v>
      </c>
      <c r="D255" s="4" t="s">
        <v>276</v>
      </c>
      <c r="E255" s="4" t="s">
        <v>338</v>
      </c>
      <c r="F255" s="42">
        <v>3569.8872000000001</v>
      </c>
      <c r="G255" s="42">
        <v>4056.69</v>
      </c>
    </row>
    <row r="256" spans="1:7" outlineLevel="3">
      <c r="A256" s="3">
        <v>38868</v>
      </c>
      <c r="B256" s="4" t="s">
        <v>247</v>
      </c>
      <c r="C256" s="4" t="s">
        <v>248</v>
      </c>
      <c r="D256" s="4" t="s">
        <v>268</v>
      </c>
      <c r="E256" s="4" t="s">
        <v>311</v>
      </c>
      <c r="F256" s="42">
        <v>4494.4470000000001</v>
      </c>
      <c r="G256" s="42">
        <v>9987.66</v>
      </c>
    </row>
    <row r="257" spans="1:7" outlineLevel="3">
      <c r="A257" s="3">
        <v>38875</v>
      </c>
      <c r="B257" s="4" t="s">
        <v>247</v>
      </c>
      <c r="C257" s="4" t="s">
        <v>248</v>
      </c>
      <c r="D257" s="4" t="s">
        <v>245</v>
      </c>
      <c r="E257" s="4" t="s">
        <v>299</v>
      </c>
      <c r="F257" s="42">
        <v>391.89600000000002</v>
      </c>
      <c r="G257" s="42">
        <v>870.88</v>
      </c>
    </row>
    <row r="258" spans="1:7" outlineLevel="3">
      <c r="A258" s="3">
        <v>38883</v>
      </c>
      <c r="B258" s="4" t="s">
        <v>247</v>
      </c>
      <c r="C258" s="4" t="s">
        <v>248</v>
      </c>
      <c r="D258" s="4" t="s">
        <v>245</v>
      </c>
      <c r="E258" s="4" t="s">
        <v>249</v>
      </c>
      <c r="F258" s="42">
        <v>6971.4974999999995</v>
      </c>
      <c r="G258" s="42">
        <v>9295.33</v>
      </c>
    </row>
    <row r="259" spans="1:7" outlineLevel="3">
      <c r="A259" s="3">
        <v>38884</v>
      </c>
      <c r="B259" s="4" t="s">
        <v>247</v>
      </c>
      <c r="C259" s="4" t="s">
        <v>248</v>
      </c>
      <c r="D259" s="4" t="s">
        <v>262</v>
      </c>
      <c r="E259" s="4" t="s">
        <v>1255</v>
      </c>
      <c r="F259" s="42">
        <v>1835.8971999999999</v>
      </c>
      <c r="G259" s="42">
        <v>3165.34</v>
      </c>
    </row>
    <row r="260" spans="1:7" outlineLevel="2">
      <c r="A260" s="3"/>
      <c r="B260" s="4"/>
      <c r="C260" s="49" t="s">
        <v>2228</v>
      </c>
      <c r="D260" s="4"/>
      <c r="E260" s="4"/>
      <c r="F260" s="42"/>
      <c r="G260" s="42">
        <f>SUBTOTAL(9,G186:G259)</f>
        <v>334794.87</v>
      </c>
    </row>
    <row r="261" spans="1:7" outlineLevel="3">
      <c r="A261" s="3">
        <v>38157</v>
      </c>
      <c r="B261" s="4" t="s">
        <v>247</v>
      </c>
      <c r="C261" s="4" t="s">
        <v>272</v>
      </c>
      <c r="D261" s="4" t="s">
        <v>245</v>
      </c>
      <c r="E261" s="4" t="s">
        <v>2139</v>
      </c>
      <c r="F261" s="42">
        <v>3623.9411</v>
      </c>
      <c r="G261" s="42">
        <v>8427.77</v>
      </c>
    </row>
    <row r="262" spans="1:7" outlineLevel="3">
      <c r="A262" s="3">
        <v>38162</v>
      </c>
      <c r="B262" s="4" t="s">
        <v>247</v>
      </c>
      <c r="C262" s="4" t="s">
        <v>272</v>
      </c>
      <c r="D262" s="4" t="s">
        <v>317</v>
      </c>
      <c r="E262" s="4" t="s">
        <v>2122</v>
      </c>
      <c r="F262" s="42">
        <v>4968.8375000000005</v>
      </c>
      <c r="G262" s="42">
        <v>9034.25</v>
      </c>
    </row>
    <row r="263" spans="1:7" outlineLevel="3">
      <c r="A263" s="3">
        <v>38169</v>
      </c>
      <c r="B263" s="4" t="s">
        <v>247</v>
      </c>
      <c r="C263" s="4" t="s">
        <v>272</v>
      </c>
      <c r="D263" s="4" t="s">
        <v>268</v>
      </c>
      <c r="E263" s="4" t="s">
        <v>2110</v>
      </c>
      <c r="F263" s="42">
        <v>2656.3393000000001</v>
      </c>
      <c r="G263" s="42">
        <v>4502.2700000000004</v>
      </c>
    </row>
    <row r="264" spans="1:7" outlineLevel="3">
      <c r="A264" s="3">
        <v>38186</v>
      </c>
      <c r="B264" s="4" t="s">
        <v>247</v>
      </c>
      <c r="C264" s="4" t="s">
        <v>272</v>
      </c>
      <c r="D264" s="4" t="s">
        <v>281</v>
      </c>
      <c r="E264" s="4" t="s">
        <v>2077</v>
      </c>
      <c r="F264" s="42">
        <v>5438.6365000000005</v>
      </c>
      <c r="G264" s="42">
        <v>9888.43</v>
      </c>
    </row>
    <row r="265" spans="1:7" outlineLevel="3">
      <c r="A265" s="3">
        <v>38200</v>
      </c>
      <c r="B265" s="4" t="s">
        <v>247</v>
      </c>
      <c r="C265" s="4" t="s">
        <v>272</v>
      </c>
      <c r="D265" s="4" t="s">
        <v>288</v>
      </c>
      <c r="E265" s="4" t="s">
        <v>2039</v>
      </c>
      <c r="F265" s="42">
        <v>4595.2060000000001</v>
      </c>
      <c r="G265" s="42">
        <v>8354.92</v>
      </c>
    </row>
    <row r="266" spans="1:7" outlineLevel="3">
      <c r="A266" s="3">
        <v>38200</v>
      </c>
      <c r="B266" s="4" t="s">
        <v>247</v>
      </c>
      <c r="C266" s="4" t="s">
        <v>272</v>
      </c>
      <c r="D266" s="4" t="s">
        <v>268</v>
      </c>
      <c r="E266" s="4" t="s">
        <v>2041</v>
      </c>
      <c r="F266" s="42">
        <v>5948.0550000000003</v>
      </c>
      <c r="G266" s="42">
        <v>7930.74</v>
      </c>
    </row>
    <row r="267" spans="1:7" outlineLevel="3">
      <c r="A267" s="3">
        <v>38227</v>
      </c>
      <c r="B267" s="4" t="s">
        <v>247</v>
      </c>
      <c r="C267" s="4" t="s">
        <v>272</v>
      </c>
      <c r="D267" s="4" t="s">
        <v>251</v>
      </c>
      <c r="E267" s="4" t="s">
        <v>1980</v>
      </c>
      <c r="F267" s="42">
        <v>7898.9152000000004</v>
      </c>
      <c r="G267" s="42">
        <v>8976.0400000000009</v>
      </c>
    </row>
    <row r="268" spans="1:7" outlineLevel="3">
      <c r="A268" s="3">
        <v>38250</v>
      </c>
      <c r="B268" s="4" t="s">
        <v>247</v>
      </c>
      <c r="C268" s="4" t="s">
        <v>272</v>
      </c>
      <c r="D268" s="4" t="s">
        <v>256</v>
      </c>
      <c r="E268" s="4" t="s">
        <v>1916</v>
      </c>
      <c r="F268" s="42">
        <v>6055.1832000000004</v>
      </c>
      <c r="G268" s="42">
        <v>6880.89</v>
      </c>
    </row>
    <row r="269" spans="1:7" outlineLevel="3">
      <c r="A269" s="3">
        <v>38270</v>
      </c>
      <c r="B269" s="4" t="s">
        <v>247</v>
      </c>
      <c r="C269" s="4" t="s">
        <v>272</v>
      </c>
      <c r="D269" s="4" t="s">
        <v>279</v>
      </c>
      <c r="E269" s="4" t="s">
        <v>1855</v>
      </c>
      <c r="F269" s="42">
        <v>6162.9149999999991</v>
      </c>
      <c r="G269" s="42">
        <v>8217.2199999999993</v>
      </c>
    </row>
    <row r="270" spans="1:7" outlineLevel="3">
      <c r="A270" s="3">
        <v>38276</v>
      </c>
      <c r="B270" s="4" t="s">
        <v>247</v>
      </c>
      <c r="C270" s="4" t="s">
        <v>272</v>
      </c>
      <c r="D270" s="4" t="s">
        <v>276</v>
      </c>
      <c r="E270" s="4" t="s">
        <v>1837</v>
      </c>
      <c r="F270" s="42">
        <v>3394.8045000000002</v>
      </c>
      <c r="G270" s="42">
        <v>7544.01</v>
      </c>
    </row>
    <row r="271" spans="1:7" outlineLevel="3">
      <c r="A271" s="3">
        <v>38297</v>
      </c>
      <c r="B271" s="4" t="s">
        <v>247</v>
      </c>
      <c r="C271" s="4" t="s">
        <v>272</v>
      </c>
      <c r="D271" s="4" t="s">
        <v>265</v>
      </c>
      <c r="E271" s="4" t="s">
        <v>1799</v>
      </c>
      <c r="F271" s="42">
        <v>563.5630000000001</v>
      </c>
      <c r="G271" s="42">
        <v>1024.6600000000001</v>
      </c>
    </row>
    <row r="272" spans="1:7" outlineLevel="3">
      <c r="A272" s="3">
        <v>38310</v>
      </c>
      <c r="B272" s="4" t="s">
        <v>247</v>
      </c>
      <c r="C272" s="4" t="s">
        <v>272</v>
      </c>
      <c r="D272" s="4" t="s">
        <v>251</v>
      </c>
      <c r="E272" s="4" t="s">
        <v>1779</v>
      </c>
      <c r="F272" s="42">
        <v>1795.5729999999999</v>
      </c>
      <c r="G272" s="42">
        <v>4852.8999999999996</v>
      </c>
    </row>
    <row r="273" spans="1:7" outlineLevel="3">
      <c r="A273" s="3">
        <v>38354</v>
      </c>
      <c r="B273" s="4" t="s">
        <v>247</v>
      </c>
      <c r="C273" s="4" t="s">
        <v>272</v>
      </c>
      <c r="D273" s="4" t="s">
        <v>262</v>
      </c>
      <c r="E273" s="4" t="s">
        <v>1671</v>
      </c>
      <c r="F273" s="42">
        <v>1373.6816000000001</v>
      </c>
      <c r="G273" s="42">
        <v>2020.12</v>
      </c>
    </row>
    <row r="274" spans="1:7" outlineLevel="3">
      <c r="A274" s="3">
        <v>38356</v>
      </c>
      <c r="B274" s="4" t="s">
        <v>247</v>
      </c>
      <c r="C274" s="4" t="s">
        <v>272</v>
      </c>
      <c r="D274" s="4" t="s">
        <v>245</v>
      </c>
      <c r="E274" s="4" t="s">
        <v>1660</v>
      </c>
      <c r="F274" s="42">
        <v>3692.1176</v>
      </c>
      <c r="G274" s="42">
        <v>8586.32</v>
      </c>
    </row>
    <row r="275" spans="1:7" outlineLevel="3">
      <c r="A275" s="3">
        <v>38366</v>
      </c>
      <c r="B275" s="4" t="s">
        <v>247</v>
      </c>
      <c r="C275" s="4" t="s">
        <v>272</v>
      </c>
      <c r="D275" s="4" t="s">
        <v>245</v>
      </c>
      <c r="E275" s="4" t="s">
        <v>1628</v>
      </c>
      <c r="F275" s="42">
        <v>2206.5097999999998</v>
      </c>
      <c r="G275" s="42">
        <v>5963.54</v>
      </c>
    </row>
    <row r="276" spans="1:7" outlineLevel="3">
      <c r="A276" s="3">
        <v>38370</v>
      </c>
      <c r="B276" s="4" t="s">
        <v>247</v>
      </c>
      <c r="C276" s="4" t="s">
        <v>272</v>
      </c>
      <c r="D276" s="4" t="s">
        <v>245</v>
      </c>
      <c r="E276" s="4" t="s">
        <v>1616</v>
      </c>
      <c r="F276" s="42">
        <v>3657.2834999999995</v>
      </c>
      <c r="G276" s="42">
        <v>9884.5499999999993</v>
      </c>
    </row>
    <row r="277" spans="1:7" outlineLevel="3">
      <c r="A277" s="3">
        <v>38379</v>
      </c>
      <c r="B277" s="4" t="s">
        <v>247</v>
      </c>
      <c r="C277" s="4" t="s">
        <v>272</v>
      </c>
      <c r="D277" s="4" t="s">
        <v>265</v>
      </c>
      <c r="E277" s="4" t="s">
        <v>1587</v>
      </c>
      <c r="F277" s="42">
        <v>4695.7468000000008</v>
      </c>
      <c r="G277" s="42">
        <v>6905.51</v>
      </c>
    </row>
    <row r="278" spans="1:7" outlineLevel="3">
      <c r="A278" s="3">
        <v>38410</v>
      </c>
      <c r="B278" s="4" t="s">
        <v>247</v>
      </c>
      <c r="C278" s="4" t="s">
        <v>272</v>
      </c>
      <c r="D278" s="4" t="s">
        <v>281</v>
      </c>
      <c r="E278" s="4" t="s">
        <v>1513</v>
      </c>
      <c r="F278" s="42">
        <v>582.68439999999998</v>
      </c>
      <c r="G278" s="42">
        <v>1355.08</v>
      </c>
    </row>
    <row r="279" spans="1:7" outlineLevel="3">
      <c r="A279" s="3">
        <v>38426</v>
      </c>
      <c r="B279" s="4" t="s">
        <v>247</v>
      </c>
      <c r="C279" s="4" t="s">
        <v>272</v>
      </c>
      <c r="D279" s="4" t="s">
        <v>268</v>
      </c>
      <c r="E279" s="4" t="s">
        <v>1474</v>
      </c>
      <c r="F279" s="42">
        <v>5708.7088000000003</v>
      </c>
      <c r="G279" s="42">
        <v>8395.16</v>
      </c>
    </row>
    <row r="280" spans="1:7" outlineLevel="3">
      <c r="A280" s="3">
        <v>38432</v>
      </c>
      <c r="B280" s="4" t="s">
        <v>247</v>
      </c>
      <c r="C280" s="4" t="s">
        <v>272</v>
      </c>
      <c r="D280" s="4" t="s">
        <v>317</v>
      </c>
      <c r="E280" s="4" t="s">
        <v>1459</v>
      </c>
      <c r="F280" s="42">
        <v>260.964</v>
      </c>
      <c r="G280" s="42">
        <v>579.91999999999996</v>
      </c>
    </row>
    <row r="281" spans="1:7" outlineLevel="3">
      <c r="A281" s="3">
        <v>38438</v>
      </c>
      <c r="B281" s="4" t="s">
        <v>247</v>
      </c>
      <c r="C281" s="4" t="s">
        <v>272</v>
      </c>
      <c r="D281" s="4" t="s">
        <v>268</v>
      </c>
      <c r="E281" s="4" t="s">
        <v>1440</v>
      </c>
      <c r="F281" s="42">
        <v>4901.7081999999991</v>
      </c>
      <c r="G281" s="42">
        <v>8307.98</v>
      </c>
    </row>
    <row r="282" spans="1:7" outlineLevel="3">
      <c r="A282" s="3">
        <v>38439</v>
      </c>
      <c r="B282" s="4" t="s">
        <v>247</v>
      </c>
      <c r="C282" s="4" t="s">
        <v>272</v>
      </c>
      <c r="D282" s="4" t="s">
        <v>245</v>
      </c>
      <c r="E282" s="4" t="s">
        <v>1437</v>
      </c>
      <c r="F282" s="42">
        <v>2294.3591000000001</v>
      </c>
      <c r="G282" s="42">
        <v>2453.86</v>
      </c>
    </row>
    <row r="283" spans="1:7" outlineLevel="3">
      <c r="A283" s="3">
        <v>38456</v>
      </c>
      <c r="B283" s="4" t="s">
        <v>247</v>
      </c>
      <c r="C283" s="4" t="s">
        <v>272</v>
      </c>
      <c r="D283" s="4" t="s">
        <v>265</v>
      </c>
      <c r="E283" s="4" t="s">
        <v>1400</v>
      </c>
      <c r="F283" s="42">
        <v>7994.1377999999995</v>
      </c>
      <c r="G283" s="42">
        <v>8549.8799999999992</v>
      </c>
    </row>
    <row r="284" spans="1:7" outlineLevel="3">
      <c r="A284" s="3">
        <v>38462</v>
      </c>
      <c r="B284" s="4" t="s">
        <v>247</v>
      </c>
      <c r="C284" s="4" t="s">
        <v>272</v>
      </c>
      <c r="D284" s="4" t="s">
        <v>268</v>
      </c>
      <c r="E284" s="4" t="s">
        <v>1290</v>
      </c>
      <c r="F284" s="42">
        <v>640.66329999999994</v>
      </c>
      <c r="G284" s="42">
        <v>1085.8699999999999</v>
      </c>
    </row>
    <row r="285" spans="1:7" outlineLevel="3">
      <c r="A285" s="3">
        <v>38465</v>
      </c>
      <c r="B285" s="4" t="s">
        <v>247</v>
      </c>
      <c r="C285" s="4" t="s">
        <v>272</v>
      </c>
      <c r="D285" s="4" t="s">
        <v>245</v>
      </c>
      <c r="E285" s="4" t="s">
        <v>1386</v>
      </c>
      <c r="F285" s="42">
        <v>406.70850000000007</v>
      </c>
      <c r="G285" s="42">
        <v>739.47</v>
      </c>
    </row>
    <row r="286" spans="1:7" outlineLevel="3">
      <c r="A286" s="3">
        <v>38471</v>
      </c>
      <c r="B286" s="4" t="s">
        <v>247</v>
      </c>
      <c r="C286" s="4" t="s">
        <v>272</v>
      </c>
      <c r="D286" s="4" t="s">
        <v>251</v>
      </c>
      <c r="E286" s="4" t="s">
        <v>1367</v>
      </c>
      <c r="F286" s="42">
        <v>2646.4608000000003</v>
      </c>
      <c r="G286" s="42">
        <v>6154.56</v>
      </c>
    </row>
    <row r="287" spans="1:7" outlineLevel="3">
      <c r="A287" s="3">
        <v>38472</v>
      </c>
      <c r="B287" s="4" t="s">
        <v>247</v>
      </c>
      <c r="C287" s="4" t="s">
        <v>272</v>
      </c>
      <c r="D287" s="4" t="s">
        <v>251</v>
      </c>
      <c r="E287" s="4" t="s">
        <v>1365</v>
      </c>
      <c r="F287" s="42">
        <v>5032.5627000000004</v>
      </c>
      <c r="G287" s="42">
        <v>5382.42</v>
      </c>
    </row>
    <row r="288" spans="1:7" outlineLevel="3">
      <c r="A288" s="3">
        <v>38476</v>
      </c>
      <c r="B288" s="4" t="s">
        <v>247</v>
      </c>
      <c r="C288" s="4" t="s">
        <v>272</v>
      </c>
      <c r="D288" s="4" t="s">
        <v>281</v>
      </c>
      <c r="E288" s="4" t="s">
        <v>1350</v>
      </c>
      <c r="F288" s="42">
        <v>2880.6572000000001</v>
      </c>
      <c r="G288" s="42">
        <v>7785.56</v>
      </c>
    </row>
    <row r="289" spans="1:7" outlineLevel="3">
      <c r="A289" s="3">
        <v>38478</v>
      </c>
      <c r="B289" s="4" t="s">
        <v>247</v>
      </c>
      <c r="C289" s="4" t="s">
        <v>272</v>
      </c>
      <c r="D289" s="4" t="s">
        <v>279</v>
      </c>
      <c r="E289" s="4" t="s">
        <v>712</v>
      </c>
      <c r="F289" s="42">
        <v>3437.8080000000004</v>
      </c>
      <c r="G289" s="42">
        <v>3676.8</v>
      </c>
    </row>
    <row r="290" spans="1:7" outlineLevel="3">
      <c r="A290" s="3">
        <v>38510</v>
      </c>
      <c r="B290" s="4" t="s">
        <v>247</v>
      </c>
      <c r="C290" s="4" t="s">
        <v>272</v>
      </c>
      <c r="D290" s="4" t="s">
        <v>281</v>
      </c>
      <c r="E290" s="4" t="s">
        <v>1275</v>
      </c>
      <c r="F290" s="42">
        <v>3387.0825000000004</v>
      </c>
      <c r="G290" s="42">
        <v>7526.85</v>
      </c>
    </row>
    <row r="291" spans="1:7" outlineLevel="3">
      <c r="A291" s="3">
        <v>38522</v>
      </c>
      <c r="B291" s="4" t="s">
        <v>247</v>
      </c>
      <c r="C291" s="4" t="s">
        <v>272</v>
      </c>
      <c r="D291" s="4" t="s">
        <v>262</v>
      </c>
      <c r="E291" s="4" t="s">
        <v>1243</v>
      </c>
      <c r="F291" s="42">
        <v>4611.6785000000009</v>
      </c>
      <c r="G291" s="42">
        <v>8384.8700000000008</v>
      </c>
    </row>
    <row r="292" spans="1:7" outlineLevel="3">
      <c r="A292" s="3">
        <v>38525</v>
      </c>
      <c r="B292" s="4" t="s">
        <v>247</v>
      </c>
      <c r="C292" s="4" t="s">
        <v>272</v>
      </c>
      <c r="D292" s="4" t="s">
        <v>303</v>
      </c>
      <c r="E292" s="4" t="s">
        <v>1240</v>
      </c>
      <c r="F292" s="42">
        <v>656.57560000000001</v>
      </c>
      <c r="G292" s="42">
        <v>1526.92</v>
      </c>
    </row>
    <row r="293" spans="1:7" outlineLevel="3">
      <c r="A293" s="3">
        <v>38537</v>
      </c>
      <c r="B293" s="4" t="s">
        <v>247</v>
      </c>
      <c r="C293" s="4" t="s">
        <v>272</v>
      </c>
      <c r="D293" s="4" t="s">
        <v>251</v>
      </c>
      <c r="E293" s="4" t="s">
        <v>1214</v>
      </c>
      <c r="F293" s="42">
        <v>3442.4258</v>
      </c>
      <c r="G293" s="42">
        <v>5834.62</v>
      </c>
    </row>
    <row r="294" spans="1:7" outlineLevel="3">
      <c r="A294" s="3">
        <v>38548</v>
      </c>
      <c r="B294" s="4" t="s">
        <v>247</v>
      </c>
      <c r="C294" s="4" t="s">
        <v>272</v>
      </c>
      <c r="D294" s="4" t="s">
        <v>268</v>
      </c>
      <c r="E294" s="4" t="s">
        <v>1184</v>
      </c>
      <c r="F294" s="42">
        <v>989.75449999999989</v>
      </c>
      <c r="G294" s="42">
        <v>1677.55</v>
      </c>
    </row>
    <row r="295" spans="1:7" outlineLevel="3">
      <c r="A295" s="3">
        <v>38561</v>
      </c>
      <c r="B295" s="4" t="s">
        <v>247</v>
      </c>
      <c r="C295" s="4" t="s">
        <v>272</v>
      </c>
      <c r="D295" s="4" t="s">
        <v>268</v>
      </c>
      <c r="E295" s="4" t="s">
        <v>1138</v>
      </c>
      <c r="F295" s="42">
        <v>7014.8850000000002</v>
      </c>
      <c r="G295" s="42">
        <v>9353.18</v>
      </c>
    </row>
    <row r="296" spans="1:7" outlineLevel="3">
      <c r="A296" s="3">
        <v>38576</v>
      </c>
      <c r="B296" s="4" t="s">
        <v>247</v>
      </c>
      <c r="C296" s="4" t="s">
        <v>272</v>
      </c>
      <c r="D296" s="4" t="s">
        <v>276</v>
      </c>
      <c r="E296" s="4" t="s">
        <v>1102</v>
      </c>
      <c r="F296" s="42">
        <v>6141.74</v>
      </c>
      <c r="G296" s="42">
        <v>6979.25</v>
      </c>
    </row>
    <row r="297" spans="1:7" outlineLevel="3">
      <c r="A297" s="3">
        <v>38596</v>
      </c>
      <c r="B297" s="4" t="s">
        <v>247</v>
      </c>
      <c r="C297" s="4" t="s">
        <v>272</v>
      </c>
      <c r="D297" s="4" t="s">
        <v>303</v>
      </c>
      <c r="E297" s="4" t="s">
        <v>1050</v>
      </c>
      <c r="F297" s="42">
        <v>1617.1848</v>
      </c>
      <c r="G297" s="42">
        <v>1837.71</v>
      </c>
    </row>
    <row r="298" spans="1:7" outlineLevel="3">
      <c r="A298" s="3">
        <v>38597</v>
      </c>
      <c r="B298" s="4" t="s">
        <v>247</v>
      </c>
      <c r="C298" s="4" t="s">
        <v>272</v>
      </c>
      <c r="D298" s="4" t="s">
        <v>288</v>
      </c>
      <c r="E298" s="4" t="s">
        <v>1047</v>
      </c>
      <c r="F298" s="42">
        <v>4357.2449999999999</v>
      </c>
      <c r="G298" s="42">
        <v>5809.66</v>
      </c>
    </row>
    <row r="299" spans="1:7" outlineLevel="3">
      <c r="A299" s="3">
        <v>38610</v>
      </c>
      <c r="B299" s="4" t="s">
        <v>247</v>
      </c>
      <c r="C299" s="4" t="s">
        <v>272</v>
      </c>
      <c r="D299" s="4" t="s">
        <v>265</v>
      </c>
      <c r="E299" s="4" t="s">
        <v>1009</v>
      </c>
      <c r="F299" s="42">
        <v>3251.3624999999997</v>
      </c>
      <c r="G299" s="42">
        <v>4335.1499999999996</v>
      </c>
    </row>
    <row r="300" spans="1:7" outlineLevel="3">
      <c r="A300" s="3">
        <v>38613</v>
      </c>
      <c r="B300" s="4" t="s">
        <v>247</v>
      </c>
      <c r="C300" s="4" t="s">
        <v>272</v>
      </c>
      <c r="D300" s="4" t="s">
        <v>262</v>
      </c>
      <c r="E300" s="4" t="s">
        <v>997</v>
      </c>
      <c r="F300" s="42">
        <v>3338.9505000000004</v>
      </c>
      <c r="G300" s="42">
        <v>7419.89</v>
      </c>
    </row>
    <row r="301" spans="1:7" outlineLevel="3">
      <c r="A301" s="3">
        <v>38621</v>
      </c>
      <c r="B301" s="4" t="s">
        <v>247</v>
      </c>
      <c r="C301" s="4" t="s">
        <v>272</v>
      </c>
      <c r="D301" s="4" t="s">
        <v>303</v>
      </c>
      <c r="E301" s="4" t="s">
        <v>978</v>
      </c>
      <c r="F301" s="42">
        <v>1731.3522</v>
      </c>
      <c r="G301" s="42">
        <v>2985.09</v>
      </c>
    </row>
    <row r="302" spans="1:7" outlineLevel="3">
      <c r="A302" s="3">
        <v>38645</v>
      </c>
      <c r="B302" s="4" t="s">
        <v>247</v>
      </c>
      <c r="C302" s="4" t="s">
        <v>272</v>
      </c>
      <c r="D302" s="4" t="s">
        <v>268</v>
      </c>
      <c r="E302" s="4" t="s">
        <v>916</v>
      </c>
      <c r="F302" s="42">
        <v>1644.7018</v>
      </c>
      <c r="G302" s="42">
        <v>4445.1400000000003</v>
      </c>
    </row>
    <row r="303" spans="1:7" outlineLevel="3">
      <c r="A303" s="3">
        <v>38648</v>
      </c>
      <c r="B303" s="4" t="s">
        <v>247</v>
      </c>
      <c r="C303" s="4" t="s">
        <v>272</v>
      </c>
      <c r="D303" s="4" t="s">
        <v>256</v>
      </c>
      <c r="E303" s="4" t="s">
        <v>909</v>
      </c>
      <c r="F303" s="42">
        <v>1978.9616000000001</v>
      </c>
      <c r="G303" s="42">
        <v>2248.8200000000002</v>
      </c>
    </row>
    <row r="304" spans="1:7" outlineLevel="3">
      <c r="A304" s="3">
        <v>38649</v>
      </c>
      <c r="B304" s="4" t="s">
        <v>247</v>
      </c>
      <c r="C304" s="4" t="s">
        <v>272</v>
      </c>
      <c r="D304" s="4" t="s">
        <v>276</v>
      </c>
      <c r="E304" s="4" t="s">
        <v>903</v>
      </c>
      <c r="F304" s="42">
        <v>5543.0019999999995</v>
      </c>
      <c r="G304" s="42">
        <v>9556.9</v>
      </c>
    </row>
    <row r="305" spans="1:7" outlineLevel="3">
      <c r="A305" s="3">
        <v>38650</v>
      </c>
      <c r="B305" s="4" t="s">
        <v>247</v>
      </c>
      <c r="C305" s="4" t="s">
        <v>272</v>
      </c>
      <c r="D305" s="4" t="s">
        <v>259</v>
      </c>
      <c r="E305" s="4" t="s">
        <v>902</v>
      </c>
      <c r="F305" s="42">
        <v>2033.5437999999999</v>
      </c>
      <c r="G305" s="42">
        <v>3506.11</v>
      </c>
    </row>
    <row r="306" spans="1:7" outlineLevel="3">
      <c r="A306" s="3">
        <v>38665</v>
      </c>
      <c r="B306" s="4" t="s">
        <v>247</v>
      </c>
      <c r="C306" s="4" t="s">
        <v>272</v>
      </c>
      <c r="D306" s="4" t="s">
        <v>262</v>
      </c>
      <c r="E306" s="4" t="s">
        <v>867</v>
      </c>
      <c r="F306" s="42">
        <v>203.685</v>
      </c>
      <c r="G306" s="42">
        <v>271.58</v>
      </c>
    </row>
    <row r="307" spans="1:7" outlineLevel="3">
      <c r="A307" s="3">
        <v>38676</v>
      </c>
      <c r="B307" s="4" t="s">
        <v>247</v>
      </c>
      <c r="C307" s="4" t="s">
        <v>272</v>
      </c>
      <c r="D307" s="4" t="s">
        <v>303</v>
      </c>
      <c r="E307" s="4" t="s">
        <v>843</v>
      </c>
      <c r="F307" s="42">
        <v>1950.3045000000002</v>
      </c>
      <c r="G307" s="42">
        <v>4334.01</v>
      </c>
    </row>
    <row r="308" spans="1:7" outlineLevel="3">
      <c r="A308" s="3">
        <v>38679</v>
      </c>
      <c r="B308" s="4" t="s">
        <v>247</v>
      </c>
      <c r="C308" s="4" t="s">
        <v>272</v>
      </c>
      <c r="D308" s="4" t="s">
        <v>245</v>
      </c>
      <c r="E308" s="4" t="s">
        <v>833</v>
      </c>
      <c r="F308" s="42">
        <v>3666.6375000000003</v>
      </c>
      <c r="G308" s="42">
        <v>4888.8500000000004</v>
      </c>
    </row>
    <row r="309" spans="1:7" outlineLevel="3">
      <c r="A309" s="3">
        <v>38684</v>
      </c>
      <c r="B309" s="4" t="s">
        <v>247</v>
      </c>
      <c r="C309" s="4" t="s">
        <v>272</v>
      </c>
      <c r="D309" s="4" t="s">
        <v>251</v>
      </c>
      <c r="E309" s="4" t="s">
        <v>821</v>
      </c>
      <c r="F309" s="42">
        <v>150.73850000000002</v>
      </c>
      <c r="G309" s="42">
        <v>274.07</v>
      </c>
    </row>
    <row r="310" spans="1:7" outlineLevel="3">
      <c r="A310" s="3">
        <v>38688</v>
      </c>
      <c r="B310" s="4" t="s">
        <v>247</v>
      </c>
      <c r="C310" s="4" t="s">
        <v>272</v>
      </c>
      <c r="D310" s="4" t="s">
        <v>288</v>
      </c>
      <c r="E310" s="4" t="s">
        <v>814</v>
      </c>
      <c r="F310" s="42">
        <v>2579.6320000000001</v>
      </c>
      <c r="G310" s="42">
        <v>4690.24</v>
      </c>
    </row>
    <row r="311" spans="1:7" outlineLevel="3">
      <c r="A311" s="3">
        <v>38698</v>
      </c>
      <c r="B311" s="4" t="s">
        <v>247</v>
      </c>
      <c r="C311" s="4" t="s">
        <v>272</v>
      </c>
      <c r="D311" s="4" t="s">
        <v>251</v>
      </c>
      <c r="E311" s="4" t="s">
        <v>792</v>
      </c>
      <c r="F311" s="42">
        <v>92.275999999999996</v>
      </c>
      <c r="G311" s="42">
        <v>135.69999999999999</v>
      </c>
    </row>
    <row r="312" spans="1:7" outlineLevel="3">
      <c r="A312" s="3">
        <v>38722</v>
      </c>
      <c r="B312" s="4" t="s">
        <v>247</v>
      </c>
      <c r="C312" s="4" t="s">
        <v>272</v>
      </c>
      <c r="D312" s="4" t="s">
        <v>288</v>
      </c>
      <c r="E312" s="4" t="s">
        <v>713</v>
      </c>
      <c r="F312" s="42">
        <v>241.6575</v>
      </c>
      <c r="G312" s="42">
        <v>322.20999999999998</v>
      </c>
    </row>
    <row r="313" spans="1:7" outlineLevel="3">
      <c r="A313" s="3">
        <v>38722</v>
      </c>
      <c r="B313" s="4" t="s">
        <v>247</v>
      </c>
      <c r="C313" s="4" t="s">
        <v>272</v>
      </c>
      <c r="D313" s="4" t="s">
        <v>254</v>
      </c>
      <c r="E313" s="4" t="s">
        <v>714</v>
      </c>
      <c r="F313" s="42">
        <v>122.82160000000002</v>
      </c>
      <c r="G313" s="42">
        <v>131.36000000000001</v>
      </c>
    </row>
    <row r="314" spans="1:7" outlineLevel="3">
      <c r="A314" s="3">
        <v>38723</v>
      </c>
      <c r="B314" s="4" t="s">
        <v>247</v>
      </c>
      <c r="C314" s="4" t="s">
        <v>272</v>
      </c>
      <c r="D314" s="4" t="s">
        <v>281</v>
      </c>
      <c r="E314" s="4" t="s">
        <v>707</v>
      </c>
      <c r="F314" s="42">
        <v>124.45950000000001</v>
      </c>
      <c r="G314" s="42">
        <v>226.29</v>
      </c>
    </row>
    <row r="315" spans="1:7" outlineLevel="3">
      <c r="A315" s="3">
        <v>38748</v>
      </c>
      <c r="B315" s="4" t="s">
        <v>247</v>
      </c>
      <c r="C315" s="4" t="s">
        <v>272</v>
      </c>
      <c r="D315" s="4" t="s">
        <v>288</v>
      </c>
      <c r="E315" s="4" t="s">
        <v>646</v>
      </c>
      <c r="F315" s="42">
        <v>3047.44</v>
      </c>
      <c r="G315" s="42">
        <v>5540.8</v>
      </c>
    </row>
    <row r="316" spans="1:7" outlineLevel="3">
      <c r="A316" s="3">
        <v>38760</v>
      </c>
      <c r="B316" s="4" t="s">
        <v>247</v>
      </c>
      <c r="C316" s="4" t="s">
        <v>272</v>
      </c>
      <c r="D316" s="4" t="s">
        <v>288</v>
      </c>
      <c r="E316" s="4" t="s">
        <v>611</v>
      </c>
      <c r="F316" s="42">
        <v>236.19035000000002</v>
      </c>
      <c r="G316" s="42">
        <v>252.61</v>
      </c>
    </row>
    <row r="317" spans="1:7" outlineLevel="3">
      <c r="A317" s="3">
        <v>38761</v>
      </c>
      <c r="B317" s="4" t="s">
        <v>247</v>
      </c>
      <c r="C317" s="4" t="s">
        <v>272</v>
      </c>
      <c r="D317" s="4" t="s">
        <v>288</v>
      </c>
      <c r="E317" s="4" t="s">
        <v>607</v>
      </c>
      <c r="F317" s="42">
        <v>4096.3993</v>
      </c>
      <c r="G317" s="42">
        <v>9526.51</v>
      </c>
    </row>
    <row r="318" spans="1:7" outlineLevel="3">
      <c r="A318" s="3">
        <v>38791</v>
      </c>
      <c r="B318" s="4" t="s">
        <v>247</v>
      </c>
      <c r="C318" s="4" t="s">
        <v>272</v>
      </c>
      <c r="D318" s="4" t="s">
        <v>245</v>
      </c>
      <c r="E318" s="4" t="s">
        <v>529</v>
      </c>
      <c r="F318" s="42">
        <v>5948.1664000000001</v>
      </c>
      <c r="G318" s="42">
        <v>6759.28</v>
      </c>
    </row>
    <row r="319" spans="1:7" outlineLevel="3">
      <c r="A319" s="3">
        <v>38798</v>
      </c>
      <c r="B319" s="4" t="s">
        <v>247</v>
      </c>
      <c r="C319" s="4" t="s">
        <v>272</v>
      </c>
      <c r="D319" s="4" t="s">
        <v>317</v>
      </c>
      <c r="E319" s="4" t="s">
        <v>510</v>
      </c>
      <c r="F319" s="42">
        <v>1547.5295000000001</v>
      </c>
      <c r="G319" s="42">
        <v>2813.69</v>
      </c>
    </row>
    <row r="320" spans="1:7" outlineLevel="3">
      <c r="A320" s="3">
        <v>38799</v>
      </c>
      <c r="B320" s="4" t="s">
        <v>247</v>
      </c>
      <c r="C320" s="4" t="s">
        <v>272</v>
      </c>
      <c r="D320" s="4" t="s">
        <v>265</v>
      </c>
      <c r="E320" s="4" t="s">
        <v>506</v>
      </c>
      <c r="F320" s="42">
        <v>1283.2636</v>
      </c>
      <c r="G320" s="42">
        <v>3468.28</v>
      </c>
    </row>
    <row r="321" spans="1:7" outlineLevel="3">
      <c r="A321" s="3">
        <v>38807</v>
      </c>
      <c r="B321" s="4" t="s">
        <v>247</v>
      </c>
      <c r="C321" s="4" t="s">
        <v>272</v>
      </c>
      <c r="D321" s="4" t="s">
        <v>276</v>
      </c>
      <c r="E321" s="4" t="s">
        <v>484</v>
      </c>
      <c r="F321" s="42">
        <v>714.15640000000008</v>
      </c>
      <c r="G321" s="42">
        <v>1050.23</v>
      </c>
    </row>
    <row r="322" spans="1:7" outlineLevel="3">
      <c r="A322" s="3">
        <v>38818</v>
      </c>
      <c r="B322" s="4" t="s">
        <v>247</v>
      </c>
      <c r="C322" s="4" t="s">
        <v>272</v>
      </c>
      <c r="D322" s="4" t="s">
        <v>279</v>
      </c>
      <c r="E322" s="4" t="s">
        <v>455</v>
      </c>
      <c r="F322" s="42">
        <v>3267.6043999999997</v>
      </c>
      <c r="G322" s="42">
        <v>7599.08</v>
      </c>
    </row>
    <row r="323" spans="1:7" outlineLevel="3">
      <c r="A323" s="3">
        <v>38821</v>
      </c>
      <c r="B323" s="4" t="s">
        <v>247</v>
      </c>
      <c r="C323" s="4" t="s">
        <v>272</v>
      </c>
      <c r="D323" s="4" t="s">
        <v>259</v>
      </c>
      <c r="E323" s="4" t="s">
        <v>445</v>
      </c>
      <c r="F323" s="42">
        <v>343.21950000000004</v>
      </c>
      <c r="G323" s="42">
        <v>762.71</v>
      </c>
    </row>
    <row r="324" spans="1:7" outlineLevel="3">
      <c r="A324" s="3">
        <v>38823</v>
      </c>
      <c r="B324" s="4" t="s">
        <v>247</v>
      </c>
      <c r="C324" s="4" t="s">
        <v>272</v>
      </c>
      <c r="D324" s="4" t="s">
        <v>303</v>
      </c>
      <c r="E324" s="4" t="s">
        <v>432</v>
      </c>
      <c r="F324" s="42">
        <v>6989.4615999999996</v>
      </c>
      <c r="G324" s="42">
        <v>7942.57</v>
      </c>
    </row>
    <row r="325" spans="1:7" outlineLevel="3">
      <c r="A325" s="3">
        <v>38838</v>
      </c>
      <c r="B325" s="4" t="s">
        <v>247</v>
      </c>
      <c r="C325" s="4" t="s">
        <v>272</v>
      </c>
      <c r="D325" s="4" t="s">
        <v>259</v>
      </c>
      <c r="E325" s="4" t="s">
        <v>401</v>
      </c>
      <c r="F325" s="42">
        <v>3750.0773000000004</v>
      </c>
      <c r="G325" s="42">
        <v>8721.11</v>
      </c>
    </row>
    <row r="326" spans="1:7" outlineLevel="3">
      <c r="A326" s="3">
        <v>38856</v>
      </c>
      <c r="B326" s="4" t="s">
        <v>247</v>
      </c>
      <c r="C326" s="4" t="s">
        <v>272</v>
      </c>
      <c r="D326" s="4" t="s">
        <v>317</v>
      </c>
      <c r="E326" s="4" t="s">
        <v>341</v>
      </c>
      <c r="F326" s="42">
        <v>3908.8896</v>
      </c>
      <c r="G326" s="42">
        <v>4441.92</v>
      </c>
    </row>
    <row r="327" spans="1:7" outlineLevel="3">
      <c r="A327" s="3">
        <v>38873</v>
      </c>
      <c r="B327" s="4" t="s">
        <v>247</v>
      </c>
      <c r="C327" s="4" t="s">
        <v>272</v>
      </c>
      <c r="D327" s="4" t="s">
        <v>259</v>
      </c>
      <c r="E327" s="4" t="s">
        <v>305</v>
      </c>
      <c r="F327" s="42">
        <v>1012.1468500000001</v>
      </c>
      <c r="G327" s="42">
        <v>1082.51</v>
      </c>
    </row>
    <row r="328" spans="1:7" outlineLevel="2">
      <c r="A328" s="3"/>
      <c r="B328" s="4"/>
      <c r="C328" s="49" t="s">
        <v>2229</v>
      </c>
      <c r="D328" s="4"/>
      <c r="E328" s="4"/>
      <c r="F328" s="42"/>
      <c r="G328" s="42">
        <f>SUBTOTAL(9,G261:G327)</f>
        <v>332124.01999999996</v>
      </c>
    </row>
    <row r="329" spans="1:7" outlineLevel="3">
      <c r="A329" s="3">
        <v>38184</v>
      </c>
      <c r="B329" s="4" t="s">
        <v>247</v>
      </c>
      <c r="C329" s="4" t="s">
        <v>286</v>
      </c>
      <c r="D329" s="4" t="s">
        <v>265</v>
      </c>
      <c r="E329" s="4" t="s">
        <v>2081</v>
      </c>
      <c r="F329" s="42">
        <v>5269.9459999999999</v>
      </c>
      <c r="G329" s="42">
        <v>9581.7199999999993</v>
      </c>
    </row>
    <row r="330" spans="1:7" outlineLevel="3">
      <c r="A330" s="3">
        <v>38195</v>
      </c>
      <c r="B330" s="4" t="s">
        <v>247</v>
      </c>
      <c r="C330" s="4" t="s">
        <v>286</v>
      </c>
      <c r="D330" s="4" t="s">
        <v>251</v>
      </c>
      <c r="E330" s="4" t="s">
        <v>1043</v>
      </c>
      <c r="F330" s="42">
        <v>245.50239999999999</v>
      </c>
      <c r="G330" s="42">
        <v>663.52</v>
      </c>
    </row>
    <row r="331" spans="1:7" outlineLevel="3">
      <c r="A331" s="3">
        <v>38217</v>
      </c>
      <c r="B331" s="4" t="s">
        <v>247</v>
      </c>
      <c r="C331" s="4" t="s">
        <v>286</v>
      </c>
      <c r="D331" s="4" t="s">
        <v>254</v>
      </c>
      <c r="E331" s="4" t="s">
        <v>1038</v>
      </c>
      <c r="F331" s="42">
        <v>2991.7649999999999</v>
      </c>
      <c r="G331" s="42">
        <v>3989.02</v>
      </c>
    </row>
    <row r="332" spans="1:7" outlineLevel="3">
      <c r="A332" s="3">
        <v>38231</v>
      </c>
      <c r="B332" s="4" t="s">
        <v>247</v>
      </c>
      <c r="C332" s="4" t="s">
        <v>286</v>
      </c>
      <c r="D332" s="4" t="s">
        <v>281</v>
      </c>
      <c r="E332" s="4" t="s">
        <v>1967</v>
      </c>
      <c r="F332" s="42">
        <v>425.44370000000004</v>
      </c>
      <c r="G332" s="42">
        <v>455.02</v>
      </c>
    </row>
    <row r="333" spans="1:7" outlineLevel="3">
      <c r="A333" s="3">
        <v>38238</v>
      </c>
      <c r="B333" s="4" t="s">
        <v>247</v>
      </c>
      <c r="C333" s="4" t="s">
        <v>286</v>
      </c>
      <c r="D333" s="4" t="s">
        <v>288</v>
      </c>
      <c r="E333" s="4" t="s">
        <v>1944</v>
      </c>
      <c r="F333" s="42">
        <v>422.72450000000003</v>
      </c>
      <c r="G333" s="42">
        <v>768.59</v>
      </c>
    </row>
    <row r="334" spans="1:7" outlineLevel="3">
      <c r="A334" s="3">
        <v>38240</v>
      </c>
      <c r="B334" s="4" t="s">
        <v>247</v>
      </c>
      <c r="C334" s="4" t="s">
        <v>286</v>
      </c>
      <c r="D334" s="4" t="s">
        <v>251</v>
      </c>
      <c r="E334" s="4" t="s">
        <v>1939</v>
      </c>
      <c r="F334" s="42">
        <v>1017.9251500000001</v>
      </c>
      <c r="G334" s="42">
        <v>1088.69</v>
      </c>
    </row>
    <row r="335" spans="1:7" outlineLevel="3">
      <c r="A335" s="3">
        <v>38254</v>
      </c>
      <c r="B335" s="4" t="s">
        <v>247</v>
      </c>
      <c r="C335" s="4" t="s">
        <v>286</v>
      </c>
      <c r="D335" s="4" t="s">
        <v>251</v>
      </c>
      <c r="E335" s="4" t="s">
        <v>1905</v>
      </c>
      <c r="F335" s="42">
        <v>756.88800000000003</v>
      </c>
      <c r="G335" s="42">
        <v>860.1</v>
      </c>
    </row>
    <row r="336" spans="1:7" outlineLevel="3">
      <c r="A336" s="3">
        <v>38258</v>
      </c>
      <c r="B336" s="4" t="s">
        <v>247</v>
      </c>
      <c r="C336" s="4" t="s">
        <v>286</v>
      </c>
      <c r="D336" s="4" t="s">
        <v>254</v>
      </c>
      <c r="E336" s="4" t="s">
        <v>1896</v>
      </c>
      <c r="F336" s="42">
        <v>1582.7476000000001</v>
      </c>
      <c r="G336" s="42">
        <v>2327.5700000000002</v>
      </c>
    </row>
    <row r="337" spans="1:7" outlineLevel="3">
      <c r="A337" s="3">
        <v>38264</v>
      </c>
      <c r="B337" s="4" t="s">
        <v>247</v>
      </c>
      <c r="C337" s="4" t="s">
        <v>286</v>
      </c>
      <c r="D337" s="4" t="s">
        <v>256</v>
      </c>
      <c r="E337" s="4" t="s">
        <v>1733</v>
      </c>
      <c r="F337" s="42">
        <v>3946.7250000000004</v>
      </c>
      <c r="G337" s="42">
        <v>5262.3</v>
      </c>
    </row>
    <row r="338" spans="1:7" outlineLevel="3">
      <c r="A338" s="3">
        <v>38266</v>
      </c>
      <c r="B338" s="4" t="s">
        <v>247</v>
      </c>
      <c r="C338" s="4" t="s">
        <v>286</v>
      </c>
      <c r="D338" s="4" t="s">
        <v>259</v>
      </c>
      <c r="E338" s="4" t="s">
        <v>1868</v>
      </c>
      <c r="F338" s="42">
        <v>3671.5798</v>
      </c>
      <c r="G338" s="42">
        <v>6330.31</v>
      </c>
    </row>
    <row r="339" spans="1:7" outlineLevel="3">
      <c r="A339" s="3">
        <v>38267</v>
      </c>
      <c r="B339" s="4" t="s">
        <v>247</v>
      </c>
      <c r="C339" s="4" t="s">
        <v>286</v>
      </c>
      <c r="D339" s="4" t="s">
        <v>276</v>
      </c>
      <c r="E339" s="4" t="s">
        <v>1863</v>
      </c>
      <c r="F339" s="42">
        <v>3454.6788999999999</v>
      </c>
      <c r="G339" s="42">
        <v>9336.9699999999993</v>
      </c>
    </row>
    <row r="340" spans="1:7" outlineLevel="3">
      <c r="A340" s="3">
        <v>38277</v>
      </c>
      <c r="B340" s="4" t="s">
        <v>247</v>
      </c>
      <c r="C340" s="4" t="s">
        <v>286</v>
      </c>
      <c r="D340" s="4" t="s">
        <v>262</v>
      </c>
      <c r="E340" s="4" t="s">
        <v>1449</v>
      </c>
      <c r="F340" s="42">
        <v>3852.9106000000006</v>
      </c>
      <c r="G340" s="42">
        <v>4120.76</v>
      </c>
    </row>
    <row r="341" spans="1:7" outlineLevel="3">
      <c r="A341" s="3">
        <v>38286</v>
      </c>
      <c r="B341" s="4" t="s">
        <v>247</v>
      </c>
      <c r="C341" s="4" t="s">
        <v>286</v>
      </c>
      <c r="D341" s="4" t="s">
        <v>268</v>
      </c>
      <c r="E341" s="4" t="s">
        <v>1819</v>
      </c>
      <c r="F341" s="42">
        <v>5841.5896000000002</v>
      </c>
      <c r="G341" s="42">
        <v>6638.17</v>
      </c>
    </row>
    <row r="342" spans="1:7" outlineLevel="3">
      <c r="A342" s="3">
        <v>38286</v>
      </c>
      <c r="B342" s="4" t="s">
        <v>247</v>
      </c>
      <c r="C342" s="4" t="s">
        <v>286</v>
      </c>
      <c r="D342" s="4" t="s">
        <v>303</v>
      </c>
      <c r="E342" s="4" t="s">
        <v>840</v>
      </c>
      <c r="F342" s="42">
        <v>2137.2927</v>
      </c>
      <c r="G342" s="42">
        <v>3622.53</v>
      </c>
    </row>
    <row r="343" spans="1:7" outlineLevel="3">
      <c r="A343" s="3">
        <v>38290</v>
      </c>
      <c r="B343" s="4" t="s">
        <v>247</v>
      </c>
      <c r="C343" s="4" t="s">
        <v>286</v>
      </c>
      <c r="D343" s="4" t="s">
        <v>251</v>
      </c>
      <c r="E343" s="4" t="s">
        <v>1811</v>
      </c>
      <c r="F343" s="42">
        <v>5628.1751999999997</v>
      </c>
      <c r="G343" s="42">
        <v>9539.2800000000007</v>
      </c>
    </row>
    <row r="344" spans="1:7" outlineLevel="3">
      <c r="A344" s="3">
        <v>38291</v>
      </c>
      <c r="B344" s="4" t="s">
        <v>247</v>
      </c>
      <c r="C344" s="4" t="s">
        <v>286</v>
      </c>
      <c r="D344" s="4" t="s">
        <v>245</v>
      </c>
      <c r="E344" s="4" t="s">
        <v>1809</v>
      </c>
      <c r="F344" s="42">
        <v>3592.0060000000003</v>
      </c>
      <c r="G344" s="42">
        <v>6530.92</v>
      </c>
    </row>
    <row r="345" spans="1:7" outlineLevel="3">
      <c r="A345" s="3">
        <v>38301</v>
      </c>
      <c r="B345" s="4" t="s">
        <v>247</v>
      </c>
      <c r="C345" s="4" t="s">
        <v>286</v>
      </c>
      <c r="D345" s="4" t="s">
        <v>251</v>
      </c>
      <c r="E345" s="4" t="s">
        <v>1793</v>
      </c>
      <c r="F345" s="42">
        <v>335.88159999999999</v>
      </c>
      <c r="G345" s="42">
        <v>781.12</v>
      </c>
    </row>
    <row r="346" spans="1:7" outlineLevel="3">
      <c r="A346" s="3">
        <v>38313</v>
      </c>
      <c r="B346" s="4" t="s">
        <v>247</v>
      </c>
      <c r="C346" s="4" t="s">
        <v>286</v>
      </c>
      <c r="D346" s="4" t="s">
        <v>303</v>
      </c>
      <c r="E346" s="4" t="s">
        <v>1774</v>
      </c>
      <c r="F346" s="42">
        <v>7012.7711500000005</v>
      </c>
      <c r="G346" s="42">
        <v>7500.29</v>
      </c>
    </row>
    <row r="347" spans="1:7" outlineLevel="3">
      <c r="A347" s="3">
        <v>38326</v>
      </c>
      <c r="B347" s="4" t="s">
        <v>247</v>
      </c>
      <c r="C347" s="4" t="s">
        <v>286</v>
      </c>
      <c r="D347" s="4" t="s">
        <v>268</v>
      </c>
      <c r="E347" s="4" t="s">
        <v>1748</v>
      </c>
      <c r="F347" s="42">
        <v>2498.9850000000001</v>
      </c>
      <c r="G347" s="42">
        <v>3331.98</v>
      </c>
    </row>
    <row r="348" spans="1:7" outlineLevel="3">
      <c r="A348" s="3">
        <v>38327</v>
      </c>
      <c r="B348" s="4" t="s">
        <v>247</v>
      </c>
      <c r="C348" s="4" t="s">
        <v>286</v>
      </c>
      <c r="D348" s="4" t="s">
        <v>254</v>
      </c>
      <c r="E348" s="4" t="s">
        <v>1746</v>
      </c>
      <c r="F348" s="42">
        <v>31.749200000000002</v>
      </c>
      <c r="G348" s="42">
        <v>46.69</v>
      </c>
    </row>
    <row r="349" spans="1:7" outlineLevel="3">
      <c r="A349" s="3">
        <v>38332</v>
      </c>
      <c r="B349" s="4" t="s">
        <v>247</v>
      </c>
      <c r="C349" s="4" t="s">
        <v>286</v>
      </c>
      <c r="D349" s="4" t="s">
        <v>279</v>
      </c>
      <c r="E349" s="4" t="s">
        <v>1732</v>
      </c>
      <c r="F349" s="42">
        <v>4424.6163500000002</v>
      </c>
      <c r="G349" s="42">
        <v>4732.21</v>
      </c>
    </row>
    <row r="350" spans="1:7" outlineLevel="3">
      <c r="A350" s="3">
        <v>38340</v>
      </c>
      <c r="B350" s="4" t="s">
        <v>247</v>
      </c>
      <c r="C350" s="4" t="s">
        <v>286</v>
      </c>
      <c r="D350" s="4" t="s">
        <v>256</v>
      </c>
      <c r="E350" s="4" t="s">
        <v>1708</v>
      </c>
      <c r="F350" s="42">
        <v>3906.0224999999996</v>
      </c>
      <c r="G350" s="42">
        <v>8680.0499999999993</v>
      </c>
    </row>
    <row r="351" spans="1:7" outlineLevel="3">
      <c r="A351" s="3">
        <v>38357</v>
      </c>
      <c r="B351" s="4" t="s">
        <v>247</v>
      </c>
      <c r="C351" s="4" t="s">
        <v>286</v>
      </c>
      <c r="D351" s="4" t="s">
        <v>276</v>
      </c>
      <c r="E351" s="4" t="s">
        <v>1658</v>
      </c>
      <c r="F351" s="42">
        <v>219.00760000000002</v>
      </c>
      <c r="G351" s="42">
        <v>322.07</v>
      </c>
    </row>
    <row r="352" spans="1:7" outlineLevel="3">
      <c r="A352" s="3">
        <v>38358</v>
      </c>
      <c r="B352" s="4" t="s">
        <v>247</v>
      </c>
      <c r="C352" s="4" t="s">
        <v>286</v>
      </c>
      <c r="D352" s="4" t="s">
        <v>259</v>
      </c>
      <c r="E352" s="4" t="s">
        <v>1654</v>
      </c>
      <c r="F352" s="42">
        <v>3370.9940000000001</v>
      </c>
      <c r="G352" s="42">
        <v>6129.08</v>
      </c>
    </row>
    <row r="353" spans="1:7" outlineLevel="3">
      <c r="A353" s="3">
        <v>38373</v>
      </c>
      <c r="B353" s="4" t="s">
        <v>247</v>
      </c>
      <c r="C353" s="4" t="s">
        <v>286</v>
      </c>
      <c r="D353" s="4" t="s">
        <v>281</v>
      </c>
      <c r="E353" s="4" t="s">
        <v>1612</v>
      </c>
      <c r="F353" s="42">
        <v>1476.2889</v>
      </c>
      <c r="G353" s="42">
        <v>3989.97</v>
      </c>
    </row>
    <row r="354" spans="1:7" outlineLevel="3">
      <c r="A354" s="3">
        <v>38382</v>
      </c>
      <c r="B354" s="4" t="s">
        <v>247</v>
      </c>
      <c r="C354" s="4" t="s">
        <v>286</v>
      </c>
      <c r="D354" s="4" t="s">
        <v>265</v>
      </c>
      <c r="E354" s="4" t="s">
        <v>1578</v>
      </c>
      <c r="F354" s="42">
        <v>5989.4823999999999</v>
      </c>
      <c r="G354" s="42">
        <v>6806.23</v>
      </c>
    </row>
    <row r="355" spans="1:7" outlineLevel="3">
      <c r="A355" s="3">
        <v>38383</v>
      </c>
      <c r="B355" s="4" t="s">
        <v>247</v>
      </c>
      <c r="C355" s="4" t="s">
        <v>286</v>
      </c>
      <c r="D355" s="4" t="s">
        <v>265</v>
      </c>
      <c r="E355" s="4" t="s">
        <v>1576</v>
      </c>
      <c r="F355" s="42">
        <v>3331.0480000000007</v>
      </c>
      <c r="G355" s="42">
        <v>4898.6000000000004</v>
      </c>
    </row>
    <row r="356" spans="1:7" outlineLevel="3">
      <c r="A356" s="3">
        <v>38387</v>
      </c>
      <c r="B356" s="4" t="s">
        <v>247</v>
      </c>
      <c r="C356" s="4" t="s">
        <v>286</v>
      </c>
      <c r="D356" s="4" t="s">
        <v>276</v>
      </c>
      <c r="E356" s="4" t="s">
        <v>1570</v>
      </c>
      <c r="F356" s="42">
        <v>2044.8008000000002</v>
      </c>
      <c r="G356" s="42">
        <v>3007.06</v>
      </c>
    </row>
    <row r="357" spans="1:7" outlineLevel="3">
      <c r="A357" s="3">
        <v>38391</v>
      </c>
      <c r="B357" s="4" t="s">
        <v>247</v>
      </c>
      <c r="C357" s="4" t="s">
        <v>286</v>
      </c>
      <c r="D357" s="4" t="s">
        <v>268</v>
      </c>
      <c r="E357" s="4" t="s">
        <v>1560</v>
      </c>
      <c r="F357" s="42">
        <v>6764.5286500000002</v>
      </c>
      <c r="G357" s="42">
        <v>7234.79</v>
      </c>
    </row>
    <row r="358" spans="1:7" outlineLevel="3">
      <c r="A358" s="3">
        <v>38408</v>
      </c>
      <c r="B358" s="4" t="s">
        <v>247</v>
      </c>
      <c r="C358" s="4" t="s">
        <v>286</v>
      </c>
      <c r="D358" s="4" t="s">
        <v>276</v>
      </c>
      <c r="E358" s="4" t="s">
        <v>1518</v>
      </c>
      <c r="F358" s="42">
        <v>1515.2425000000001</v>
      </c>
      <c r="G358" s="42">
        <v>4095.25</v>
      </c>
    </row>
    <row r="359" spans="1:7" outlineLevel="3">
      <c r="A359" s="3">
        <v>38417</v>
      </c>
      <c r="B359" s="4" t="s">
        <v>247</v>
      </c>
      <c r="C359" s="4" t="s">
        <v>286</v>
      </c>
      <c r="D359" s="4" t="s">
        <v>279</v>
      </c>
      <c r="E359" s="4" t="s">
        <v>1497</v>
      </c>
      <c r="F359" s="42">
        <v>2567.0924999999997</v>
      </c>
      <c r="G359" s="42">
        <v>5704.65</v>
      </c>
    </row>
    <row r="360" spans="1:7" outlineLevel="3">
      <c r="A360" s="3">
        <v>38422</v>
      </c>
      <c r="B360" s="4" t="s">
        <v>247</v>
      </c>
      <c r="C360" s="4" t="s">
        <v>286</v>
      </c>
      <c r="D360" s="4" t="s">
        <v>268</v>
      </c>
      <c r="E360" s="4" t="s">
        <v>1487</v>
      </c>
      <c r="F360" s="42">
        <v>6724.1503999999995</v>
      </c>
      <c r="G360" s="42">
        <v>7641.08</v>
      </c>
    </row>
    <row r="361" spans="1:7" outlineLevel="3">
      <c r="A361" s="3">
        <v>38429</v>
      </c>
      <c r="B361" s="4" t="s">
        <v>247</v>
      </c>
      <c r="C361" s="4" t="s">
        <v>286</v>
      </c>
      <c r="D361" s="4" t="s">
        <v>259</v>
      </c>
      <c r="E361" s="4" t="s">
        <v>1464</v>
      </c>
      <c r="F361" s="42">
        <v>2600.9643000000005</v>
      </c>
      <c r="G361" s="42">
        <v>2781.78</v>
      </c>
    </row>
    <row r="362" spans="1:7" outlineLevel="3">
      <c r="A362" s="3">
        <v>38430</v>
      </c>
      <c r="B362" s="4" t="s">
        <v>247</v>
      </c>
      <c r="C362" s="4" t="s">
        <v>286</v>
      </c>
      <c r="D362" s="4" t="s">
        <v>262</v>
      </c>
      <c r="E362" s="4" t="s">
        <v>1461</v>
      </c>
      <c r="F362" s="42">
        <v>1911.2774999999999</v>
      </c>
      <c r="G362" s="42">
        <v>2548.37</v>
      </c>
    </row>
    <row r="363" spans="1:7" outlineLevel="3">
      <c r="A363" s="3">
        <v>38433</v>
      </c>
      <c r="B363" s="4" t="s">
        <v>247</v>
      </c>
      <c r="C363" s="4" t="s">
        <v>286</v>
      </c>
      <c r="D363" s="4" t="s">
        <v>281</v>
      </c>
      <c r="E363" s="4" t="s">
        <v>1455</v>
      </c>
      <c r="F363" s="42">
        <v>4231.2276000000002</v>
      </c>
      <c r="G363" s="42">
        <v>7295.22</v>
      </c>
    </row>
    <row r="364" spans="1:7" outlineLevel="3">
      <c r="A364" s="3">
        <v>38433</v>
      </c>
      <c r="B364" s="4" t="s">
        <v>247</v>
      </c>
      <c r="C364" s="4" t="s">
        <v>286</v>
      </c>
      <c r="D364" s="4" t="s">
        <v>279</v>
      </c>
      <c r="E364" s="4" t="s">
        <v>1456</v>
      </c>
      <c r="F364" s="42">
        <v>1371.7086999999999</v>
      </c>
      <c r="G364" s="42">
        <v>2324.9299999999998</v>
      </c>
    </row>
    <row r="365" spans="1:7" outlineLevel="3">
      <c r="A365" s="3">
        <v>38445</v>
      </c>
      <c r="B365" s="4" t="s">
        <v>247</v>
      </c>
      <c r="C365" s="4" t="s">
        <v>286</v>
      </c>
      <c r="D365" s="4" t="s">
        <v>279</v>
      </c>
      <c r="E365" s="4" t="s">
        <v>1425</v>
      </c>
      <c r="F365" s="42">
        <v>7959.1864000000005</v>
      </c>
      <c r="G365" s="42">
        <v>9044.5300000000007</v>
      </c>
    </row>
    <row r="366" spans="1:7" outlineLevel="3">
      <c r="A366" s="3">
        <v>38448</v>
      </c>
      <c r="B366" s="4" t="s">
        <v>247</v>
      </c>
      <c r="C366" s="4" t="s">
        <v>286</v>
      </c>
      <c r="D366" s="4" t="s">
        <v>317</v>
      </c>
      <c r="E366" s="4" t="s">
        <v>1417</v>
      </c>
      <c r="F366" s="42">
        <v>7375.1584499999999</v>
      </c>
      <c r="G366" s="42">
        <v>7887.87</v>
      </c>
    </row>
    <row r="367" spans="1:7" outlineLevel="3">
      <c r="A367" s="3">
        <v>38465</v>
      </c>
      <c r="B367" s="4" t="s">
        <v>247</v>
      </c>
      <c r="C367" s="4" t="s">
        <v>286</v>
      </c>
      <c r="D367" s="4" t="s">
        <v>276</v>
      </c>
      <c r="E367" s="4" t="s">
        <v>1385</v>
      </c>
      <c r="F367" s="42">
        <v>3671.8541</v>
      </c>
      <c r="G367" s="42">
        <v>9923.93</v>
      </c>
    </row>
    <row r="368" spans="1:7" outlineLevel="3">
      <c r="A368" s="3">
        <v>38467</v>
      </c>
      <c r="B368" s="4" t="s">
        <v>247</v>
      </c>
      <c r="C368" s="4" t="s">
        <v>286</v>
      </c>
      <c r="D368" s="4" t="s">
        <v>276</v>
      </c>
      <c r="E368" s="4" t="s">
        <v>1342</v>
      </c>
      <c r="F368" s="42">
        <v>2700.3072000000002</v>
      </c>
      <c r="G368" s="42">
        <v>3971.04</v>
      </c>
    </row>
    <row r="369" spans="1:7" outlineLevel="3">
      <c r="A369" s="3">
        <v>38474</v>
      </c>
      <c r="B369" s="4" t="s">
        <v>247</v>
      </c>
      <c r="C369" s="4" t="s">
        <v>286</v>
      </c>
      <c r="D369" s="4" t="s">
        <v>276</v>
      </c>
      <c r="E369" s="4" t="s">
        <v>1356</v>
      </c>
      <c r="F369" s="42">
        <v>4384.4174999999996</v>
      </c>
      <c r="G369" s="42">
        <v>9743.15</v>
      </c>
    </row>
    <row r="370" spans="1:7" outlineLevel="3">
      <c r="A370" s="3">
        <v>38496</v>
      </c>
      <c r="B370" s="4" t="s">
        <v>247</v>
      </c>
      <c r="C370" s="4" t="s">
        <v>286</v>
      </c>
      <c r="D370" s="4" t="s">
        <v>259</v>
      </c>
      <c r="E370" s="4" t="s">
        <v>1308</v>
      </c>
      <c r="F370" s="42">
        <v>3591.2772000000004</v>
      </c>
      <c r="G370" s="42">
        <v>5281.29</v>
      </c>
    </row>
    <row r="371" spans="1:7" outlineLevel="3">
      <c r="A371" s="3">
        <v>38497</v>
      </c>
      <c r="B371" s="4" t="s">
        <v>247</v>
      </c>
      <c r="C371" s="4" t="s">
        <v>286</v>
      </c>
      <c r="D371" s="4" t="s">
        <v>259</v>
      </c>
      <c r="E371" s="4" t="s">
        <v>1305</v>
      </c>
      <c r="F371" s="42">
        <v>1310.3708000000001</v>
      </c>
      <c r="G371" s="42">
        <v>2259.2600000000002</v>
      </c>
    </row>
    <row r="372" spans="1:7" outlineLevel="3">
      <c r="A372" s="3">
        <v>38513</v>
      </c>
      <c r="B372" s="4" t="s">
        <v>247</v>
      </c>
      <c r="C372" s="4" t="s">
        <v>286</v>
      </c>
      <c r="D372" s="4" t="s">
        <v>254</v>
      </c>
      <c r="E372" s="4" t="s">
        <v>1266</v>
      </c>
      <c r="F372" s="42">
        <v>5331.8281500000003</v>
      </c>
      <c r="G372" s="42">
        <v>5702.49</v>
      </c>
    </row>
    <row r="373" spans="1:7" outlineLevel="3">
      <c r="A373" s="3">
        <v>38521</v>
      </c>
      <c r="B373" s="4" t="s">
        <v>247</v>
      </c>
      <c r="C373" s="4" t="s">
        <v>286</v>
      </c>
      <c r="D373" s="4" t="s">
        <v>303</v>
      </c>
      <c r="E373" s="4" t="s">
        <v>1248</v>
      </c>
      <c r="F373" s="42">
        <v>2042.1115</v>
      </c>
      <c r="G373" s="42">
        <v>3712.93</v>
      </c>
    </row>
    <row r="374" spans="1:7" outlineLevel="3">
      <c r="A374" s="3">
        <v>38521</v>
      </c>
      <c r="B374" s="4" t="s">
        <v>247</v>
      </c>
      <c r="C374" s="4" t="s">
        <v>286</v>
      </c>
      <c r="D374" s="4" t="s">
        <v>279</v>
      </c>
      <c r="E374" s="4" t="s">
        <v>1250</v>
      </c>
      <c r="F374" s="42">
        <v>1911.5412000000003</v>
      </c>
      <c r="G374" s="42">
        <v>2811.09</v>
      </c>
    </row>
    <row r="375" spans="1:7" outlineLevel="3">
      <c r="A375" s="3">
        <v>38526</v>
      </c>
      <c r="B375" s="4" t="s">
        <v>247</v>
      </c>
      <c r="C375" s="4" t="s">
        <v>286</v>
      </c>
      <c r="D375" s="4" t="s">
        <v>317</v>
      </c>
      <c r="E375" s="4" t="s">
        <v>1237</v>
      </c>
      <c r="F375" s="42">
        <v>4777.3332</v>
      </c>
      <c r="G375" s="42">
        <v>7025.49</v>
      </c>
    </row>
    <row r="376" spans="1:7" outlineLevel="3">
      <c r="A376" s="3">
        <v>38531</v>
      </c>
      <c r="B376" s="4" t="s">
        <v>247</v>
      </c>
      <c r="C376" s="4" t="s">
        <v>286</v>
      </c>
      <c r="D376" s="4" t="s">
        <v>279</v>
      </c>
      <c r="E376" s="4" t="s">
        <v>1224</v>
      </c>
      <c r="F376" s="42">
        <v>3354.5776000000001</v>
      </c>
      <c r="G376" s="42">
        <v>3812.02</v>
      </c>
    </row>
    <row r="377" spans="1:7" outlineLevel="3">
      <c r="A377" s="3">
        <v>38540</v>
      </c>
      <c r="B377" s="4" t="s">
        <v>247</v>
      </c>
      <c r="C377" s="4" t="s">
        <v>286</v>
      </c>
      <c r="D377" s="4" t="s">
        <v>279</v>
      </c>
      <c r="E377" s="4" t="s">
        <v>1209</v>
      </c>
      <c r="F377" s="42">
        <v>1964.0377000000001</v>
      </c>
      <c r="G377" s="42">
        <v>5308.21</v>
      </c>
    </row>
    <row r="378" spans="1:7" outlineLevel="3">
      <c r="A378" s="3">
        <v>38549</v>
      </c>
      <c r="B378" s="4" t="s">
        <v>247</v>
      </c>
      <c r="C378" s="4" t="s">
        <v>286</v>
      </c>
      <c r="D378" s="4" t="s">
        <v>245</v>
      </c>
      <c r="E378" s="4" t="s">
        <v>1179</v>
      </c>
      <c r="F378" s="42">
        <v>6263.6175000000003</v>
      </c>
      <c r="G378" s="42">
        <v>8351.49</v>
      </c>
    </row>
    <row r="379" spans="1:7" outlineLevel="3">
      <c r="A379" s="3">
        <v>38559</v>
      </c>
      <c r="B379" s="4" t="s">
        <v>247</v>
      </c>
      <c r="C379" s="4" t="s">
        <v>286</v>
      </c>
      <c r="D379" s="4" t="s">
        <v>317</v>
      </c>
      <c r="E379" s="4" t="s">
        <v>1150</v>
      </c>
      <c r="F379" s="42">
        <v>6050.4088000000002</v>
      </c>
      <c r="G379" s="42">
        <v>8897.66</v>
      </c>
    </row>
    <row r="380" spans="1:7" outlineLevel="3">
      <c r="A380" s="3">
        <v>38583</v>
      </c>
      <c r="B380" s="4" t="s">
        <v>247</v>
      </c>
      <c r="C380" s="4" t="s">
        <v>286</v>
      </c>
      <c r="D380" s="4" t="s">
        <v>281</v>
      </c>
      <c r="E380" s="4" t="s">
        <v>1088</v>
      </c>
      <c r="F380" s="42">
        <v>4217.7151999999996</v>
      </c>
      <c r="G380" s="42">
        <v>9808.64</v>
      </c>
    </row>
    <row r="381" spans="1:7" outlineLevel="3">
      <c r="A381" s="3">
        <v>38588</v>
      </c>
      <c r="B381" s="4" t="s">
        <v>247</v>
      </c>
      <c r="C381" s="4" t="s">
        <v>286</v>
      </c>
      <c r="D381" s="4" t="s">
        <v>288</v>
      </c>
      <c r="E381" s="4" t="s">
        <v>1071</v>
      </c>
      <c r="F381" s="42">
        <v>4788.7173000000003</v>
      </c>
      <c r="G381" s="42">
        <v>8116.47</v>
      </c>
    </row>
    <row r="382" spans="1:7" outlineLevel="3">
      <c r="A382" s="3">
        <v>38596</v>
      </c>
      <c r="B382" s="4" t="s">
        <v>247</v>
      </c>
      <c r="C382" s="4" t="s">
        <v>286</v>
      </c>
      <c r="D382" s="4" t="s">
        <v>251</v>
      </c>
      <c r="E382" s="4" t="s">
        <v>704</v>
      </c>
      <c r="F382" s="42">
        <v>2968.8807999999999</v>
      </c>
      <c r="G382" s="42">
        <v>5118.76</v>
      </c>
    </row>
    <row r="383" spans="1:7" outlineLevel="3">
      <c r="A383" s="3">
        <v>38597</v>
      </c>
      <c r="B383" s="4" t="s">
        <v>247</v>
      </c>
      <c r="C383" s="4" t="s">
        <v>286</v>
      </c>
      <c r="D383" s="4" t="s">
        <v>259</v>
      </c>
      <c r="E383" s="4" t="s">
        <v>1048</v>
      </c>
      <c r="F383" s="42">
        <v>2929.3275000000003</v>
      </c>
      <c r="G383" s="42">
        <v>5326.05</v>
      </c>
    </row>
    <row r="384" spans="1:7" outlineLevel="3">
      <c r="A384" s="3">
        <v>38606</v>
      </c>
      <c r="B384" s="4" t="s">
        <v>247</v>
      </c>
      <c r="C384" s="4" t="s">
        <v>286</v>
      </c>
      <c r="D384" s="4" t="s">
        <v>262</v>
      </c>
      <c r="E384" s="4" t="s">
        <v>1021</v>
      </c>
      <c r="F384" s="42">
        <v>45.624699999999997</v>
      </c>
      <c r="G384" s="42">
        <v>77.33</v>
      </c>
    </row>
    <row r="385" spans="1:7" outlineLevel="3">
      <c r="A385" s="3">
        <v>38610</v>
      </c>
      <c r="B385" s="4" t="s">
        <v>247</v>
      </c>
      <c r="C385" s="4" t="s">
        <v>286</v>
      </c>
      <c r="D385" s="4" t="s">
        <v>262</v>
      </c>
      <c r="E385" s="4" t="s">
        <v>1007</v>
      </c>
      <c r="F385" s="42">
        <v>4150.4493999999995</v>
      </c>
      <c r="G385" s="42">
        <v>7034.66</v>
      </c>
    </row>
    <row r="386" spans="1:7" outlineLevel="3">
      <c r="A386" s="3">
        <v>38641</v>
      </c>
      <c r="B386" s="4" t="s">
        <v>247</v>
      </c>
      <c r="C386" s="4" t="s">
        <v>286</v>
      </c>
      <c r="D386" s="4" t="s">
        <v>256</v>
      </c>
      <c r="E386" s="4" t="s">
        <v>596</v>
      </c>
      <c r="F386" s="42">
        <v>5137.5224000000007</v>
      </c>
      <c r="G386" s="42">
        <v>7555.18</v>
      </c>
    </row>
    <row r="387" spans="1:7" outlineLevel="3">
      <c r="A387" s="3">
        <v>38654</v>
      </c>
      <c r="B387" s="4" t="s">
        <v>247</v>
      </c>
      <c r="C387" s="4" t="s">
        <v>286</v>
      </c>
      <c r="D387" s="4" t="s">
        <v>281</v>
      </c>
      <c r="E387" s="4" t="s">
        <v>895</v>
      </c>
      <c r="F387" s="42">
        <v>1879.0781999999999</v>
      </c>
      <c r="G387" s="42">
        <v>3239.79</v>
      </c>
    </row>
    <row r="388" spans="1:7" outlineLevel="3">
      <c r="A388" s="3">
        <v>38664</v>
      </c>
      <c r="B388" s="4" t="s">
        <v>247</v>
      </c>
      <c r="C388" s="4" t="s">
        <v>286</v>
      </c>
      <c r="D388" s="4" t="s">
        <v>268</v>
      </c>
      <c r="E388" s="4" t="s">
        <v>869</v>
      </c>
      <c r="F388" s="42">
        <v>7205.11</v>
      </c>
      <c r="G388" s="42">
        <v>7706</v>
      </c>
    </row>
    <row r="389" spans="1:7" outlineLevel="3">
      <c r="A389" s="3">
        <v>38677</v>
      </c>
      <c r="B389" s="4" t="s">
        <v>247</v>
      </c>
      <c r="C389" s="4" t="s">
        <v>286</v>
      </c>
      <c r="D389" s="4" t="s">
        <v>254</v>
      </c>
      <c r="E389" s="4" t="s">
        <v>838</v>
      </c>
      <c r="F389" s="42">
        <v>3180.8159999999998</v>
      </c>
      <c r="G389" s="42">
        <v>8596.7999999999993</v>
      </c>
    </row>
    <row r="390" spans="1:7" outlineLevel="3">
      <c r="A390" s="3">
        <v>38690</v>
      </c>
      <c r="B390" s="4" t="s">
        <v>247</v>
      </c>
      <c r="C390" s="4" t="s">
        <v>286</v>
      </c>
      <c r="D390" s="4" t="s">
        <v>281</v>
      </c>
      <c r="E390" s="4" t="s">
        <v>807</v>
      </c>
      <c r="F390" s="42">
        <v>3171.5980999999997</v>
      </c>
      <c r="G390" s="42">
        <v>5375.59</v>
      </c>
    </row>
    <row r="391" spans="1:7" outlineLevel="3">
      <c r="A391" s="3">
        <v>38703</v>
      </c>
      <c r="B391" s="4" t="s">
        <v>247</v>
      </c>
      <c r="C391" s="4" t="s">
        <v>286</v>
      </c>
      <c r="D391" s="4" t="s">
        <v>288</v>
      </c>
      <c r="E391" s="4" t="s">
        <v>778</v>
      </c>
      <c r="F391" s="42">
        <v>1693.7860000000001</v>
      </c>
      <c r="G391" s="42">
        <v>4577.8</v>
      </c>
    </row>
    <row r="392" spans="1:7" outlineLevel="3">
      <c r="A392" s="3">
        <v>38703</v>
      </c>
      <c r="B392" s="4" t="s">
        <v>247</v>
      </c>
      <c r="C392" s="4" t="s">
        <v>286</v>
      </c>
      <c r="D392" s="4" t="s">
        <v>288</v>
      </c>
      <c r="E392" s="4" t="s">
        <v>779</v>
      </c>
      <c r="F392" s="42">
        <v>1382.0285999999999</v>
      </c>
      <c r="G392" s="42">
        <v>3214.02</v>
      </c>
    </row>
    <row r="393" spans="1:7" outlineLevel="3">
      <c r="A393" s="3">
        <v>38711</v>
      </c>
      <c r="B393" s="4" t="s">
        <v>247</v>
      </c>
      <c r="C393" s="4" t="s">
        <v>286</v>
      </c>
      <c r="D393" s="4" t="s">
        <v>281</v>
      </c>
      <c r="E393" s="4" t="s">
        <v>754</v>
      </c>
      <c r="F393" s="42">
        <v>1812.1424999999999</v>
      </c>
      <c r="G393" s="42">
        <v>2416.19</v>
      </c>
    </row>
    <row r="394" spans="1:7" outlineLevel="3">
      <c r="A394" s="3">
        <v>38718</v>
      </c>
      <c r="B394" s="4" t="s">
        <v>247</v>
      </c>
      <c r="C394" s="4" t="s">
        <v>286</v>
      </c>
      <c r="D394" s="4" t="s">
        <v>265</v>
      </c>
      <c r="E394" s="4" t="s">
        <v>724</v>
      </c>
      <c r="F394" s="42">
        <v>727.48259999999993</v>
      </c>
      <c r="G394" s="42">
        <v>1691.82</v>
      </c>
    </row>
    <row r="395" spans="1:7" outlineLevel="3">
      <c r="A395" s="3">
        <v>38723</v>
      </c>
      <c r="B395" s="4" t="s">
        <v>247</v>
      </c>
      <c r="C395" s="4" t="s">
        <v>286</v>
      </c>
      <c r="D395" s="4" t="s">
        <v>256</v>
      </c>
      <c r="E395" s="4" t="s">
        <v>705</v>
      </c>
      <c r="F395" s="42">
        <v>6567.72</v>
      </c>
      <c r="G395" s="42">
        <v>8756.9599999999991</v>
      </c>
    </row>
    <row r="396" spans="1:7" outlineLevel="3">
      <c r="A396" s="3">
        <v>38726</v>
      </c>
      <c r="B396" s="4" t="s">
        <v>247</v>
      </c>
      <c r="C396" s="4" t="s">
        <v>286</v>
      </c>
      <c r="D396" s="4" t="s">
        <v>251</v>
      </c>
      <c r="E396" s="4" t="s">
        <v>699</v>
      </c>
      <c r="F396" s="42">
        <v>725.55250000000001</v>
      </c>
      <c r="G396" s="42">
        <v>1229.75</v>
      </c>
    </row>
    <row r="397" spans="1:7" outlineLevel="3">
      <c r="A397" s="3">
        <v>38777</v>
      </c>
      <c r="B397" s="4" t="s">
        <v>247</v>
      </c>
      <c r="C397" s="4" t="s">
        <v>286</v>
      </c>
      <c r="D397" s="4" t="s">
        <v>256</v>
      </c>
      <c r="E397" s="4" t="s">
        <v>569</v>
      </c>
      <c r="F397" s="42">
        <v>1885.7070000000001</v>
      </c>
      <c r="G397" s="42">
        <v>4190.46</v>
      </c>
    </row>
    <row r="398" spans="1:7" outlineLevel="3">
      <c r="A398" s="3">
        <v>38780</v>
      </c>
      <c r="B398" s="4" t="s">
        <v>247</v>
      </c>
      <c r="C398" s="4" t="s">
        <v>286</v>
      </c>
      <c r="D398" s="4" t="s">
        <v>303</v>
      </c>
      <c r="E398" s="4" t="s">
        <v>556</v>
      </c>
      <c r="F398" s="42">
        <v>361.3383</v>
      </c>
      <c r="G398" s="42">
        <v>976.59</v>
      </c>
    </row>
    <row r="399" spans="1:7" outlineLevel="3">
      <c r="A399" s="3">
        <v>38787</v>
      </c>
      <c r="B399" s="4" t="s">
        <v>247</v>
      </c>
      <c r="C399" s="4" t="s">
        <v>286</v>
      </c>
      <c r="D399" s="4" t="s">
        <v>262</v>
      </c>
      <c r="E399" s="4" t="s">
        <v>537</v>
      </c>
      <c r="F399" s="42">
        <v>3255.3096000000005</v>
      </c>
      <c r="G399" s="42">
        <v>4787.22</v>
      </c>
    </row>
    <row r="400" spans="1:7" outlineLevel="3">
      <c r="A400" s="3">
        <v>38808</v>
      </c>
      <c r="B400" s="4" t="s">
        <v>247</v>
      </c>
      <c r="C400" s="4" t="s">
        <v>286</v>
      </c>
      <c r="D400" s="4" t="s">
        <v>256</v>
      </c>
      <c r="E400" s="4" t="s">
        <v>481</v>
      </c>
      <c r="F400" s="42">
        <v>1908.7650000000001</v>
      </c>
      <c r="G400" s="42">
        <v>4241.7</v>
      </c>
    </row>
    <row r="401" spans="1:7" outlineLevel="3">
      <c r="A401" s="3">
        <v>38814</v>
      </c>
      <c r="B401" s="4" t="s">
        <v>247</v>
      </c>
      <c r="C401" s="4" t="s">
        <v>286</v>
      </c>
      <c r="D401" s="4" t="s">
        <v>317</v>
      </c>
      <c r="E401" s="4" t="s">
        <v>462</v>
      </c>
      <c r="F401" s="42">
        <v>2178.0852999999997</v>
      </c>
      <c r="G401" s="42">
        <v>3691.67</v>
      </c>
    </row>
    <row r="402" spans="1:7" outlineLevel="3">
      <c r="A402" s="3">
        <v>38816</v>
      </c>
      <c r="B402" s="4" t="s">
        <v>247</v>
      </c>
      <c r="C402" s="4" t="s">
        <v>286</v>
      </c>
      <c r="D402" s="4" t="s">
        <v>276</v>
      </c>
      <c r="E402" s="4" t="s">
        <v>460</v>
      </c>
      <c r="F402" s="42">
        <v>1786.3472000000002</v>
      </c>
      <c r="G402" s="42">
        <v>2029.94</v>
      </c>
    </row>
    <row r="403" spans="1:7" outlineLevel="3">
      <c r="A403" s="3">
        <v>38819</v>
      </c>
      <c r="B403" s="4" t="s">
        <v>247</v>
      </c>
      <c r="C403" s="4" t="s">
        <v>286</v>
      </c>
      <c r="D403" s="4" t="s">
        <v>245</v>
      </c>
      <c r="E403" s="4" t="s">
        <v>451</v>
      </c>
      <c r="F403" s="42">
        <v>4866.6001999999999</v>
      </c>
      <c r="G403" s="42">
        <v>8390.69</v>
      </c>
    </row>
    <row r="404" spans="1:7" outlineLevel="3">
      <c r="A404" s="3">
        <v>38838</v>
      </c>
      <c r="B404" s="4" t="s">
        <v>247</v>
      </c>
      <c r="C404" s="4" t="s">
        <v>286</v>
      </c>
      <c r="D404" s="4" t="s">
        <v>317</v>
      </c>
      <c r="E404" s="4" t="s">
        <v>407</v>
      </c>
      <c r="F404" s="42">
        <v>2347.59</v>
      </c>
      <c r="G404" s="42">
        <v>3130.12</v>
      </c>
    </row>
    <row r="405" spans="1:7" outlineLevel="3">
      <c r="A405" s="3">
        <v>38840</v>
      </c>
      <c r="B405" s="4" t="s">
        <v>247</v>
      </c>
      <c r="C405" s="4" t="s">
        <v>286</v>
      </c>
      <c r="D405" s="4" t="s">
        <v>262</v>
      </c>
      <c r="E405" s="4" t="s">
        <v>393</v>
      </c>
      <c r="F405" s="42">
        <v>2075.59</v>
      </c>
      <c r="G405" s="42">
        <v>3773.8</v>
      </c>
    </row>
    <row r="406" spans="1:7" outlineLevel="3">
      <c r="A406" s="3">
        <v>38855</v>
      </c>
      <c r="B406" s="4" t="s">
        <v>247</v>
      </c>
      <c r="C406" s="4" t="s">
        <v>286</v>
      </c>
      <c r="D406" s="4" t="s">
        <v>303</v>
      </c>
      <c r="E406" s="4" t="s">
        <v>351</v>
      </c>
      <c r="F406" s="42">
        <v>4246.5736500000003</v>
      </c>
      <c r="G406" s="42">
        <v>4541.79</v>
      </c>
    </row>
    <row r="407" spans="1:7" outlineLevel="3">
      <c r="A407" s="3">
        <v>38863</v>
      </c>
      <c r="B407" s="4" t="s">
        <v>247</v>
      </c>
      <c r="C407" s="4" t="s">
        <v>286</v>
      </c>
      <c r="D407" s="4" t="s">
        <v>262</v>
      </c>
      <c r="E407" s="4" t="s">
        <v>326</v>
      </c>
      <c r="F407" s="42">
        <v>5846.415</v>
      </c>
      <c r="G407" s="42">
        <v>7795.22</v>
      </c>
    </row>
    <row r="408" spans="1:7" outlineLevel="3">
      <c r="A408" s="3">
        <v>38876</v>
      </c>
      <c r="B408" s="4" t="s">
        <v>247</v>
      </c>
      <c r="C408" s="4" t="s">
        <v>286</v>
      </c>
      <c r="D408" s="4" t="s">
        <v>256</v>
      </c>
      <c r="E408" s="4" t="s">
        <v>287</v>
      </c>
      <c r="F408" s="42">
        <v>4295.7172</v>
      </c>
      <c r="G408" s="42">
        <v>9990.0400000000009</v>
      </c>
    </row>
    <row r="409" spans="1:7" outlineLevel="2">
      <c r="A409" s="3"/>
      <c r="B409" s="4"/>
      <c r="C409" s="49" t="s">
        <v>2230</v>
      </c>
      <c r="D409" s="4"/>
      <c r="E409" s="4"/>
      <c r="F409" s="42"/>
      <c r="G409" s="42">
        <f>SUBTOTAL(9,G329:G408)</f>
        <v>402080.38999999984</v>
      </c>
    </row>
    <row r="410" spans="1:7" outlineLevel="3">
      <c r="A410" s="3">
        <v>38162</v>
      </c>
      <c r="B410" s="4" t="s">
        <v>247</v>
      </c>
      <c r="C410" s="4" t="s">
        <v>261</v>
      </c>
      <c r="D410" s="4" t="s">
        <v>279</v>
      </c>
      <c r="E410" s="4" t="s">
        <v>2126</v>
      </c>
      <c r="F410" s="42">
        <v>1860.8276500000002</v>
      </c>
      <c r="G410" s="42">
        <v>1990.19</v>
      </c>
    </row>
    <row r="411" spans="1:7" outlineLevel="3">
      <c r="A411" s="3">
        <v>38171</v>
      </c>
      <c r="B411" s="4" t="s">
        <v>247</v>
      </c>
      <c r="C411" s="4" t="s">
        <v>261</v>
      </c>
      <c r="D411" s="4" t="s">
        <v>303</v>
      </c>
      <c r="E411" s="4" t="s">
        <v>2106</v>
      </c>
      <c r="F411" s="42">
        <v>1160.9145000000001</v>
      </c>
      <c r="G411" s="42">
        <v>2579.81</v>
      </c>
    </row>
    <row r="412" spans="1:7" outlineLevel="3">
      <c r="A412" s="3">
        <v>38177</v>
      </c>
      <c r="B412" s="4" t="s">
        <v>247</v>
      </c>
      <c r="C412" s="4" t="s">
        <v>261</v>
      </c>
      <c r="D412" s="4" t="s">
        <v>268</v>
      </c>
      <c r="E412" s="4" t="s">
        <v>2095</v>
      </c>
      <c r="F412" s="42">
        <v>3273.2655999999997</v>
      </c>
      <c r="G412" s="42">
        <v>3719.62</v>
      </c>
    </row>
    <row r="413" spans="1:7" outlineLevel="3">
      <c r="A413" s="3">
        <v>38185</v>
      </c>
      <c r="B413" s="4" t="s">
        <v>247</v>
      </c>
      <c r="C413" s="4" t="s">
        <v>261</v>
      </c>
      <c r="D413" s="4" t="s">
        <v>303</v>
      </c>
      <c r="E413" s="4" t="s">
        <v>2079</v>
      </c>
      <c r="F413" s="42">
        <v>5456.0013999999992</v>
      </c>
      <c r="G413" s="42">
        <v>9247.4599999999991</v>
      </c>
    </row>
    <row r="414" spans="1:7" outlineLevel="3">
      <c r="A414" s="3">
        <v>38189</v>
      </c>
      <c r="B414" s="4" t="s">
        <v>247</v>
      </c>
      <c r="C414" s="4" t="s">
        <v>261</v>
      </c>
      <c r="D414" s="4" t="s">
        <v>245</v>
      </c>
      <c r="E414" s="4" t="s">
        <v>2071</v>
      </c>
      <c r="F414" s="42">
        <v>6587.7</v>
      </c>
      <c r="G414" s="42">
        <v>8783.6</v>
      </c>
    </row>
    <row r="415" spans="1:7" outlineLevel="3">
      <c r="A415" s="3">
        <v>38190</v>
      </c>
      <c r="B415" s="4" t="s">
        <v>247</v>
      </c>
      <c r="C415" s="4" t="s">
        <v>261</v>
      </c>
      <c r="D415" s="4" t="s">
        <v>303</v>
      </c>
      <c r="E415" s="4" t="s">
        <v>2067</v>
      </c>
      <c r="F415" s="42">
        <v>3116.7431999999999</v>
      </c>
      <c r="G415" s="42">
        <v>7248.24</v>
      </c>
    </row>
    <row r="416" spans="1:7" outlineLevel="3">
      <c r="A416" s="3">
        <v>38197</v>
      </c>
      <c r="B416" s="4" t="s">
        <v>247</v>
      </c>
      <c r="C416" s="4" t="s">
        <v>261</v>
      </c>
      <c r="D416" s="4" t="s">
        <v>265</v>
      </c>
      <c r="E416" s="4" t="s">
        <v>2051</v>
      </c>
      <c r="F416" s="42">
        <v>3961.1655999999998</v>
      </c>
      <c r="G416" s="42">
        <v>6713.84</v>
      </c>
    </row>
    <row r="417" spans="1:7" outlineLevel="3">
      <c r="A417" s="3">
        <v>38200</v>
      </c>
      <c r="B417" s="4" t="s">
        <v>247</v>
      </c>
      <c r="C417" s="4" t="s">
        <v>261</v>
      </c>
      <c r="D417" s="4" t="s">
        <v>268</v>
      </c>
      <c r="E417" s="4" t="s">
        <v>2040</v>
      </c>
      <c r="F417" s="42">
        <v>3565.9298000000003</v>
      </c>
      <c r="G417" s="42">
        <v>8292.86</v>
      </c>
    </row>
    <row r="418" spans="1:7" outlineLevel="3">
      <c r="A418" s="3">
        <v>38202</v>
      </c>
      <c r="B418" s="4" t="s">
        <v>247</v>
      </c>
      <c r="C418" s="4" t="s">
        <v>261</v>
      </c>
      <c r="D418" s="4" t="s">
        <v>251</v>
      </c>
      <c r="E418" s="4" t="s">
        <v>2033</v>
      </c>
      <c r="F418" s="42">
        <v>8930.0073499999999</v>
      </c>
      <c r="G418" s="42">
        <v>9550.81</v>
      </c>
    </row>
    <row r="419" spans="1:7" outlineLevel="3">
      <c r="A419" s="3">
        <v>38204</v>
      </c>
      <c r="B419" s="4" t="s">
        <v>247</v>
      </c>
      <c r="C419" s="4" t="s">
        <v>261</v>
      </c>
      <c r="D419" s="4" t="s">
        <v>303</v>
      </c>
      <c r="E419" s="4" t="s">
        <v>2031</v>
      </c>
      <c r="F419" s="42">
        <v>3793.5288</v>
      </c>
      <c r="G419" s="42">
        <v>8822.16</v>
      </c>
    </row>
    <row r="420" spans="1:7" outlineLevel="3">
      <c r="A420" s="3">
        <v>38209</v>
      </c>
      <c r="B420" s="4" t="s">
        <v>247</v>
      </c>
      <c r="C420" s="4" t="s">
        <v>261</v>
      </c>
      <c r="D420" s="4" t="s">
        <v>259</v>
      </c>
      <c r="E420" s="4" t="s">
        <v>2022</v>
      </c>
      <c r="F420" s="42">
        <v>169.1525</v>
      </c>
      <c r="G420" s="42">
        <v>307.55</v>
      </c>
    </row>
    <row r="421" spans="1:7" outlineLevel="3">
      <c r="A421" s="3">
        <v>38210</v>
      </c>
      <c r="B421" s="4" t="s">
        <v>247</v>
      </c>
      <c r="C421" s="4" t="s">
        <v>261</v>
      </c>
      <c r="D421" s="4" t="s">
        <v>268</v>
      </c>
      <c r="E421" s="4" t="s">
        <v>2019</v>
      </c>
      <c r="F421" s="42">
        <v>326.77659999999997</v>
      </c>
      <c r="G421" s="42">
        <v>883.18</v>
      </c>
    </row>
    <row r="422" spans="1:7" outlineLevel="3">
      <c r="A422" s="3">
        <v>38219</v>
      </c>
      <c r="B422" s="4" t="s">
        <v>247</v>
      </c>
      <c r="C422" s="4" t="s">
        <v>261</v>
      </c>
      <c r="D422" s="4" t="s">
        <v>254</v>
      </c>
      <c r="E422" s="4" t="s">
        <v>1998</v>
      </c>
      <c r="F422" s="42">
        <v>2734.8741999999997</v>
      </c>
      <c r="G422" s="42">
        <v>4635.38</v>
      </c>
    </row>
    <row r="423" spans="1:7" outlineLevel="3">
      <c r="A423" s="3">
        <v>38234</v>
      </c>
      <c r="B423" s="4" t="s">
        <v>247</v>
      </c>
      <c r="C423" s="4" t="s">
        <v>261</v>
      </c>
      <c r="D423" s="4" t="s">
        <v>262</v>
      </c>
      <c r="E423" s="4" t="s">
        <v>1961</v>
      </c>
      <c r="F423" s="42">
        <v>5842.0823999999993</v>
      </c>
      <c r="G423" s="42">
        <v>6638.73</v>
      </c>
    </row>
    <row r="424" spans="1:7" outlineLevel="3">
      <c r="A424" s="3">
        <v>38240</v>
      </c>
      <c r="B424" s="4" t="s">
        <v>247</v>
      </c>
      <c r="C424" s="4" t="s">
        <v>261</v>
      </c>
      <c r="D424" s="4" t="s">
        <v>259</v>
      </c>
      <c r="E424" s="4" t="s">
        <v>1938</v>
      </c>
      <c r="F424" s="42">
        <v>2996.1374999999998</v>
      </c>
      <c r="G424" s="42">
        <v>3994.85</v>
      </c>
    </row>
    <row r="425" spans="1:7" outlineLevel="3">
      <c r="A425" s="3">
        <v>38244</v>
      </c>
      <c r="B425" s="4" t="s">
        <v>247</v>
      </c>
      <c r="C425" s="4" t="s">
        <v>261</v>
      </c>
      <c r="D425" s="4" t="s">
        <v>281</v>
      </c>
      <c r="E425" s="4" t="s">
        <v>1931</v>
      </c>
      <c r="F425" s="42">
        <v>3229.116</v>
      </c>
      <c r="G425" s="42">
        <v>3453.6</v>
      </c>
    </row>
    <row r="426" spans="1:7" outlineLevel="3">
      <c r="A426" s="3">
        <v>38249</v>
      </c>
      <c r="B426" s="4" t="s">
        <v>247</v>
      </c>
      <c r="C426" s="4" t="s">
        <v>261</v>
      </c>
      <c r="D426" s="4" t="s">
        <v>262</v>
      </c>
      <c r="E426" s="4" t="s">
        <v>1920</v>
      </c>
      <c r="F426" s="42">
        <v>2145.6071999999999</v>
      </c>
      <c r="G426" s="42">
        <v>2438.19</v>
      </c>
    </row>
    <row r="427" spans="1:7" outlineLevel="3">
      <c r="A427" s="3">
        <v>38250</v>
      </c>
      <c r="B427" s="4" t="s">
        <v>247</v>
      </c>
      <c r="C427" s="4" t="s">
        <v>261</v>
      </c>
      <c r="D427" s="4" t="s">
        <v>288</v>
      </c>
      <c r="E427" s="4" t="s">
        <v>1917</v>
      </c>
      <c r="F427" s="42">
        <v>2081.2875000000004</v>
      </c>
      <c r="G427" s="42">
        <v>2775.05</v>
      </c>
    </row>
    <row r="428" spans="1:7" outlineLevel="3">
      <c r="A428" s="3">
        <v>38253</v>
      </c>
      <c r="B428" s="4" t="s">
        <v>247</v>
      </c>
      <c r="C428" s="4" t="s">
        <v>261</v>
      </c>
      <c r="D428" s="4" t="s">
        <v>254</v>
      </c>
      <c r="E428" s="4" t="s">
        <v>1907</v>
      </c>
      <c r="F428" s="42">
        <v>4089.3860000000004</v>
      </c>
      <c r="G428" s="42">
        <v>9510.2000000000007</v>
      </c>
    </row>
    <row r="429" spans="1:7" outlineLevel="3">
      <c r="A429" s="3">
        <v>38263</v>
      </c>
      <c r="B429" s="4" t="s">
        <v>247</v>
      </c>
      <c r="C429" s="4" t="s">
        <v>261</v>
      </c>
      <c r="D429" s="4" t="s">
        <v>259</v>
      </c>
      <c r="E429" s="4" t="s">
        <v>1877</v>
      </c>
      <c r="F429" s="42">
        <v>387.57099999999997</v>
      </c>
      <c r="G429" s="42">
        <v>656.9</v>
      </c>
    </row>
    <row r="430" spans="1:7" outlineLevel="3">
      <c r="A430" s="3">
        <v>38267</v>
      </c>
      <c r="B430" s="4" t="s">
        <v>247</v>
      </c>
      <c r="C430" s="4" t="s">
        <v>261</v>
      </c>
      <c r="D430" s="4" t="s">
        <v>251</v>
      </c>
      <c r="E430" s="4" t="s">
        <v>1862</v>
      </c>
      <c r="F430" s="42">
        <v>5417.6813999999995</v>
      </c>
      <c r="G430" s="42">
        <v>9340.83</v>
      </c>
    </row>
    <row r="431" spans="1:7" outlineLevel="3">
      <c r="A431" s="3">
        <v>38271</v>
      </c>
      <c r="B431" s="4" t="s">
        <v>247</v>
      </c>
      <c r="C431" s="4" t="s">
        <v>261</v>
      </c>
      <c r="D431" s="4" t="s">
        <v>245</v>
      </c>
      <c r="E431" s="4" t="s">
        <v>1852</v>
      </c>
      <c r="F431" s="42">
        <v>1496.8125</v>
      </c>
      <c r="G431" s="42">
        <v>3326.25</v>
      </c>
    </row>
    <row r="432" spans="1:7" outlineLevel="3">
      <c r="A432" s="3">
        <v>38273</v>
      </c>
      <c r="B432" s="4" t="s">
        <v>247</v>
      </c>
      <c r="C432" s="4" t="s">
        <v>261</v>
      </c>
      <c r="D432" s="4" t="s">
        <v>256</v>
      </c>
      <c r="E432" s="4" t="s">
        <v>1847</v>
      </c>
      <c r="F432" s="42">
        <v>1801.0616</v>
      </c>
      <c r="G432" s="42">
        <v>2648.62</v>
      </c>
    </row>
    <row r="433" spans="1:7" outlineLevel="3">
      <c r="A433" s="3">
        <v>38283</v>
      </c>
      <c r="B433" s="4" t="s">
        <v>247</v>
      </c>
      <c r="C433" s="4" t="s">
        <v>261</v>
      </c>
      <c r="D433" s="4" t="s">
        <v>268</v>
      </c>
      <c r="E433" s="4" t="s">
        <v>1824</v>
      </c>
      <c r="F433" s="42">
        <v>1719.2168000000004</v>
      </c>
      <c r="G433" s="42">
        <v>2528.2600000000002</v>
      </c>
    </row>
    <row r="434" spans="1:7" outlineLevel="3">
      <c r="A434" s="3">
        <v>38284</v>
      </c>
      <c r="B434" s="4" t="s">
        <v>247</v>
      </c>
      <c r="C434" s="4" t="s">
        <v>261</v>
      </c>
      <c r="D434" s="4" t="s">
        <v>256</v>
      </c>
      <c r="E434" s="4" t="s">
        <v>1820</v>
      </c>
      <c r="F434" s="42">
        <v>5011.1716000000006</v>
      </c>
      <c r="G434" s="42">
        <v>7369.37</v>
      </c>
    </row>
    <row r="435" spans="1:7" outlineLevel="3">
      <c r="A435" s="3">
        <v>38292</v>
      </c>
      <c r="B435" s="4" t="s">
        <v>247</v>
      </c>
      <c r="C435" s="4" t="s">
        <v>261</v>
      </c>
      <c r="D435" s="4" t="s">
        <v>276</v>
      </c>
      <c r="E435" s="4" t="s">
        <v>1807</v>
      </c>
      <c r="F435" s="42">
        <v>1283.5119</v>
      </c>
      <c r="G435" s="42">
        <v>1372.74</v>
      </c>
    </row>
    <row r="436" spans="1:7" outlineLevel="3">
      <c r="A436" s="3">
        <v>38312</v>
      </c>
      <c r="B436" s="4" t="s">
        <v>247</v>
      </c>
      <c r="C436" s="4" t="s">
        <v>261</v>
      </c>
      <c r="D436" s="4" t="s">
        <v>279</v>
      </c>
      <c r="E436" s="4" t="s">
        <v>1777</v>
      </c>
      <c r="F436" s="42">
        <v>2500.83</v>
      </c>
      <c r="G436" s="42">
        <v>6759</v>
      </c>
    </row>
    <row r="437" spans="1:7" outlineLevel="3">
      <c r="A437" s="3">
        <v>38317</v>
      </c>
      <c r="B437" s="4" t="s">
        <v>247</v>
      </c>
      <c r="C437" s="4" t="s">
        <v>261</v>
      </c>
      <c r="D437" s="4" t="s">
        <v>281</v>
      </c>
      <c r="E437" s="4" t="s">
        <v>1766</v>
      </c>
      <c r="F437" s="42">
        <v>3950.3463999999999</v>
      </c>
      <c r="G437" s="42">
        <v>4489.03</v>
      </c>
    </row>
    <row r="438" spans="1:7" outlineLevel="3">
      <c r="A438" s="3">
        <v>38321</v>
      </c>
      <c r="B438" s="4" t="s">
        <v>247</v>
      </c>
      <c r="C438" s="4" t="s">
        <v>261</v>
      </c>
      <c r="D438" s="4" t="s">
        <v>288</v>
      </c>
      <c r="E438" s="4" t="s">
        <v>1759</v>
      </c>
      <c r="F438" s="42">
        <v>6499.4374500000004</v>
      </c>
      <c r="G438" s="42">
        <v>6951.27</v>
      </c>
    </row>
    <row r="439" spans="1:7" outlineLevel="3">
      <c r="A439" s="3">
        <v>38328</v>
      </c>
      <c r="B439" s="4" t="s">
        <v>247</v>
      </c>
      <c r="C439" s="4" t="s">
        <v>261</v>
      </c>
      <c r="D439" s="4" t="s">
        <v>256</v>
      </c>
      <c r="E439" s="4" t="s">
        <v>1743</v>
      </c>
      <c r="F439" s="42">
        <v>2845.9004</v>
      </c>
      <c r="G439" s="42">
        <v>4823.5600000000004</v>
      </c>
    </row>
    <row r="440" spans="1:7" outlineLevel="3">
      <c r="A440" s="3">
        <v>38336</v>
      </c>
      <c r="B440" s="4" t="s">
        <v>247</v>
      </c>
      <c r="C440" s="4" t="s">
        <v>261</v>
      </c>
      <c r="D440" s="4" t="s">
        <v>303</v>
      </c>
      <c r="E440" s="4" t="s">
        <v>1721</v>
      </c>
      <c r="F440" s="42">
        <v>1838.2328</v>
      </c>
      <c r="G440" s="42">
        <v>4274.96</v>
      </c>
    </row>
    <row r="441" spans="1:7" outlineLevel="3">
      <c r="A441" s="3">
        <v>38342</v>
      </c>
      <c r="B441" s="4" t="s">
        <v>247</v>
      </c>
      <c r="C441" s="4" t="s">
        <v>261</v>
      </c>
      <c r="D441" s="4" t="s">
        <v>251</v>
      </c>
      <c r="E441" s="4" t="s">
        <v>1703</v>
      </c>
      <c r="F441" s="42">
        <v>1246.3055000000002</v>
      </c>
      <c r="G441" s="42">
        <v>2266.0100000000002</v>
      </c>
    </row>
    <row r="442" spans="1:7" outlineLevel="3">
      <c r="A442" s="3">
        <v>38348</v>
      </c>
      <c r="B442" s="4" t="s">
        <v>247</v>
      </c>
      <c r="C442" s="4" t="s">
        <v>261</v>
      </c>
      <c r="D442" s="4" t="s">
        <v>276</v>
      </c>
      <c r="E442" s="4" t="s">
        <v>794</v>
      </c>
      <c r="F442" s="42">
        <v>4638.9192000000003</v>
      </c>
      <c r="G442" s="42">
        <v>6821.94</v>
      </c>
    </row>
    <row r="443" spans="1:7" outlineLevel="3">
      <c r="A443" s="3">
        <v>38350</v>
      </c>
      <c r="B443" s="4" t="s">
        <v>247</v>
      </c>
      <c r="C443" s="4" t="s">
        <v>261</v>
      </c>
      <c r="D443" s="4" t="s">
        <v>262</v>
      </c>
      <c r="E443" s="4" t="s">
        <v>1679</v>
      </c>
      <c r="F443" s="42">
        <v>4204.4969999999994</v>
      </c>
      <c r="G443" s="42">
        <v>9777.9</v>
      </c>
    </row>
    <row r="444" spans="1:7" outlineLevel="3">
      <c r="A444" s="3">
        <v>38351</v>
      </c>
      <c r="B444" s="4" t="s">
        <v>247</v>
      </c>
      <c r="C444" s="4" t="s">
        <v>261</v>
      </c>
      <c r="D444" s="4" t="s">
        <v>256</v>
      </c>
      <c r="E444" s="4" t="s">
        <v>1678</v>
      </c>
      <c r="F444" s="42">
        <v>1309.4024999999999</v>
      </c>
      <c r="G444" s="42">
        <v>1745.87</v>
      </c>
    </row>
    <row r="445" spans="1:7" outlineLevel="3">
      <c r="A445" s="3">
        <v>38362</v>
      </c>
      <c r="B445" s="4" t="s">
        <v>247</v>
      </c>
      <c r="C445" s="4" t="s">
        <v>261</v>
      </c>
      <c r="D445" s="4" t="s">
        <v>262</v>
      </c>
      <c r="E445" s="4" t="s">
        <v>1643</v>
      </c>
      <c r="F445" s="42">
        <v>4120.4360999999999</v>
      </c>
      <c r="G445" s="42">
        <v>6983.79</v>
      </c>
    </row>
    <row r="446" spans="1:7" outlineLevel="3">
      <c r="A446" s="3">
        <v>38363</v>
      </c>
      <c r="B446" s="4" t="s">
        <v>247</v>
      </c>
      <c r="C446" s="4" t="s">
        <v>261</v>
      </c>
      <c r="D446" s="4" t="s">
        <v>265</v>
      </c>
      <c r="E446" s="4" t="s">
        <v>1641</v>
      </c>
      <c r="F446" s="42">
        <v>5217.1855999999998</v>
      </c>
      <c r="G446" s="42">
        <v>5928.62</v>
      </c>
    </row>
    <row r="447" spans="1:7" outlineLevel="3">
      <c r="A447" s="3">
        <v>38364</v>
      </c>
      <c r="B447" s="4" t="s">
        <v>247</v>
      </c>
      <c r="C447" s="4" t="s">
        <v>261</v>
      </c>
      <c r="D447" s="4" t="s">
        <v>288</v>
      </c>
      <c r="E447" s="4" t="s">
        <v>1637</v>
      </c>
      <c r="F447" s="42">
        <v>2647.8405000000002</v>
      </c>
      <c r="G447" s="42">
        <v>5884.09</v>
      </c>
    </row>
    <row r="448" spans="1:7" outlineLevel="3">
      <c r="A448" s="3">
        <v>38393</v>
      </c>
      <c r="B448" s="4" t="s">
        <v>247</v>
      </c>
      <c r="C448" s="4" t="s">
        <v>261</v>
      </c>
      <c r="D448" s="4" t="s">
        <v>254</v>
      </c>
      <c r="E448" s="4" t="s">
        <v>1554</v>
      </c>
      <c r="F448" s="42">
        <v>2590.3503999999998</v>
      </c>
      <c r="G448" s="42">
        <v>2943.58</v>
      </c>
    </row>
    <row r="449" spans="1:7" outlineLevel="3">
      <c r="A449" s="3">
        <v>38399</v>
      </c>
      <c r="B449" s="4" t="s">
        <v>247</v>
      </c>
      <c r="C449" s="4" t="s">
        <v>261</v>
      </c>
      <c r="D449" s="4" t="s">
        <v>256</v>
      </c>
      <c r="E449" s="4" t="s">
        <v>1542</v>
      </c>
      <c r="F449" s="42">
        <v>6575.61</v>
      </c>
      <c r="G449" s="42">
        <v>8767.48</v>
      </c>
    </row>
    <row r="450" spans="1:7" outlineLevel="3">
      <c r="A450" s="3">
        <v>38408</v>
      </c>
      <c r="B450" s="4" t="s">
        <v>247</v>
      </c>
      <c r="C450" s="4" t="s">
        <v>261</v>
      </c>
      <c r="D450" s="4" t="s">
        <v>281</v>
      </c>
      <c r="E450" s="4" t="s">
        <v>1519</v>
      </c>
      <c r="F450" s="42">
        <v>2947.3537500000002</v>
      </c>
      <c r="G450" s="42">
        <v>3152.25</v>
      </c>
    </row>
    <row r="451" spans="1:7" outlineLevel="3">
      <c r="A451" s="3">
        <v>38427</v>
      </c>
      <c r="B451" s="4" t="s">
        <v>247</v>
      </c>
      <c r="C451" s="4" t="s">
        <v>261</v>
      </c>
      <c r="D451" s="4" t="s">
        <v>303</v>
      </c>
      <c r="E451" s="4" t="s">
        <v>1469</v>
      </c>
      <c r="F451" s="42">
        <v>4446.2055</v>
      </c>
      <c r="G451" s="42">
        <v>4755.3</v>
      </c>
    </row>
    <row r="452" spans="1:7" outlineLevel="3">
      <c r="A452" s="3">
        <v>38432</v>
      </c>
      <c r="B452" s="4" t="s">
        <v>247</v>
      </c>
      <c r="C452" s="4" t="s">
        <v>261</v>
      </c>
      <c r="D452" s="4" t="s">
        <v>317</v>
      </c>
      <c r="E452" s="4" t="s">
        <v>1457</v>
      </c>
      <c r="F452" s="42">
        <v>4189.1417000000001</v>
      </c>
      <c r="G452" s="42">
        <v>9742.19</v>
      </c>
    </row>
    <row r="453" spans="1:7" outlineLevel="3">
      <c r="A453" s="3">
        <v>38436</v>
      </c>
      <c r="B453" s="4" t="s">
        <v>247</v>
      </c>
      <c r="C453" s="4" t="s">
        <v>261</v>
      </c>
      <c r="D453" s="4" t="s">
        <v>251</v>
      </c>
      <c r="E453" s="4" t="s">
        <v>1446</v>
      </c>
      <c r="F453" s="42">
        <v>3382.6940000000004</v>
      </c>
      <c r="G453" s="42">
        <v>4974.55</v>
      </c>
    </row>
    <row r="454" spans="1:7" outlineLevel="3">
      <c r="A454" s="3">
        <v>38445</v>
      </c>
      <c r="B454" s="4" t="s">
        <v>247</v>
      </c>
      <c r="C454" s="4" t="s">
        <v>261</v>
      </c>
      <c r="D454" s="4" t="s">
        <v>245</v>
      </c>
      <c r="E454" s="4" t="s">
        <v>970</v>
      </c>
      <c r="F454" s="42">
        <v>219.08240000000001</v>
      </c>
      <c r="G454" s="42">
        <v>322.18</v>
      </c>
    </row>
    <row r="455" spans="1:7" outlineLevel="3">
      <c r="A455" s="3">
        <v>38464</v>
      </c>
      <c r="B455" s="4" t="s">
        <v>247</v>
      </c>
      <c r="C455" s="4" t="s">
        <v>261</v>
      </c>
      <c r="D455" s="4" t="s">
        <v>259</v>
      </c>
      <c r="E455" s="4" t="s">
        <v>1389</v>
      </c>
      <c r="F455" s="42">
        <v>275.69920000000002</v>
      </c>
      <c r="G455" s="42">
        <v>405.44</v>
      </c>
    </row>
    <row r="456" spans="1:7" outlineLevel="3">
      <c r="A456" s="3">
        <v>38470</v>
      </c>
      <c r="B456" s="4" t="s">
        <v>247</v>
      </c>
      <c r="C456" s="4" t="s">
        <v>261</v>
      </c>
      <c r="D456" s="4" t="s">
        <v>281</v>
      </c>
      <c r="E456" s="4" t="s">
        <v>1369</v>
      </c>
      <c r="F456" s="42">
        <v>3493.0533999999998</v>
      </c>
      <c r="G456" s="42">
        <v>8123.38</v>
      </c>
    </row>
    <row r="457" spans="1:7" outlineLevel="3">
      <c r="A457" s="3">
        <v>38475</v>
      </c>
      <c r="B457" s="4" t="s">
        <v>247</v>
      </c>
      <c r="C457" s="4" t="s">
        <v>261</v>
      </c>
      <c r="D457" s="4" t="s">
        <v>251</v>
      </c>
      <c r="E457" s="4" t="s">
        <v>1355</v>
      </c>
      <c r="F457" s="42">
        <v>531.59</v>
      </c>
      <c r="G457" s="42">
        <v>781.75</v>
      </c>
    </row>
    <row r="458" spans="1:7" outlineLevel="3">
      <c r="A458" s="3">
        <v>38505</v>
      </c>
      <c r="B458" s="4" t="s">
        <v>247</v>
      </c>
      <c r="C458" s="4" t="s">
        <v>261</v>
      </c>
      <c r="D458" s="4" t="s">
        <v>251</v>
      </c>
      <c r="E458" s="4" t="s">
        <v>1287</v>
      </c>
      <c r="F458" s="42">
        <v>6662.5244000000002</v>
      </c>
      <c r="G458" s="42">
        <v>9797.83</v>
      </c>
    </row>
    <row r="459" spans="1:7" outlineLevel="3">
      <c r="A459" s="3">
        <v>38516</v>
      </c>
      <c r="B459" s="4" t="s">
        <v>247</v>
      </c>
      <c r="C459" s="4" t="s">
        <v>261</v>
      </c>
      <c r="D459" s="4" t="s">
        <v>259</v>
      </c>
      <c r="E459" s="4" t="s">
        <v>1260</v>
      </c>
      <c r="F459" s="42">
        <v>5643.7452999999996</v>
      </c>
      <c r="G459" s="42">
        <v>9565.67</v>
      </c>
    </row>
    <row r="460" spans="1:7" outlineLevel="3">
      <c r="A460" s="3">
        <v>38522</v>
      </c>
      <c r="B460" s="4" t="s">
        <v>247</v>
      </c>
      <c r="C460" s="4" t="s">
        <v>261</v>
      </c>
      <c r="D460" s="4" t="s">
        <v>256</v>
      </c>
      <c r="E460" s="4" t="s">
        <v>1244</v>
      </c>
      <c r="F460" s="42">
        <v>3281.5376000000001</v>
      </c>
      <c r="G460" s="42">
        <v>3729.02</v>
      </c>
    </row>
    <row r="461" spans="1:7" outlineLevel="3">
      <c r="A461" s="3">
        <v>38528</v>
      </c>
      <c r="B461" s="4" t="s">
        <v>247</v>
      </c>
      <c r="C461" s="4" t="s">
        <v>261</v>
      </c>
      <c r="D461" s="4" t="s">
        <v>281</v>
      </c>
      <c r="E461" s="4" t="s">
        <v>1232</v>
      </c>
      <c r="F461" s="42">
        <v>3282.3225000000002</v>
      </c>
      <c r="G461" s="42">
        <v>7294.05</v>
      </c>
    </row>
    <row r="462" spans="1:7" outlineLevel="3">
      <c r="A462" s="3">
        <v>38534</v>
      </c>
      <c r="B462" s="4" t="s">
        <v>247</v>
      </c>
      <c r="C462" s="4" t="s">
        <v>261</v>
      </c>
      <c r="D462" s="4" t="s">
        <v>259</v>
      </c>
      <c r="E462" s="4" t="s">
        <v>1222</v>
      </c>
      <c r="F462" s="42">
        <v>2807.01</v>
      </c>
      <c r="G462" s="42">
        <v>6237.8</v>
      </c>
    </row>
    <row r="463" spans="1:7" outlineLevel="3">
      <c r="A463" s="3">
        <v>38544</v>
      </c>
      <c r="B463" s="4" t="s">
        <v>247</v>
      </c>
      <c r="C463" s="4" t="s">
        <v>261</v>
      </c>
      <c r="D463" s="4" t="s">
        <v>254</v>
      </c>
      <c r="E463" s="4" t="s">
        <v>1195</v>
      </c>
      <c r="F463" s="42">
        <v>5096.5380000000005</v>
      </c>
      <c r="G463" s="42">
        <v>8638.2000000000007</v>
      </c>
    </row>
    <row r="464" spans="1:7" outlineLevel="3">
      <c r="A464" s="3">
        <v>38554</v>
      </c>
      <c r="B464" s="4" t="s">
        <v>247</v>
      </c>
      <c r="C464" s="4" t="s">
        <v>261</v>
      </c>
      <c r="D464" s="4" t="s">
        <v>317</v>
      </c>
      <c r="E464" s="4" t="s">
        <v>1164</v>
      </c>
      <c r="F464" s="42">
        <v>1641.6136000000001</v>
      </c>
      <c r="G464" s="42">
        <v>1865.47</v>
      </c>
    </row>
    <row r="465" spans="1:7" outlineLevel="3">
      <c r="A465" s="3">
        <v>38562</v>
      </c>
      <c r="B465" s="4" t="s">
        <v>247</v>
      </c>
      <c r="C465" s="4" t="s">
        <v>261</v>
      </c>
      <c r="D465" s="4" t="s">
        <v>276</v>
      </c>
      <c r="E465" s="4" t="s">
        <v>1136</v>
      </c>
      <c r="F465" s="42">
        <v>3218.3250000000003</v>
      </c>
      <c r="G465" s="42">
        <v>5851.5</v>
      </c>
    </row>
    <row r="466" spans="1:7" outlineLevel="3">
      <c r="A466" s="3">
        <v>38565</v>
      </c>
      <c r="B466" s="4" t="s">
        <v>247</v>
      </c>
      <c r="C466" s="4" t="s">
        <v>261</v>
      </c>
      <c r="D466" s="4" t="s">
        <v>317</v>
      </c>
      <c r="E466" s="4" t="s">
        <v>1130</v>
      </c>
      <c r="F466" s="42">
        <v>7010.2725000000009</v>
      </c>
      <c r="G466" s="42">
        <v>9347.0300000000007</v>
      </c>
    </row>
    <row r="467" spans="1:7" outlineLevel="3">
      <c r="A467" s="3">
        <v>38572</v>
      </c>
      <c r="B467" s="4" t="s">
        <v>247</v>
      </c>
      <c r="C467" s="4" t="s">
        <v>261</v>
      </c>
      <c r="D467" s="4" t="s">
        <v>288</v>
      </c>
      <c r="E467" s="4" t="s">
        <v>1113</v>
      </c>
      <c r="F467" s="42">
        <v>2237.4629</v>
      </c>
      <c r="G467" s="42">
        <v>3792.31</v>
      </c>
    </row>
    <row r="468" spans="1:7" outlineLevel="3">
      <c r="A468" s="3">
        <v>38582</v>
      </c>
      <c r="B468" s="4" t="s">
        <v>247</v>
      </c>
      <c r="C468" s="4" t="s">
        <v>261</v>
      </c>
      <c r="D468" s="4" t="s">
        <v>281</v>
      </c>
      <c r="E468" s="4" t="s">
        <v>1090</v>
      </c>
      <c r="F468" s="42">
        <v>5147.4361999999992</v>
      </c>
      <c r="G468" s="42">
        <v>8874.89</v>
      </c>
    </row>
    <row r="469" spans="1:7" outlineLevel="3">
      <c r="A469" s="3">
        <v>38591</v>
      </c>
      <c r="B469" s="4" t="s">
        <v>247</v>
      </c>
      <c r="C469" s="4" t="s">
        <v>261</v>
      </c>
      <c r="D469" s="4" t="s">
        <v>281</v>
      </c>
      <c r="E469" s="4" t="s">
        <v>1062</v>
      </c>
      <c r="F469" s="42">
        <v>3424.9160000000002</v>
      </c>
      <c r="G469" s="42">
        <v>6227.12</v>
      </c>
    </row>
    <row r="470" spans="1:7" outlineLevel="3">
      <c r="A470" s="3">
        <v>38592</v>
      </c>
      <c r="B470" s="4" t="s">
        <v>247</v>
      </c>
      <c r="C470" s="4" t="s">
        <v>261</v>
      </c>
      <c r="D470" s="4" t="s">
        <v>245</v>
      </c>
      <c r="E470" s="4" t="s">
        <v>1058</v>
      </c>
      <c r="F470" s="42">
        <v>5503.7975999999999</v>
      </c>
      <c r="G470" s="42">
        <v>8093.82</v>
      </c>
    </row>
    <row r="471" spans="1:7" outlineLevel="3">
      <c r="A471" s="3">
        <v>38593</v>
      </c>
      <c r="B471" s="4" t="s">
        <v>247</v>
      </c>
      <c r="C471" s="4" t="s">
        <v>261</v>
      </c>
      <c r="D471" s="4" t="s">
        <v>279</v>
      </c>
      <c r="E471" s="4" t="s">
        <v>1056</v>
      </c>
      <c r="F471" s="42">
        <v>3739.0736000000002</v>
      </c>
      <c r="G471" s="42">
        <v>8695.52</v>
      </c>
    </row>
    <row r="472" spans="1:7" outlineLevel="3">
      <c r="A472" s="3">
        <v>38608</v>
      </c>
      <c r="B472" s="4" t="s">
        <v>247</v>
      </c>
      <c r="C472" s="4" t="s">
        <v>261</v>
      </c>
      <c r="D472" s="4" t="s">
        <v>317</v>
      </c>
      <c r="E472" s="4" t="s">
        <v>1013</v>
      </c>
      <c r="F472" s="42">
        <v>2306.5689000000002</v>
      </c>
      <c r="G472" s="42">
        <v>6233.97</v>
      </c>
    </row>
    <row r="473" spans="1:7" outlineLevel="3">
      <c r="A473" s="3">
        <v>38615</v>
      </c>
      <c r="B473" s="4" t="s">
        <v>247</v>
      </c>
      <c r="C473" s="4" t="s">
        <v>261</v>
      </c>
      <c r="D473" s="4" t="s">
        <v>268</v>
      </c>
      <c r="E473" s="4" t="s">
        <v>992</v>
      </c>
      <c r="F473" s="42">
        <v>2832.6725999999999</v>
      </c>
      <c r="G473" s="42">
        <v>4801.1400000000003</v>
      </c>
    </row>
    <row r="474" spans="1:7" outlineLevel="3">
      <c r="A474" s="3">
        <v>38624</v>
      </c>
      <c r="B474" s="4" t="s">
        <v>247</v>
      </c>
      <c r="C474" s="4" t="s">
        <v>261</v>
      </c>
      <c r="D474" s="4" t="s">
        <v>245</v>
      </c>
      <c r="E474" s="4" t="s">
        <v>972</v>
      </c>
      <c r="F474" s="42">
        <v>6424.8304000000007</v>
      </c>
      <c r="G474" s="42">
        <v>9448.2800000000007</v>
      </c>
    </row>
    <row r="475" spans="1:7" outlineLevel="3">
      <c r="A475" s="3">
        <v>38630</v>
      </c>
      <c r="B475" s="4" t="s">
        <v>247</v>
      </c>
      <c r="C475" s="4" t="s">
        <v>261</v>
      </c>
      <c r="D475" s="4" t="s">
        <v>254</v>
      </c>
      <c r="E475" s="4" t="s">
        <v>954</v>
      </c>
      <c r="F475" s="42">
        <v>1365.32</v>
      </c>
      <c r="G475" s="42">
        <v>1551.5</v>
      </c>
    </row>
    <row r="476" spans="1:7" outlineLevel="3">
      <c r="A476" s="3">
        <v>38667</v>
      </c>
      <c r="B476" s="4" t="s">
        <v>247</v>
      </c>
      <c r="C476" s="4" t="s">
        <v>261</v>
      </c>
      <c r="D476" s="4" t="s">
        <v>317</v>
      </c>
      <c r="E476" s="4" t="s">
        <v>862</v>
      </c>
      <c r="F476" s="42">
        <v>1803.8388</v>
      </c>
      <c r="G476" s="42">
        <v>4875.24</v>
      </c>
    </row>
    <row r="477" spans="1:7" outlineLevel="3">
      <c r="A477" s="3">
        <v>38669</v>
      </c>
      <c r="B477" s="4" t="s">
        <v>247</v>
      </c>
      <c r="C477" s="4" t="s">
        <v>261</v>
      </c>
      <c r="D477" s="4" t="s">
        <v>279</v>
      </c>
      <c r="E477" s="4" t="s">
        <v>859</v>
      </c>
      <c r="F477" s="42">
        <v>4231.4634999999998</v>
      </c>
      <c r="G477" s="42">
        <v>7693.57</v>
      </c>
    </row>
    <row r="478" spans="1:7" outlineLevel="3">
      <c r="A478" s="3">
        <v>38672</v>
      </c>
      <c r="B478" s="4" t="s">
        <v>247</v>
      </c>
      <c r="C478" s="4" t="s">
        <v>261</v>
      </c>
      <c r="D478" s="4" t="s">
        <v>245</v>
      </c>
      <c r="E478" s="4" t="s">
        <v>851</v>
      </c>
      <c r="F478" s="42">
        <v>3606.3604</v>
      </c>
      <c r="G478" s="42">
        <v>9746.92</v>
      </c>
    </row>
    <row r="479" spans="1:7" outlineLevel="3">
      <c r="A479" s="3">
        <v>38674</v>
      </c>
      <c r="B479" s="4" t="s">
        <v>247</v>
      </c>
      <c r="C479" s="4" t="s">
        <v>261</v>
      </c>
      <c r="D479" s="4" t="s">
        <v>279</v>
      </c>
      <c r="E479" s="4" t="s">
        <v>848</v>
      </c>
      <c r="F479" s="42">
        <v>1059.2836</v>
      </c>
      <c r="G479" s="42">
        <v>1557.77</v>
      </c>
    </row>
    <row r="480" spans="1:7" outlineLevel="3">
      <c r="A480" s="3">
        <v>38679</v>
      </c>
      <c r="B480" s="4" t="s">
        <v>247</v>
      </c>
      <c r="C480" s="4" t="s">
        <v>261</v>
      </c>
      <c r="D480" s="4" t="s">
        <v>268</v>
      </c>
      <c r="E480" s="4" t="s">
        <v>832</v>
      </c>
      <c r="F480" s="42">
        <v>3256.9667999999997</v>
      </c>
      <c r="G480" s="42">
        <v>5615.46</v>
      </c>
    </row>
    <row r="481" spans="1:7" outlineLevel="3">
      <c r="A481" s="3">
        <v>38690</v>
      </c>
      <c r="B481" s="4" t="s">
        <v>247</v>
      </c>
      <c r="C481" s="4" t="s">
        <v>261</v>
      </c>
      <c r="D481" s="4" t="s">
        <v>251</v>
      </c>
      <c r="E481" s="4" t="s">
        <v>808</v>
      </c>
      <c r="F481" s="42">
        <v>2348.5953</v>
      </c>
      <c r="G481" s="42">
        <v>3980.67</v>
      </c>
    </row>
    <row r="482" spans="1:7" outlineLevel="3">
      <c r="A482" s="3">
        <v>38693</v>
      </c>
      <c r="B482" s="4" t="s">
        <v>247</v>
      </c>
      <c r="C482" s="4" t="s">
        <v>261</v>
      </c>
      <c r="D482" s="4" t="s">
        <v>268</v>
      </c>
      <c r="E482" s="4" t="s">
        <v>800</v>
      </c>
      <c r="F482" s="42">
        <v>4257.4391999999998</v>
      </c>
      <c r="G482" s="42">
        <v>6260.94</v>
      </c>
    </row>
    <row r="483" spans="1:7" outlineLevel="3">
      <c r="A483" s="3">
        <v>38703</v>
      </c>
      <c r="B483" s="4" t="s">
        <v>247</v>
      </c>
      <c r="C483" s="4" t="s">
        <v>261</v>
      </c>
      <c r="D483" s="4" t="s">
        <v>288</v>
      </c>
      <c r="E483" s="4" t="s">
        <v>776</v>
      </c>
      <c r="F483" s="42">
        <v>3549.915</v>
      </c>
      <c r="G483" s="42">
        <v>7888.7</v>
      </c>
    </row>
    <row r="484" spans="1:7" outlineLevel="3">
      <c r="A484" s="3">
        <v>38703</v>
      </c>
      <c r="B484" s="4" t="s">
        <v>247</v>
      </c>
      <c r="C484" s="4" t="s">
        <v>261</v>
      </c>
      <c r="D484" s="4" t="s">
        <v>254</v>
      </c>
      <c r="E484" s="4" t="s">
        <v>780</v>
      </c>
      <c r="F484" s="42">
        <v>1528.835</v>
      </c>
      <c r="G484" s="42">
        <v>2779.7</v>
      </c>
    </row>
    <row r="485" spans="1:7" outlineLevel="3">
      <c r="A485" s="3">
        <v>38715</v>
      </c>
      <c r="B485" s="4" t="s">
        <v>247</v>
      </c>
      <c r="C485" s="4" t="s">
        <v>261</v>
      </c>
      <c r="D485" s="4" t="s">
        <v>265</v>
      </c>
      <c r="E485" s="4" t="s">
        <v>731</v>
      </c>
      <c r="F485" s="42">
        <v>5622.9713999999994</v>
      </c>
      <c r="G485" s="42">
        <v>9530.4599999999991</v>
      </c>
    </row>
    <row r="486" spans="1:7" outlineLevel="3">
      <c r="A486" s="3">
        <v>38730</v>
      </c>
      <c r="B486" s="4" t="s">
        <v>247</v>
      </c>
      <c r="C486" s="4" t="s">
        <v>261</v>
      </c>
      <c r="D486" s="4" t="s">
        <v>256</v>
      </c>
      <c r="E486" s="4" t="s">
        <v>688</v>
      </c>
      <c r="F486" s="42">
        <v>5389.2784000000001</v>
      </c>
      <c r="G486" s="42">
        <v>6124.18</v>
      </c>
    </row>
    <row r="487" spans="1:7" outlineLevel="3">
      <c r="A487" s="3">
        <v>38738</v>
      </c>
      <c r="B487" s="4" t="s">
        <v>247</v>
      </c>
      <c r="C487" s="4" t="s">
        <v>261</v>
      </c>
      <c r="D487" s="4" t="s">
        <v>276</v>
      </c>
      <c r="E487" s="4" t="s">
        <v>670</v>
      </c>
      <c r="F487" s="42">
        <v>1438.4040000000002</v>
      </c>
      <c r="G487" s="42">
        <v>2615.2800000000002</v>
      </c>
    </row>
    <row r="488" spans="1:7" outlineLevel="3">
      <c r="A488" s="3">
        <v>38741</v>
      </c>
      <c r="B488" s="4" t="s">
        <v>247</v>
      </c>
      <c r="C488" s="4" t="s">
        <v>261</v>
      </c>
      <c r="D488" s="4" t="s">
        <v>262</v>
      </c>
      <c r="E488" s="4" t="s">
        <v>662</v>
      </c>
      <c r="F488" s="42">
        <v>8339.5488000000005</v>
      </c>
      <c r="G488" s="42">
        <v>9476.76</v>
      </c>
    </row>
    <row r="489" spans="1:7" outlineLevel="3">
      <c r="A489" s="3">
        <v>38749</v>
      </c>
      <c r="B489" s="4" t="s">
        <v>247</v>
      </c>
      <c r="C489" s="4" t="s">
        <v>261</v>
      </c>
      <c r="D489" s="4" t="s">
        <v>262</v>
      </c>
      <c r="E489" s="4" t="s">
        <v>645</v>
      </c>
      <c r="F489" s="42">
        <v>141.7664</v>
      </c>
      <c r="G489" s="42">
        <v>208.48</v>
      </c>
    </row>
    <row r="490" spans="1:7" outlineLevel="3">
      <c r="A490" s="3">
        <v>38754</v>
      </c>
      <c r="B490" s="4" t="s">
        <v>247</v>
      </c>
      <c r="C490" s="4" t="s">
        <v>261</v>
      </c>
      <c r="D490" s="4" t="s">
        <v>259</v>
      </c>
      <c r="E490" s="4" t="s">
        <v>628</v>
      </c>
      <c r="F490" s="42">
        <v>3446.4241999999999</v>
      </c>
      <c r="G490" s="42">
        <v>8014.94</v>
      </c>
    </row>
    <row r="491" spans="1:7" outlineLevel="3">
      <c r="A491" s="3">
        <v>38755</v>
      </c>
      <c r="B491" s="4" t="s">
        <v>247</v>
      </c>
      <c r="C491" s="4" t="s">
        <v>261</v>
      </c>
      <c r="D491" s="4" t="s">
        <v>288</v>
      </c>
      <c r="E491" s="4" t="s">
        <v>623</v>
      </c>
      <c r="F491" s="42">
        <v>4087.6949999999997</v>
      </c>
      <c r="G491" s="42">
        <v>7047.75</v>
      </c>
    </row>
    <row r="492" spans="1:7" outlineLevel="3">
      <c r="A492" s="3">
        <v>38766</v>
      </c>
      <c r="B492" s="4" t="s">
        <v>247</v>
      </c>
      <c r="C492" s="4" t="s">
        <v>261</v>
      </c>
      <c r="D492" s="4" t="s">
        <v>256</v>
      </c>
      <c r="E492" s="4" t="s">
        <v>599</v>
      </c>
      <c r="F492" s="42">
        <v>6112.9084499999999</v>
      </c>
      <c r="G492" s="42">
        <v>6537.87</v>
      </c>
    </row>
    <row r="493" spans="1:7" outlineLevel="3">
      <c r="A493" s="3">
        <v>38771</v>
      </c>
      <c r="B493" s="4" t="s">
        <v>247</v>
      </c>
      <c r="C493" s="4" t="s">
        <v>261</v>
      </c>
      <c r="D493" s="4" t="s">
        <v>245</v>
      </c>
      <c r="E493" s="4" t="s">
        <v>584</v>
      </c>
      <c r="F493" s="42">
        <v>2010.0104999999999</v>
      </c>
      <c r="G493" s="42">
        <v>4466.6899999999996</v>
      </c>
    </row>
    <row r="494" spans="1:7" outlineLevel="3">
      <c r="A494" s="3">
        <v>38778</v>
      </c>
      <c r="B494" s="4" t="s">
        <v>247</v>
      </c>
      <c r="C494" s="4" t="s">
        <v>261</v>
      </c>
      <c r="D494" s="4" t="s">
        <v>265</v>
      </c>
      <c r="E494" s="4" t="s">
        <v>565</v>
      </c>
      <c r="F494" s="42">
        <v>2779.3623000000002</v>
      </c>
      <c r="G494" s="42">
        <v>2972.58</v>
      </c>
    </row>
    <row r="495" spans="1:7" outlineLevel="3">
      <c r="A495" s="3">
        <v>38779</v>
      </c>
      <c r="B495" s="4" t="s">
        <v>247</v>
      </c>
      <c r="C495" s="4" t="s">
        <v>261</v>
      </c>
      <c r="D495" s="4" t="s">
        <v>303</v>
      </c>
      <c r="E495" s="4" t="s">
        <v>559</v>
      </c>
      <c r="F495" s="42">
        <v>428.12119999999999</v>
      </c>
      <c r="G495" s="42">
        <v>738.14</v>
      </c>
    </row>
    <row r="496" spans="1:7" outlineLevel="3">
      <c r="A496" s="3">
        <v>38802</v>
      </c>
      <c r="B496" s="4" t="s">
        <v>247</v>
      </c>
      <c r="C496" s="4" t="s">
        <v>261</v>
      </c>
      <c r="D496" s="4" t="s">
        <v>254</v>
      </c>
      <c r="E496" s="4" t="s">
        <v>496</v>
      </c>
      <c r="F496" s="42">
        <v>1619.5635000000002</v>
      </c>
      <c r="G496" s="42">
        <v>3599.03</v>
      </c>
    </row>
    <row r="497" spans="1:7" outlineLevel="3">
      <c r="A497" s="3">
        <v>38823</v>
      </c>
      <c r="B497" s="4" t="s">
        <v>247</v>
      </c>
      <c r="C497" s="4" t="s">
        <v>261</v>
      </c>
      <c r="D497" s="4" t="s">
        <v>254</v>
      </c>
      <c r="E497" s="4" t="s">
        <v>436</v>
      </c>
      <c r="F497" s="42">
        <v>2986.6552000000006</v>
      </c>
      <c r="G497" s="42">
        <v>4392.1400000000003</v>
      </c>
    </row>
    <row r="498" spans="1:7" outlineLevel="3">
      <c r="A498" s="3">
        <v>38838</v>
      </c>
      <c r="B498" s="4" t="s">
        <v>247</v>
      </c>
      <c r="C498" s="4" t="s">
        <v>261</v>
      </c>
      <c r="D498" s="4" t="s">
        <v>262</v>
      </c>
      <c r="E498" s="4" t="s">
        <v>403</v>
      </c>
      <c r="F498" s="42">
        <v>3297.0465000000004</v>
      </c>
      <c r="G498" s="42">
        <v>7326.77</v>
      </c>
    </row>
    <row r="499" spans="1:7" outlineLevel="3">
      <c r="A499" s="3">
        <v>38838</v>
      </c>
      <c r="B499" s="4" t="s">
        <v>247</v>
      </c>
      <c r="C499" s="4" t="s">
        <v>261</v>
      </c>
      <c r="D499" s="4" t="s">
        <v>317</v>
      </c>
      <c r="E499" s="4" t="s">
        <v>404</v>
      </c>
      <c r="F499" s="42">
        <v>3650.8996000000006</v>
      </c>
      <c r="G499" s="42">
        <v>5368.97</v>
      </c>
    </row>
    <row r="500" spans="1:7" outlineLevel="3">
      <c r="A500" s="3">
        <v>38850</v>
      </c>
      <c r="B500" s="4" t="s">
        <v>247</v>
      </c>
      <c r="C500" s="4" t="s">
        <v>261</v>
      </c>
      <c r="D500" s="4" t="s">
        <v>279</v>
      </c>
      <c r="E500" s="4" t="s">
        <v>364</v>
      </c>
      <c r="F500" s="42">
        <v>2076.5250000000001</v>
      </c>
      <c r="G500" s="42">
        <v>4614.5</v>
      </c>
    </row>
    <row r="501" spans="1:7" outlineLevel="3">
      <c r="A501" s="3">
        <v>38851</v>
      </c>
      <c r="B501" s="4" t="s">
        <v>247</v>
      </c>
      <c r="C501" s="4" t="s">
        <v>261</v>
      </c>
      <c r="D501" s="4" t="s">
        <v>276</v>
      </c>
      <c r="E501" s="4" t="s">
        <v>360</v>
      </c>
      <c r="F501" s="42">
        <v>5409.0277999999998</v>
      </c>
      <c r="G501" s="42">
        <v>9325.91</v>
      </c>
    </row>
    <row r="502" spans="1:7" outlineLevel="3">
      <c r="A502" s="3">
        <v>38853</v>
      </c>
      <c r="B502" s="4" t="s">
        <v>247</v>
      </c>
      <c r="C502" s="4" t="s">
        <v>261</v>
      </c>
      <c r="D502" s="4" t="s">
        <v>256</v>
      </c>
      <c r="E502" s="4" t="s">
        <v>357</v>
      </c>
      <c r="F502" s="42">
        <v>272.13300000000004</v>
      </c>
      <c r="G502" s="42">
        <v>604.74</v>
      </c>
    </row>
    <row r="503" spans="1:7" outlineLevel="3">
      <c r="A503" s="3">
        <v>38854</v>
      </c>
      <c r="B503" s="4" t="s">
        <v>247</v>
      </c>
      <c r="C503" s="4" t="s">
        <v>261</v>
      </c>
      <c r="D503" s="4" t="s">
        <v>256</v>
      </c>
      <c r="E503" s="4" t="s">
        <v>353</v>
      </c>
      <c r="F503" s="42">
        <v>5365.1730000000007</v>
      </c>
      <c r="G503" s="42">
        <v>9754.86</v>
      </c>
    </row>
    <row r="504" spans="1:7" outlineLevel="3">
      <c r="A504" s="3">
        <v>38877</v>
      </c>
      <c r="B504" s="4" t="s">
        <v>247</v>
      </c>
      <c r="C504" s="4" t="s">
        <v>261</v>
      </c>
      <c r="D504" s="4" t="s">
        <v>281</v>
      </c>
      <c r="E504" s="4" t="s">
        <v>282</v>
      </c>
      <c r="F504" s="42">
        <v>4426.8998000000001</v>
      </c>
      <c r="G504" s="42">
        <v>7503.22</v>
      </c>
    </row>
    <row r="505" spans="1:7" outlineLevel="2">
      <c r="A505" s="3"/>
      <c r="B505" s="4"/>
      <c r="C505" s="49" t="s">
        <v>2231</v>
      </c>
      <c r="D505" s="4"/>
      <c r="E505" s="4"/>
      <c r="F505" s="42"/>
      <c r="G505" s="42">
        <f>SUBTOTAL(9,G410:G504)</f>
        <v>520169.79000000004</v>
      </c>
    </row>
    <row r="506" spans="1:7" outlineLevel="3">
      <c r="A506" s="3">
        <v>38155</v>
      </c>
      <c r="B506" s="4" t="s">
        <v>247</v>
      </c>
      <c r="C506" s="4" t="s">
        <v>258</v>
      </c>
      <c r="D506" s="4" t="s">
        <v>279</v>
      </c>
      <c r="E506" s="4" t="s">
        <v>2150</v>
      </c>
      <c r="F506" s="42">
        <v>2181.2399999999998</v>
      </c>
      <c r="G506" s="42">
        <v>4847.2</v>
      </c>
    </row>
    <row r="507" spans="1:7" outlineLevel="3">
      <c r="A507" s="3">
        <v>38162</v>
      </c>
      <c r="B507" s="4" t="s">
        <v>247</v>
      </c>
      <c r="C507" s="4" t="s">
        <v>258</v>
      </c>
      <c r="D507" s="4" t="s">
        <v>256</v>
      </c>
      <c r="E507" s="4" t="s">
        <v>2128</v>
      </c>
      <c r="F507" s="42">
        <v>379.56600000000003</v>
      </c>
      <c r="G507" s="42">
        <v>690.12</v>
      </c>
    </row>
    <row r="508" spans="1:7" outlineLevel="3">
      <c r="A508" s="3">
        <v>38172</v>
      </c>
      <c r="B508" s="4" t="s">
        <v>247</v>
      </c>
      <c r="C508" s="4" t="s">
        <v>258</v>
      </c>
      <c r="D508" s="4" t="s">
        <v>251</v>
      </c>
      <c r="E508" s="4" t="s">
        <v>2103</v>
      </c>
      <c r="F508" s="42">
        <v>8787.6272000000008</v>
      </c>
      <c r="G508" s="42">
        <v>9985.94</v>
      </c>
    </row>
    <row r="509" spans="1:7" outlineLevel="3">
      <c r="A509" s="3">
        <v>38173</v>
      </c>
      <c r="B509" s="4" t="s">
        <v>247</v>
      </c>
      <c r="C509" s="4" t="s">
        <v>258</v>
      </c>
      <c r="D509" s="4" t="s">
        <v>281</v>
      </c>
      <c r="E509" s="4" t="s">
        <v>2102</v>
      </c>
      <c r="F509" s="42">
        <v>746.29499999999996</v>
      </c>
      <c r="G509" s="42">
        <v>1356.9</v>
      </c>
    </row>
    <row r="510" spans="1:7" outlineLevel="3">
      <c r="A510" s="3">
        <v>38181</v>
      </c>
      <c r="B510" s="4" t="s">
        <v>247</v>
      </c>
      <c r="C510" s="4" t="s">
        <v>258</v>
      </c>
      <c r="D510" s="4" t="s">
        <v>276</v>
      </c>
      <c r="E510" s="4" t="s">
        <v>2088</v>
      </c>
      <c r="F510" s="42">
        <v>690.33339999999998</v>
      </c>
      <c r="G510" s="42">
        <v>1190.23</v>
      </c>
    </row>
    <row r="511" spans="1:7" outlineLevel="3">
      <c r="A511" s="3">
        <v>38192</v>
      </c>
      <c r="B511" s="4" t="s">
        <v>247</v>
      </c>
      <c r="C511" s="4" t="s">
        <v>258</v>
      </c>
      <c r="D511" s="4" t="s">
        <v>279</v>
      </c>
      <c r="E511" s="4" t="s">
        <v>2063</v>
      </c>
      <c r="F511" s="42">
        <v>660.75750000000005</v>
      </c>
      <c r="G511" s="42">
        <v>881.01</v>
      </c>
    </row>
    <row r="512" spans="1:7" outlineLevel="3">
      <c r="A512" s="3">
        <v>38199</v>
      </c>
      <c r="B512" s="4" t="s">
        <v>247</v>
      </c>
      <c r="C512" s="4" t="s">
        <v>258</v>
      </c>
      <c r="D512" s="4" t="s">
        <v>265</v>
      </c>
      <c r="E512" s="4" t="s">
        <v>2049</v>
      </c>
      <c r="F512" s="42">
        <v>962.9235000000001</v>
      </c>
      <c r="G512" s="42">
        <v>1750.77</v>
      </c>
    </row>
    <row r="513" spans="1:7" outlineLevel="3">
      <c r="A513" s="3">
        <v>38203</v>
      </c>
      <c r="B513" s="4" t="s">
        <v>247</v>
      </c>
      <c r="C513" s="4" t="s">
        <v>258</v>
      </c>
      <c r="D513" s="4" t="s">
        <v>265</v>
      </c>
      <c r="E513" s="4" t="s">
        <v>1760</v>
      </c>
      <c r="F513" s="42">
        <v>839.18700000000001</v>
      </c>
      <c r="G513" s="42">
        <v>1864.86</v>
      </c>
    </row>
    <row r="514" spans="1:7" outlineLevel="3">
      <c r="A514" s="3">
        <v>38210</v>
      </c>
      <c r="B514" s="4" t="s">
        <v>247</v>
      </c>
      <c r="C514" s="4" t="s">
        <v>258</v>
      </c>
      <c r="D514" s="4" t="s">
        <v>281</v>
      </c>
      <c r="E514" s="4" t="s">
        <v>613</v>
      </c>
      <c r="F514" s="42">
        <v>4044.8705000000004</v>
      </c>
      <c r="G514" s="42">
        <v>7354.31</v>
      </c>
    </row>
    <row r="515" spans="1:7" outlineLevel="3">
      <c r="A515" s="3">
        <v>38215</v>
      </c>
      <c r="B515" s="4" t="s">
        <v>247</v>
      </c>
      <c r="C515" s="4" t="s">
        <v>258</v>
      </c>
      <c r="D515" s="4" t="s">
        <v>262</v>
      </c>
      <c r="E515" s="4" t="s">
        <v>2007</v>
      </c>
      <c r="F515" s="42">
        <v>4345.5600000000004</v>
      </c>
      <c r="G515" s="42">
        <v>5794.08</v>
      </c>
    </row>
    <row r="516" spans="1:7" outlineLevel="3">
      <c r="A516" s="3">
        <v>38217</v>
      </c>
      <c r="B516" s="4" t="s">
        <v>247</v>
      </c>
      <c r="C516" s="4" t="s">
        <v>258</v>
      </c>
      <c r="D516" s="4" t="s">
        <v>279</v>
      </c>
      <c r="E516" s="4" t="s">
        <v>2001</v>
      </c>
      <c r="F516" s="42">
        <v>2420.9618</v>
      </c>
      <c r="G516" s="42">
        <v>6543.14</v>
      </c>
    </row>
    <row r="517" spans="1:7" outlineLevel="3">
      <c r="A517" s="3">
        <v>38227</v>
      </c>
      <c r="B517" s="4" t="s">
        <v>247</v>
      </c>
      <c r="C517" s="4" t="s">
        <v>258</v>
      </c>
      <c r="D517" s="4" t="s">
        <v>256</v>
      </c>
      <c r="E517" s="4" t="s">
        <v>1979</v>
      </c>
      <c r="F517" s="42">
        <v>3543.2532000000001</v>
      </c>
      <c r="G517" s="42">
        <v>9576.36</v>
      </c>
    </row>
    <row r="518" spans="1:7" outlineLevel="3">
      <c r="A518" s="3">
        <v>38228</v>
      </c>
      <c r="B518" s="4" t="s">
        <v>247</v>
      </c>
      <c r="C518" s="4" t="s">
        <v>258</v>
      </c>
      <c r="D518" s="4" t="s">
        <v>317</v>
      </c>
      <c r="E518" s="4" t="s">
        <v>1976</v>
      </c>
      <c r="F518" s="42">
        <v>3729.2025000000003</v>
      </c>
      <c r="G518" s="42">
        <v>4972.2700000000004</v>
      </c>
    </row>
    <row r="519" spans="1:7" outlineLevel="3">
      <c r="A519" s="3">
        <v>38232</v>
      </c>
      <c r="B519" s="4" t="s">
        <v>247</v>
      </c>
      <c r="C519" s="4" t="s">
        <v>258</v>
      </c>
      <c r="D519" s="4" t="s">
        <v>245</v>
      </c>
      <c r="E519" s="4" t="s">
        <v>1964</v>
      </c>
      <c r="F519" s="42">
        <v>3719.6367999999998</v>
      </c>
      <c r="G519" s="42">
        <v>4226.8599999999997</v>
      </c>
    </row>
    <row r="520" spans="1:7" outlineLevel="3">
      <c r="A520" s="3">
        <v>38235</v>
      </c>
      <c r="B520" s="4" t="s">
        <v>247</v>
      </c>
      <c r="C520" s="4" t="s">
        <v>258</v>
      </c>
      <c r="D520" s="4" t="s">
        <v>245</v>
      </c>
      <c r="E520" s="4" t="s">
        <v>1956</v>
      </c>
      <c r="F520" s="42">
        <v>3313.2715000000003</v>
      </c>
      <c r="G520" s="42">
        <v>6024.13</v>
      </c>
    </row>
    <row r="521" spans="1:7" outlineLevel="3">
      <c r="A521" s="3">
        <v>38237</v>
      </c>
      <c r="B521" s="4" t="s">
        <v>247</v>
      </c>
      <c r="C521" s="4" t="s">
        <v>258</v>
      </c>
      <c r="D521" s="4" t="s">
        <v>265</v>
      </c>
      <c r="E521" s="4" t="s">
        <v>1949</v>
      </c>
      <c r="F521" s="42">
        <v>1864.6688000000001</v>
      </c>
      <c r="G521" s="42">
        <v>2742.16</v>
      </c>
    </row>
    <row r="522" spans="1:7" outlineLevel="3">
      <c r="A522" s="3">
        <v>38240</v>
      </c>
      <c r="B522" s="4" t="s">
        <v>247</v>
      </c>
      <c r="C522" s="4" t="s">
        <v>258</v>
      </c>
      <c r="D522" s="4" t="s">
        <v>259</v>
      </c>
      <c r="E522" s="4" t="s">
        <v>1936</v>
      </c>
      <c r="F522" s="42">
        <v>6481.875</v>
      </c>
      <c r="G522" s="42">
        <v>8642.5</v>
      </c>
    </row>
    <row r="523" spans="1:7" outlineLevel="3">
      <c r="A523" s="3">
        <v>38242</v>
      </c>
      <c r="B523" s="4" t="s">
        <v>247</v>
      </c>
      <c r="C523" s="4" t="s">
        <v>258</v>
      </c>
      <c r="D523" s="4" t="s">
        <v>268</v>
      </c>
      <c r="E523" s="4" t="s">
        <v>1935</v>
      </c>
      <c r="F523" s="42">
        <v>1467.4357500000001</v>
      </c>
      <c r="G523" s="42">
        <v>1569.45</v>
      </c>
    </row>
    <row r="524" spans="1:7" outlineLevel="3">
      <c r="A524" s="3">
        <v>38259</v>
      </c>
      <c r="B524" s="4" t="s">
        <v>247</v>
      </c>
      <c r="C524" s="4" t="s">
        <v>258</v>
      </c>
      <c r="D524" s="4" t="s">
        <v>259</v>
      </c>
      <c r="E524" s="4" t="s">
        <v>1893</v>
      </c>
      <c r="F524" s="42">
        <v>4854.4027999999998</v>
      </c>
      <c r="G524" s="42">
        <v>8369.66</v>
      </c>
    </row>
    <row r="525" spans="1:7" outlineLevel="3">
      <c r="A525" s="3">
        <v>38269</v>
      </c>
      <c r="B525" s="4" t="s">
        <v>247</v>
      </c>
      <c r="C525" s="4" t="s">
        <v>258</v>
      </c>
      <c r="D525" s="4" t="s">
        <v>288</v>
      </c>
      <c r="E525" s="4" t="s">
        <v>1858</v>
      </c>
      <c r="F525" s="42">
        <v>5385.81</v>
      </c>
      <c r="G525" s="42">
        <v>7181.08</v>
      </c>
    </row>
    <row r="526" spans="1:7" outlineLevel="3">
      <c r="A526" s="3">
        <v>38269</v>
      </c>
      <c r="B526" s="4" t="s">
        <v>247</v>
      </c>
      <c r="C526" s="4" t="s">
        <v>258</v>
      </c>
      <c r="D526" s="4" t="s">
        <v>259</v>
      </c>
      <c r="E526" s="4" t="s">
        <v>1859</v>
      </c>
      <c r="F526" s="42">
        <v>1935.6095</v>
      </c>
      <c r="G526" s="42">
        <v>3519.29</v>
      </c>
    </row>
    <row r="527" spans="1:7" outlineLevel="3">
      <c r="A527" s="3">
        <v>38269</v>
      </c>
      <c r="B527" s="4" t="s">
        <v>247</v>
      </c>
      <c r="C527" s="4" t="s">
        <v>258</v>
      </c>
      <c r="D527" s="4" t="s">
        <v>262</v>
      </c>
      <c r="E527" s="4" t="s">
        <v>1860</v>
      </c>
      <c r="F527" s="42">
        <v>1742.925</v>
      </c>
      <c r="G527" s="42">
        <v>2323.9</v>
      </c>
    </row>
    <row r="528" spans="1:7" outlineLevel="3">
      <c r="A528" s="3">
        <v>38283</v>
      </c>
      <c r="B528" s="4" t="s">
        <v>247</v>
      </c>
      <c r="C528" s="4" t="s">
        <v>258</v>
      </c>
      <c r="D528" s="4" t="s">
        <v>279</v>
      </c>
      <c r="E528" s="4" t="s">
        <v>1825</v>
      </c>
      <c r="F528" s="42">
        <v>564.322</v>
      </c>
      <c r="G528" s="42">
        <v>1026.04</v>
      </c>
    </row>
    <row r="529" spans="1:7" outlineLevel="3">
      <c r="A529" s="3">
        <v>38291</v>
      </c>
      <c r="B529" s="4" t="s">
        <v>247</v>
      </c>
      <c r="C529" s="4" t="s">
        <v>258</v>
      </c>
      <c r="D529" s="4" t="s">
        <v>279</v>
      </c>
      <c r="E529" s="4" t="s">
        <v>1808</v>
      </c>
      <c r="F529" s="42">
        <v>4549.0356999999995</v>
      </c>
      <c r="G529" s="42">
        <v>7710.23</v>
      </c>
    </row>
    <row r="530" spans="1:7" outlineLevel="3">
      <c r="A530" s="3">
        <v>38305</v>
      </c>
      <c r="B530" s="4" t="s">
        <v>247</v>
      </c>
      <c r="C530" s="4" t="s">
        <v>258</v>
      </c>
      <c r="D530" s="4" t="s">
        <v>279</v>
      </c>
      <c r="E530" s="4" t="s">
        <v>1785</v>
      </c>
      <c r="F530" s="42">
        <v>28.538299999999996</v>
      </c>
      <c r="G530" s="42">
        <v>48.37</v>
      </c>
    </row>
    <row r="531" spans="1:7" outlineLevel="3">
      <c r="A531" s="3">
        <v>38315</v>
      </c>
      <c r="B531" s="4" t="s">
        <v>247</v>
      </c>
      <c r="C531" s="4" t="s">
        <v>258</v>
      </c>
      <c r="D531" s="4" t="s">
        <v>245</v>
      </c>
      <c r="E531" s="4" t="s">
        <v>1769</v>
      </c>
      <c r="F531" s="42">
        <v>3068.3971999999999</v>
      </c>
      <c r="G531" s="42">
        <v>5290.34</v>
      </c>
    </row>
    <row r="532" spans="1:7" outlineLevel="3">
      <c r="A532" s="3">
        <v>38315</v>
      </c>
      <c r="B532" s="4" t="s">
        <v>247</v>
      </c>
      <c r="C532" s="4" t="s">
        <v>258</v>
      </c>
      <c r="D532" s="4" t="s">
        <v>259</v>
      </c>
      <c r="E532" s="4" t="s">
        <v>1770</v>
      </c>
      <c r="F532" s="42">
        <v>2266.0715000000005</v>
      </c>
      <c r="G532" s="42">
        <v>4120.13</v>
      </c>
    </row>
    <row r="533" spans="1:7" outlineLevel="3">
      <c r="A533" s="3">
        <v>38320</v>
      </c>
      <c r="B533" s="4" t="s">
        <v>247</v>
      </c>
      <c r="C533" s="4" t="s">
        <v>258</v>
      </c>
      <c r="D533" s="4" t="s">
        <v>276</v>
      </c>
      <c r="E533" s="4" t="s">
        <v>1301</v>
      </c>
      <c r="F533" s="42">
        <v>2962.6167999999998</v>
      </c>
      <c r="G533" s="42">
        <v>5107.96</v>
      </c>
    </row>
    <row r="534" spans="1:7" outlineLevel="3">
      <c r="A534" s="3">
        <v>38330</v>
      </c>
      <c r="B534" s="4" t="s">
        <v>247</v>
      </c>
      <c r="C534" s="4" t="s">
        <v>258</v>
      </c>
      <c r="D534" s="4" t="s">
        <v>317</v>
      </c>
      <c r="E534" s="4" t="s">
        <v>1737</v>
      </c>
      <c r="F534" s="42">
        <v>1918.1961999999999</v>
      </c>
      <c r="G534" s="42">
        <v>3251.18</v>
      </c>
    </row>
    <row r="535" spans="1:7" outlineLevel="3">
      <c r="A535" s="3">
        <v>38340</v>
      </c>
      <c r="B535" s="4" t="s">
        <v>247</v>
      </c>
      <c r="C535" s="4" t="s">
        <v>258</v>
      </c>
      <c r="D535" s="4" t="s">
        <v>317</v>
      </c>
      <c r="E535" s="4" t="s">
        <v>1707</v>
      </c>
      <c r="F535" s="42">
        <v>5867.6561999999994</v>
      </c>
      <c r="G535" s="42">
        <v>9945.18</v>
      </c>
    </row>
    <row r="536" spans="1:7" outlineLevel="3">
      <c r="A536" s="3">
        <v>38344</v>
      </c>
      <c r="B536" s="4" t="s">
        <v>247</v>
      </c>
      <c r="C536" s="4" t="s">
        <v>258</v>
      </c>
      <c r="D536" s="4" t="s">
        <v>288</v>
      </c>
      <c r="E536" s="4" t="s">
        <v>1697</v>
      </c>
      <c r="F536" s="42">
        <v>4064.72</v>
      </c>
      <c r="G536" s="42">
        <v>7390.4</v>
      </c>
    </row>
    <row r="537" spans="1:7" outlineLevel="3">
      <c r="A537" s="3">
        <v>38346</v>
      </c>
      <c r="B537" s="4" t="s">
        <v>247</v>
      </c>
      <c r="C537" s="4" t="s">
        <v>258</v>
      </c>
      <c r="D537" s="4" t="s">
        <v>288</v>
      </c>
      <c r="E537" s="4" t="s">
        <v>1694</v>
      </c>
      <c r="F537" s="42">
        <v>2636.7345</v>
      </c>
      <c r="G537" s="42">
        <v>5859.41</v>
      </c>
    </row>
    <row r="538" spans="1:7" outlineLevel="3">
      <c r="A538" s="3">
        <v>38350</v>
      </c>
      <c r="B538" s="4" t="s">
        <v>247</v>
      </c>
      <c r="C538" s="4" t="s">
        <v>258</v>
      </c>
      <c r="D538" s="4" t="s">
        <v>245</v>
      </c>
      <c r="E538" s="4" t="s">
        <v>1680</v>
      </c>
      <c r="F538" s="42">
        <v>3325.6755000000003</v>
      </c>
      <c r="G538" s="42">
        <v>7390.39</v>
      </c>
    </row>
    <row r="539" spans="1:7" outlineLevel="3">
      <c r="A539" s="3">
        <v>38352</v>
      </c>
      <c r="B539" s="4" t="s">
        <v>247</v>
      </c>
      <c r="C539" s="4" t="s">
        <v>258</v>
      </c>
      <c r="D539" s="4" t="s">
        <v>288</v>
      </c>
      <c r="E539" s="4" t="s">
        <v>1675</v>
      </c>
      <c r="F539" s="42">
        <v>5394.1449999999995</v>
      </c>
      <c r="G539" s="42">
        <v>9300.25</v>
      </c>
    </row>
    <row r="540" spans="1:7" outlineLevel="3">
      <c r="A540" s="3">
        <v>38380</v>
      </c>
      <c r="B540" s="4" t="s">
        <v>247</v>
      </c>
      <c r="C540" s="4" t="s">
        <v>258</v>
      </c>
      <c r="D540" s="4" t="s">
        <v>251</v>
      </c>
      <c r="E540" s="4" t="s">
        <v>1584</v>
      </c>
      <c r="F540" s="42">
        <v>4035.8835999999997</v>
      </c>
      <c r="G540" s="42">
        <v>6958.42</v>
      </c>
    </row>
    <row r="541" spans="1:7" outlineLevel="3">
      <c r="A541" s="3">
        <v>38384</v>
      </c>
      <c r="B541" s="4" t="s">
        <v>247</v>
      </c>
      <c r="C541" s="4" t="s">
        <v>258</v>
      </c>
      <c r="D541" s="4" t="s">
        <v>303</v>
      </c>
      <c r="E541" s="4" t="s">
        <v>1574</v>
      </c>
      <c r="F541" s="42">
        <v>5841.0096000000003</v>
      </c>
      <c r="G541" s="42">
        <v>8589.7199999999993</v>
      </c>
    </row>
    <row r="542" spans="1:7" outlineLevel="3">
      <c r="A542" s="3">
        <v>38391</v>
      </c>
      <c r="B542" s="4" t="s">
        <v>247</v>
      </c>
      <c r="C542" s="4" t="s">
        <v>258</v>
      </c>
      <c r="D542" s="4" t="s">
        <v>254</v>
      </c>
      <c r="E542" s="4" t="s">
        <v>1563</v>
      </c>
      <c r="F542" s="42">
        <v>2180.0416</v>
      </c>
      <c r="G542" s="42">
        <v>2477.3200000000002</v>
      </c>
    </row>
    <row r="543" spans="1:7" outlineLevel="3">
      <c r="A543" s="3">
        <v>38412</v>
      </c>
      <c r="B543" s="4" t="s">
        <v>247</v>
      </c>
      <c r="C543" s="4" t="s">
        <v>258</v>
      </c>
      <c r="D543" s="4" t="s">
        <v>265</v>
      </c>
      <c r="E543" s="4" t="s">
        <v>1506</v>
      </c>
      <c r="F543" s="42">
        <v>1679.8924999999999</v>
      </c>
      <c r="G543" s="42">
        <v>4540.25</v>
      </c>
    </row>
    <row r="544" spans="1:7" outlineLevel="3">
      <c r="A544" s="3">
        <v>38425</v>
      </c>
      <c r="B544" s="4" t="s">
        <v>247</v>
      </c>
      <c r="C544" s="4" t="s">
        <v>258</v>
      </c>
      <c r="D544" s="4" t="s">
        <v>265</v>
      </c>
      <c r="E544" s="4" t="s">
        <v>1478</v>
      </c>
      <c r="F544" s="42">
        <v>5525.3873999999996</v>
      </c>
      <c r="G544" s="42">
        <v>9526.5300000000007</v>
      </c>
    </row>
    <row r="545" spans="1:7" outlineLevel="3">
      <c r="A545" s="3">
        <v>38434</v>
      </c>
      <c r="B545" s="4" t="s">
        <v>247</v>
      </c>
      <c r="C545" s="4" t="s">
        <v>258</v>
      </c>
      <c r="D545" s="4" t="s">
        <v>268</v>
      </c>
      <c r="E545" s="4" t="s">
        <v>1454</v>
      </c>
      <c r="F545" s="42">
        <v>522.44995000000006</v>
      </c>
      <c r="G545" s="42">
        <v>558.77</v>
      </c>
    </row>
    <row r="546" spans="1:7" outlineLevel="3">
      <c r="A546" s="3">
        <v>38447</v>
      </c>
      <c r="B546" s="4" t="s">
        <v>247</v>
      </c>
      <c r="C546" s="4" t="s">
        <v>258</v>
      </c>
      <c r="D546" s="4" t="s">
        <v>259</v>
      </c>
      <c r="E546" s="4" t="s">
        <v>1421</v>
      </c>
      <c r="F546" s="42">
        <v>789.06959999999992</v>
      </c>
      <c r="G546" s="42">
        <v>896.67</v>
      </c>
    </row>
    <row r="547" spans="1:7" outlineLevel="3">
      <c r="A547" s="3">
        <v>38464</v>
      </c>
      <c r="B547" s="4" t="s">
        <v>247</v>
      </c>
      <c r="C547" s="4" t="s">
        <v>258</v>
      </c>
      <c r="D547" s="4" t="s">
        <v>251</v>
      </c>
      <c r="E547" s="4" t="s">
        <v>1388</v>
      </c>
      <c r="F547" s="42">
        <v>3210.6594999999998</v>
      </c>
      <c r="G547" s="42">
        <v>7466.65</v>
      </c>
    </row>
    <row r="548" spans="1:7" outlineLevel="3">
      <c r="A548" s="3">
        <v>38475</v>
      </c>
      <c r="B548" s="4" t="s">
        <v>247</v>
      </c>
      <c r="C548" s="4" t="s">
        <v>258</v>
      </c>
      <c r="D548" s="4" t="s">
        <v>262</v>
      </c>
      <c r="E548" s="4" t="s">
        <v>1354</v>
      </c>
      <c r="F548" s="42">
        <v>1675.5090000000002</v>
      </c>
      <c r="G548" s="42">
        <v>3046.38</v>
      </c>
    </row>
    <row r="549" spans="1:7" outlineLevel="3">
      <c r="A549" s="3">
        <v>38483</v>
      </c>
      <c r="B549" s="4" t="s">
        <v>247</v>
      </c>
      <c r="C549" s="4" t="s">
        <v>258</v>
      </c>
      <c r="D549" s="4" t="s">
        <v>256</v>
      </c>
      <c r="E549" s="4" t="s">
        <v>1337</v>
      </c>
      <c r="F549" s="42">
        <v>6236.3576000000003</v>
      </c>
      <c r="G549" s="42">
        <v>7086.77</v>
      </c>
    </row>
    <row r="550" spans="1:7" outlineLevel="3">
      <c r="A550" s="3">
        <v>38484</v>
      </c>
      <c r="B550" s="4" t="s">
        <v>247</v>
      </c>
      <c r="C550" s="4" t="s">
        <v>258</v>
      </c>
      <c r="D550" s="4" t="s">
        <v>251</v>
      </c>
      <c r="E550" s="4" t="s">
        <v>1335</v>
      </c>
      <c r="F550" s="42">
        <v>4937.5344000000005</v>
      </c>
      <c r="G550" s="42">
        <v>7261.08</v>
      </c>
    </row>
    <row r="551" spans="1:7" outlineLevel="3">
      <c r="A551" s="3">
        <v>38485</v>
      </c>
      <c r="B551" s="4" t="s">
        <v>247</v>
      </c>
      <c r="C551" s="4" t="s">
        <v>258</v>
      </c>
      <c r="D551" s="4" t="s">
        <v>259</v>
      </c>
      <c r="E551" s="4" t="s">
        <v>1333</v>
      </c>
      <c r="F551" s="42">
        <v>4431.1187999999993</v>
      </c>
      <c r="G551" s="42">
        <v>7639.86</v>
      </c>
    </row>
    <row r="552" spans="1:7" outlineLevel="3">
      <c r="A552" s="3">
        <v>38492</v>
      </c>
      <c r="B552" s="4" t="s">
        <v>247</v>
      </c>
      <c r="C552" s="4" t="s">
        <v>258</v>
      </c>
      <c r="D552" s="4" t="s">
        <v>317</v>
      </c>
      <c r="E552" s="4" t="s">
        <v>1314</v>
      </c>
      <c r="F552" s="42">
        <v>3633.7236000000003</v>
      </c>
      <c r="G552" s="42">
        <v>8450.52</v>
      </c>
    </row>
    <row r="553" spans="1:7" outlineLevel="3">
      <c r="A553" s="3">
        <v>38499</v>
      </c>
      <c r="B553" s="4" t="s">
        <v>247</v>
      </c>
      <c r="C553" s="4" t="s">
        <v>258</v>
      </c>
      <c r="D553" s="4" t="s">
        <v>276</v>
      </c>
      <c r="E553" s="4" t="s">
        <v>1302</v>
      </c>
      <c r="F553" s="42">
        <v>3352.4146000000001</v>
      </c>
      <c r="G553" s="42">
        <v>9060.58</v>
      </c>
    </row>
    <row r="554" spans="1:7" outlineLevel="3">
      <c r="A554" s="3">
        <v>38522</v>
      </c>
      <c r="B554" s="4" t="s">
        <v>247</v>
      </c>
      <c r="C554" s="4" t="s">
        <v>258</v>
      </c>
      <c r="D554" s="4" t="s">
        <v>262</v>
      </c>
      <c r="E554" s="4" t="s">
        <v>1246</v>
      </c>
      <c r="F554" s="42">
        <v>1255.9912999999999</v>
      </c>
      <c r="G554" s="42">
        <v>2920.91</v>
      </c>
    </row>
    <row r="555" spans="1:7" outlineLevel="3">
      <c r="A555" s="3">
        <v>38524</v>
      </c>
      <c r="B555" s="4" t="s">
        <v>247</v>
      </c>
      <c r="C555" s="4" t="s">
        <v>258</v>
      </c>
      <c r="D555" s="4" t="s">
        <v>279</v>
      </c>
      <c r="E555" s="4" t="s">
        <v>1242</v>
      </c>
      <c r="F555" s="42">
        <v>1874.0120000000002</v>
      </c>
      <c r="G555" s="42">
        <v>2755.9</v>
      </c>
    </row>
    <row r="556" spans="1:7" outlineLevel="3">
      <c r="A556" s="3">
        <v>38529</v>
      </c>
      <c r="B556" s="4" t="s">
        <v>247</v>
      </c>
      <c r="C556" s="4" t="s">
        <v>258</v>
      </c>
      <c r="D556" s="4" t="s">
        <v>256</v>
      </c>
      <c r="E556" s="4" t="s">
        <v>1230</v>
      </c>
      <c r="F556" s="42">
        <v>6849.3216000000002</v>
      </c>
      <c r="G556" s="42">
        <v>7783.32</v>
      </c>
    </row>
    <row r="557" spans="1:7" outlineLevel="3">
      <c r="A557" s="3">
        <v>38544</v>
      </c>
      <c r="B557" s="4" t="s">
        <v>247</v>
      </c>
      <c r="C557" s="4" t="s">
        <v>258</v>
      </c>
      <c r="D557" s="4" t="s">
        <v>254</v>
      </c>
      <c r="E557" s="4" t="s">
        <v>1196</v>
      </c>
      <c r="F557" s="42">
        <v>4211.1827999999996</v>
      </c>
      <c r="G557" s="42">
        <v>7260.66</v>
      </c>
    </row>
    <row r="558" spans="1:7" outlineLevel="3">
      <c r="A558" s="3">
        <v>38561</v>
      </c>
      <c r="B558" s="4" t="s">
        <v>247</v>
      </c>
      <c r="C558" s="4" t="s">
        <v>258</v>
      </c>
      <c r="D558" s="4" t="s">
        <v>265</v>
      </c>
      <c r="E558" s="4" t="s">
        <v>1140</v>
      </c>
      <c r="F558" s="42">
        <v>3967.77</v>
      </c>
      <c r="G558" s="42">
        <v>5290.36</v>
      </c>
    </row>
    <row r="559" spans="1:7" outlineLevel="3">
      <c r="A559" s="3">
        <v>38562</v>
      </c>
      <c r="B559" s="4" t="s">
        <v>247</v>
      </c>
      <c r="C559" s="4" t="s">
        <v>258</v>
      </c>
      <c r="D559" s="4" t="s">
        <v>317</v>
      </c>
      <c r="E559" s="4" t="s">
        <v>1137</v>
      </c>
      <c r="F559" s="42">
        <v>2259.4769999999999</v>
      </c>
      <c r="G559" s="42">
        <v>3895.65</v>
      </c>
    </row>
    <row r="560" spans="1:7" outlineLevel="3">
      <c r="A560" s="3">
        <v>38568</v>
      </c>
      <c r="B560" s="4" t="s">
        <v>247</v>
      </c>
      <c r="C560" s="4" t="s">
        <v>258</v>
      </c>
      <c r="D560" s="4" t="s">
        <v>279</v>
      </c>
      <c r="E560" s="4" t="s">
        <v>1123</v>
      </c>
      <c r="F560" s="42">
        <v>2881.4256999999998</v>
      </c>
      <c r="G560" s="42">
        <v>6700.99</v>
      </c>
    </row>
    <row r="561" spans="1:7" outlineLevel="3">
      <c r="A561" s="3">
        <v>38570</v>
      </c>
      <c r="B561" s="4" t="s">
        <v>247</v>
      </c>
      <c r="C561" s="4" t="s">
        <v>258</v>
      </c>
      <c r="D561" s="4" t="s">
        <v>281</v>
      </c>
      <c r="E561" s="4" t="s">
        <v>1117</v>
      </c>
      <c r="F561" s="42">
        <v>4509.1616000000004</v>
      </c>
      <c r="G561" s="42">
        <v>6631.12</v>
      </c>
    </row>
    <row r="562" spans="1:7" outlineLevel="3">
      <c r="A562" s="3">
        <v>38570</v>
      </c>
      <c r="B562" s="4" t="s">
        <v>247</v>
      </c>
      <c r="C562" s="4" t="s">
        <v>258</v>
      </c>
      <c r="D562" s="4" t="s">
        <v>259</v>
      </c>
      <c r="E562" s="4" t="s">
        <v>1120</v>
      </c>
      <c r="F562" s="42">
        <v>540.80939999999998</v>
      </c>
      <c r="G562" s="42">
        <v>932.43</v>
      </c>
    </row>
    <row r="563" spans="1:7" outlineLevel="3">
      <c r="A563" s="3">
        <v>38579</v>
      </c>
      <c r="B563" s="4" t="s">
        <v>247</v>
      </c>
      <c r="C563" s="4" t="s">
        <v>258</v>
      </c>
      <c r="D563" s="4" t="s">
        <v>262</v>
      </c>
      <c r="E563" s="4" t="s">
        <v>1099</v>
      </c>
      <c r="F563" s="42">
        <v>3745.9923000000003</v>
      </c>
      <c r="G563" s="42">
        <v>8711.61</v>
      </c>
    </row>
    <row r="564" spans="1:7" outlineLevel="3">
      <c r="A564" s="3">
        <v>38587</v>
      </c>
      <c r="B564" s="4" t="s">
        <v>247</v>
      </c>
      <c r="C564" s="4" t="s">
        <v>258</v>
      </c>
      <c r="D564" s="4" t="s">
        <v>265</v>
      </c>
      <c r="E564" s="4" t="s">
        <v>1078</v>
      </c>
      <c r="F564" s="42">
        <v>2798.0359999999996</v>
      </c>
      <c r="G564" s="42">
        <v>4824.2</v>
      </c>
    </row>
    <row r="565" spans="1:7" outlineLevel="3">
      <c r="A565" s="3">
        <v>38591</v>
      </c>
      <c r="B565" s="4" t="s">
        <v>247</v>
      </c>
      <c r="C565" s="4" t="s">
        <v>258</v>
      </c>
      <c r="D565" s="4" t="s">
        <v>303</v>
      </c>
      <c r="E565" s="4" t="s">
        <v>1061</v>
      </c>
      <c r="F565" s="42">
        <v>5843.4508000000005</v>
      </c>
      <c r="G565" s="42">
        <v>6249.68</v>
      </c>
    </row>
    <row r="566" spans="1:7" outlineLevel="3">
      <c r="A566" s="3">
        <v>38598</v>
      </c>
      <c r="B566" s="4" t="s">
        <v>247</v>
      </c>
      <c r="C566" s="4" t="s">
        <v>258</v>
      </c>
      <c r="D566" s="4" t="s">
        <v>303</v>
      </c>
      <c r="E566" s="4" t="s">
        <v>1045</v>
      </c>
      <c r="F566" s="42">
        <v>610.13699999999994</v>
      </c>
      <c r="G566" s="42">
        <v>1355.86</v>
      </c>
    </row>
    <row r="567" spans="1:7" outlineLevel="3">
      <c r="A567" s="3">
        <v>38607</v>
      </c>
      <c r="B567" s="4" t="s">
        <v>247</v>
      </c>
      <c r="C567" s="4" t="s">
        <v>258</v>
      </c>
      <c r="D567" s="4" t="s">
        <v>317</v>
      </c>
      <c r="E567" s="4" t="s">
        <v>1017</v>
      </c>
      <c r="F567" s="42">
        <v>974.26350000000014</v>
      </c>
      <c r="G567" s="42">
        <v>2165.0300000000002</v>
      </c>
    </row>
    <row r="568" spans="1:7" outlineLevel="3">
      <c r="A568" s="3">
        <v>38608</v>
      </c>
      <c r="B568" s="4" t="s">
        <v>247</v>
      </c>
      <c r="C568" s="4" t="s">
        <v>258</v>
      </c>
      <c r="D568" s="4" t="s">
        <v>303</v>
      </c>
      <c r="E568" s="4" t="s">
        <v>1012</v>
      </c>
      <c r="F568" s="42">
        <v>4882.3182000000006</v>
      </c>
      <c r="G568" s="42">
        <v>8417.7900000000009</v>
      </c>
    </row>
    <row r="569" spans="1:7" outlineLevel="3">
      <c r="A569" s="3">
        <v>38618</v>
      </c>
      <c r="B569" s="4" t="s">
        <v>247</v>
      </c>
      <c r="C569" s="4" t="s">
        <v>258</v>
      </c>
      <c r="D569" s="4" t="s">
        <v>245</v>
      </c>
      <c r="E569" s="4" t="s">
        <v>988</v>
      </c>
      <c r="F569" s="42">
        <v>2280.1692000000003</v>
      </c>
      <c r="G569" s="42">
        <v>3353.19</v>
      </c>
    </row>
    <row r="570" spans="1:7" outlineLevel="3">
      <c r="A570" s="3">
        <v>38627</v>
      </c>
      <c r="B570" s="4" t="s">
        <v>247</v>
      </c>
      <c r="C570" s="4" t="s">
        <v>258</v>
      </c>
      <c r="D570" s="4" t="s">
        <v>281</v>
      </c>
      <c r="E570" s="4" t="s">
        <v>965</v>
      </c>
      <c r="F570" s="42">
        <v>1844.1947000000002</v>
      </c>
      <c r="G570" s="42">
        <v>4984.3100000000004</v>
      </c>
    </row>
    <row r="571" spans="1:7" outlineLevel="3">
      <c r="A571" s="3">
        <v>38640</v>
      </c>
      <c r="B571" s="4" t="s">
        <v>247</v>
      </c>
      <c r="C571" s="4" t="s">
        <v>258</v>
      </c>
      <c r="D571" s="4" t="s">
        <v>276</v>
      </c>
      <c r="E571" s="4" t="s">
        <v>927</v>
      </c>
      <c r="F571" s="42">
        <v>1509.8930000000003</v>
      </c>
      <c r="G571" s="42">
        <v>2745.26</v>
      </c>
    </row>
    <row r="572" spans="1:7" outlineLevel="3">
      <c r="A572" s="3">
        <v>38642</v>
      </c>
      <c r="B572" s="4" t="s">
        <v>247</v>
      </c>
      <c r="C572" s="4" t="s">
        <v>258</v>
      </c>
      <c r="D572" s="4" t="s">
        <v>268</v>
      </c>
      <c r="E572" s="4" t="s">
        <v>922</v>
      </c>
      <c r="F572" s="42">
        <v>1850.8362</v>
      </c>
      <c r="G572" s="42">
        <v>5002.26</v>
      </c>
    </row>
    <row r="573" spans="1:7" outlineLevel="3">
      <c r="A573" s="3">
        <v>38654</v>
      </c>
      <c r="B573" s="4" t="s">
        <v>247</v>
      </c>
      <c r="C573" s="4" t="s">
        <v>258</v>
      </c>
      <c r="D573" s="4" t="s">
        <v>265</v>
      </c>
      <c r="E573" s="4" t="s">
        <v>894</v>
      </c>
      <c r="F573" s="42">
        <v>1712.9651999999999</v>
      </c>
      <c r="G573" s="42">
        <v>3983.64</v>
      </c>
    </row>
    <row r="574" spans="1:7" outlineLevel="3">
      <c r="A574" s="3">
        <v>38658</v>
      </c>
      <c r="B574" s="4" t="s">
        <v>247</v>
      </c>
      <c r="C574" s="4" t="s">
        <v>258</v>
      </c>
      <c r="D574" s="4" t="s">
        <v>256</v>
      </c>
      <c r="E574" s="4" t="s">
        <v>883</v>
      </c>
      <c r="F574" s="42">
        <v>8071.5090499999997</v>
      </c>
      <c r="G574" s="42">
        <v>8632.6299999999992</v>
      </c>
    </row>
    <row r="575" spans="1:7" outlineLevel="3">
      <c r="A575" s="3">
        <v>38672</v>
      </c>
      <c r="B575" s="4" t="s">
        <v>247</v>
      </c>
      <c r="C575" s="4" t="s">
        <v>258</v>
      </c>
      <c r="D575" s="4" t="s">
        <v>317</v>
      </c>
      <c r="E575" s="4" t="s">
        <v>854</v>
      </c>
      <c r="F575" s="42">
        <v>816.17020000000002</v>
      </c>
      <c r="G575" s="42">
        <v>1407.19</v>
      </c>
    </row>
    <row r="576" spans="1:7" outlineLevel="3">
      <c r="A576" s="3">
        <v>38673</v>
      </c>
      <c r="B576" s="4" t="s">
        <v>247</v>
      </c>
      <c r="C576" s="4" t="s">
        <v>258</v>
      </c>
      <c r="D576" s="4" t="s">
        <v>254</v>
      </c>
      <c r="E576" s="4" t="s">
        <v>849</v>
      </c>
      <c r="F576" s="42">
        <v>4276.9175999999998</v>
      </c>
      <c r="G576" s="42">
        <v>9946.32</v>
      </c>
    </row>
    <row r="577" spans="1:7" outlineLevel="3">
      <c r="A577" s="3">
        <v>38689</v>
      </c>
      <c r="B577" s="4" t="s">
        <v>247</v>
      </c>
      <c r="C577" s="4" t="s">
        <v>258</v>
      </c>
      <c r="D577" s="4" t="s">
        <v>254</v>
      </c>
      <c r="E577" s="4" t="s">
        <v>812</v>
      </c>
      <c r="F577" s="42">
        <v>1011.2484000000002</v>
      </c>
      <c r="G577" s="42">
        <v>1487.13</v>
      </c>
    </row>
    <row r="578" spans="1:7" outlineLevel="3">
      <c r="A578" s="3">
        <v>38690</v>
      </c>
      <c r="B578" s="4" t="s">
        <v>247</v>
      </c>
      <c r="C578" s="4" t="s">
        <v>258</v>
      </c>
      <c r="D578" s="4" t="s">
        <v>259</v>
      </c>
      <c r="E578" s="4" t="s">
        <v>806</v>
      </c>
      <c r="F578" s="42">
        <v>5053.6095500000001</v>
      </c>
      <c r="G578" s="42">
        <v>5404.93</v>
      </c>
    </row>
    <row r="579" spans="1:7" outlineLevel="3">
      <c r="A579" s="3">
        <v>38700</v>
      </c>
      <c r="B579" s="4" t="s">
        <v>247</v>
      </c>
      <c r="C579" s="4" t="s">
        <v>258</v>
      </c>
      <c r="D579" s="4" t="s">
        <v>245</v>
      </c>
      <c r="E579" s="4" t="s">
        <v>785</v>
      </c>
      <c r="F579" s="42">
        <v>2964.7575000000002</v>
      </c>
      <c r="G579" s="42">
        <v>6588.35</v>
      </c>
    </row>
    <row r="580" spans="1:7" outlineLevel="3">
      <c r="A580" s="3">
        <v>38715</v>
      </c>
      <c r="B580" s="4" t="s">
        <v>247</v>
      </c>
      <c r="C580" s="4" t="s">
        <v>258</v>
      </c>
      <c r="D580" s="4" t="s">
        <v>279</v>
      </c>
      <c r="E580" s="4" t="s">
        <v>370</v>
      </c>
      <c r="F580" s="42">
        <v>359.26359999999994</v>
      </c>
      <c r="G580" s="42">
        <v>619.41999999999996</v>
      </c>
    </row>
    <row r="581" spans="1:7" outlineLevel="3">
      <c r="A581" s="3">
        <v>38715</v>
      </c>
      <c r="B581" s="4" t="s">
        <v>247</v>
      </c>
      <c r="C581" s="4" t="s">
        <v>258</v>
      </c>
      <c r="D581" s="4" t="s">
        <v>268</v>
      </c>
      <c r="E581" s="4" t="s">
        <v>738</v>
      </c>
      <c r="F581" s="42">
        <v>13.895999999999999</v>
      </c>
      <c r="G581" s="42">
        <v>30.88</v>
      </c>
    </row>
    <row r="582" spans="1:7" outlineLevel="3">
      <c r="A582" s="3">
        <v>38717</v>
      </c>
      <c r="B582" s="4" t="s">
        <v>247</v>
      </c>
      <c r="C582" s="4" t="s">
        <v>258</v>
      </c>
      <c r="D582" s="4" t="s">
        <v>317</v>
      </c>
      <c r="E582" s="4" t="s">
        <v>726</v>
      </c>
      <c r="F582" s="42">
        <v>8192.4656000000014</v>
      </c>
      <c r="G582" s="42">
        <v>9309.6200000000008</v>
      </c>
    </row>
    <row r="583" spans="1:7" outlineLevel="3">
      <c r="A583" s="3">
        <v>38741</v>
      </c>
      <c r="B583" s="4" t="s">
        <v>247</v>
      </c>
      <c r="C583" s="4" t="s">
        <v>258</v>
      </c>
      <c r="D583" s="4" t="s">
        <v>262</v>
      </c>
      <c r="E583" s="4" t="s">
        <v>663</v>
      </c>
      <c r="F583" s="42">
        <v>7774.0481500000005</v>
      </c>
      <c r="G583" s="42">
        <v>8314.49</v>
      </c>
    </row>
    <row r="584" spans="1:7" outlineLevel="3">
      <c r="A584" s="3">
        <v>38760</v>
      </c>
      <c r="B584" s="4" t="s">
        <v>247</v>
      </c>
      <c r="C584" s="4" t="s">
        <v>258</v>
      </c>
      <c r="D584" s="4" t="s">
        <v>317</v>
      </c>
      <c r="E584" s="4" t="s">
        <v>610</v>
      </c>
      <c r="F584" s="42">
        <v>5925.915</v>
      </c>
      <c r="G584" s="42">
        <v>7901.22</v>
      </c>
    </row>
    <row r="585" spans="1:7" outlineLevel="3">
      <c r="A585" s="3">
        <v>38768</v>
      </c>
      <c r="B585" s="4" t="s">
        <v>247</v>
      </c>
      <c r="C585" s="4" t="s">
        <v>258</v>
      </c>
      <c r="D585" s="4" t="s">
        <v>288</v>
      </c>
      <c r="E585" s="4" t="s">
        <v>594</v>
      </c>
      <c r="F585" s="42">
        <v>1003.5073999999998</v>
      </c>
      <c r="G585" s="42">
        <v>1700.86</v>
      </c>
    </row>
    <row r="586" spans="1:7" outlineLevel="3">
      <c r="A586" s="3">
        <v>38778</v>
      </c>
      <c r="B586" s="4" t="s">
        <v>247</v>
      </c>
      <c r="C586" s="4" t="s">
        <v>258</v>
      </c>
      <c r="D586" s="4" t="s">
        <v>317</v>
      </c>
      <c r="E586" s="4" t="s">
        <v>561</v>
      </c>
      <c r="F586" s="42">
        <v>3802.8859999999995</v>
      </c>
      <c r="G586" s="42">
        <v>6556.7</v>
      </c>
    </row>
    <row r="587" spans="1:7" outlineLevel="3">
      <c r="A587" s="3">
        <v>38784</v>
      </c>
      <c r="B587" s="4" t="s">
        <v>247</v>
      </c>
      <c r="C587" s="4" t="s">
        <v>258</v>
      </c>
      <c r="D587" s="4" t="s">
        <v>251</v>
      </c>
      <c r="E587" s="4" t="s">
        <v>543</v>
      </c>
      <c r="F587" s="42">
        <v>975.73850000000004</v>
      </c>
      <c r="G587" s="42">
        <v>1774.07</v>
      </c>
    </row>
    <row r="588" spans="1:7" outlineLevel="3">
      <c r="A588" s="3">
        <v>38786</v>
      </c>
      <c r="B588" s="4" t="s">
        <v>247</v>
      </c>
      <c r="C588" s="4" t="s">
        <v>258</v>
      </c>
      <c r="D588" s="4" t="s">
        <v>276</v>
      </c>
      <c r="E588" s="4" t="s">
        <v>539</v>
      </c>
      <c r="F588" s="42">
        <v>2963.2338</v>
      </c>
      <c r="G588" s="42">
        <v>8008.74</v>
      </c>
    </row>
    <row r="589" spans="1:7" outlineLevel="3">
      <c r="A589" s="3">
        <v>38793</v>
      </c>
      <c r="B589" s="4" t="s">
        <v>247</v>
      </c>
      <c r="C589" s="4" t="s">
        <v>258</v>
      </c>
      <c r="D589" s="4" t="s">
        <v>256</v>
      </c>
      <c r="E589" s="4" t="s">
        <v>525</v>
      </c>
      <c r="F589" s="42">
        <v>3308.4067999999997</v>
      </c>
      <c r="G589" s="42">
        <v>8941.64</v>
      </c>
    </row>
    <row r="590" spans="1:7" outlineLevel="3">
      <c r="A590" s="3">
        <v>38799</v>
      </c>
      <c r="B590" s="4" t="s">
        <v>247</v>
      </c>
      <c r="C590" s="4" t="s">
        <v>258</v>
      </c>
      <c r="D590" s="4" t="s">
        <v>288</v>
      </c>
      <c r="E590" s="4" t="s">
        <v>507</v>
      </c>
      <c r="F590" s="42">
        <v>1050.7852</v>
      </c>
      <c r="G590" s="42">
        <v>2839.96</v>
      </c>
    </row>
    <row r="591" spans="1:7" outlineLevel="3">
      <c r="A591" s="3">
        <v>38800</v>
      </c>
      <c r="B591" s="4" t="s">
        <v>247</v>
      </c>
      <c r="C591" s="4" t="s">
        <v>258</v>
      </c>
      <c r="D591" s="4" t="s">
        <v>254</v>
      </c>
      <c r="E591" s="4" t="s">
        <v>503</v>
      </c>
      <c r="F591" s="42">
        <v>141.084</v>
      </c>
      <c r="G591" s="42">
        <v>313.52</v>
      </c>
    </row>
    <row r="592" spans="1:7" outlineLevel="3">
      <c r="A592" s="3">
        <v>38801</v>
      </c>
      <c r="B592" s="4" t="s">
        <v>247</v>
      </c>
      <c r="C592" s="4" t="s">
        <v>258</v>
      </c>
      <c r="D592" s="4" t="s">
        <v>259</v>
      </c>
      <c r="E592" s="4" t="s">
        <v>500</v>
      </c>
      <c r="F592" s="42">
        <v>1044.9780000000001</v>
      </c>
      <c r="G592" s="42">
        <v>1899.96</v>
      </c>
    </row>
    <row r="593" spans="1:7" outlineLevel="3">
      <c r="A593" s="3">
        <v>38802</v>
      </c>
      <c r="B593" s="4" t="s">
        <v>247</v>
      </c>
      <c r="C593" s="4" t="s">
        <v>258</v>
      </c>
      <c r="D593" s="4" t="s">
        <v>281</v>
      </c>
      <c r="E593" s="4" t="s">
        <v>494</v>
      </c>
      <c r="F593" s="42">
        <v>2736.1545000000001</v>
      </c>
      <c r="G593" s="42">
        <v>4637.55</v>
      </c>
    </row>
    <row r="594" spans="1:7" outlineLevel="3">
      <c r="A594" s="3">
        <v>38805</v>
      </c>
      <c r="B594" s="4" t="s">
        <v>247</v>
      </c>
      <c r="C594" s="4" t="s">
        <v>258</v>
      </c>
      <c r="D594" s="4" t="s">
        <v>317</v>
      </c>
      <c r="E594" s="4" t="s">
        <v>489</v>
      </c>
      <c r="F594" s="42">
        <v>525.56119999999999</v>
      </c>
      <c r="G594" s="42">
        <v>906.14</v>
      </c>
    </row>
    <row r="595" spans="1:7" outlineLevel="3">
      <c r="A595" s="3">
        <v>38810</v>
      </c>
      <c r="B595" s="4" t="s">
        <v>247</v>
      </c>
      <c r="C595" s="4" t="s">
        <v>258</v>
      </c>
      <c r="D595" s="4" t="s">
        <v>245</v>
      </c>
      <c r="E595" s="4" t="s">
        <v>479</v>
      </c>
      <c r="F595" s="42">
        <v>6397.6814000000004</v>
      </c>
      <c r="G595" s="42">
        <v>6842.44</v>
      </c>
    </row>
    <row r="596" spans="1:7" outlineLevel="3">
      <c r="A596" s="3">
        <v>38814</v>
      </c>
      <c r="B596" s="4" t="s">
        <v>247</v>
      </c>
      <c r="C596" s="4" t="s">
        <v>258</v>
      </c>
      <c r="D596" s="4" t="s">
        <v>245</v>
      </c>
      <c r="E596" s="4" t="s">
        <v>463</v>
      </c>
      <c r="F596" s="42">
        <v>1664.5013999999999</v>
      </c>
      <c r="G596" s="42">
        <v>2869.83</v>
      </c>
    </row>
    <row r="597" spans="1:7" outlineLevel="3">
      <c r="A597" s="3">
        <v>38828</v>
      </c>
      <c r="B597" s="4" t="s">
        <v>247</v>
      </c>
      <c r="C597" s="4" t="s">
        <v>258</v>
      </c>
      <c r="D597" s="4" t="s">
        <v>265</v>
      </c>
      <c r="E597" s="4" t="s">
        <v>422</v>
      </c>
      <c r="F597" s="42">
        <v>3627.81</v>
      </c>
      <c r="G597" s="42">
        <v>8061.8</v>
      </c>
    </row>
    <row r="598" spans="1:7" outlineLevel="3">
      <c r="A598" s="3">
        <v>38832</v>
      </c>
      <c r="B598" s="4" t="s">
        <v>247</v>
      </c>
      <c r="C598" s="4" t="s">
        <v>258</v>
      </c>
      <c r="D598" s="4" t="s">
        <v>268</v>
      </c>
      <c r="E598" s="4" t="s">
        <v>420</v>
      </c>
      <c r="F598" s="42">
        <v>3342.2579999999998</v>
      </c>
      <c r="G598" s="42">
        <v>7427.24</v>
      </c>
    </row>
    <row r="599" spans="1:7" outlineLevel="3">
      <c r="A599" s="3">
        <v>38833</v>
      </c>
      <c r="B599" s="4" t="s">
        <v>247</v>
      </c>
      <c r="C599" s="4" t="s">
        <v>258</v>
      </c>
      <c r="D599" s="4" t="s">
        <v>256</v>
      </c>
      <c r="E599" s="4" t="s">
        <v>418</v>
      </c>
      <c r="F599" s="42">
        <v>317.27120000000002</v>
      </c>
      <c r="G599" s="42">
        <v>737.84</v>
      </c>
    </row>
    <row r="600" spans="1:7" outlineLevel="3">
      <c r="A600" s="3">
        <v>38840</v>
      </c>
      <c r="B600" s="4" t="s">
        <v>247</v>
      </c>
      <c r="C600" s="4" t="s">
        <v>258</v>
      </c>
      <c r="D600" s="4" t="s">
        <v>279</v>
      </c>
      <c r="E600" s="4" t="s">
        <v>392</v>
      </c>
      <c r="F600" s="42">
        <v>4846.9558500000003</v>
      </c>
      <c r="G600" s="42">
        <v>5183.91</v>
      </c>
    </row>
    <row r="601" spans="1:7" outlineLevel="3">
      <c r="A601" s="3">
        <v>38847</v>
      </c>
      <c r="B601" s="4" t="s">
        <v>247</v>
      </c>
      <c r="C601" s="4" t="s">
        <v>258</v>
      </c>
      <c r="D601" s="4" t="s">
        <v>259</v>
      </c>
      <c r="E601" s="4" t="s">
        <v>376</v>
      </c>
      <c r="F601" s="42">
        <v>637.44709999999998</v>
      </c>
      <c r="G601" s="42">
        <v>1722.83</v>
      </c>
    </row>
    <row r="602" spans="1:7" outlineLevel="3">
      <c r="A602" s="3">
        <v>38849</v>
      </c>
      <c r="B602" s="4" t="s">
        <v>247</v>
      </c>
      <c r="C602" s="4" t="s">
        <v>258</v>
      </c>
      <c r="D602" s="4" t="s">
        <v>276</v>
      </c>
      <c r="E602" s="4" t="s">
        <v>367</v>
      </c>
      <c r="F602" s="42">
        <v>4764.9841999999999</v>
      </c>
      <c r="G602" s="42">
        <v>8215.49</v>
      </c>
    </row>
    <row r="603" spans="1:7" outlineLevel="3">
      <c r="A603" s="3">
        <v>38859</v>
      </c>
      <c r="B603" s="4" t="s">
        <v>247</v>
      </c>
      <c r="C603" s="4" t="s">
        <v>258</v>
      </c>
      <c r="D603" s="4" t="s">
        <v>265</v>
      </c>
      <c r="E603" s="4" t="s">
        <v>336</v>
      </c>
      <c r="F603" s="42">
        <v>2827.5159999999996</v>
      </c>
      <c r="G603" s="42">
        <v>4792.3999999999996</v>
      </c>
    </row>
    <row r="604" spans="1:7" outlineLevel="3">
      <c r="A604" s="3">
        <v>38866</v>
      </c>
      <c r="B604" s="4" t="s">
        <v>247</v>
      </c>
      <c r="C604" s="4" t="s">
        <v>258</v>
      </c>
      <c r="D604" s="4" t="s">
        <v>288</v>
      </c>
      <c r="E604" s="4" t="s">
        <v>319</v>
      </c>
      <c r="F604" s="42">
        <v>305.01570000000004</v>
      </c>
      <c r="G604" s="42">
        <v>326.22000000000003</v>
      </c>
    </row>
    <row r="605" spans="1:7" outlineLevel="3">
      <c r="A605" s="3">
        <v>38869</v>
      </c>
      <c r="B605" s="4" t="s">
        <v>247</v>
      </c>
      <c r="C605" s="4" t="s">
        <v>258</v>
      </c>
      <c r="D605" s="4" t="s">
        <v>281</v>
      </c>
      <c r="E605" s="4" t="s">
        <v>309</v>
      </c>
      <c r="F605" s="42">
        <v>1276.155</v>
      </c>
      <c r="G605" s="42">
        <v>1701.54</v>
      </c>
    </row>
    <row r="606" spans="1:7" outlineLevel="3">
      <c r="A606" s="3">
        <v>38875</v>
      </c>
      <c r="B606" s="4" t="s">
        <v>247</v>
      </c>
      <c r="C606" s="4" t="s">
        <v>258</v>
      </c>
      <c r="D606" s="4" t="s">
        <v>276</v>
      </c>
      <c r="E606" s="4" t="s">
        <v>297</v>
      </c>
      <c r="F606" s="42">
        <v>1569.5120999999999</v>
      </c>
      <c r="G606" s="42">
        <v>2660.19</v>
      </c>
    </row>
    <row r="607" spans="1:7" outlineLevel="3">
      <c r="A607" s="3">
        <v>38877</v>
      </c>
      <c r="B607" s="4" t="s">
        <v>247</v>
      </c>
      <c r="C607" s="4" t="s">
        <v>258</v>
      </c>
      <c r="D607" s="4" t="s">
        <v>262</v>
      </c>
      <c r="E607" s="4" t="s">
        <v>285</v>
      </c>
      <c r="F607" s="42">
        <v>1381.6759999999997</v>
      </c>
      <c r="G607" s="42">
        <v>2382.1999999999998</v>
      </c>
    </row>
    <row r="608" spans="1:7" outlineLevel="3">
      <c r="A608" s="3">
        <v>38882</v>
      </c>
      <c r="B608" s="4" t="s">
        <v>247</v>
      </c>
      <c r="C608" s="4" t="s">
        <v>258</v>
      </c>
      <c r="D608" s="4" t="s">
        <v>259</v>
      </c>
      <c r="E608" s="4" t="s">
        <v>260</v>
      </c>
      <c r="F608" s="42">
        <v>2315.4340000000002</v>
      </c>
      <c r="G608" s="42">
        <v>3405.05</v>
      </c>
    </row>
    <row r="609" spans="1:7" outlineLevel="2">
      <c r="A609" s="3"/>
      <c r="B609" s="4"/>
      <c r="C609" s="49" t="s">
        <v>2232</v>
      </c>
      <c r="D609" s="4"/>
      <c r="E609" s="4"/>
      <c r="F609" s="42"/>
      <c r="G609" s="42">
        <f>SUBTOTAL(9,G506:G608)</f>
        <v>500920.08999999991</v>
      </c>
    </row>
    <row r="610" spans="1:7" outlineLevel="3">
      <c r="A610" s="3">
        <v>38158</v>
      </c>
      <c r="B610" s="4" t="s">
        <v>247</v>
      </c>
      <c r="C610" s="4" t="s">
        <v>255</v>
      </c>
      <c r="D610" s="4" t="s">
        <v>279</v>
      </c>
      <c r="E610" s="4" t="s">
        <v>2138</v>
      </c>
      <c r="F610" s="42">
        <v>4481.3685999999998</v>
      </c>
      <c r="G610" s="42">
        <v>7595.54</v>
      </c>
    </row>
    <row r="611" spans="1:7" outlineLevel="3">
      <c r="A611" s="3">
        <v>38162</v>
      </c>
      <c r="B611" s="4" t="s">
        <v>247</v>
      </c>
      <c r="C611" s="4" t="s">
        <v>255</v>
      </c>
      <c r="D611" s="4" t="s">
        <v>265</v>
      </c>
      <c r="E611" s="4" t="s">
        <v>2125</v>
      </c>
      <c r="F611" s="42">
        <v>2019.5640999999998</v>
      </c>
      <c r="G611" s="42">
        <v>3422.99</v>
      </c>
    </row>
    <row r="612" spans="1:7" outlineLevel="3">
      <c r="A612" s="3">
        <v>38164</v>
      </c>
      <c r="B612" s="4" t="s">
        <v>247</v>
      </c>
      <c r="C612" s="4" t="s">
        <v>255</v>
      </c>
      <c r="D612" s="4" t="s">
        <v>288</v>
      </c>
      <c r="E612" s="4" t="s">
        <v>2120</v>
      </c>
      <c r="F612" s="42">
        <v>3712.2150999999999</v>
      </c>
      <c r="G612" s="42">
        <v>6291.89</v>
      </c>
    </row>
    <row r="613" spans="1:7" outlineLevel="3">
      <c r="A613" s="3">
        <v>38166</v>
      </c>
      <c r="B613" s="4" t="s">
        <v>247</v>
      </c>
      <c r="C613" s="4" t="s">
        <v>255</v>
      </c>
      <c r="D613" s="4" t="s">
        <v>317</v>
      </c>
      <c r="E613" s="4" t="s">
        <v>2116</v>
      </c>
      <c r="F613" s="42">
        <v>2043.5578</v>
      </c>
      <c r="G613" s="42">
        <v>4752.46</v>
      </c>
    </row>
    <row r="614" spans="1:7" outlineLevel="3">
      <c r="A614" s="3">
        <v>38169</v>
      </c>
      <c r="B614" s="4" t="s">
        <v>247</v>
      </c>
      <c r="C614" s="4" t="s">
        <v>255</v>
      </c>
      <c r="D614" s="4" t="s">
        <v>317</v>
      </c>
      <c r="E614" s="4" t="s">
        <v>2111</v>
      </c>
      <c r="F614" s="42">
        <v>105.4019</v>
      </c>
      <c r="G614" s="42">
        <v>284.87</v>
      </c>
    </row>
    <row r="615" spans="1:7" outlineLevel="3">
      <c r="A615" s="3">
        <v>38177</v>
      </c>
      <c r="B615" s="4" t="s">
        <v>247</v>
      </c>
      <c r="C615" s="4" t="s">
        <v>255</v>
      </c>
      <c r="D615" s="4" t="s">
        <v>276</v>
      </c>
      <c r="E615" s="4" t="s">
        <v>2093</v>
      </c>
      <c r="F615" s="42">
        <v>3034.3884999999996</v>
      </c>
      <c r="G615" s="42">
        <v>8201.0499999999993</v>
      </c>
    </row>
    <row r="616" spans="1:7" outlineLevel="3">
      <c r="A616" s="3">
        <v>38193</v>
      </c>
      <c r="B616" s="4" t="s">
        <v>247</v>
      </c>
      <c r="C616" s="4" t="s">
        <v>255</v>
      </c>
      <c r="D616" s="4" t="s">
        <v>245</v>
      </c>
      <c r="E616" s="4" t="s">
        <v>2056</v>
      </c>
      <c r="F616" s="42">
        <v>4488.7139999999999</v>
      </c>
      <c r="G616" s="42">
        <v>9974.92</v>
      </c>
    </row>
    <row r="617" spans="1:7" outlineLevel="3">
      <c r="A617" s="3">
        <v>38195</v>
      </c>
      <c r="B617" s="4" t="s">
        <v>247</v>
      </c>
      <c r="C617" s="4" t="s">
        <v>255</v>
      </c>
      <c r="D617" s="4" t="s">
        <v>262</v>
      </c>
      <c r="E617" s="4" t="s">
        <v>2054</v>
      </c>
      <c r="F617" s="42">
        <v>7078.8476000000001</v>
      </c>
      <c r="G617" s="42">
        <v>7570.96</v>
      </c>
    </row>
    <row r="618" spans="1:7" outlineLevel="3">
      <c r="A618" s="3">
        <v>38199</v>
      </c>
      <c r="B618" s="4" t="s">
        <v>247</v>
      </c>
      <c r="C618" s="4" t="s">
        <v>255</v>
      </c>
      <c r="D618" s="4" t="s">
        <v>256</v>
      </c>
      <c r="E618" s="4" t="s">
        <v>2047</v>
      </c>
      <c r="F618" s="42">
        <v>2830.6724999999997</v>
      </c>
      <c r="G618" s="42">
        <v>4797.75</v>
      </c>
    </row>
    <row r="619" spans="1:7" outlineLevel="3">
      <c r="A619" s="3">
        <v>38212</v>
      </c>
      <c r="B619" s="4" t="s">
        <v>247</v>
      </c>
      <c r="C619" s="4" t="s">
        <v>255</v>
      </c>
      <c r="D619" s="4" t="s">
        <v>288</v>
      </c>
      <c r="E619" s="4" t="s">
        <v>2013</v>
      </c>
      <c r="F619" s="42">
        <v>2791.8868000000002</v>
      </c>
      <c r="G619" s="42">
        <v>7545.64</v>
      </c>
    </row>
    <row r="620" spans="1:7" outlineLevel="3">
      <c r="A620" s="3">
        <v>38216</v>
      </c>
      <c r="B620" s="4" t="s">
        <v>247</v>
      </c>
      <c r="C620" s="4" t="s">
        <v>255</v>
      </c>
      <c r="D620" s="4" t="s">
        <v>268</v>
      </c>
      <c r="E620" s="4" t="s">
        <v>2006</v>
      </c>
      <c r="F620" s="42">
        <v>301.33499999999998</v>
      </c>
      <c r="G620" s="42">
        <v>401.78</v>
      </c>
    </row>
    <row r="621" spans="1:7" outlineLevel="3">
      <c r="A621" s="3">
        <v>38221</v>
      </c>
      <c r="B621" s="4" t="s">
        <v>247</v>
      </c>
      <c r="C621" s="4" t="s">
        <v>255</v>
      </c>
      <c r="D621" s="4" t="s">
        <v>281</v>
      </c>
      <c r="E621" s="4" t="s">
        <v>1993</v>
      </c>
      <c r="F621" s="42">
        <v>3539.2165000000005</v>
      </c>
      <c r="G621" s="42">
        <v>9565.4500000000007</v>
      </c>
    </row>
    <row r="622" spans="1:7" outlineLevel="3">
      <c r="A622" s="3">
        <v>38229</v>
      </c>
      <c r="B622" s="4" t="s">
        <v>247</v>
      </c>
      <c r="C622" s="4" t="s">
        <v>255</v>
      </c>
      <c r="D622" s="4" t="s">
        <v>288</v>
      </c>
      <c r="E622" s="4" t="s">
        <v>1973</v>
      </c>
      <c r="F622" s="42">
        <v>3366.8195000000001</v>
      </c>
      <c r="G622" s="42">
        <v>6121.49</v>
      </c>
    </row>
    <row r="623" spans="1:7" outlineLevel="3">
      <c r="A623" s="3">
        <v>38231</v>
      </c>
      <c r="B623" s="4" t="s">
        <v>247</v>
      </c>
      <c r="C623" s="4" t="s">
        <v>255</v>
      </c>
      <c r="D623" s="4" t="s">
        <v>276</v>
      </c>
      <c r="E623" s="4" t="s">
        <v>1966</v>
      </c>
      <c r="F623" s="42">
        <v>5018.3728000000001</v>
      </c>
      <c r="G623" s="42">
        <v>7379.96</v>
      </c>
    </row>
    <row r="624" spans="1:7" outlineLevel="3">
      <c r="A624" s="3">
        <v>38238</v>
      </c>
      <c r="B624" s="4" t="s">
        <v>247</v>
      </c>
      <c r="C624" s="4" t="s">
        <v>255</v>
      </c>
      <c r="D624" s="4" t="s">
        <v>268</v>
      </c>
      <c r="E624" s="4" t="s">
        <v>1941</v>
      </c>
      <c r="F624" s="42">
        <v>1907.5574000000001</v>
      </c>
      <c r="G624" s="42">
        <v>4436.18</v>
      </c>
    </row>
    <row r="625" spans="1:7" outlineLevel="3">
      <c r="A625" s="3">
        <v>38246</v>
      </c>
      <c r="B625" s="4" t="s">
        <v>247</v>
      </c>
      <c r="C625" s="4" t="s">
        <v>255</v>
      </c>
      <c r="D625" s="4" t="s">
        <v>288</v>
      </c>
      <c r="E625" s="4" t="s">
        <v>1928</v>
      </c>
      <c r="F625" s="42">
        <v>2182.1965</v>
      </c>
      <c r="G625" s="42">
        <v>2333.9</v>
      </c>
    </row>
    <row r="626" spans="1:7" outlineLevel="3">
      <c r="A626" s="3">
        <v>38251</v>
      </c>
      <c r="B626" s="4" t="s">
        <v>247</v>
      </c>
      <c r="C626" s="4" t="s">
        <v>255</v>
      </c>
      <c r="D626" s="4" t="s">
        <v>317</v>
      </c>
      <c r="E626" s="4" t="s">
        <v>1913</v>
      </c>
      <c r="F626" s="42">
        <v>2177.0059999999999</v>
      </c>
      <c r="G626" s="42">
        <v>5883.8</v>
      </c>
    </row>
    <row r="627" spans="1:7" outlineLevel="3">
      <c r="A627" s="3">
        <v>38267</v>
      </c>
      <c r="B627" s="4" t="s">
        <v>247</v>
      </c>
      <c r="C627" s="4" t="s">
        <v>255</v>
      </c>
      <c r="D627" s="4" t="s">
        <v>288</v>
      </c>
      <c r="E627" s="4" t="s">
        <v>1866</v>
      </c>
      <c r="F627" s="42">
        <v>1155.0808</v>
      </c>
      <c r="G627" s="42">
        <v>3121.84</v>
      </c>
    </row>
    <row r="628" spans="1:7" outlineLevel="3">
      <c r="A628" s="3">
        <v>38274</v>
      </c>
      <c r="B628" s="4" t="s">
        <v>247</v>
      </c>
      <c r="C628" s="4" t="s">
        <v>255</v>
      </c>
      <c r="D628" s="4" t="s">
        <v>265</v>
      </c>
      <c r="E628" s="4" t="s">
        <v>1844</v>
      </c>
      <c r="F628" s="42">
        <v>4442.5744000000004</v>
      </c>
      <c r="G628" s="42">
        <v>5048.38</v>
      </c>
    </row>
    <row r="629" spans="1:7" outlineLevel="3">
      <c r="A629" s="3">
        <v>38279</v>
      </c>
      <c r="B629" s="4" t="s">
        <v>247</v>
      </c>
      <c r="C629" s="4" t="s">
        <v>255</v>
      </c>
      <c r="D629" s="4" t="s">
        <v>268</v>
      </c>
      <c r="E629" s="4" t="s">
        <v>1832</v>
      </c>
      <c r="F629" s="42">
        <v>3251.1050000000005</v>
      </c>
      <c r="G629" s="42">
        <v>5911.1</v>
      </c>
    </row>
    <row r="630" spans="1:7" outlineLevel="3">
      <c r="A630" s="3">
        <v>38280</v>
      </c>
      <c r="B630" s="4" t="s">
        <v>247</v>
      </c>
      <c r="C630" s="4" t="s">
        <v>255</v>
      </c>
      <c r="D630" s="4" t="s">
        <v>281</v>
      </c>
      <c r="E630" s="4" t="s">
        <v>1829</v>
      </c>
      <c r="F630" s="42">
        <v>6882.5680000000002</v>
      </c>
      <c r="G630" s="42">
        <v>7821.1</v>
      </c>
    </row>
    <row r="631" spans="1:7" outlineLevel="3">
      <c r="A631" s="3">
        <v>38294</v>
      </c>
      <c r="B631" s="4" t="s">
        <v>247</v>
      </c>
      <c r="C631" s="4" t="s">
        <v>255</v>
      </c>
      <c r="D631" s="4" t="s">
        <v>262</v>
      </c>
      <c r="E631" s="4" t="s">
        <v>1803</v>
      </c>
      <c r="F631" s="42">
        <v>1971.5475000000001</v>
      </c>
      <c r="G631" s="42">
        <v>2628.73</v>
      </c>
    </row>
    <row r="632" spans="1:7" outlineLevel="3">
      <c r="A632" s="3">
        <v>38315</v>
      </c>
      <c r="B632" s="4" t="s">
        <v>247</v>
      </c>
      <c r="C632" s="4" t="s">
        <v>255</v>
      </c>
      <c r="D632" s="4" t="s">
        <v>265</v>
      </c>
      <c r="E632" s="4" t="s">
        <v>1771</v>
      </c>
      <c r="F632" s="42">
        <v>2308.6609999999996</v>
      </c>
      <c r="G632" s="42">
        <v>3980.45</v>
      </c>
    </row>
    <row r="633" spans="1:7" outlineLevel="3">
      <c r="A633" s="3">
        <v>38357</v>
      </c>
      <c r="B633" s="4" t="s">
        <v>247</v>
      </c>
      <c r="C633" s="4" t="s">
        <v>255</v>
      </c>
      <c r="D633" s="4" t="s">
        <v>254</v>
      </c>
      <c r="E633" s="4" t="s">
        <v>1656</v>
      </c>
      <c r="F633" s="42">
        <v>568.01279999999997</v>
      </c>
      <c r="G633" s="42">
        <v>1320.96</v>
      </c>
    </row>
    <row r="634" spans="1:7" outlineLevel="3">
      <c r="A634" s="3">
        <v>38359</v>
      </c>
      <c r="B634" s="4" t="s">
        <v>247</v>
      </c>
      <c r="C634" s="4" t="s">
        <v>255</v>
      </c>
      <c r="D634" s="4" t="s">
        <v>288</v>
      </c>
      <c r="E634" s="4" t="s">
        <v>1652</v>
      </c>
      <c r="F634" s="42">
        <v>2851.1774999999998</v>
      </c>
      <c r="G634" s="42">
        <v>6335.95</v>
      </c>
    </row>
    <row r="635" spans="1:7" outlineLevel="3">
      <c r="A635" s="3">
        <v>38366</v>
      </c>
      <c r="B635" s="4" t="s">
        <v>247</v>
      </c>
      <c r="C635" s="4" t="s">
        <v>255</v>
      </c>
      <c r="D635" s="4" t="s">
        <v>303</v>
      </c>
      <c r="E635" s="4" t="s">
        <v>1630</v>
      </c>
      <c r="F635" s="42">
        <v>3241.4206000000004</v>
      </c>
      <c r="G635" s="42">
        <v>3466.76</v>
      </c>
    </row>
    <row r="636" spans="1:7" outlineLevel="3">
      <c r="A636" s="3">
        <v>38370</v>
      </c>
      <c r="B636" s="4" t="s">
        <v>247</v>
      </c>
      <c r="C636" s="4" t="s">
        <v>255</v>
      </c>
      <c r="D636" s="4" t="s">
        <v>317</v>
      </c>
      <c r="E636" s="4" t="s">
        <v>1462</v>
      </c>
      <c r="F636" s="42">
        <v>404.30250000000001</v>
      </c>
      <c r="G636" s="42">
        <v>539.07000000000005</v>
      </c>
    </row>
    <row r="637" spans="1:7" outlineLevel="3">
      <c r="A637" s="3">
        <v>38375</v>
      </c>
      <c r="B637" s="4" t="s">
        <v>247</v>
      </c>
      <c r="C637" s="4" t="s">
        <v>255</v>
      </c>
      <c r="D637" s="4" t="s">
        <v>262</v>
      </c>
      <c r="E637" s="4" t="s">
        <v>1603</v>
      </c>
      <c r="F637" s="42">
        <v>1700.5384000000001</v>
      </c>
      <c r="G637" s="42">
        <v>1932.43</v>
      </c>
    </row>
    <row r="638" spans="1:7" outlineLevel="3">
      <c r="A638" s="3">
        <v>38376</v>
      </c>
      <c r="B638" s="4" t="s">
        <v>247</v>
      </c>
      <c r="C638" s="4" t="s">
        <v>255</v>
      </c>
      <c r="D638" s="4" t="s">
        <v>281</v>
      </c>
      <c r="E638" s="4" t="s">
        <v>1598</v>
      </c>
      <c r="F638" s="42">
        <v>331.15370000000001</v>
      </c>
      <c r="G638" s="42">
        <v>895.01</v>
      </c>
    </row>
    <row r="639" spans="1:7" outlineLevel="3">
      <c r="A639" s="3">
        <v>38381</v>
      </c>
      <c r="B639" s="4" t="s">
        <v>247</v>
      </c>
      <c r="C639" s="4" t="s">
        <v>255</v>
      </c>
      <c r="D639" s="4" t="s">
        <v>317</v>
      </c>
      <c r="E639" s="4" t="s">
        <v>1579</v>
      </c>
      <c r="F639" s="42">
        <v>5831.5186999999996</v>
      </c>
      <c r="G639" s="42">
        <v>9883.93</v>
      </c>
    </row>
    <row r="640" spans="1:7" outlineLevel="3">
      <c r="A640" s="3">
        <v>38399</v>
      </c>
      <c r="B640" s="4" t="s">
        <v>247</v>
      </c>
      <c r="C640" s="4" t="s">
        <v>255</v>
      </c>
      <c r="D640" s="4" t="s">
        <v>276</v>
      </c>
      <c r="E640" s="4" t="s">
        <v>1543</v>
      </c>
      <c r="F640" s="42">
        <v>5085.1274000000003</v>
      </c>
      <c r="G640" s="42">
        <v>8618.86</v>
      </c>
    </row>
    <row r="641" spans="1:7" outlineLevel="3">
      <c r="A641" s="3">
        <v>38406</v>
      </c>
      <c r="B641" s="4" t="s">
        <v>247</v>
      </c>
      <c r="C641" s="4" t="s">
        <v>255</v>
      </c>
      <c r="D641" s="4" t="s">
        <v>303</v>
      </c>
      <c r="E641" s="4" t="s">
        <v>1524</v>
      </c>
      <c r="F641" s="42">
        <v>5808.6212000000005</v>
      </c>
      <c r="G641" s="42">
        <v>8542.09</v>
      </c>
    </row>
    <row r="642" spans="1:7" outlineLevel="3">
      <c r="A642" s="3">
        <v>38407</v>
      </c>
      <c r="B642" s="4" t="s">
        <v>247</v>
      </c>
      <c r="C642" s="4" t="s">
        <v>255</v>
      </c>
      <c r="D642" s="4" t="s">
        <v>279</v>
      </c>
      <c r="E642" s="4" t="s">
        <v>1522</v>
      </c>
      <c r="F642" s="42">
        <v>1958.9674</v>
      </c>
      <c r="G642" s="42">
        <v>3377.53</v>
      </c>
    </row>
    <row r="643" spans="1:7" outlineLevel="3">
      <c r="A643" s="3">
        <v>38410</v>
      </c>
      <c r="B643" s="4" t="s">
        <v>247</v>
      </c>
      <c r="C643" s="4" t="s">
        <v>255</v>
      </c>
      <c r="D643" s="4" t="s">
        <v>254</v>
      </c>
      <c r="E643" s="4" t="s">
        <v>1512</v>
      </c>
      <c r="F643" s="42">
        <v>5257.4895999999999</v>
      </c>
      <c r="G643" s="42">
        <v>5974.42</v>
      </c>
    </row>
    <row r="644" spans="1:7" outlineLevel="3">
      <c r="A644" s="3">
        <v>38422</v>
      </c>
      <c r="B644" s="4" t="s">
        <v>247</v>
      </c>
      <c r="C644" s="4" t="s">
        <v>255</v>
      </c>
      <c r="D644" s="4" t="s">
        <v>245</v>
      </c>
      <c r="E644" s="4" t="s">
        <v>1488</v>
      </c>
      <c r="F644" s="42">
        <v>4467.8380000000006</v>
      </c>
      <c r="G644" s="42">
        <v>6570.35</v>
      </c>
    </row>
    <row r="645" spans="1:7" outlineLevel="3">
      <c r="A645" s="3">
        <v>38426</v>
      </c>
      <c r="B645" s="4" t="s">
        <v>247</v>
      </c>
      <c r="C645" s="4" t="s">
        <v>255</v>
      </c>
      <c r="D645" s="4" t="s">
        <v>268</v>
      </c>
      <c r="E645" s="4" t="s">
        <v>1472</v>
      </c>
      <c r="F645" s="42">
        <v>3489.7179000000001</v>
      </c>
      <c r="G645" s="42">
        <v>9431.67</v>
      </c>
    </row>
    <row r="646" spans="1:7" outlineLevel="3">
      <c r="A646" s="3">
        <v>38442</v>
      </c>
      <c r="B646" s="4" t="s">
        <v>247</v>
      </c>
      <c r="C646" s="4" t="s">
        <v>255</v>
      </c>
      <c r="D646" s="4" t="s">
        <v>245</v>
      </c>
      <c r="E646" s="4" t="s">
        <v>1431</v>
      </c>
      <c r="F646" s="42">
        <v>1762.2388999999998</v>
      </c>
      <c r="G646" s="42">
        <v>4098.2299999999996</v>
      </c>
    </row>
    <row r="647" spans="1:7" outlineLevel="3">
      <c r="A647" s="3">
        <v>38457</v>
      </c>
      <c r="B647" s="4" t="s">
        <v>247</v>
      </c>
      <c r="C647" s="4" t="s">
        <v>255</v>
      </c>
      <c r="D647" s="4" t="s">
        <v>265</v>
      </c>
      <c r="E647" s="4" t="s">
        <v>1399</v>
      </c>
      <c r="F647" s="42">
        <v>2393.1864</v>
      </c>
      <c r="G647" s="42">
        <v>2719.53</v>
      </c>
    </row>
    <row r="648" spans="1:7" outlineLevel="3">
      <c r="A648" s="3">
        <v>38467</v>
      </c>
      <c r="B648" s="4" t="s">
        <v>247</v>
      </c>
      <c r="C648" s="4" t="s">
        <v>255</v>
      </c>
      <c r="D648" s="4" t="s">
        <v>259</v>
      </c>
      <c r="E648" s="4" t="s">
        <v>1381</v>
      </c>
      <c r="F648" s="42">
        <v>3392.0645000000004</v>
      </c>
      <c r="G648" s="42">
        <v>6167.39</v>
      </c>
    </row>
    <row r="649" spans="1:7" outlineLevel="3">
      <c r="A649" s="3">
        <v>38476</v>
      </c>
      <c r="B649" s="4" t="s">
        <v>247</v>
      </c>
      <c r="C649" s="4" t="s">
        <v>255</v>
      </c>
      <c r="D649" s="4" t="s">
        <v>288</v>
      </c>
      <c r="E649" s="4" t="s">
        <v>1353</v>
      </c>
      <c r="F649" s="42">
        <v>424.6825</v>
      </c>
      <c r="G649" s="42">
        <v>772.15</v>
      </c>
    </row>
    <row r="650" spans="1:7" outlineLevel="3">
      <c r="A650" s="3">
        <v>38484</v>
      </c>
      <c r="B650" s="4" t="s">
        <v>247</v>
      </c>
      <c r="C650" s="4" t="s">
        <v>255</v>
      </c>
      <c r="D650" s="4" t="s">
        <v>254</v>
      </c>
      <c r="E650" s="4" t="s">
        <v>1336</v>
      </c>
      <c r="F650" s="42">
        <v>366.03380000000004</v>
      </c>
      <c r="G650" s="42">
        <v>391.48</v>
      </c>
    </row>
    <row r="651" spans="1:7" outlineLevel="3">
      <c r="A651" s="3">
        <v>38490</v>
      </c>
      <c r="B651" s="4" t="s">
        <v>247</v>
      </c>
      <c r="C651" s="4" t="s">
        <v>255</v>
      </c>
      <c r="D651" s="4" t="s">
        <v>281</v>
      </c>
      <c r="E651" s="4" t="s">
        <v>1322</v>
      </c>
      <c r="F651" s="42">
        <v>3795.6056999999996</v>
      </c>
      <c r="G651" s="42">
        <v>6433.23</v>
      </c>
    </row>
    <row r="652" spans="1:7" outlineLevel="3">
      <c r="A652" s="3">
        <v>38501</v>
      </c>
      <c r="B652" s="4" t="s">
        <v>247</v>
      </c>
      <c r="C652" s="4" t="s">
        <v>255</v>
      </c>
      <c r="D652" s="4" t="s">
        <v>279</v>
      </c>
      <c r="E652" s="4" t="s">
        <v>1294</v>
      </c>
      <c r="F652" s="42">
        <v>2669.8870000000002</v>
      </c>
      <c r="G652" s="42">
        <v>4854.34</v>
      </c>
    </row>
    <row r="653" spans="1:7" outlineLevel="3">
      <c r="A653" s="3">
        <v>38519</v>
      </c>
      <c r="B653" s="4" t="s">
        <v>247</v>
      </c>
      <c r="C653" s="4" t="s">
        <v>255</v>
      </c>
      <c r="D653" s="4" t="s">
        <v>281</v>
      </c>
      <c r="E653" s="4" t="s">
        <v>1254</v>
      </c>
      <c r="F653" s="42">
        <v>4949.5349999999999</v>
      </c>
      <c r="G653" s="42">
        <v>6599.38</v>
      </c>
    </row>
    <row r="654" spans="1:7" outlineLevel="3">
      <c r="A654" s="3">
        <v>38534</v>
      </c>
      <c r="B654" s="4" t="s">
        <v>247</v>
      </c>
      <c r="C654" s="4" t="s">
        <v>255</v>
      </c>
      <c r="D654" s="4" t="s">
        <v>281</v>
      </c>
      <c r="E654" s="4" t="s">
        <v>1221</v>
      </c>
      <c r="F654" s="42">
        <v>5412.7864</v>
      </c>
      <c r="G654" s="42">
        <v>7959.98</v>
      </c>
    </row>
    <row r="655" spans="1:7" outlineLevel="3">
      <c r="A655" s="3">
        <v>38535</v>
      </c>
      <c r="B655" s="4" t="s">
        <v>247</v>
      </c>
      <c r="C655" s="4" t="s">
        <v>255</v>
      </c>
      <c r="D655" s="4" t="s">
        <v>265</v>
      </c>
      <c r="E655" s="4" t="s">
        <v>1219</v>
      </c>
      <c r="F655" s="42">
        <v>2249.06</v>
      </c>
      <c r="G655" s="42">
        <v>2555.75</v>
      </c>
    </row>
    <row r="656" spans="1:7" outlineLevel="3">
      <c r="A656" s="3">
        <v>38541</v>
      </c>
      <c r="B656" s="4" t="s">
        <v>247</v>
      </c>
      <c r="C656" s="4" t="s">
        <v>255</v>
      </c>
      <c r="D656" s="4" t="s">
        <v>251</v>
      </c>
      <c r="E656" s="4" t="s">
        <v>1206</v>
      </c>
      <c r="F656" s="42">
        <v>365.05700000000002</v>
      </c>
      <c r="G656" s="42">
        <v>663.74</v>
      </c>
    </row>
    <row r="657" spans="1:7" outlineLevel="3">
      <c r="A657" s="3">
        <v>38547</v>
      </c>
      <c r="B657" s="4" t="s">
        <v>247</v>
      </c>
      <c r="C657" s="4" t="s">
        <v>255</v>
      </c>
      <c r="D657" s="4" t="s">
        <v>279</v>
      </c>
      <c r="E657" s="4" t="s">
        <v>1185</v>
      </c>
      <c r="F657" s="42">
        <v>7702.4739000000009</v>
      </c>
      <c r="G657" s="42">
        <v>8237.94</v>
      </c>
    </row>
    <row r="658" spans="1:7" outlineLevel="3">
      <c r="A658" s="3">
        <v>38560</v>
      </c>
      <c r="B658" s="4" t="s">
        <v>247</v>
      </c>
      <c r="C658" s="4" t="s">
        <v>255</v>
      </c>
      <c r="D658" s="4" t="s">
        <v>279</v>
      </c>
      <c r="E658" s="4" t="s">
        <v>1145</v>
      </c>
      <c r="F658" s="42">
        <v>2690.7028999999998</v>
      </c>
      <c r="G658" s="42">
        <v>7272.17</v>
      </c>
    </row>
    <row r="659" spans="1:7" outlineLevel="3">
      <c r="A659" s="3">
        <v>38583</v>
      </c>
      <c r="B659" s="4" t="s">
        <v>247</v>
      </c>
      <c r="C659" s="4" t="s">
        <v>255</v>
      </c>
      <c r="D659" s="4" t="s">
        <v>265</v>
      </c>
      <c r="E659" s="4" t="s">
        <v>1089</v>
      </c>
      <c r="F659" s="42">
        <v>7772.2342499999995</v>
      </c>
      <c r="G659" s="42">
        <v>8312.5499999999993</v>
      </c>
    </row>
    <row r="660" spans="1:7" outlineLevel="3">
      <c r="A660" s="3">
        <v>38587</v>
      </c>
      <c r="B660" s="4" t="s">
        <v>247</v>
      </c>
      <c r="C660" s="4" t="s">
        <v>255</v>
      </c>
      <c r="D660" s="4" t="s">
        <v>268</v>
      </c>
      <c r="E660" s="4" t="s">
        <v>1076</v>
      </c>
      <c r="F660" s="42">
        <v>4906.6270000000004</v>
      </c>
      <c r="G660" s="42">
        <v>8921.14</v>
      </c>
    </row>
    <row r="661" spans="1:7" outlineLevel="3">
      <c r="A661" s="3">
        <v>38587</v>
      </c>
      <c r="B661" s="4" t="s">
        <v>247</v>
      </c>
      <c r="C661" s="4" t="s">
        <v>255</v>
      </c>
      <c r="D661" s="4" t="s">
        <v>317</v>
      </c>
      <c r="E661" s="4" t="s">
        <v>1077</v>
      </c>
      <c r="F661" s="42">
        <v>3975.27</v>
      </c>
      <c r="G661" s="42">
        <v>5300.36</v>
      </c>
    </row>
    <row r="662" spans="1:7" outlineLevel="3">
      <c r="A662" s="3">
        <v>38600</v>
      </c>
      <c r="B662" s="4" t="s">
        <v>247</v>
      </c>
      <c r="C662" s="4" t="s">
        <v>255</v>
      </c>
      <c r="D662" s="4" t="s">
        <v>276</v>
      </c>
      <c r="E662" s="4" t="s">
        <v>1039</v>
      </c>
      <c r="F662" s="42">
        <v>3209.3816999999999</v>
      </c>
      <c r="G662" s="42">
        <v>5439.63</v>
      </c>
    </row>
    <row r="663" spans="1:7" outlineLevel="3">
      <c r="A663" s="3">
        <v>38612</v>
      </c>
      <c r="B663" s="4" t="s">
        <v>247</v>
      </c>
      <c r="C663" s="4" t="s">
        <v>255</v>
      </c>
      <c r="D663" s="4" t="s">
        <v>281</v>
      </c>
      <c r="E663" s="4" t="s">
        <v>1001</v>
      </c>
      <c r="F663" s="42">
        <v>2918.6280000000002</v>
      </c>
      <c r="G663" s="42">
        <v>6485.84</v>
      </c>
    </row>
    <row r="664" spans="1:7" outlineLevel="3">
      <c r="A664" s="3">
        <v>38623</v>
      </c>
      <c r="B664" s="4" t="s">
        <v>247</v>
      </c>
      <c r="C664" s="4" t="s">
        <v>255</v>
      </c>
      <c r="D664" s="4" t="s">
        <v>256</v>
      </c>
      <c r="E664" s="4" t="s">
        <v>974</v>
      </c>
      <c r="F664" s="42">
        <v>5666.4433999999992</v>
      </c>
      <c r="G664" s="42">
        <v>9769.73</v>
      </c>
    </row>
    <row r="665" spans="1:7" outlineLevel="3">
      <c r="A665" s="3">
        <v>38628</v>
      </c>
      <c r="B665" s="4" t="s">
        <v>247</v>
      </c>
      <c r="C665" s="4" t="s">
        <v>255</v>
      </c>
      <c r="D665" s="4" t="s">
        <v>256</v>
      </c>
      <c r="E665" s="4" t="s">
        <v>961</v>
      </c>
      <c r="F665" s="42">
        <v>3840.1176000000005</v>
      </c>
      <c r="G665" s="42">
        <v>4363.7700000000004</v>
      </c>
    </row>
    <row r="666" spans="1:7" outlineLevel="3">
      <c r="A666" s="3">
        <v>38633</v>
      </c>
      <c r="B666" s="4" t="s">
        <v>247</v>
      </c>
      <c r="C666" s="4" t="s">
        <v>255</v>
      </c>
      <c r="D666" s="4" t="s">
        <v>279</v>
      </c>
      <c r="E666" s="4" t="s">
        <v>945</v>
      </c>
      <c r="F666" s="42">
        <v>6220.4428000000007</v>
      </c>
      <c r="G666" s="42">
        <v>6652.88</v>
      </c>
    </row>
    <row r="667" spans="1:7" outlineLevel="3">
      <c r="A667" s="3">
        <v>38680</v>
      </c>
      <c r="B667" s="4" t="s">
        <v>247</v>
      </c>
      <c r="C667" s="4" t="s">
        <v>255</v>
      </c>
      <c r="D667" s="4" t="s">
        <v>281</v>
      </c>
      <c r="E667" s="4" t="s">
        <v>829</v>
      </c>
      <c r="F667" s="42">
        <v>2959.0962</v>
      </c>
      <c r="G667" s="42">
        <v>5101.8900000000003</v>
      </c>
    </row>
    <row r="668" spans="1:7" outlineLevel="3">
      <c r="A668" s="3">
        <v>38686</v>
      </c>
      <c r="B668" s="4" t="s">
        <v>247</v>
      </c>
      <c r="C668" s="4" t="s">
        <v>255</v>
      </c>
      <c r="D668" s="4" t="s">
        <v>256</v>
      </c>
      <c r="E668" s="4" t="s">
        <v>819</v>
      </c>
      <c r="F668" s="42">
        <v>218.4443</v>
      </c>
      <c r="G668" s="42">
        <v>508.01</v>
      </c>
    </row>
    <row r="669" spans="1:7" outlineLevel="3">
      <c r="A669" s="3">
        <v>38687</v>
      </c>
      <c r="B669" s="4" t="s">
        <v>247</v>
      </c>
      <c r="C669" s="4" t="s">
        <v>255</v>
      </c>
      <c r="D669" s="4" t="s">
        <v>317</v>
      </c>
      <c r="E669" s="4" t="s">
        <v>816</v>
      </c>
      <c r="F669" s="42">
        <v>3436.89</v>
      </c>
      <c r="G669" s="42">
        <v>4582.5200000000004</v>
      </c>
    </row>
    <row r="670" spans="1:7" outlineLevel="3">
      <c r="A670" s="3">
        <v>38690</v>
      </c>
      <c r="B670" s="4" t="s">
        <v>247</v>
      </c>
      <c r="C670" s="4" t="s">
        <v>255</v>
      </c>
      <c r="D670" s="4" t="s">
        <v>262</v>
      </c>
      <c r="E670" s="4" t="s">
        <v>805</v>
      </c>
      <c r="F670" s="42">
        <v>5219.7310000000007</v>
      </c>
      <c r="G670" s="42">
        <v>5582.6</v>
      </c>
    </row>
    <row r="671" spans="1:7" outlineLevel="3">
      <c r="A671" s="3">
        <v>38700</v>
      </c>
      <c r="B671" s="4" t="s">
        <v>247</v>
      </c>
      <c r="C671" s="4" t="s">
        <v>255</v>
      </c>
      <c r="D671" s="4" t="s">
        <v>254</v>
      </c>
      <c r="E671" s="4" t="s">
        <v>787</v>
      </c>
      <c r="F671" s="42">
        <v>1066.2850000000001</v>
      </c>
      <c r="G671" s="42">
        <v>1938.7</v>
      </c>
    </row>
    <row r="672" spans="1:7" outlineLevel="3">
      <c r="A672" s="3">
        <v>38703</v>
      </c>
      <c r="B672" s="4" t="s">
        <v>247</v>
      </c>
      <c r="C672" s="4" t="s">
        <v>255</v>
      </c>
      <c r="D672" s="4" t="s">
        <v>265</v>
      </c>
      <c r="E672" s="4" t="s">
        <v>781</v>
      </c>
      <c r="F672" s="42">
        <v>1496.0616</v>
      </c>
      <c r="G672" s="42">
        <v>1700.07</v>
      </c>
    </row>
    <row r="673" spans="1:7" outlineLevel="3">
      <c r="A673" s="3">
        <v>38714</v>
      </c>
      <c r="B673" s="4" t="s">
        <v>247</v>
      </c>
      <c r="C673" s="4" t="s">
        <v>255</v>
      </c>
      <c r="D673" s="4" t="s">
        <v>268</v>
      </c>
      <c r="E673" s="4" t="s">
        <v>739</v>
      </c>
      <c r="F673" s="42">
        <v>6404.2725000000009</v>
      </c>
      <c r="G673" s="42">
        <v>8539.0300000000007</v>
      </c>
    </row>
    <row r="674" spans="1:7" outlineLevel="3">
      <c r="A674" s="3">
        <v>38715</v>
      </c>
      <c r="B674" s="4" t="s">
        <v>247</v>
      </c>
      <c r="C674" s="4" t="s">
        <v>255</v>
      </c>
      <c r="D674" s="4" t="s">
        <v>317</v>
      </c>
      <c r="E674" s="4" t="s">
        <v>737</v>
      </c>
      <c r="F674" s="42">
        <v>687.20850000000007</v>
      </c>
      <c r="G674" s="42">
        <v>1249.47</v>
      </c>
    </row>
    <row r="675" spans="1:7" outlineLevel="3">
      <c r="A675" s="3">
        <v>38717</v>
      </c>
      <c r="B675" s="4" t="s">
        <v>247</v>
      </c>
      <c r="C675" s="4" t="s">
        <v>255</v>
      </c>
      <c r="D675" s="4" t="s">
        <v>262</v>
      </c>
      <c r="E675" s="4" t="s">
        <v>728</v>
      </c>
      <c r="F675" s="42">
        <v>6969.4713000000002</v>
      </c>
      <c r="G675" s="42">
        <v>7453.98</v>
      </c>
    </row>
    <row r="676" spans="1:7" outlineLevel="3">
      <c r="A676" s="3">
        <v>38718</v>
      </c>
      <c r="B676" s="4" t="s">
        <v>247</v>
      </c>
      <c r="C676" s="4" t="s">
        <v>255</v>
      </c>
      <c r="D676" s="4" t="s">
        <v>279</v>
      </c>
      <c r="E676" s="4" t="s">
        <v>723</v>
      </c>
      <c r="F676" s="42">
        <v>1251.6849999999999</v>
      </c>
      <c r="G676" s="42">
        <v>2121.5</v>
      </c>
    </row>
    <row r="677" spans="1:7" outlineLevel="3">
      <c r="A677" s="3">
        <v>38721</v>
      </c>
      <c r="B677" s="4" t="s">
        <v>247</v>
      </c>
      <c r="C677" s="4" t="s">
        <v>255</v>
      </c>
      <c r="D677" s="4" t="s">
        <v>265</v>
      </c>
      <c r="E677" s="4" t="s">
        <v>715</v>
      </c>
      <c r="F677" s="42">
        <v>3864.6443999999997</v>
      </c>
      <c r="G677" s="42">
        <v>6663.18</v>
      </c>
    </row>
    <row r="678" spans="1:7" outlineLevel="3">
      <c r="A678" s="3">
        <v>38734</v>
      </c>
      <c r="B678" s="4" t="s">
        <v>247</v>
      </c>
      <c r="C678" s="4" t="s">
        <v>255</v>
      </c>
      <c r="D678" s="4" t="s">
        <v>303</v>
      </c>
      <c r="E678" s="4" t="s">
        <v>683</v>
      </c>
      <c r="F678" s="42">
        <v>345.51579999999996</v>
      </c>
      <c r="G678" s="42">
        <v>585.62</v>
      </c>
    </row>
    <row r="679" spans="1:7" outlineLevel="3">
      <c r="A679" s="3">
        <v>38737</v>
      </c>
      <c r="B679" s="4" t="s">
        <v>247</v>
      </c>
      <c r="C679" s="4" t="s">
        <v>255</v>
      </c>
      <c r="D679" s="4" t="s">
        <v>303</v>
      </c>
      <c r="E679" s="4" t="s">
        <v>674</v>
      </c>
      <c r="F679" s="42">
        <v>2705.4448000000002</v>
      </c>
      <c r="G679" s="42">
        <v>4664.5600000000004</v>
      </c>
    </row>
    <row r="680" spans="1:7" outlineLevel="3">
      <c r="A680" s="3">
        <v>38746</v>
      </c>
      <c r="B680" s="4" t="s">
        <v>247</v>
      </c>
      <c r="C680" s="4" t="s">
        <v>255</v>
      </c>
      <c r="D680" s="4" t="s">
        <v>268</v>
      </c>
      <c r="E680" s="4" t="s">
        <v>649</v>
      </c>
      <c r="F680" s="42">
        <v>2809.7498000000001</v>
      </c>
      <c r="G680" s="42">
        <v>3005.08</v>
      </c>
    </row>
    <row r="681" spans="1:7" outlineLevel="3">
      <c r="A681" s="3">
        <v>38750</v>
      </c>
      <c r="B681" s="4" t="s">
        <v>247</v>
      </c>
      <c r="C681" s="4" t="s">
        <v>255</v>
      </c>
      <c r="D681" s="4" t="s">
        <v>268</v>
      </c>
      <c r="E681" s="4" t="s">
        <v>641</v>
      </c>
      <c r="F681" s="42">
        <v>7.4104000000000001</v>
      </c>
      <c r="G681" s="42">
        <v>12.56</v>
      </c>
    </row>
    <row r="682" spans="1:7" outlineLevel="3">
      <c r="A682" s="3">
        <v>38758</v>
      </c>
      <c r="B682" s="4" t="s">
        <v>247</v>
      </c>
      <c r="C682" s="4" t="s">
        <v>255</v>
      </c>
      <c r="D682" s="4" t="s">
        <v>251</v>
      </c>
      <c r="E682" s="4" t="s">
        <v>619</v>
      </c>
      <c r="F682" s="42">
        <v>521.67279999999994</v>
      </c>
      <c r="G682" s="42">
        <v>592.80999999999995</v>
      </c>
    </row>
    <row r="683" spans="1:7" outlineLevel="3">
      <c r="A683" s="3">
        <v>38773</v>
      </c>
      <c r="B683" s="4" t="s">
        <v>247</v>
      </c>
      <c r="C683" s="4" t="s">
        <v>255</v>
      </c>
      <c r="D683" s="4" t="s">
        <v>262</v>
      </c>
      <c r="E683" s="4" t="s">
        <v>579</v>
      </c>
      <c r="F683" s="42">
        <v>4071.8318999999997</v>
      </c>
      <c r="G683" s="42">
        <v>6901.41</v>
      </c>
    </row>
    <row r="684" spans="1:7" outlineLevel="3">
      <c r="A684" s="3">
        <v>38773</v>
      </c>
      <c r="B684" s="4" t="s">
        <v>247</v>
      </c>
      <c r="C684" s="4" t="s">
        <v>255</v>
      </c>
      <c r="D684" s="4" t="s">
        <v>268</v>
      </c>
      <c r="E684" s="4" t="s">
        <v>581</v>
      </c>
      <c r="F684" s="42">
        <v>1315.10555</v>
      </c>
      <c r="G684" s="42">
        <v>1406.53</v>
      </c>
    </row>
    <row r="685" spans="1:7" outlineLevel="3">
      <c r="A685" s="3">
        <v>38782</v>
      </c>
      <c r="B685" s="4" t="s">
        <v>247</v>
      </c>
      <c r="C685" s="4" t="s">
        <v>255</v>
      </c>
      <c r="D685" s="4" t="s">
        <v>251</v>
      </c>
      <c r="E685" s="4" t="s">
        <v>546</v>
      </c>
      <c r="F685" s="42">
        <v>7657.3321000000005</v>
      </c>
      <c r="G685" s="42">
        <v>8189.66</v>
      </c>
    </row>
    <row r="686" spans="1:7" outlineLevel="3">
      <c r="A686" s="3">
        <v>38782</v>
      </c>
      <c r="B686" s="4" t="s">
        <v>247</v>
      </c>
      <c r="C686" s="4" t="s">
        <v>255</v>
      </c>
      <c r="D686" s="4" t="s">
        <v>288</v>
      </c>
      <c r="E686" s="4" t="s">
        <v>548</v>
      </c>
      <c r="F686" s="42">
        <v>1880.9747999999997</v>
      </c>
      <c r="G686" s="42">
        <v>4374.3599999999997</v>
      </c>
    </row>
    <row r="687" spans="1:7" outlineLevel="3">
      <c r="A687" s="3">
        <v>38796</v>
      </c>
      <c r="B687" s="4" t="s">
        <v>247</v>
      </c>
      <c r="C687" s="4" t="s">
        <v>255</v>
      </c>
      <c r="D687" s="4" t="s">
        <v>303</v>
      </c>
      <c r="E687" s="4" t="s">
        <v>519</v>
      </c>
      <c r="F687" s="42">
        <v>86.159099999999995</v>
      </c>
      <c r="G687" s="42">
        <v>200.37</v>
      </c>
    </row>
    <row r="688" spans="1:7" outlineLevel="3">
      <c r="A688" s="3">
        <v>38799</v>
      </c>
      <c r="B688" s="4" t="s">
        <v>247</v>
      </c>
      <c r="C688" s="4" t="s">
        <v>255</v>
      </c>
      <c r="D688" s="4" t="s">
        <v>254</v>
      </c>
      <c r="E688" s="4" t="s">
        <v>508</v>
      </c>
      <c r="F688" s="42">
        <v>1496.6930000000002</v>
      </c>
      <c r="G688" s="42">
        <v>2721.26</v>
      </c>
    </row>
    <row r="689" spans="1:7" outlineLevel="3">
      <c r="A689" s="3">
        <v>38822</v>
      </c>
      <c r="B689" s="4" t="s">
        <v>247</v>
      </c>
      <c r="C689" s="4" t="s">
        <v>255</v>
      </c>
      <c r="D689" s="4" t="s">
        <v>254</v>
      </c>
      <c r="E689" s="4" t="s">
        <v>440</v>
      </c>
      <c r="F689" s="42">
        <v>1182.0463999999999</v>
      </c>
      <c r="G689" s="42">
        <v>3194.72</v>
      </c>
    </row>
    <row r="690" spans="1:7" outlineLevel="3">
      <c r="A690" s="3">
        <v>38826</v>
      </c>
      <c r="B690" s="4" t="s">
        <v>247</v>
      </c>
      <c r="C690" s="4" t="s">
        <v>255</v>
      </c>
      <c r="D690" s="4" t="s">
        <v>279</v>
      </c>
      <c r="E690" s="4" t="s">
        <v>427</v>
      </c>
      <c r="F690" s="42">
        <v>1741.0227</v>
      </c>
      <c r="G690" s="42">
        <v>4048.89</v>
      </c>
    </row>
    <row r="691" spans="1:7" outlineLevel="3">
      <c r="A691" s="3">
        <v>38827</v>
      </c>
      <c r="B691" s="4" t="s">
        <v>247</v>
      </c>
      <c r="C691" s="4" t="s">
        <v>255</v>
      </c>
      <c r="D691" s="4" t="s">
        <v>288</v>
      </c>
      <c r="E691" s="4" t="s">
        <v>425</v>
      </c>
      <c r="F691" s="42">
        <v>5717.9141999999993</v>
      </c>
      <c r="G691" s="42">
        <v>9691.3799999999992</v>
      </c>
    </row>
    <row r="692" spans="1:7" outlineLevel="3">
      <c r="A692" s="3">
        <v>38839</v>
      </c>
      <c r="B692" s="4" t="s">
        <v>247</v>
      </c>
      <c r="C692" s="4" t="s">
        <v>255</v>
      </c>
      <c r="D692" s="4" t="s">
        <v>262</v>
      </c>
      <c r="E692" s="4" t="s">
        <v>398</v>
      </c>
      <c r="F692" s="42">
        <v>1775.075</v>
      </c>
      <c r="G692" s="42">
        <v>4797.5</v>
      </c>
    </row>
    <row r="693" spans="1:7" outlineLevel="3">
      <c r="A693" s="3">
        <v>38851</v>
      </c>
      <c r="B693" s="4" t="s">
        <v>247</v>
      </c>
      <c r="C693" s="4" t="s">
        <v>255</v>
      </c>
      <c r="D693" s="4" t="s">
        <v>251</v>
      </c>
      <c r="E693" s="4" t="s">
        <v>362</v>
      </c>
      <c r="F693" s="42">
        <v>692.46749999999997</v>
      </c>
      <c r="G693" s="42">
        <v>923.29</v>
      </c>
    </row>
    <row r="694" spans="1:7" outlineLevel="3">
      <c r="A694" s="3">
        <v>38855</v>
      </c>
      <c r="B694" s="4" t="s">
        <v>247</v>
      </c>
      <c r="C694" s="4" t="s">
        <v>255</v>
      </c>
      <c r="D694" s="4" t="s">
        <v>259</v>
      </c>
      <c r="E694" s="4" t="s">
        <v>352</v>
      </c>
      <c r="F694" s="42">
        <v>406.24650000000003</v>
      </c>
      <c r="G694" s="42">
        <v>738.63</v>
      </c>
    </row>
    <row r="695" spans="1:7" outlineLevel="3">
      <c r="A695" s="3">
        <v>38859</v>
      </c>
      <c r="B695" s="4" t="s">
        <v>247</v>
      </c>
      <c r="C695" s="4" t="s">
        <v>255</v>
      </c>
      <c r="D695" s="4" t="s">
        <v>259</v>
      </c>
      <c r="E695" s="4" t="s">
        <v>334</v>
      </c>
      <c r="F695" s="42">
        <v>3963.8069999999998</v>
      </c>
      <c r="G695" s="42">
        <v>8808.4599999999991</v>
      </c>
    </row>
    <row r="696" spans="1:7" outlineLevel="3">
      <c r="A696" s="3">
        <v>38878</v>
      </c>
      <c r="B696" s="4" t="s">
        <v>247</v>
      </c>
      <c r="C696" s="4" t="s">
        <v>255</v>
      </c>
      <c r="D696" s="4" t="s">
        <v>262</v>
      </c>
      <c r="E696" s="4" t="s">
        <v>278</v>
      </c>
      <c r="F696" s="42">
        <v>3411.5625500000001</v>
      </c>
      <c r="G696" s="42">
        <v>3648.73</v>
      </c>
    </row>
    <row r="697" spans="1:7" outlineLevel="3">
      <c r="A697" s="3">
        <v>38882</v>
      </c>
      <c r="B697" s="4" t="s">
        <v>247</v>
      </c>
      <c r="C697" s="4" t="s">
        <v>255</v>
      </c>
      <c r="D697" s="4" t="s">
        <v>256</v>
      </c>
      <c r="E697" s="4" t="s">
        <v>257</v>
      </c>
      <c r="F697" s="42">
        <v>2553.2776000000003</v>
      </c>
      <c r="G697" s="42">
        <v>3754.82</v>
      </c>
    </row>
    <row r="698" spans="1:7" outlineLevel="2">
      <c r="A698" s="3"/>
      <c r="B698" s="4"/>
      <c r="C698" s="49" t="s">
        <v>2233</v>
      </c>
      <c r="D698" s="4"/>
      <c r="E698" s="4"/>
      <c r="F698" s="42"/>
      <c r="G698" s="42">
        <f>SUBTOTAL(9,G610:G697)</f>
        <v>423634.06000000006</v>
      </c>
    </row>
    <row r="699" spans="1:7" outlineLevel="1">
      <c r="A699" s="3"/>
      <c r="B699" s="49" t="s">
        <v>2221</v>
      </c>
      <c r="C699" s="4"/>
      <c r="D699" s="4"/>
      <c r="E699" s="4"/>
      <c r="F699" s="42"/>
      <c r="G699" s="42">
        <f>SUBTOTAL(9,G4:G697)</f>
        <v>3424798.0200000009</v>
      </c>
    </row>
    <row r="700" spans="1:7" outlineLevel="3">
      <c r="A700" s="3">
        <v>38155</v>
      </c>
      <c r="B700" s="4" t="s">
        <v>243</v>
      </c>
      <c r="C700" s="4" t="s">
        <v>244</v>
      </c>
      <c r="D700" s="4" t="s">
        <v>279</v>
      </c>
      <c r="E700" s="4" t="s">
        <v>2147</v>
      </c>
      <c r="F700" s="42">
        <v>5838.15</v>
      </c>
      <c r="G700" s="42">
        <v>7784.2</v>
      </c>
    </row>
    <row r="701" spans="1:7" outlineLevel="3">
      <c r="A701" s="3">
        <v>38192</v>
      </c>
      <c r="B701" s="4" t="s">
        <v>243</v>
      </c>
      <c r="C701" s="4" t="s">
        <v>244</v>
      </c>
      <c r="D701" s="4" t="s">
        <v>254</v>
      </c>
      <c r="E701" s="4" t="s">
        <v>2062</v>
      </c>
      <c r="F701" s="42">
        <v>3410.2440000000001</v>
      </c>
      <c r="G701" s="42">
        <v>7578.32</v>
      </c>
    </row>
    <row r="702" spans="1:7" outlineLevel="3">
      <c r="A702" s="3">
        <v>38199</v>
      </c>
      <c r="B702" s="4" t="s">
        <v>243</v>
      </c>
      <c r="C702" s="4" t="s">
        <v>244</v>
      </c>
      <c r="D702" s="4" t="s">
        <v>268</v>
      </c>
      <c r="E702" s="4" t="s">
        <v>2045</v>
      </c>
      <c r="F702" s="42">
        <v>5937.0595999999996</v>
      </c>
      <c r="G702" s="42">
        <v>8730.9699999999993</v>
      </c>
    </row>
    <row r="703" spans="1:7" outlineLevel="3">
      <c r="A703" s="3">
        <v>38221</v>
      </c>
      <c r="B703" s="4" t="s">
        <v>243</v>
      </c>
      <c r="C703" s="4" t="s">
        <v>244</v>
      </c>
      <c r="D703" s="4" t="s">
        <v>256</v>
      </c>
      <c r="E703" s="4" t="s">
        <v>1995</v>
      </c>
      <c r="F703" s="42">
        <v>3605.8734999999997</v>
      </c>
      <c r="G703" s="42">
        <v>6111.65</v>
      </c>
    </row>
    <row r="704" spans="1:7" outlineLevel="3">
      <c r="A704" s="3">
        <v>38230</v>
      </c>
      <c r="B704" s="4" t="s">
        <v>243</v>
      </c>
      <c r="C704" s="4" t="s">
        <v>244</v>
      </c>
      <c r="D704" s="4" t="s">
        <v>288</v>
      </c>
      <c r="E704" s="4" t="s">
        <v>1968</v>
      </c>
      <c r="F704" s="42">
        <v>5802.5733</v>
      </c>
      <c r="G704" s="42">
        <v>9834.8700000000008</v>
      </c>
    </row>
    <row r="705" spans="1:7" outlineLevel="3">
      <c r="A705" s="3">
        <v>38234</v>
      </c>
      <c r="B705" s="4" t="s">
        <v>243</v>
      </c>
      <c r="C705" s="4" t="s">
        <v>244</v>
      </c>
      <c r="D705" s="4" t="s">
        <v>317</v>
      </c>
      <c r="E705" s="4" t="s">
        <v>1962</v>
      </c>
      <c r="F705" s="42">
        <v>2356.7912999999999</v>
      </c>
      <c r="G705" s="42">
        <v>5480.91</v>
      </c>
    </row>
    <row r="706" spans="1:7" outlineLevel="3">
      <c r="A706" s="3">
        <v>38267</v>
      </c>
      <c r="B706" s="4" t="s">
        <v>243</v>
      </c>
      <c r="C706" s="4" t="s">
        <v>244</v>
      </c>
      <c r="D706" s="4" t="s">
        <v>251</v>
      </c>
      <c r="E706" s="4" t="s">
        <v>1867</v>
      </c>
      <c r="F706" s="42">
        <v>2251.4272000000001</v>
      </c>
      <c r="G706" s="42">
        <v>2558.44</v>
      </c>
    </row>
    <row r="707" spans="1:7" outlineLevel="3">
      <c r="A707" s="3">
        <v>38281</v>
      </c>
      <c r="B707" s="4" t="s">
        <v>243</v>
      </c>
      <c r="C707" s="4" t="s">
        <v>244</v>
      </c>
      <c r="D707" s="4" t="s">
        <v>317</v>
      </c>
      <c r="E707" s="4" t="s">
        <v>1827</v>
      </c>
      <c r="F707" s="42">
        <v>5842.7912000000006</v>
      </c>
      <c r="G707" s="42">
        <v>8592.34</v>
      </c>
    </row>
    <row r="708" spans="1:7" outlineLevel="3">
      <c r="A708" s="3">
        <v>38301</v>
      </c>
      <c r="B708" s="4" t="s">
        <v>243</v>
      </c>
      <c r="C708" s="4" t="s">
        <v>244</v>
      </c>
      <c r="D708" s="4" t="s">
        <v>256</v>
      </c>
      <c r="E708" s="4" t="s">
        <v>1791</v>
      </c>
      <c r="F708" s="42">
        <v>3426.7310000000002</v>
      </c>
      <c r="G708" s="42">
        <v>6230.42</v>
      </c>
    </row>
    <row r="709" spans="1:7" outlineLevel="3">
      <c r="A709" s="3">
        <v>38302</v>
      </c>
      <c r="B709" s="4" t="s">
        <v>243</v>
      </c>
      <c r="C709" s="4" t="s">
        <v>244</v>
      </c>
      <c r="D709" s="4" t="s">
        <v>281</v>
      </c>
      <c r="E709" s="4" t="s">
        <v>1789</v>
      </c>
      <c r="F709" s="42">
        <v>1819.989</v>
      </c>
      <c r="G709" s="42">
        <v>4044.42</v>
      </c>
    </row>
    <row r="710" spans="1:7" outlineLevel="3">
      <c r="A710" s="3">
        <v>38316</v>
      </c>
      <c r="B710" s="4" t="s">
        <v>243</v>
      </c>
      <c r="C710" s="4" t="s">
        <v>244</v>
      </c>
      <c r="D710" s="4" t="s">
        <v>256</v>
      </c>
      <c r="E710" s="4" t="s">
        <v>1768</v>
      </c>
      <c r="F710" s="42">
        <v>1332.1132</v>
      </c>
      <c r="G710" s="42">
        <v>1958.99</v>
      </c>
    </row>
    <row r="711" spans="1:7" outlineLevel="3">
      <c r="A711" s="3">
        <v>38336</v>
      </c>
      <c r="B711" s="4" t="s">
        <v>243</v>
      </c>
      <c r="C711" s="4" t="s">
        <v>244</v>
      </c>
      <c r="D711" s="4" t="s">
        <v>245</v>
      </c>
      <c r="E711" s="4" t="s">
        <v>1006</v>
      </c>
      <c r="F711" s="42">
        <v>1378.5929000000001</v>
      </c>
      <c r="G711" s="42">
        <v>3206.03</v>
      </c>
    </row>
    <row r="712" spans="1:7" outlineLevel="3">
      <c r="A712" s="3">
        <v>38355</v>
      </c>
      <c r="B712" s="4" t="s">
        <v>243</v>
      </c>
      <c r="C712" s="4" t="s">
        <v>244</v>
      </c>
      <c r="D712" s="4" t="s">
        <v>279</v>
      </c>
      <c r="E712" s="4" t="s">
        <v>1664</v>
      </c>
      <c r="F712" s="42">
        <v>854.12649999999996</v>
      </c>
      <c r="G712" s="42">
        <v>2308.4499999999998</v>
      </c>
    </row>
    <row r="713" spans="1:7" outlineLevel="3">
      <c r="A713" s="3">
        <v>38375</v>
      </c>
      <c r="B713" s="4" t="s">
        <v>243</v>
      </c>
      <c r="C713" s="4" t="s">
        <v>244</v>
      </c>
      <c r="D713" s="4" t="s">
        <v>276</v>
      </c>
      <c r="E713" s="4" t="s">
        <v>1600</v>
      </c>
      <c r="F713" s="42">
        <v>3497.4841999999999</v>
      </c>
      <c r="G713" s="42">
        <v>9452.66</v>
      </c>
    </row>
    <row r="714" spans="1:7" outlineLevel="3">
      <c r="A714" s="3">
        <v>38382</v>
      </c>
      <c r="B714" s="4" t="s">
        <v>243</v>
      </c>
      <c r="C714" s="4" t="s">
        <v>244</v>
      </c>
      <c r="D714" s="4" t="s">
        <v>279</v>
      </c>
      <c r="E714" s="4" t="s">
        <v>1388</v>
      </c>
      <c r="F714" s="42">
        <v>1615.2584000000002</v>
      </c>
      <c r="G714" s="42">
        <v>2375.38</v>
      </c>
    </row>
    <row r="715" spans="1:7" outlineLevel="3">
      <c r="A715" s="3">
        <v>38425</v>
      </c>
      <c r="B715" s="4" t="s">
        <v>243</v>
      </c>
      <c r="C715" s="4" t="s">
        <v>244</v>
      </c>
      <c r="D715" s="4" t="s">
        <v>317</v>
      </c>
      <c r="E715" s="4" t="s">
        <v>1481</v>
      </c>
      <c r="F715" s="42">
        <v>706.09690000000001</v>
      </c>
      <c r="G715" s="42">
        <v>1908.37</v>
      </c>
    </row>
    <row r="716" spans="1:7" outlineLevel="3">
      <c r="A716" s="3">
        <v>38427</v>
      </c>
      <c r="B716" s="4" t="s">
        <v>243</v>
      </c>
      <c r="C716" s="4" t="s">
        <v>244</v>
      </c>
      <c r="D716" s="4" t="s">
        <v>281</v>
      </c>
      <c r="E716" s="4" t="s">
        <v>1470</v>
      </c>
      <c r="F716" s="42">
        <v>605.97350000000006</v>
      </c>
      <c r="G716" s="42">
        <v>1101.77</v>
      </c>
    </row>
    <row r="717" spans="1:7" outlineLevel="3">
      <c r="A717" s="3">
        <v>38432</v>
      </c>
      <c r="B717" s="4" t="s">
        <v>243</v>
      </c>
      <c r="C717" s="4" t="s">
        <v>244</v>
      </c>
      <c r="D717" s="4" t="s">
        <v>259</v>
      </c>
      <c r="E717" s="4" t="s">
        <v>1331</v>
      </c>
      <c r="F717" s="42">
        <v>2729.7637999999997</v>
      </c>
      <c r="G717" s="42">
        <v>7377.74</v>
      </c>
    </row>
    <row r="718" spans="1:7" outlineLevel="3">
      <c r="A718" s="3">
        <v>38485</v>
      </c>
      <c r="B718" s="4" t="s">
        <v>243</v>
      </c>
      <c r="C718" s="4" t="s">
        <v>244</v>
      </c>
      <c r="D718" s="4" t="s">
        <v>279</v>
      </c>
      <c r="E718" s="4" t="s">
        <v>1334</v>
      </c>
      <c r="F718" s="42">
        <v>1873.41</v>
      </c>
      <c r="G718" s="42">
        <v>3406.2</v>
      </c>
    </row>
    <row r="719" spans="1:7" outlineLevel="3">
      <c r="A719" s="3">
        <v>38486</v>
      </c>
      <c r="B719" s="4" t="s">
        <v>243</v>
      </c>
      <c r="C719" s="4" t="s">
        <v>244</v>
      </c>
      <c r="D719" s="4" t="s">
        <v>259</v>
      </c>
      <c r="E719" s="4" t="s">
        <v>1330</v>
      </c>
      <c r="F719" s="42">
        <v>4811.7553999999991</v>
      </c>
      <c r="G719" s="42">
        <v>8296.1299999999992</v>
      </c>
    </row>
    <row r="720" spans="1:7" outlineLevel="3">
      <c r="A720" s="3">
        <v>38543</v>
      </c>
      <c r="B720" s="4" t="s">
        <v>243</v>
      </c>
      <c r="C720" s="4" t="s">
        <v>244</v>
      </c>
      <c r="D720" s="4" t="s">
        <v>276</v>
      </c>
      <c r="E720" s="4" t="s">
        <v>1201</v>
      </c>
      <c r="F720" s="42">
        <v>5686.064800000001</v>
      </c>
      <c r="G720" s="42">
        <v>8361.86</v>
      </c>
    </row>
    <row r="721" spans="1:7" outlineLevel="3">
      <c r="A721" s="3">
        <v>38561</v>
      </c>
      <c r="B721" s="4" t="s">
        <v>243</v>
      </c>
      <c r="C721" s="4" t="s">
        <v>244</v>
      </c>
      <c r="D721" s="4" t="s">
        <v>259</v>
      </c>
      <c r="E721" s="4" t="s">
        <v>1142</v>
      </c>
      <c r="F721" s="42">
        <v>500.21839999999997</v>
      </c>
      <c r="G721" s="42">
        <v>568.42999999999995</v>
      </c>
    </row>
    <row r="722" spans="1:7" outlineLevel="3">
      <c r="A722" s="3">
        <v>38578</v>
      </c>
      <c r="B722" s="4" t="s">
        <v>243</v>
      </c>
      <c r="C722" s="4" t="s">
        <v>244</v>
      </c>
      <c r="D722" s="4" t="s">
        <v>288</v>
      </c>
      <c r="E722" s="4" t="s">
        <v>1100</v>
      </c>
      <c r="F722" s="42">
        <v>4049.0132999999996</v>
      </c>
      <c r="G722" s="42">
        <v>9416.31</v>
      </c>
    </row>
    <row r="723" spans="1:7" outlineLevel="3">
      <c r="A723" s="3">
        <v>38588</v>
      </c>
      <c r="B723" s="4" t="s">
        <v>243</v>
      </c>
      <c r="C723" s="4" t="s">
        <v>244</v>
      </c>
      <c r="D723" s="4" t="s">
        <v>259</v>
      </c>
      <c r="E723" s="4" t="s">
        <v>1072</v>
      </c>
      <c r="F723" s="42">
        <v>4633.1444000000001</v>
      </c>
      <c r="G723" s="42">
        <v>7988.18</v>
      </c>
    </row>
    <row r="724" spans="1:7" outlineLevel="3">
      <c r="A724" s="3">
        <v>38607</v>
      </c>
      <c r="B724" s="4" t="s">
        <v>243</v>
      </c>
      <c r="C724" s="4" t="s">
        <v>244</v>
      </c>
      <c r="D724" s="4" t="s">
        <v>303</v>
      </c>
      <c r="E724" s="4" t="s">
        <v>1016</v>
      </c>
      <c r="F724" s="42">
        <v>2381.2470000000003</v>
      </c>
      <c r="G724" s="42">
        <v>4329.54</v>
      </c>
    </row>
    <row r="725" spans="1:7" outlineLevel="3">
      <c r="A725" s="3">
        <v>38609</v>
      </c>
      <c r="B725" s="4" t="s">
        <v>243</v>
      </c>
      <c r="C725" s="4" t="s">
        <v>244</v>
      </c>
      <c r="D725" s="4" t="s">
        <v>281</v>
      </c>
      <c r="E725" s="4" t="s">
        <v>1010</v>
      </c>
      <c r="F725" s="42">
        <v>8115.0520000000015</v>
      </c>
      <c r="G725" s="42">
        <v>8679.2000000000007</v>
      </c>
    </row>
    <row r="726" spans="1:7" outlineLevel="3">
      <c r="A726" s="3">
        <v>38624</v>
      </c>
      <c r="B726" s="4" t="s">
        <v>243</v>
      </c>
      <c r="C726" s="4" t="s">
        <v>244</v>
      </c>
      <c r="D726" s="4" t="s">
        <v>276</v>
      </c>
      <c r="E726" s="4" t="s">
        <v>973</v>
      </c>
      <c r="F726" s="42">
        <v>3030.5173999999997</v>
      </c>
      <c r="G726" s="42">
        <v>5225.03</v>
      </c>
    </row>
    <row r="727" spans="1:7" outlineLevel="3">
      <c r="A727" s="3">
        <v>38646</v>
      </c>
      <c r="B727" s="4" t="s">
        <v>243</v>
      </c>
      <c r="C727" s="4" t="s">
        <v>244</v>
      </c>
      <c r="D727" s="4" t="s">
        <v>251</v>
      </c>
      <c r="E727" s="4" t="s">
        <v>301</v>
      </c>
      <c r="F727" s="42">
        <v>779.92750000000001</v>
      </c>
      <c r="G727" s="42">
        <v>1418.05</v>
      </c>
    </row>
    <row r="728" spans="1:7" outlineLevel="3">
      <c r="A728" s="3">
        <v>38665</v>
      </c>
      <c r="B728" s="4" t="s">
        <v>243</v>
      </c>
      <c r="C728" s="4" t="s">
        <v>244</v>
      </c>
      <c r="D728" s="4" t="s">
        <v>259</v>
      </c>
      <c r="E728" s="4" t="s">
        <v>865</v>
      </c>
      <c r="F728" s="42">
        <v>3090.3966</v>
      </c>
      <c r="G728" s="42">
        <v>5328.27</v>
      </c>
    </row>
    <row r="729" spans="1:7" outlineLevel="3">
      <c r="A729" s="3">
        <v>38670</v>
      </c>
      <c r="B729" s="4" t="s">
        <v>243</v>
      </c>
      <c r="C729" s="4" t="s">
        <v>244</v>
      </c>
      <c r="D729" s="4" t="s">
        <v>268</v>
      </c>
      <c r="E729" s="4" t="s">
        <v>858</v>
      </c>
      <c r="F729" s="42">
        <v>4295.3100000000004</v>
      </c>
      <c r="G729" s="42">
        <v>5727.08</v>
      </c>
    </row>
    <row r="730" spans="1:7" outlineLevel="3">
      <c r="A730" s="3">
        <v>38695</v>
      </c>
      <c r="B730" s="4" t="s">
        <v>243</v>
      </c>
      <c r="C730" s="4" t="s">
        <v>244</v>
      </c>
      <c r="D730" s="4" t="s">
        <v>245</v>
      </c>
      <c r="E730" s="4" t="s">
        <v>718</v>
      </c>
      <c r="F730" s="42">
        <v>3923.2192</v>
      </c>
      <c r="G730" s="42">
        <v>5769.44</v>
      </c>
    </row>
    <row r="731" spans="1:7" outlineLevel="3">
      <c r="A731" s="3">
        <v>38749</v>
      </c>
      <c r="B731" s="4" t="s">
        <v>243</v>
      </c>
      <c r="C731" s="4" t="s">
        <v>244</v>
      </c>
      <c r="D731" s="4" t="s">
        <v>268</v>
      </c>
      <c r="E731" s="4" t="s">
        <v>642</v>
      </c>
      <c r="F731" s="42">
        <v>3031.5374999999999</v>
      </c>
      <c r="G731" s="42">
        <v>6736.75</v>
      </c>
    </row>
    <row r="732" spans="1:7" outlineLevel="3">
      <c r="A732" s="3">
        <v>38753</v>
      </c>
      <c r="B732" s="4" t="s">
        <v>243</v>
      </c>
      <c r="C732" s="4" t="s">
        <v>244</v>
      </c>
      <c r="D732" s="4" t="s">
        <v>281</v>
      </c>
      <c r="E732" s="4" t="s">
        <v>634</v>
      </c>
      <c r="F732" s="42">
        <v>375.84969999999998</v>
      </c>
      <c r="G732" s="42">
        <v>1015.81</v>
      </c>
    </row>
    <row r="733" spans="1:7" outlineLevel="3">
      <c r="A733" s="3">
        <v>38755</v>
      </c>
      <c r="B733" s="4" t="s">
        <v>243</v>
      </c>
      <c r="C733" s="4" t="s">
        <v>244</v>
      </c>
      <c r="D733" s="4" t="s">
        <v>262</v>
      </c>
      <c r="E733" s="4" t="s">
        <v>624</v>
      </c>
      <c r="F733" s="42">
        <v>4002.6749999999997</v>
      </c>
      <c r="G733" s="42">
        <v>5336.9</v>
      </c>
    </row>
    <row r="734" spans="1:7" outlineLevel="3">
      <c r="A734" s="3">
        <v>38772</v>
      </c>
      <c r="B734" s="4" t="s">
        <v>243</v>
      </c>
      <c r="C734" s="4" t="s">
        <v>244</v>
      </c>
      <c r="D734" s="4" t="s">
        <v>256</v>
      </c>
      <c r="E734" s="4" t="s">
        <v>582</v>
      </c>
      <c r="F734" s="42">
        <v>5772.3440500000006</v>
      </c>
      <c r="G734" s="42">
        <v>6173.63</v>
      </c>
    </row>
    <row r="735" spans="1:7" outlineLevel="3">
      <c r="A735" s="3">
        <v>38777</v>
      </c>
      <c r="B735" s="4" t="s">
        <v>243</v>
      </c>
      <c r="C735" s="4" t="s">
        <v>244</v>
      </c>
      <c r="D735" s="4" t="s">
        <v>245</v>
      </c>
      <c r="E735" s="4" t="s">
        <v>250</v>
      </c>
      <c r="F735" s="42">
        <v>1277.9685999999999</v>
      </c>
      <c r="G735" s="42">
        <v>2972.02</v>
      </c>
    </row>
    <row r="736" spans="1:7" outlineLevel="3">
      <c r="A736" s="3">
        <v>38781</v>
      </c>
      <c r="B736" s="4" t="s">
        <v>243</v>
      </c>
      <c r="C736" s="4" t="s">
        <v>244</v>
      </c>
      <c r="D736" s="4" t="s">
        <v>251</v>
      </c>
      <c r="E736" s="4" t="s">
        <v>552</v>
      </c>
      <c r="F736" s="42">
        <v>1200.8757000000001</v>
      </c>
      <c r="G736" s="42">
        <v>3245.61</v>
      </c>
    </row>
    <row r="737" spans="1:7" outlineLevel="3">
      <c r="A737" s="3">
        <v>38792</v>
      </c>
      <c r="B737" s="4" t="s">
        <v>243</v>
      </c>
      <c r="C737" s="4" t="s">
        <v>244</v>
      </c>
      <c r="D737" s="4" t="s">
        <v>303</v>
      </c>
      <c r="E737" s="4" t="s">
        <v>528</v>
      </c>
      <c r="F737" s="42">
        <v>3494.4615000000003</v>
      </c>
      <c r="G737" s="42">
        <v>7765.47</v>
      </c>
    </row>
    <row r="738" spans="1:7" outlineLevel="3">
      <c r="A738" s="3">
        <v>38805</v>
      </c>
      <c r="B738" s="4" t="s">
        <v>243</v>
      </c>
      <c r="C738" s="4" t="s">
        <v>244</v>
      </c>
      <c r="D738" s="4" t="s">
        <v>254</v>
      </c>
      <c r="E738" s="4" t="s">
        <v>487</v>
      </c>
      <c r="F738" s="42">
        <v>1929.2939999999999</v>
      </c>
      <c r="G738" s="42">
        <v>4287.32</v>
      </c>
    </row>
    <row r="739" spans="1:7" outlineLevel="3">
      <c r="A739" s="3">
        <v>38816</v>
      </c>
      <c r="B739" s="4" t="s">
        <v>243</v>
      </c>
      <c r="C739" s="4" t="s">
        <v>244</v>
      </c>
      <c r="D739" s="4" t="s">
        <v>259</v>
      </c>
      <c r="E739" s="4" t="s">
        <v>459</v>
      </c>
      <c r="F739" s="42">
        <v>2647.4331999999999</v>
      </c>
      <c r="G739" s="42">
        <v>4564.54</v>
      </c>
    </row>
    <row r="740" spans="1:7" outlineLevel="3">
      <c r="A740" s="3">
        <v>38839</v>
      </c>
      <c r="B740" s="4" t="s">
        <v>243</v>
      </c>
      <c r="C740" s="4" t="s">
        <v>244</v>
      </c>
      <c r="D740" s="4" t="s">
        <v>254</v>
      </c>
      <c r="E740" s="4" t="s">
        <v>396</v>
      </c>
      <c r="F740" s="42">
        <v>3127.7565</v>
      </c>
      <c r="G740" s="42">
        <v>6950.57</v>
      </c>
    </row>
    <row r="741" spans="1:7" outlineLevel="3">
      <c r="A741" s="3">
        <v>38844</v>
      </c>
      <c r="B741" s="4" t="s">
        <v>243</v>
      </c>
      <c r="C741" s="4" t="s">
        <v>244</v>
      </c>
      <c r="D741" s="4" t="s">
        <v>254</v>
      </c>
      <c r="E741" s="4" t="s">
        <v>381</v>
      </c>
      <c r="F741" s="42">
        <v>4677.2253000000001</v>
      </c>
      <c r="G741" s="42">
        <v>5002.38</v>
      </c>
    </row>
    <row r="742" spans="1:7" outlineLevel="3">
      <c r="A742" s="3">
        <v>38855</v>
      </c>
      <c r="B742" s="4" t="s">
        <v>243</v>
      </c>
      <c r="C742" s="4" t="s">
        <v>244</v>
      </c>
      <c r="D742" s="4" t="s">
        <v>262</v>
      </c>
      <c r="E742" s="4" t="s">
        <v>346</v>
      </c>
      <c r="F742" s="42">
        <v>5309.2380000000003</v>
      </c>
      <c r="G742" s="42">
        <v>9653.16</v>
      </c>
    </row>
    <row r="743" spans="1:7" outlineLevel="3">
      <c r="A743" s="3">
        <v>38856</v>
      </c>
      <c r="B743" s="4" t="s">
        <v>243</v>
      </c>
      <c r="C743" s="4" t="s">
        <v>244</v>
      </c>
      <c r="D743" s="4" t="s">
        <v>303</v>
      </c>
      <c r="E743" s="4" t="s">
        <v>345</v>
      </c>
      <c r="F743" s="42">
        <v>1458.2425000000001</v>
      </c>
      <c r="G743" s="42">
        <v>2651.35</v>
      </c>
    </row>
    <row r="744" spans="1:7" outlineLevel="3">
      <c r="A744" s="3">
        <v>38869</v>
      </c>
      <c r="B744" s="4" t="s">
        <v>243</v>
      </c>
      <c r="C744" s="4" t="s">
        <v>244</v>
      </c>
      <c r="D744" s="4" t="s">
        <v>281</v>
      </c>
      <c r="E744" s="4" t="s">
        <v>310</v>
      </c>
      <c r="F744" s="42">
        <v>296.5985</v>
      </c>
      <c r="G744" s="42">
        <v>539.27</v>
      </c>
    </row>
    <row r="745" spans="1:7" outlineLevel="3">
      <c r="A745" s="3">
        <v>38877</v>
      </c>
      <c r="B745" s="4" t="s">
        <v>243</v>
      </c>
      <c r="C745" s="4" t="s">
        <v>244</v>
      </c>
      <c r="D745" s="4" t="s">
        <v>254</v>
      </c>
      <c r="E745" s="4" t="s">
        <v>283</v>
      </c>
      <c r="F745" s="42">
        <v>6487.5183999999999</v>
      </c>
      <c r="G745" s="42">
        <v>7372.18</v>
      </c>
    </row>
    <row r="746" spans="1:7" outlineLevel="3">
      <c r="A746" s="3">
        <v>38883</v>
      </c>
      <c r="B746" s="4" t="s">
        <v>243</v>
      </c>
      <c r="C746" s="4" t="s">
        <v>244</v>
      </c>
      <c r="D746" s="4" t="s">
        <v>245</v>
      </c>
      <c r="E746" s="4" t="s">
        <v>246</v>
      </c>
      <c r="F746" s="42">
        <v>5406.2703000000001</v>
      </c>
      <c r="G746" s="42">
        <v>9163.17</v>
      </c>
    </row>
    <row r="747" spans="1:7" outlineLevel="3">
      <c r="A747" s="3">
        <v>38883</v>
      </c>
      <c r="B747" s="4" t="s">
        <v>243</v>
      </c>
      <c r="C747" s="4" t="s">
        <v>244</v>
      </c>
      <c r="D747" s="4" t="s">
        <v>251</v>
      </c>
      <c r="E747" s="4" t="s">
        <v>252</v>
      </c>
      <c r="F747" s="42">
        <v>736.25199999999995</v>
      </c>
      <c r="G747" s="42">
        <v>836.65</v>
      </c>
    </row>
    <row r="748" spans="1:7" outlineLevel="2">
      <c r="A748" s="3"/>
      <c r="B748" s="4"/>
      <c r="C748" s="49" t="s">
        <v>2226</v>
      </c>
      <c r="D748" s="4"/>
      <c r="E748" s="4"/>
      <c r="F748" s="42"/>
      <c r="G748" s="42">
        <f>SUBTOTAL(9,G700:G747)</f>
        <v>255416.43</v>
      </c>
    </row>
    <row r="749" spans="1:7" outlineLevel="3">
      <c r="A749" s="3">
        <v>38159</v>
      </c>
      <c r="B749" s="4" t="s">
        <v>243</v>
      </c>
      <c r="C749" s="4" t="s">
        <v>253</v>
      </c>
      <c r="D749" s="4" t="s">
        <v>281</v>
      </c>
      <c r="E749" s="4" t="s">
        <v>2136</v>
      </c>
      <c r="F749" s="42">
        <v>285.07710000000003</v>
      </c>
      <c r="G749" s="42">
        <v>662.97</v>
      </c>
    </row>
    <row r="750" spans="1:7" outlineLevel="3">
      <c r="A750" s="3">
        <v>38176</v>
      </c>
      <c r="B750" s="4" t="s">
        <v>243</v>
      </c>
      <c r="C750" s="4" t="s">
        <v>253</v>
      </c>
      <c r="D750" s="4" t="s">
        <v>265</v>
      </c>
      <c r="E750" s="4" t="s">
        <v>2100</v>
      </c>
      <c r="F750" s="42">
        <v>1829.652</v>
      </c>
      <c r="G750" s="42">
        <v>2079.15</v>
      </c>
    </row>
    <row r="751" spans="1:7" outlineLevel="3">
      <c r="A751" s="3">
        <v>38191</v>
      </c>
      <c r="B751" s="4" t="s">
        <v>243</v>
      </c>
      <c r="C751" s="4" t="s">
        <v>253</v>
      </c>
      <c r="D751" s="4" t="s">
        <v>265</v>
      </c>
      <c r="E751" s="4" t="s">
        <v>2065</v>
      </c>
      <c r="F751" s="42">
        <v>1152.1688999999999</v>
      </c>
      <c r="G751" s="42">
        <v>3113.97</v>
      </c>
    </row>
    <row r="752" spans="1:7" outlineLevel="3">
      <c r="A752" s="3">
        <v>38202</v>
      </c>
      <c r="B752" s="4" t="s">
        <v>243</v>
      </c>
      <c r="C752" s="4" t="s">
        <v>253</v>
      </c>
      <c r="D752" s="4" t="s">
        <v>254</v>
      </c>
      <c r="E752" s="4" t="s">
        <v>2038</v>
      </c>
      <c r="F752" s="42">
        <v>421.61680000000001</v>
      </c>
      <c r="G752" s="42">
        <v>479.11</v>
      </c>
    </row>
    <row r="753" spans="1:7" outlineLevel="3">
      <c r="A753" s="3">
        <v>38222</v>
      </c>
      <c r="B753" s="4" t="s">
        <v>243</v>
      </c>
      <c r="C753" s="4" t="s">
        <v>253</v>
      </c>
      <c r="D753" s="4" t="s">
        <v>265</v>
      </c>
      <c r="E753" s="4" t="s">
        <v>1945</v>
      </c>
      <c r="F753" s="42">
        <v>8622.1492500000004</v>
      </c>
      <c r="G753" s="42">
        <v>9221.5499999999993</v>
      </c>
    </row>
    <row r="754" spans="1:7" outlineLevel="3">
      <c r="A754" s="3">
        <v>38232</v>
      </c>
      <c r="B754" s="4" t="s">
        <v>243</v>
      </c>
      <c r="C754" s="4" t="s">
        <v>253</v>
      </c>
      <c r="D754" s="4" t="s">
        <v>276</v>
      </c>
      <c r="E754" s="4" t="s">
        <v>895</v>
      </c>
      <c r="F754" s="42">
        <v>3759.9414999999995</v>
      </c>
      <c r="G754" s="42">
        <v>8744.0499999999993</v>
      </c>
    </row>
    <row r="755" spans="1:7" outlineLevel="3">
      <c r="A755" s="3">
        <v>38251</v>
      </c>
      <c r="B755" s="4" t="s">
        <v>243</v>
      </c>
      <c r="C755" s="4" t="s">
        <v>253</v>
      </c>
      <c r="D755" s="4" t="s">
        <v>268</v>
      </c>
      <c r="E755" s="4" t="s">
        <v>1915</v>
      </c>
      <c r="F755" s="42">
        <v>1101.1422</v>
      </c>
      <c r="G755" s="42">
        <v>2976.06</v>
      </c>
    </row>
    <row r="756" spans="1:7" outlineLevel="3">
      <c r="A756" s="3">
        <v>38254</v>
      </c>
      <c r="B756" s="4" t="s">
        <v>243</v>
      </c>
      <c r="C756" s="4" t="s">
        <v>253</v>
      </c>
      <c r="D756" s="4" t="s">
        <v>259</v>
      </c>
      <c r="E756" s="4" t="s">
        <v>1903</v>
      </c>
      <c r="F756" s="42">
        <v>2872.7174999999997</v>
      </c>
      <c r="G756" s="42">
        <v>3830.29</v>
      </c>
    </row>
    <row r="757" spans="1:7" outlineLevel="3">
      <c r="A757" s="3">
        <v>38258</v>
      </c>
      <c r="B757" s="4" t="s">
        <v>243</v>
      </c>
      <c r="C757" s="4" t="s">
        <v>253</v>
      </c>
      <c r="D757" s="4" t="s">
        <v>262</v>
      </c>
      <c r="E757" s="4" t="s">
        <v>1895</v>
      </c>
      <c r="F757" s="42">
        <v>3581.3564999999999</v>
      </c>
      <c r="G757" s="42">
        <v>7958.57</v>
      </c>
    </row>
    <row r="758" spans="1:7" outlineLevel="3">
      <c r="A758" s="3">
        <v>38283</v>
      </c>
      <c r="B758" s="4" t="s">
        <v>243</v>
      </c>
      <c r="C758" s="4" t="s">
        <v>253</v>
      </c>
      <c r="D758" s="4" t="s">
        <v>276</v>
      </c>
      <c r="E758" s="4" t="s">
        <v>1823</v>
      </c>
      <c r="F758" s="42">
        <v>4923.0425999999998</v>
      </c>
      <c r="G758" s="42">
        <v>8344.14</v>
      </c>
    </row>
    <row r="759" spans="1:7" outlineLevel="3">
      <c r="A759" s="3">
        <v>38284</v>
      </c>
      <c r="B759" s="4" t="s">
        <v>243</v>
      </c>
      <c r="C759" s="4" t="s">
        <v>253</v>
      </c>
      <c r="D759" s="4" t="s">
        <v>317</v>
      </c>
      <c r="E759" s="4" t="s">
        <v>1822</v>
      </c>
      <c r="F759" s="42">
        <v>450.47089999999997</v>
      </c>
      <c r="G759" s="42">
        <v>763.51</v>
      </c>
    </row>
    <row r="760" spans="1:7" outlineLevel="3">
      <c r="A760" s="3">
        <v>38307</v>
      </c>
      <c r="B760" s="4" t="s">
        <v>243</v>
      </c>
      <c r="C760" s="4" t="s">
        <v>253</v>
      </c>
      <c r="D760" s="4" t="s">
        <v>268</v>
      </c>
      <c r="E760" s="4" t="s">
        <v>1783</v>
      </c>
      <c r="F760" s="42">
        <v>3608.3834999999999</v>
      </c>
      <c r="G760" s="42">
        <v>8018.63</v>
      </c>
    </row>
    <row r="761" spans="1:7" outlineLevel="3">
      <c r="A761" s="3">
        <v>38347</v>
      </c>
      <c r="B761" s="4" t="s">
        <v>243</v>
      </c>
      <c r="C761" s="4" t="s">
        <v>253</v>
      </c>
      <c r="D761" s="4" t="s">
        <v>276</v>
      </c>
      <c r="E761" s="4" t="s">
        <v>1689</v>
      </c>
      <c r="F761" s="42">
        <v>5923.0567000000001</v>
      </c>
      <c r="G761" s="42">
        <v>6334.82</v>
      </c>
    </row>
    <row r="762" spans="1:7" outlineLevel="3">
      <c r="A762" s="3">
        <v>38357</v>
      </c>
      <c r="B762" s="4" t="s">
        <v>243</v>
      </c>
      <c r="C762" s="4" t="s">
        <v>253</v>
      </c>
      <c r="D762" s="4" t="s">
        <v>251</v>
      </c>
      <c r="E762" s="4" t="s">
        <v>1659</v>
      </c>
      <c r="F762" s="42">
        <v>135.31049999999999</v>
      </c>
      <c r="G762" s="42">
        <v>300.69</v>
      </c>
    </row>
    <row r="763" spans="1:7" outlineLevel="3">
      <c r="A763" s="3">
        <v>38359</v>
      </c>
      <c r="B763" s="4" t="s">
        <v>243</v>
      </c>
      <c r="C763" s="4" t="s">
        <v>253</v>
      </c>
      <c r="D763" s="4" t="s">
        <v>259</v>
      </c>
      <c r="E763" s="4" t="s">
        <v>1653</v>
      </c>
      <c r="F763" s="42">
        <v>1406.34</v>
      </c>
      <c r="G763" s="42">
        <v>3125.2</v>
      </c>
    </row>
    <row r="764" spans="1:7" outlineLevel="3">
      <c r="A764" s="3">
        <v>38360</v>
      </c>
      <c r="B764" s="4" t="s">
        <v>243</v>
      </c>
      <c r="C764" s="4" t="s">
        <v>253</v>
      </c>
      <c r="D764" s="4" t="s">
        <v>262</v>
      </c>
      <c r="E764" s="4" t="s">
        <v>1649</v>
      </c>
      <c r="F764" s="42">
        <v>1513.2655999999999</v>
      </c>
      <c r="G764" s="42">
        <v>1719.62</v>
      </c>
    </row>
    <row r="765" spans="1:7" outlineLevel="3">
      <c r="A765" s="3">
        <v>38366</v>
      </c>
      <c r="B765" s="4" t="s">
        <v>243</v>
      </c>
      <c r="C765" s="4" t="s">
        <v>253</v>
      </c>
      <c r="D765" s="4" t="s">
        <v>303</v>
      </c>
      <c r="E765" s="4" t="s">
        <v>1625</v>
      </c>
      <c r="F765" s="42">
        <v>6993.4821000000002</v>
      </c>
      <c r="G765" s="42">
        <v>7479.66</v>
      </c>
    </row>
    <row r="766" spans="1:7" outlineLevel="3">
      <c r="A766" s="3">
        <v>38375</v>
      </c>
      <c r="B766" s="4" t="s">
        <v>243</v>
      </c>
      <c r="C766" s="4" t="s">
        <v>253</v>
      </c>
      <c r="D766" s="4" t="s">
        <v>259</v>
      </c>
      <c r="E766" s="4" t="s">
        <v>1602</v>
      </c>
      <c r="F766" s="42">
        <v>4448.4376000000002</v>
      </c>
      <c r="G766" s="42">
        <v>6541.82</v>
      </c>
    </row>
    <row r="767" spans="1:7" outlineLevel="3">
      <c r="A767" s="3">
        <v>38392</v>
      </c>
      <c r="B767" s="4" t="s">
        <v>243</v>
      </c>
      <c r="C767" s="4" t="s">
        <v>253</v>
      </c>
      <c r="D767" s="4" t="s">
        <v>262</v>
      </c>
      <c r="E767" s="4" t="s">
        <v>1555</v>
      </c>
      <c r="F767" s="42">
        <v>7362.1875</v>
      </c>
      <c r="G767" s="42">
        <v>9816.25</v>
      </c>
    </row>
    <row r="768" spans="1:7" outlineLevel="3">
      <c r="A768" s="3">
        <v>38395</v>
      </c>
      <c r="B768" s="4" t="s">
        <v>243</v>
      </c>
      <c r="C768" s="4" t="s">
        <v>253</v>
      </c>
      <c r="D768" s="4" t="s">
        <v>317</v>
      </c>
      <c r="E768" s="4" t="s">
        <v>1550</v>
      </c>
      <c r="F768" s="42">
        <v>1100.8875</v>
      </c>
      <c r="G768" s="42">
        <v>1467.85</v>
      </c>
    </row>
    <row r="769" spans="1:7" outlineLevel="3">
      <c r="A769" s="3">
        <v>38397</v>
      </c>
      <c r="B769" s="4" t="s">
        <v>243</v>
      </c>
      <c r="C769" s="4" t="s">
        <v>253</v>
      </c>
      <c r="D769" s="4" t="s">
        <v>245</v>
      </c>
      <c r="E769" s="4" t="s">
        <v>1549</v>
      </c>
      <c r="F769" s="42">
        <v>1401.4682999999998</v>
      </c>
      <c r="G769" s="42">
        <v>2375.37</v>
      </c>
    </row>
    <row r="770" spans="1:7" outlineLevel="3">
      <c r="A770" s="3">
        <v>38403</v>
      </c>
      <c r="B770" s="4" t="s">
        <v>243</v>
      </c>
      <c r="C770" s="4" t="s">
        <v>253</v>
      </c>
      <c r="D770" s="4" t="s">
        <v>288</v>
      </c>
      <c r="E770" s="4" t="s">
        <v>1530</v>
      </c>
      <c r="F770" s="42">
        <v>4808.4610000000002</v>
      </c>
      <c r="G770" s="42">
        <v>8290.4500000000007</v>
      </c>
    </row>
    <row r="771" spans="1:7" outlineLevel="3">
      <c r="A771" s="3">
        <v>38407</v>
      </c>
      <c r="B771" s="4" t="s">
        <v>243</v>
      </c>
      <c r="C771" s="4" t="s">
        <v>253</v>
      </c>
      <c r="D771" s="4" t="s">
        <v>245</v>
      </c>
      <c r="E771" s="4" t="s">
        <v>1520</v>
      </c>
      <c r="F771" s="42">
        <v>4460.7915000000003</v>
      </c>
      <c r="G771" s="42">
        <v>8110.53</v>
      </c>
    </row>
    <row r="772" spans="1:7" outlineLevel="3">
      <c r="A772" s="3">
        <v>38426</v>
      </c>
      <c r="B772" s="4" t="s">
        <v>243</v>
      </c>
      <c r="C772" s="4" t="s">
        <v>253</v>
      </c>
      <c r="D772" s="4" t="s">
        <v>303</v>
      </c>
      <c r="E772" s="4" t="s">
        <v>1473</v>
      </c>
      <c r="F772" s="42">
        <v>6239.9520000000002</v>
      </c>
      <c r="G772" s="42">
        <v>9176.4</v>
      </c>
    </row>
    <row r="773" spans="1:7" outlineLevel="3">
      <c r="A773" s="3">
        <v>38435</v>
      </c>
      <c r="B773" s="4" t="s">
        <v>243</v>
      </c>
      <c r="C773" s="4" t="s">
        <v>253</v>
      </c>
      <c r="D773" s="4" t="s">
        <v>279</v>
      </c>
      <c r="E773" s="4" t="s">
        <v>1450</v>
      </c>
      <c r="F773" s="42">
        <v>1831.1892</v>
      </c>
      <c r="G773" s="42">
        <v>4949.16</v>
      </c>
    </row>
    <row r="774" spans="1:7" outlineLevel="3">
      <c r="A774" s="3">
        <v>38436</v>
      </c>
      <c r="B774" s="4" t="s">
        <v>243</v>
      </c>
      <c r="C774" s="4" t="s">
        <v>253</v>
      </c>
      <c r="D774" s="4" t="s">
        <v>256</v>
      </c>
      <c r="E774" s="4" t="s">
        <v>1447</v>
      </c>
      <c r="F774" s="42">
        <v>2360.19</v>
      </c>
      <c r="G774" s="42">
        <v>3146.92</v>
      </c>
    </row>
    <row r="775" spans="1:7" outlineLevel="3">
      <c r="A775" s="3">
        <v>38440</v>
      </c>
      <c r="B775" s="4" t="s">
        <v>243</v>
      </c>
      <c r="C775" s="4" t="s">
        <v>253</v>
      </c>
      <c r="D775" s="4" t="s">
        <v>256</v>
      </c>
      <c r="E775" s="4" t="s">
        <v>1434</v>
      </c>
      <c r="F775" s="42">
        <v>4345.0931999999993</v>
      </c>
      <c r="G775" s="42">
        <v>7491.54</v>
      </c>
    </row>
    <row r="776" spans="1:7" outlineLevel="3">
      <c r="A776" s="3">
        <v>38441</v>
      </c>
      <c r="B776" s="4" t="s">
        <v>243</v>
      </c>
      <c r="C776" s="4" t="s">
        <v>253</v>
      </c>
      <c r="D776" s="4" t="s">
        <v>251</v>
      </c>
      <c r="E776" s="4" t="s">
        <v>1433</v>
      </c>
      <c r="F776" s="42">
        <v>3730.5019999999995</v>
      </c>
      <c r="G776" s="42">
        <v>6431.9</v>
      </c>
    </row>
    <row r="777" spans="1:7" outlineLevel="3">
      <c r="A777" s="3">
        <v>38473</v>
      </c>
      <c r="B777" s="4" t="s">
        <v>243</v>
      </c>
      <c r="C777" s="4" t="s">
        <v>253</v>
      </c>
      <c r="D777" s="4" t="s">
        <v>279</v>
      </c>
      <c r="E777" s="4" t="s">
        <v>1361</v>
      </c>
      <c r="F777" s="42">
        <v>3364.0920000000001</v>
      </c>
      <c r="G777" s="42">
        <v>7475.76</v>
      </c>
    </row>
    <row r="778" spans="1:7" outlineLevel="3">
      <c r="A778" s="3">
        <v>38586</v>
      </c>
      <c r="B778" s="4" t="s">
        <v>243</v>
      </c>
      <c r="C778" s="4" t="s">
        <v>253</v>
      </c>
      <c r="D778" s="4" t="s">
        <v>254</v>
      </c>
      <c r="E778" s="4" t="s">
        <v>1082</v>
      </c>
      <c r="F778" s="42">
        <v>1670.3685</v>
      </c>
      <c r="G778" s="42">
        <v>3711.93</v>
      </c>
    </row>
    <row r="779" spans="1:7" outlineLevel="3">
      <c r="A779" s="3">
        <v>38592</v>
      </c>
      <c r="B779" s="4" t="s">
        <v>243</v>
      </c>
      <c r="C779" s="4" t="s">
        <v>253</v>
      </c>
      <c r="D779" s="4" t="s">
        <v>288</v>
      </c>
      <c r="E779" s="4" t="s">
        <v>1060</v>
      </c>
      <c r="F779" s="42">
        <v>2067.9087</v>
      </c>
      <c r="G779" s="42">
        <v>4809.09</v>
      </c>
    </row>
    <row r="780" spans="1:7" outlineLevel="3">
      <c r="A780" s="3">
        <v>38605</v>
      </c>
      <c r="B780" s="4" t="s">
        <v>243</v>
      </c>
      <c r="C780" s="4" t="s">
        <v>253</v>
      </c>
      <c r="D780" s="4" t="s">
        <v>245</v>
      </c>
      <c r="E780" s="4" t="s">
        <v>1023</v>
      </c>
      <c r="F780" s="42">
        <v>5758.3751499999998</v>
      </c>
      <c r="G780" s="42">
        <v>6158.69</v>
      </c>
    </row>
    <row r="781" spans="1:7" outlineLevel="3">
      <c r="A781" s="3">
        <v>38613</v>
      </c>
      <c r="B781" s="4" t="s">
        <v>243</v>
      </c>
      <c r="C781" s="4" t="s">
        <v>253</v>
      </c>
      <c r="D781" s="4" t="s">
        <v>303</v>
      </c>
      <c r="E781" s="4" t="s">
        <v>999</v>
      </c>
      <c r="F781" s="42">
        <v>447.8888</v>
      </c>
      <c r="G781" s="42">
        <v>658.66</v>
      </c>
    </row>
    <row r="782" spans="1:7" outlineLevel="3">
      <c r="A782" s="3">
        <v>38638</v>
      </c>
      <c r="B782" s="4" t="s">
        <v>243</v>
      </c>
      <c r="C782" s="4" t="s">
        <v>253</v>
      </c>
      <c r="D782" s="4" t="s">
        <v>256</v>
      </c>
      <c r="E782" s="4" t="s">
        <v>934</v>
      </c>
      <c r="F782" s="42">
        <v>2704.5920000000001</v>
      </c>
      <c r="G782" s="42">
        <v>3073.4</v>
      </c>
    </row>
    <row r="783" spans="1:7" outlineLevel="3">
      <c r="A783" s="3">
        <v>38647</v>
      </c>
      <c r="B783" s="4" t="s">
        <v>243</v>
      </c>
      <c r="C783" s="4" t="s">
        <v>253</v>
      </c>
      <c r="D783" s="4" t="s">
        <v>245</v>
      </c>
      <c r="E783" s="4" t="s">
        <v>911</v>
      </c>
      <c r="F783" s="42">
        <v>113.6773</v>
      </c>
      <c r="G783" s="42">
        <v>121.58</v>
      </c>
    </row>
    <row r="784" spans="1:7" outlineLevel="3">
      <c r="A784" s="3">
        <v>38658</v>
      </c>
      <c r="B784" s="4" t="s">
        <v>243</v>
      </c>
      <c r="C784" s="4" t="s">
        <v>253</v>
      </c>
      <c r="D784" s="4" t="s">
        <v>279</v>
      </c>
      <c r="E784" s="4" t="s">
        <v>885</v>
      </c>
      <c r="F784" s="42">
        <v>1336.6155000000001</v>
      </c>
      <c r="G784" s="42">
        <v>2430.21</v>
      </c>
    </row>
    <row r="785" spans="1:7" outlineLevel="3">
      <c r="A785" s="3">
        <v>38693</v>
      </c>
      <c r="B785" s="4" t="s">
        <v>243</v>
      </c>
      <c r="C785" s="4" t="s">
        <v>253</v>
      </c>
      <c r="D785" s="4" t="s">
        <v>251</v>
      </c>
      <c r="E785" s="4" t="s">
        <v>799</v>
      </c>
      <c r="F785" s="42">
        <v>4050.9999000000003</v>
      </c>
      <c r="G785" s="42">
        <v>9420.93</v>
      </c>
    </row>
    <row r="786" spans="1:7" outlineLevel="3">
      <c r="A786" s="3">
        <v>38693</v>
      </c>
      <c r="B786" s="4" t="s">
        <v>243</v>
      </c>
      <c r="C786" s="4" t="s">
        <v>253</v>
      </c>
      <c r="D786" s="4" t="s">
        <v>281</v>
      </c>
      <c r="E786" s="4" t="s">
        <v>801</v>
      </c>
      <c r="F786" s="42">
        <v>1857.4970000000001</v>
      </c>
      <c r="G786" s="42">
        <v>3148.3</v>
      </c>
    </row>
    <row r="787" spans="1:7" outlineLevel="3">
      <c r="A787" s="3">
        <v>38698</v>
      </c>
      <c r="B787" s="4" t="s">
        <v>243</v>
      </c>
      <c r="C787" s="4" t="s">
        <v>253</v>
      </c>
      <c r="D787" s="4" t="s">
        <v>279</v>
      </c>
      <c r="E787" s="4" t="s">
        <v>791</v>
      </c>
      <c r="F787" s="42">
        <v>1853.2217999999998</v>
      </c>
      <c r="G787" s="42">
        <v>3195.21</v>
      </c>
    </row>
    <row r="788" spans="1:7" outlineLevel="3">
      <c r="A788" s="3">
        <v>38711</v>
      </c>
      <c r="B788" s="4" t="s">
        <v>243</v>
      </c>
      <c r="C788" s="4" t="s">
        <v>253</v>
      </c>
      <c r="D788" s="4" t="s">
        <v>262</v>
      </c>
      <c r="E788" s="4" t="s">
        <v>752</v>
      </c>
      <c r="F788" s="42">
        <v>5914.3986000000004</v>
      </c>
      <c r="G788" s="42">
        <v>6325.56</v>
      </c>
    </row>
    <row r="789" spans="1:7" outlineLevel="3">
      <c r="A789" s="3">
        <v>38722</v>
      </c>
      <c r="B789" s="4" t="s">
        <v>243</v>
      </c>
      <c r="C789" s="4" t="s">
        <v>253</v>
      </c>
      <c r="D789" s="4" t="s">
        <v>288</v>
      </c>
      <c r="E789" s="4" t="s">
        <v>527</v>
      </c>
      <c r="F789" s="42">
        <v>1349.8265999999999</v>
      </c>
      <c r="G789" s="42">
        <v>3648.18</v>
      </c>
    </row>
    <row r="790" spans="1:7" outlineLevel="3">
      <c r="A790" s="3">
        <v>38742</v>
      </c>
      <c r="B790" s="4" t="s">
        <v>243</v>
      </c>
      <c r="C790" s="4" t="s">
        <v>253</v>
      </c>
      <c r="D790" s="4" t="s">
        <v>251</v>
      </c>
      <c r="E790" s="4" t="s">
        <v>660</v>
      </c>
      <c r="F790" s="42">
        <v>1457.8520000000001</v>
      </c>
      <c r="G790" s="42">
        <v>2143.9</v>
      </c>
    </row>
    <row r="791" spans="1:7" outlineLevel="3">
      <c r="A791" s="3">
        <v>38745</v>
      </c>
      <c r="B791" s="4" t="s">
        <v>243</v>
      </c>
      <c r="C791" s="4" t="s">
        <v>253</v>
      </c>
      <c r="D791" s="4" t="s">
        <v>268</v>
      </c>
      <c r="E791" s="4" t="s">
        <v>653</v>
      </c>
      <c r="F791" s="42">
        <v>3277.4461500000002</v>
      </c>
      <c r="G791" s="42">
        <v>3505.29</v>
      </c>
    </row>
    <row r="792" spans="1:7" outlineLevel="3">
      <c r="A792" s="3">
        <v>38761</v>
      </c>
      <c r="B792" s="4" t="s">
        <v>243</v>
      </c>
      <c r="C792" s="4" t="s">
        <v>253</v>
      </c>
      <c r="D792" s="4" t="s">
        <v>256</v>
      </c>
      <c r="E792" s="4" t="s">
        <v>608</v>
      </c>
      <c r="F792" s="42">
        <v>6647.9774999999991</v>
      </c>
      <c r="G792" s="42">
        <v>8863.9699999999993</v>
      </c>
    </row>
    <row r="793" spans="1:7" outlineLevel="3">
      <c r="A793" s="3">
        <v>38774</v>
      </c>
      <c r="B793" s="4" t="s">
        <v>243</v>
      </c>
      <c r="C793" s="4" t="s">
        <v>253</v>
      </c>
      <c r="D793" s="4" t="s">
        <v>276</v>
      </c>
      <c r="E793" s="4" t="s">
        <v>578</v>
      </c>
      <c r="F793" s="42">
        <v>15.061999999999999</v>
      </c>
      <c r="G793" s="42">
        <v>22.15</v>
      </c>
    </row>
    <row r="794" spans="1:7" outlineLevel="3">
      <c r="A794" s="3">
        <v>38788</v>
      </c>
      <c r="B794" s="4" t="s">
        <v>243</v>
      </c>
      <c r="C794" s="4" t="s">
        <v>253</v>
      </c>
      <c r="D794" s="4" t="s">
        <v>251</v>
      </c>
      <c r="E794" s="4" t="s">
        <v>536</v>
      </c>
      <c r="F794" s="42">
        <v>411.52140000000003</v>
      </c>
      <c r="G794" s="42">
        <v>1112.22</v>
      </c>
    </row>
    <row r="795" spans="1:7" outlineLevel="3">
      <c r="A795" s="3">
        <v>38802</v>
      </c>
      <c r="B795" s="4" t="s">
        <v>243</v>
      </c>
      <c r="C795" s="4" t="s">
        <v>253</v>
      </c>
      <c r="D795" s="4" t="s">
        <v>288</v>
      </c>
      <c r="E795" s="4" t="s">
        <v>495</v>
      </c>
      <c r="F795" s="42">
        <v>3488.5488</v>
      </c>
      <c r="G795" s="42">
        <v>3964.26</v>
      </c>
    </row>
    <row r="796" spans="1:7" outlineLevel="3">
      <c r="A796" s="3">
        <v>38839</v>
      </c>
      <c r="B796" s="4" t="s">
        <v>243</v>
      </c>
      <c r="C796" s="4" t="s">
        <v>253</v>
      </c>
      <c r="D796" s="4" t="s">
        <v>279</v>
      </c>
      <c r="E796" s="4" t="s">
        <v>399</v>
      </c>
      <c r="F796" s="42">
        <v>1265.308</v>
      </c>
      <c r="G796" s="42">
        <v>1437.85</v>
      </c>
    </row>
    <row r="797" spans="1:7" outlineLevel="3">
      <c r="A797" s="3">
        <v>38865</v>
      </c>
      <c r="B797" s="4" t="s">
        <v>243</v>
      </c>
      <c r="C797" s="4" t="s">
        <v>253</v>
      </c>
      <c r="D797" s="4" t="s">
        <v>268</v>
      </c>
      <c r="E797" s="4" t="s">
        <v>321</v>
      </c>
      <c r="F797" s="42">
        <v>1075.8901000000001</v>
      </c>
      <c r="G797" s="42">
        <v>2502.0700000000002</v>
      </c>
    </row>
    <row r="798" spans="1:7" outlineLevel="2">
      <c r="A798" s="3"/>
      <c r="B798" s="4"/>
      <c r="C798" s="49" t="s">
        <v>2227</v>
      </c>
      <c r="D798" s="4"/>
      <c r="E798" s="4"/>
      <c r="F798" s="42"/>
      <c r="G798" s="42">
        <f>SUBTOTAL(9,G749:G797)</f>
        <v>220679.38999999996</v>
      </c>
    </row>
    <row r="799" spans="1:7" outlineLevel="3">
      <c r="A799" s="3">
        <v>38159</v>
      </c>
      <c r="B799" s="4" t="s">
        <v>243</v>
      </c>
      <c r="C799" s="4" t="s">
        <v>248</v>
      </c>
      <c r="D799" s="4" t="s">
        <v>256</v>
      </c>
      <c r="E799" s="4" t="s">
        <v>2134</v>
      </c>
      <c r="F799" s="42">
        <v>8555.8484000000008</v>
      </c>
      <c r="G799" s="42">
        <v>9150.64</v>
      </c>
    </row>
    <row r="800" spans="1:7" outlineLevel="3">
      <c r="A800" s="3">
        <v>38159</v>
      </c>
      <c r="B800" s="4" t="s">
        <v>243</v>
      </c>
      <c r="C800" s="4" t="s">
        <v>248</v>
      </c>
      <c r="D800" s="4" t="s">
        <v>288</v>
      </c>
      <c r="E800" s="4" t="s">
        <v>2135</v>
      </c>
      <c r="F800" s="42">
        <v>4843.5046999999995</v>
      </c>
      <c r="G800" s="42">
        <v>8209.33</v>
      </c>
    </row>
    <row r="801" spans="1:7" outlineLevel="3">
      <c r="A801" s="3">
        <v>38161</v>
      </c>
      <c r="B801" s="4" t="s">
        <v>243</v>
      </c>
      <c r="C801" s="4" t="s">
        <v>248</v>
      </c>
      <c r="D801" s="4" t="s">
        <v>262</v>
      </c>
      <c r="E801" s="4" t="s">
        <v>2129</v>
      </c>
      <c r="F801" s="42">
        <v>1707.8126999999999</v>
      </c>
      <c r="G801" s="42">
        <v>4615.71</v>
      </c>
    </row>
    <row r="802" spans="1:7" outlineLevel="3">
      <c r="A802" s="3">
        <v>38169</v>
      </c>
      <c r="B802" s="4" t="s">
        <v>243</v>
      </c>
      <c r="C802" s="4" t="s">
        <v>248</v>
      </c>
      <c r="D802" s="4" t="s">
        <v>254</v>
      </c>
      <c r="E802" s="4" t="s">
        <v>1443</v>
      </c>
      <c r="F802" s="42">
        <v>3960.8305000000005</v>
      </c>
      <c r="G802" s="42">
        <v>7201.51</v>
      </c>
    </row>
    <row r="803" spans="1:7" outlineLevel="3">
      <c r="A803" s="3">
        <v>38171</v>
      </c>
      <c r="B803" s="4" t="s">
        <v>243</v>
      </c>
      <c r="C803" s="4" t="s">
        <v>248</v>
      </c>
      <c r="D803" s="4" t="s">
        <v>303</v>
      </c>
      <c r="E803" s="4" t="s">
        <v>2105</v>
      </c>
      <c r="F803" s="42">
        <v>1265.7510000000002</v>
      </c>
      <c r="G803" s="42">
        <v>2812.78</v>
      </c>
    </row>
    <row r="804" spans="1:7" outlineLevel="3">
      <c r="A804" s="3">
        <v>38176</v>
      </c>
      <c r="B804" s="4" t="s">
        <v>243</v>
      </c>
      <c r="C804" s="4" t="s">
        <v>248</v>
      </c>
      <c r="D804" s="4" t="s">
        <v>265</v>
      </c>
      <c r="E804" s="4" t="s">
        <v>2099</v>
      </c>
      <c r="F804" s="42">
        <v>2226.6651000000002</v>
      </c>
      <c r="G804" s="42">
        <v>2381.46</v>
      </c>
    </row>
    <row r="805" spans="1:7" outlineLevel="3">
      <c r="A805" s="3">
        <v>38187</v>
      </c>
      <c r="B805" s="4" t="s">
        <v>243</v>
      </c>
      <c r="C805" s="4" t="s">
        <v>248</v>
      </c>
      <c r="D805" s="4" t="s">
        <v>262</v>
      </c>
      <c r="E805" s="4" t="s">
        <v>2076</v>
      </c>
      <c r="F805" s="42">
        <v>1333.3050000000001</v>
      </c>
      <c r="G805" s="42">
        <v>2962.9</v>
      </c>
    </row>
    <row r="806" spans="1:7" outlineLevel="3">
      <c r="A806" s="3">
        <v>38202</v>
      </c>
      <c r="B806" s="4" t="s">
        <v>243</v>
      </c>
      <c r="C806" s="4" t="s">
        <v>248</v>
      </c>
      <c r="D806" s="4" t="s">
        <v>303</v>
      </c>
      <c r="E806" s="4" t="s">
        <v>2035</v>
      </c>
      <c r="F806" s="42">
        <v>3972.4256</v>
      </c>
      <c r="G806" s="42">
        <v>4514.12</v>
      </c>
    </row>
    <row r="807" spans="1:7" outlineLevel="3">
      <c r="A807" s="3">
        <v>38214</v>
      </c>
      <c r="B807" s="4" t="s">
        <v>243</v>
      </c>
      <c r="C807" s="4" t="s">
        <v>248</v>
      </c>
      <c r="D807" s="4" t="s">
        <v>256</v>
      </c>
      <c r="E807" s="4" t="s">
        <v>2011</v>
      </c>
      <c r="F807" s="42">
        <v>3778.8529000000003</v>
      </c>
      <c r="G807" s="42">
        <v>8788.0300000000007</v>
      </c>
    </row>
    <row r="808" spans="1:7" outlineLevel="3">
      <c r="A808" s="3">
        <v>38229</v>
      </c>
      <c r="B808" s="4" t="s">
        <v>243</v>
      </c>
      <c r="C808" s="4" t="s">
        <v>248</v>
      </c>
      <c r="D808" s="4" t="s">
        <v>265</v>
      </c>
      <c r="E808" s="4" t="s">
        <v>1972</v>
      </c>
      <c r="F808" s="42">
        <v>4482.7980000000007</v>
      </c>
      <c r="G808" s="42">
        <v>6592.35</v>
      </c>
    </row>
    <row r="809" spans="1:7" outlineLevel="3">
      <c r="A809" s="3">
        <v>38236</v>
      </c>
      <c r="B809" s="4" t="s">
        <v>243</v>
      </c>
      <c r="C809" s="4" t="s">
        <v>248</v>
      </c>
      <c r="D809" s="4" t="s">
        <v>251</v>
      </c>
      <c r="E809" s="4" t="s">
        <v>1954</v>
      </c>
      <c r="F809" s="42">
        <v>3980.1696000000002</v>
      </c>
      <c r="G809" s="42">
        <v>4522.92</v>
      </c>
    </row>
    <row r="810" spans="1:7" outlineLevel="3">
      <c r="A810" s="3">
        <v>38248</v>
      </c>
      <c r="B810" s="4" t="s">
        <v>243</v>
      </c>
      <c r="C810" s="4" t="s">
        <v>248</v>
      </c>
      <c r="D810" s="4" t="s">
        <v>288</v>
      </c>
      <c r="E810" s="4" t="s">
        <v>1923</v>
      </c>
      <c r="F810" s="42">
        <v>4373.8031999999994</v>
      </c>
      <c r="G810" s="42">
        <v>7541.04</v>
      </c>
    </row>
    <row r="811" spans="1:7" outlineLevel="3">
      <c r="A811" s="3">
        <v>38276</v>
      </c>
      <c r="B811" s="4" t="s">
        <v>243</v>
      </c>
      <c r="C811" s="4" t="s">
        <v>248</v>
      </c>
      <c r="D811" s="4" t="s">
        <v>303</v>
      </c>
      <c r="E811" s="4" t="s">
        <v>1839</v>
      </c>
      <c r="F811" s="42">
        <v>1135.3204000000001</v>
      </c>
      <c r="G811" s="42">
        <v>2640.28</v>
      </c>
    </row>
    <row r="812" spans="1:7" outlineLevel="3">
      <c r="A812" s="3">
        <v>38325</v>
      </c>
      <c r="B812" s="4" t="s">
        <v>243</v>
      </c>
      <c r="C812" s="4" t="s">
        <v>248</v>
      </c>
      <c r="D812" s="4" t="s">
        <v>265</v>
      </c>
      <c r="E812" s="4" t="s">
        <v>1750</v>
      </c>
      <c r="F812" s="42">
        <v>3906.9855000000002</v>
      </c>
      <c r="G812" s="42">
        <v>8682.19</v>
      </c>
    </row>
    <row r="813" spans="1:7" outlineLevel="3">
      <c r="A813" s="3">
        <v>38339</v>
      </c>
      <c r="B813" s="4" t="s">
        <v>243</v>
      </c>
      <c r="C813" s="4" t="s">
        <v>248</v>
      </c>
      <c r="D813" s="4" t="s">
        <v>281</v>
      </c>
      <c r="E813" s="4" t="s">
        <v>749</v>
      </c>
      <c r="F813" s="42">
        <v>331.26139999999998</v>
      </c>
      <c r="G813" s="42">
        <v>561.46</v>
      </c>
    </row>
    <row r="814" spans="1:7" outlineLevel="3">
      <c r="A814" s="3">
        <v>38341</v>
      </c>
      <c r="B814" s="4" t="s">
        <v>243</v>
      </c>
      <c r="C814" s="4" t="s">
        <v>248</v>
      </c>
      <c r="D814" s="4" t="s">
        <v>251</v>
      </c>
      <c r="E814" s="4" t="s">
        <v>1705</v>
      </c>
      <c r="F814" s="42">
        <v>5876.5946999999996</v>
      </c>
      <c r="G814" s="42">
        <v>9960.33</v>
      </c>
    </row>
    <row r="815" spans="1:7" outlineLevel="3">
      <c r="A815" s="3">
        <v>38343</v>
      </c>
      <c r="B815" s="4" t="s">
        <v>243</v>
      </c>
      <c r="C815" s="4" t="s">
        <v>248</v>
      </c>
      <c r="D815" s="4" t="s">
        <v>259</v>
      </c>
      <c r="E815" s="4" t="s">
        <v>1701</v>
      </c>
      <c r="F815" s="42">
        <v>3727.4616500000002</v>
      </c>
      <c r="G815" s="42">
        <v>3986.59</v>
      </c>
    </row>
    <row r="816" spans="1:7" outlineLevel="3">
      <c r="A816" s="3">
        <v>38350</v>
      </c>
      <c r="B816" s="4" t="s">
        <v>243</v>
      </c>
      <c r="C816" s="4" t="s">
        <v>248</v>
      </c>
      <c r="D816" s="4" t="s">
        <v>303</v>
      </c>
      <c r="E816" s="4" t="s">
        <v>1682</v>
      </c>
      <c r="F816" s="42">
        <v>1776.5587</v>
      </c>
      <c r="G816" s="42">
        <v>4801.51</v>
      </c>
    </row>
    <row r="817" spans="1:7" outlineLevel="3">
      <c r="A817" s="3">
        <v>38358</v>
      </c>
      <c r="B817" s="4" t="s">
        <v>243</v>
      </c>
      <c r="C817" s="4" t="s">
        <v>248</v>
      </c>
      <c r="D817" s="4" t="s">
        <v>265</v>
      </c>
      <c r="E817" s="4" t="s">
        <v>1655</v>
      </c>
      <c r="F817" s="42">
        <v>2795.4612999999995</v>
      </c>
      <c r="G817" s="42">
        <v>4738.07</v>
      </c>
    </row>
    <row r="818" spans="1:7" outlineLevel="3">
      <c r="A818" s="3">
        <v>38364</v>
      </c>
      <c r="B818" s="4" t="s">
        <v>243</v>
      </c>
      <c r="C818" s="4" t="s">
        <v>248</v>
      </c>
      <c r="D818" s="4" t="s">
        <v>268</v>
      </c>
      <c r="E818" s="4" t="s">
        <v>1639</v>
      </c>
      <c r="F818" s="42">
        <v>975.34960000000001</v>
      </c>
      <c r="G818" s="42">
        <v>2636.08</v>
      </c>
    </row>
    <row r="819" spans="1:7" outlineLevel="3">
      <c r="A819" s="3">
        <v>38371</v>
      </c>
      <c r="B819" s="4" t="s">
        <v>243</v>
      </c>
      <c r="C819" s="4" t="s">
        <v>248</v>
      </c>
      <c r="D819" s="4" t="s">
        <v>262</v>
      </c>
      <c r="E819" s="4" t="s">
        <v>1842</v>
      </c>
      <c r="F819" s="42">
        <v>4427.9618</v>
      </c>
      <c r="G819" s="42">
        <v>7505.02</v>
      </c>
    </row>
    <row r="820" spans="1:7" outlineLevel="3">
      <c r="A820" s="3">
        <v>38378</v>
      </c>
      <c r="B820" s="4" t="s">
        <v>243</v>
      </c>
      <c r="C820" s="4" t="s">
        <v>248</v>
      </c>
      <c r="D820" s="4" t="s">
        <v>279</v>
      </c>
      <c r="E820" s="4" t="s">
        <v>1591</v>
      </c>
      <c r="F820" s="42">
        <v>2611.6420000000003</v>
      </c>
      <c r="G820" s="42">
        <v>3840.65</v>
      </c>
    </row>
    <row r="821" spans="1:7" outlineLevel="3">
      <c r="A821" s="3">
        <v>38381</v>
      </c>
      <c r="B821" s="4" t="s">
        <v>243</v>
      </c>
      <c r="C821" s="4" t="s">
        <v>248</v>
      </c>
      <c r="D821" s="4" t="s">
        <v>303</v>
      </c>
      <c r="E821" s="4" t="s">
        <v>1581</v>
      </c>
      <c r="F821" s="42">
        <v>5142.9075000000003</v>
      </c>
      <c r="G821" s="42">
        <v>6857.21</v>
      </c>
    </row>
    <row r="822" spans="1:7" outlineLevel="3">
      <c r="A822" s="3">
        <v>38399</v>
      </c>
      <c r="B822" s="4" t="s">
        <v>243</v>
      </c>
      <c r="C822" s="4" t="s">
        <v>248</v>
      </c>
      <c r="D822" s="4" t="s">
        <v>303</v>
      </c>
      <c r="E822" s="4" t="s">
        <v>1544</v>
      </c>
      <c r="F822" s="42">
        <v>4271.12</v>
      </c>
      <c r="G822" s="42">
        <v>7364</v>
      </c>
    </row>
    <row r="823" spans="1:7" outlineLevel="3">
      <c r="A823" s="3">
        <v>38402</v>
      </c>
      <c r="B823" s="4" t="s">
        <v>243</v>
      </c>
      <c r="C823" s="4" t="s">
        <v>248</v>
      </c>
      <c r="D823" s="4" t="s">
        <v>254</v>
      </c>
      <c r="E823" s="4" t="s">
        <v>1089</v>
      </c>
      <c r="F823" s="42">
        <v>116.9192</v>
      </c>
      <c r="G823" s="42">
        <v>171.94</v>
      </c>
    </row>
    <row r="824" spans="1:7" outlineLevel="3">
      <c r="A824" s="3">
        <v>38450</v>
      </c>
      <c r="B824" s="4" t="s">
        <v>243</v>
      </c>
      <c r="C824" s="4" t="s">
        <v>248</v>
      </c>
      <c r="D824" s="4" t="s">
        <v>251</v>
      </c>
      <c r="E824" s="4" t="s">
        <v>1176</v>
      </c>
      <c r="F824" s="42">
        <v>3466.2780000000002</v>
      </c>
      <c r="G824" s="42">
        <v>7702.84</v>
      </c>
    </row>
    <row r="825" spans="1:7" outlineLevel="3">
      <c r="A825" s="3">
        <v>38457</v>
      </c>
      <c r="B825" s="4" t="s">
        <v>243</v>
      </c>
      <c r="C825" s="4" t="s">
        <v>248</v>
      </c>
      <c r="D825" s="4" t="s">
        <v>256</v>
      </c>
      <c r="E825" s="4" t="s">
        <v>1306</v>
      </c>
      <c r="F825" s="42">
        <v>1336.2525000000001</v>
      </c>
      <c r="G825" s="42">
        <v>2969.45</v>
      </c>
    </row>
    <row r="826" spans="1:7" outlineLevel="3">
      <c r="A826" s="3">
        <v>38473</v>
      </c>
      <c r="B826" s="4" t="s">
        <v>243</v>
      </c>
      <c r="C826" s="4" t="s">
        <v>248</v>
      </c>
      <c r="D826" s="4" t="s">
        <v>279</v>
      </c>
      <c r="E826" s="4" t="s">
        <v>1360</v>
      </c>
      <c r="F826" s="42">
        <v>6820.56</v>
      </c>
      <c r="G826" s="42">
        <v>9094.08</v>
      </c>
    </row>
    <row r="827" spans="1:7" outlineLevel="3">
      <c r="A827" s="3">
        <v>38480</v>
      </c>
      <c r="B827" s="4" t="s">
        <v>243</v>
      </c>
      <c r="C827" s="4" t="s">
        <v>248</v>
      </c>
      <c r="D827" s="4" t="s">
        <v>245</v>
      </c>
      <c r="E827" s="4" t="s">
        <v>1343</v>
      </c>
      <c r="F827" s="42">
        <v>2864.6399000000001</v>
      </c>
      <c r="G827" s="42">
        <v>7742.27</v>
      </c>
    </row>
    <row r="828" spans="1:7" outlineLevel="3">
      <c r="A828" s="3">
        <v>38487</v>
      </c>
      <c r="B828" s="4" t="s">
        <v>243</v>
      </c>
      <c r="C828" s="4" t="s">
        <v>248</v>
      </c>
      <c r="D828" s="4" t="s">
        <v>303</v>
      </c>
      <c r="E828" s="4" t="s">
        <v>955</v>
      </c>
      <c r="F828" s="42">
        <v>5428.2831999999999</v>
      </c>
      <c r="G828" s="42">
        <v>9200.48</v>
      </c>
    </row>
    <row r="829" spans="1:7" outlineLevel="3">
      <c r="A829" s="3">
        <v>38493</v>
      </c>
      <c r="B829" s="4" t="s">
        <v>243</v>
      </c>
      <c r="C829" s="4" t="s">
        <v>248</v>
      </c>
      <c r="D829" s="4" t="s">
        <v>288</v>
      </c>
      <c r="E829" s="4" t="s">
        <v>1313</v>
      </c>
      <c r="F829" s="42">
        <v>268.97250000000003</v>
      </c>
      <c r="G829" s="42">
        <v>358.63</v>
      </c>
    </row>
    <row r="830" spans="1:7" outlineLevel="3">
      <c r="A830" s="3">
        <v>38519</v>
      </c>
      <c r="B830" s="4" t="s">
        <v>243</v>
      </c>
      <c r="C830" s="4" t="s">
        <v>248</v>
      </c>
      <c r="D830" s="4" t="s">
        <v>262</v>
      </c>
      <c r="E830" s="4" t="s">
        <v>1562</v>
      </c>
      <c r="F830" s="42">
        <v>3398.3272000000002</v>
      </c>
      <c r="G830" s="42">
        <v>4997.54</v>
      </c>
    </row>
    <row r="831" spans="1:7" outlineLevel="3">
      <c r="A831" s="3">
        <v>38524</v>
      </c>
      <c r="B831" s="4" t="s">
        <v>243</v>
      </c>
      <c r="C831" s="4" t="s">
        <v>248</v>
      </c>
      <c r="D831" s="4" t="s">
        <v>251</v>
      </c>
      <c r="E831" s="4" t="s">
        <v>1241</v>
      </c>
      <c r="F831" s="42">
        <v>3237.6377000000002</v>
      </c>
      <c r="G831" s="42">
        <v>7529.39</v>
      </c>
    </row>
    <row r="832" spans="1:7" outlineLevel="3">
      <c r="A832" s="3">
        <v>38548</v>
      </c>
      <c r="B832" s="4" t="s">
        <v>243</v>
      </c>
      <c r="C832" s="4" t="s">
        <v>248</v>
      </c>
      <c r="D832" s="4" t="s">
        <v>245</v>
      </c>
      <c r="E832" s="4" t="s">
        <v>1181</v>
      </c>
      <c r="F832" s="42">
        <v>3145.57375</v>
      </c>
      <c r="G832" s="42">
        <v>3364.25</v>
      </c>
    </row>
    <row r="833" spans="1:7" outlineLevel="3">
      <c r="A833" s="3">
        <v>38574</v>
      </c>
      <c r="B833" s="4" t="s">
        <v>243</v>
      </c>
      <c r="C833" s="4" t="s">
        <v>248</v>
      </c>
      <c r="D833" s="4" t="s">
        <v>259</v>
      </c>
      <c r="E833" s="4" t="s">
        <v>1106</v>
      </c>
      <c r="F833" s="42">
        <v>944.34360000000004</v>
      </c>
      <c r="G833" s="42">
        <v>2552.2800000000002</v>
      </c>
    </row>
    <row r="834" spans="1:7" outlineLevel="3">
      <c r="A834" s="3">
        <v>38581</v>
      </c>
      <c r="B834" s="4" t="s">
        <v>243</v>
      </c>
      <c r="C834" s="4" t="s">
        <v>248</v>
      </c>
      <c r="D834" s="4" t="s">
        <v>245</v>
      </c>
      <c r="E834" s="4" t="s">
        <v>1094</v>
      </c>
      <c r="F834" s="42">
        <v>1738.6240000000003</v>
      </c>
      <c r="G834" s="42">
        <v>2556.8000000000002</v>
      </c>
    </row>
    <row r="835" spans="1:7" outlineLevel="3">
      <c r="A835" s="3">
        <v>38606</v>
      </c>
      <c r="B835" s="4" t="s">
        <v>243</v>
      </c>
      <c r="C835" s="4" t="s">
        <v>248</v>
      </c>
      <c r="D835" s="4" t="s">
        <v>256</v>
      </c>
      <c r="E835" s="4" t="s">
        <v>1020</v>
      </c>
      <c r="F835" s="42">
        <v>2715.5425999999998</v>
      </c>
      <c r="G835" s="42">
        <v>4681.97</v>
      </c>
    </row>
    <row r="836" spans="1:7" outlineLevel="3">
      <c r="A836" s="3">
        <v>38620</v>
      </c>
      <c r="B836" s="4" t="s">
        <v>243</v>
      </c>
      <c r="C836" s="4" t="s">
        <v>248</v>
      </c>
      <c r="D836" s="4" t="s">
        <v>254</v>
      </c>
      <c r="E836" s="4" t="s">
        <v>983</v>
      </c>
      <c r="F836" s="42">
        <v>1503.7125000000001</v>
      </c>
      <c r="G836" s="42">
        <v>2004.95</v>
      </c>
    </row>
    <row r="837" spans="1:7" outlineLevel="3">
      <c r="A837" s="3">
        <v>38637</v>
      </c>
      <c r="B837" s="4" t="s">
        <v>243</v>
      </c>
      <c r="C837" s="4" t="s">
        <v>248</v>
      </c>
      <c r="D837" s="4" t="s">
        <v>245</v>
      </c>
      <c r="E837" s="4" t="s">
        <v>936</v>
      </c>
      <c r="F837" s="42">
        <v>5599.6191999999992</v>
      </c>
      <c r="G837" s="42">
        <v>9490.8799999999992</v>
      </c>
    </row>
    <row r="838" spans="1:7" outlineLevel="3">
      <c r="A838" s="3">
        <v>38637</v>
      </c>
      <c r="B838" s="4" t="s">
        <v>243</v>
      </c>
      <c r="C838" s="4" t="s">
        <v>248</v>
      </c>
      <c r="D838" s="4" t="s">
        <v>268</v>
      </c>
      <c r="E838" s="4" t="s">
        <v>938</v>
      </c>
      <c r="F838" s="42">
        <v>303.97390000000001</v>
      </c>
      <c r="G838" s="42">
        <v>515.21</v>
      </c>
    </row>
    <row r="839" spans="1:7" outlineLevel="3">
      <c r="A839" s="3">
        <v>38688</v>
      </c>
      <c r="B839" s="4" t="s">
        <v>243</v>
      </c>
      <c r="C839" s="4" t="s">
        <v>248</v>
      </c>
      <c r="D839" s="4" t="s">
        <v>288</v>
      </c>
      <c r="E839" s="4" t="s">
        <v>813</v>
      </c>
      <c r="F839" s="42">
        <v>3290.2645999999995</v>
      </c>
      <c r="G839" s="42">
        <v>5672.87</v>
      </c>
    </row>
    <row r="840" spans="1:7" outlineLevel="3">
      <c r="A840" s="3">
        <v>38698</v>
      </c>
      <c r="B840" s="4" t="s">
        <v>243</v>
      </c>
      <c r="C840" s="4" t="s">
        <v>248</v>
      </c>
      <c r="D840" s="4" t="s">
        <v>256</v>
      </c>
      <c r="E840" s="4" t="s">
        <v>790</v>
      </c>
      <c r="F840" s="42">
        <v>2004.9227000000001</v>
      </c>
      <c r="G840" s="42">
        <v>5418.71</v>
      </c>
    </row>
    <row r="841" spans="1:7" outlineLevel="3">
      <c r="A841" s="3">
        <v>38699</v>
      </c>
      <c r="B841" s="4" t="s">
        <v>243</v>
      </c>
      <c r="C841" s="4" t="s">
        <v>248</v>
      </c>
      <c r="D841" s="4" t="s">
        <v>265</v>
      </c>
      <c r="E841" s="4" t="s">
        <v>789</v>
      </c>
      <c r="F841" s="42">
        <v>1191.2445999999998</v>
      </c>
      <c r="G841" s="42">
        <v>2053.87</v>
      </c>
    </row>
    <row r="842" spans="1:7" outlineLevel="3">
      <c r="A842" s="3">
        <v>38700</v>
      </c>
      <c r="B842" s="4" t="s">
        <v>243</v>
      </c>
      <c r="C842" s="4" t="s">
        <v>248</v>
      </c>
      <c r="D842" s="4" t="s">
        <v>245</v>
      </c>
      <c r="E842" s="4" t="s">
        <v>784</v>
      </c>
      <c r="F842" s="42">
        <v>3963.24</v>
      </c>
      <c r="G842" s="42">
        <v>8807.2000000000007</v>
      </c>
    </row>
    <row r="843" spans="1:7" outlineLevel="3">
      <c r="A843" s="3">
        <v>38709</v>
      </c>
      <c r="B843" s="4" t="s">
        <v>243</v>
      </c>
      <c r="C843" s="4" t="s">
        <v>248</v>
      </c>
      <c r="D843" s="4" t="s">
        <v>259</v>
      </c>
      <c r="E843" s="4" t="s">
        <v>757</v>
      </c>
      <c r="F843" s="42">
        <v>1609.9559999999999</v>
      </c>
      <c r="G843" s="42">
        <v>3577.68</v>
      </c>
    </row>
    <row r="844" spans="1:7" outlineLevel="3">
      <c r="A844" s="3">
        <v>38743</v>
      </c>
      <c r="B844" s="4" t="s">
        <v>243</v>
      </c>
      <c r="C844" s="4" t="s">
        <v>248</v>
      </c>
      <c r="D844" s="4" t="s">
        <v>303</v>
      </c>
      <c r="E844" s="4" t="s">
        <v>658</v>
      </c>
      <c r="F844" s="42">
        <v>3501.0956000000001</v>
      </c>
      <c r="G844" s="42">
        <v>5148.67</v>
      </c>
    </row>
    <row r="845" spans="1:7" outlineLevel="3">
      <c r="A845" s="3">
        <v>38768</v>
      </c>
      <c r="B845" s="4" t="s">
        <v>243</v>
      </c>
      <c r="C845" s="4" t="s">
        <v>248</v>
      </c>
      <c r="D845" s="4" t="s">
        <v>256</v>
      </c>
      <c r="E845" s="4" t="s">
        <v>591</v>
      </c>
      <c r="F845" s="42">
        <v>2350.1340000000005</v>
      </c>
      <c r="G845" s="42">
        <v>5222.5200000000004</v>
      </c>
    </row>
    <row r="846" spans="1:7" outlineLevel="3">
      <c r="A846" s="3">
        <v>38794</v>
      </c>
      <c r="B846" s="4" t="s">
        <v>243</v>
      </c>
      <c r="C846" s="4" t="s">
        <v>248</v>
      </c>
      <c r="D846" s="4" t="s">
        <v>317</v>
      </c>
      <c r="E846" s="4" t="s">
        <v>524</v>
      </c>
      <c r="F846" s="42">
        <v>2962.5288</v>
      </c>
      <c r="G846" s="42">
        <v>4356.66</v>
      </c>
    </row>
    <row r="847" spans="1:7" outlineLevel="3">
      <c r="A847" s="3">
        <v>38820</v>
      </c>
      <c r="B847" s="4" t="s">
        <v>243</v>
      </c>
      <c r="C847" s="4" t="s">
        <v>248</v>
      </c>
      <c r="D847" s="4" t="s">
        <v>259</v>
      </c>
      <c r="E847" s="4" t="s">
        <v>448</v>
      </c>
      <c r="F847" s="42">
        <v>3293.4255999999996</v>
      </c>
      <c r="G847" s="42">
        <v>5678.32</v>
      </c>
    </row>
    <row r="848" spans="1:7" outlineLevel="3">
      <c r="A848" s="3">
        <v>38822</v>
      </c>
      <c r="B848" s="4" t="s">
        <v>243</v>
      </c>
      <c r="C848" s="4" t="s">
        <v>248</v>
      </c>
      <c r="D848" s="4" t="s">
        <v>256</v>
      </c>
      <c r="E848" s="4" t="s">
        <v>439</v>
      </c>
      <c r="F848" s="42">
        <v>1935.9611</v>
      </c>
      <c r="G848" s="42">
        <v>3281.29</v>
      </c>
    </row>
    <row r="849" spans="1:7" outlineLevel="3">
      <c r="A849" s="3">
        <v>38826</v>
      </c>
      <c r="B849" s="4" t="s">
        <v>243</v>
      </c>
      <c r="C849" s="4" t="s">
        <v>248</v>
      </c>
      <c r="D849" s="4" t="s">
        <v>254</v>
      </c>
      <c r="E849" s="4" t="s">
        <v>426</v>
      </c>
      <c r="F849" s="42">
        <v>4338.3998000000001</v>
      </c>
      <c r="G849" s="42">
        <v>7353.22</v>
      </c>
    </row>
    <row r="850" spans="1:7" outlineLevel="3">
      <c r="A850" s="3">
        <v>38857</v>
      </c>
      <c r="B850" s="4" t="s">
        <v>243</v>
      </c>
      <c r="C850" s="4" t="s">
        <v>248</v>
      </c>
      <c r="D850" s="4" t="s">
        <v>281</v>
      </c>
      <c r="E850" s="4" t="s">
        <v>340</v>
      </c>
      <c r="F850" s="42">
        <v>2950.4429</v>
      </c>
      <c r="G850" s="42">
        <v>7974.17</v>
      </c>
    </row>
    <row r="851" spans="1:7" outlineLevel="3">
      <c r="A851" s="3">
        <v>38861</v>
      </c>
      <c r="B851" s="4" t="s">
        <v>243</v>
      </c>
      <c r="C851" s="4" t="s">
        <v>248</v>
      </c>
      <c r="D851" s="4" t="s">
        <v>288</v>
      </c>
      <c r="E851" s="4" t="s">
        <v>331</v>
      </c>
      <c r="F851" s="42">
        <v>2175.6752999999999</v>
      </c>
      <c r="G851" s="42">
        <v>5059.71</v>
      </c>
    </row>
    <row r="852" spans="1:7" outlineLevel="2">
      <c r="A852" s="3"/>
      <c r="B852" s="4"/>
      <c r="C852" s="49" t="s">
        <v>2228</v>
      </c>
      <c r="D852" s="4"/>
      <c r="E852" s="4"/>
      <c r="F852" s="42"/>
      <c r="G852" s="42">
        <f>SUBTOTAL(9,G799:G851)</f>
        <v>277404.03000000003</v>
      </c>
    </row>
    <row r="853" spans="1:7" outlineLevel="3">
      <c r="A853" s="3">
        <v>38178</v>
      </c>
      <c r="B853" s="4" t="s">
        <v>243</v>
      </c>
      <c r="C853" s="4" t="s">
        <v>272</v>
      </c>
      <c r="D853" s="4" t="s">
        <v>245</v>
      </c>
      <c r="E853" s="4" t="s">
        <v>2091</v>
      </c>
      <c r="F853" s="42">
        <v>3181.5990000000002</v>
      </c>
      <c r="G853" s="42">
        <v>7070.22</v>
      </c>
    </row>
    <row r="854" spans="1:7" outlineLevel="3">
      <c r="A854" s="3">
        <v>38190</v>
      </c>
      <c r="B854" s="4" t="s">
        <v>243</v>
      </c>
      <c r="C854" s="4" t="s">
        <v>272</v>
      </c>
      <c r="D854" s="4" t="s">
        <v>259</v>
      </c>
      <c r="E854" s="4" t="s">
        <v>2069</v>
      </c>
      <c r="F854" s="42">
        <v>1926.5388</v>
      </c>
      <c r="G854" s="42">
        <v>3265.32</v>
      </c>
    </row>
    <row r="855" spans="1:7" outlineLevel="3">
      <c r="A855" s="3">
        <v>38209</v>
      </c>
      <c r="B855" s="4" t="s">
        <v>243</v>
      </c>
      <c r="C855" s="4" t="s">
        <v>272</v>
      </c>
      <c r="D855" s="4" t="s">
        <v>254</v>
      </c>
      <c r="E855" s="4" t="s">
        <v>2021</v>
      </c>
      <c r="F855" s="42">
        <v>5686.0357999999997</v>
      </c>
      <c r="G855" s="42">
        <v>9803.51</v>
      </c>
    </row>
    <row r="856" spans="1:7" outlineLevel="3">
      <c r="A856" s="3">
        <v>38212</v>
      </c>
      <c r="B856" s="4" t="s">
        <v>243</v>
      </c>
      <c r="C856" s="4" t="s">
        <v>272</v>
      </c>
      <c r="D856" s="4" t="s">
        <v>254</v>
      </c>
      <c r="E856" s="4" t="s">
        <v>2016</v>
      </c>
      <c r="F856" s="42">
        <v>852.83199999999999</v>
      </c>
      <c r="G856" s="42">
        <v>1470.4</v>
      </c>
    </row>
    <row r="857" spans="1:7" outlineLevel="3">
      <c r="A857" s="3">
        <v>38238</v>
      </c>
      <c r="B857" s="4" t="s">
        <v>243</v>
      </c>
      <c r="C857" s="4" t="s">
        <v>272</v>
      </c>
      <c r="D857" s="4" t="s">
        <v>288</v>
      </c>
      <c r="E857" s="4" t="s">
        <v>1943</v>
      </c>
      <c r="F857" s="42">
        <v>1054.1905999999999</v>
      </c>
      <c r="G857" s="42">
        <v>1817.57</v>
      </c>
    </row>
    <row r="858" spans="1:7" outlineLevel="3">
      <c r="A858" s="3">
        <v>38278</v>
      </c>
      <c r="B858" s="4" t="s">
        <v>243</v>
      </c>
      <c r="C858" s="4" t="s">
        <v>272</v>
      </c>
      <c r="D858" s="4" t="s">
        <v>254</v>
      </c>
      <c r="E858" s="4" t="s">
        <v>1834</v>
      </c>
      <c r="F858" s="42">
        <v>427.90360000000004</v>
      </c>
      <c r="G858" s="42">
        <v>629.27</v>
      </c>
    </row>
    <row r="859" spans="1:7" outlineLevel="3">
      <c r="A859" s="3">
        <v>38293</v>
      </c>
      <c r="B859" s="4" t="s">
        <v>243</v>
      </c>
      <c r="C859" s="4" t="s">
        <v>272</v>
      </c>
      <c r="D859" s="4" t="s">
        <v>254</v>
      </c>
      <c r="E859" s="4" t="s">
        <v>1805</v>
      </c>
      <c r="F859" s="42">
        <v>8311.7407999999996</v>
      </c>
      <c r="G859" s="42">
        <v>9445.16</v>
      </c>
    </row>
    <row r="860" spans="1:7" outlineLevel="3">
      <c r="A860" s="3">
        <v>38312</v>
      </c>
      <c r="B860" s="4" t="s">
        <v>243</v>
      </c>
      <c r="C860" s="4" t="s">
        <v>272</v>
      </c>
      <c r="D860" s="4" t="s">
        <v>256</v>
      </c>
      <c r="E860" s="4" t="s">
        <v>688</v>
      </c>
      <c r="F860" s="42">
        <v>7479.7888000000003</v>
      </c>
      <c r="G860" s="42">
        <v>8499.76</v>
      </c>
    </row>
    <row r="861" spans="1:7" outlineLevel="3">
      <c r="A861" s="3">
        <v>38330</v>
      </c>
      <c r="B861" s="4" t="s">
        <v>243</v>
      </c>
      <c r="C861" s="4" t="s">
        <v>272</v>
      </c>
      <c r="D861" s="4" t="s">
        <v>276</v>
      </c>
      <c r="E861" s="4" t="s">
        <v>1736</v>
      </c>
      <c r="F861" s="42">
        <v>2935.0364</v>
      </c>
      <c r="G861" s="42">
        <v>4316.2299999999996</v>
      </c>
    </row>
    <row r="862" spans="1:7" outlineLevel="3">
      <c r="A862" s="3">
        <v>38332</v>
      </c>
      <c r="B862" s="4" t="s">
        <v>243</v>
      </c>
      <c r="C862" s="4" t="s">
        <v>272</v>
      </c>
      <c r="D862" s="4" t="s">
        <v>265</v>
      </c>
      <c r="E862" s="4" t="s">
        <v>1731</v>
      </c>
      <c r="F862" s="42">
        <v>6585.66</v>
      </c>
      <c r="G862" s="42">
        <v>8780.8799999999992</v>
      </c>
    </row>
    <row r="863" spans="1:7" outlineLevel="3">
      <c r="A863" s="3">
        <v>38343</v>
      </c>
      <c r="B863" s="4" t="s">
        <v>243</v>
      </c>
      <c r="C863" s="4" t="s">
        <v>272</v>
      </c>
      <c r="D863" s="4" t="s">
        <v>251</v>
      </c>
      <c r="E863" s="4" t="s">
        <v>1698</v>
      </c>
      <c r="F863" s="42">
        <v>3799.3032000000003</v>
      </c>
      <c r="G863" s="42">
        <v>4317.3900000000003</v>
      </c>
    </row>
    <row r="864" spans="1:7" outlineLevel="3">
      <c r="A864" s="3">
        <v>38436</v>
      </c>
      <c r="B864" s="4" t="s">
        <v>243</v>
      </c>
      <c r="C864" s="4" t="s">
        <v>272</v>
      </c>
      <c r="D864" s="4" t="s">
        <v>279</v>
      </c>
      <c r="E864" s="4" t="s">
        <v>1448</v>
      </c>
      <c r="F864" s="42">
        <v>1755.8224</v>
      </c>
      <c r="G864" s="42">
        <v>3027.28</v>
      </c>
    </row>
    <row r="865" spans="1:7" outlineLevel="3">
      <c r="A865" s="3">
        <v>38437</v>
      </c>
      <c r="B865" s="4" t="s">
        <v>243</v>
      </c>
      <c r="C865" s="4" t="s">
        <v>272</v>
      </c>
      <c r="D865" s="4" t="s">
        <v>303</v>
      </c>
      <c r="E865" s="4" t="s">
        <v>1441</v>
      </c>
      <c r="F865" s="42">
        <v>7341.375</v>
      </c>
      <c r="G865" s="42">
        <v>9788.5</v>
      </c>
    </row>
    <row r="866" spans="1:7" outlineLevel="3">
      <c r="A866" s="3">
        <v>38453</v>
      </c>
      <c r="B866" s="4" t="s">
        <v>243</v>
      </c>
      <c r="C866" s="4" t="s">
        <v>272</v>
      </c>
      <c r="D866" s="4" t="s">
        <v>254</v>
      </c>
      <c r="E866" s="4" t="s">
        <v>1408</v>
      </c>
      <c r="F866" s="42">
        <v>3296.172</v>
      </c>
      <c r="G866" s="42">
        <v>3745.65</v>
      </c>
    </row>
    <row r="867" spans="1:7" outlineLevel="3">
      <c r="A867" s="3">
        <v>38466</v>
      </c>
      <c r="B867" s="4" t="s">
        <v>243</v>
      </c>
      <c r="C867" s="4" t="s">
        <v>272</v>
      </c>
      <c r="D867" s="4" t="s">
        <v>256</v>
      </c>
      <c r="E867" s="4" t="s">
        <v>1383</v>
      </c>
      <c r="F867" s="42">
        <v>2237.2563999999998</v>
      </c>
      <c r="G867" s="42">
        <v>3791.96</v>
      </c>
    </row>
    <row r="868" spans="1:7" outlineLevel="3">
      <c r="A868" s="3">
        <v>38470</v>
      </c>
      <c r="B868" s="4" t="s">
        <v>243</v>
      </c>
      <c r="C868" s="4" t="s">
        <v>272</v>
      </c>
      <c r="D868" s="4" t="s">
        <v>288</v>
      </c>
      <c r="E868" s="4" t="s">
        <v>1371</v>
      </c>
      <c r="F868" s="42">
        <v>3689.2464</v>
      </c>
      <c r="G868" s="42">
        <v>6252.96</v>
      </c>
    </row>
    <row r="869" spans="1:7" outlineLevel="3">
      <c r="A869" s="3">
        <v>38473</v>
      </c>
      <c r="B869" s="4" t="s">
        <v>243</v>
      </c>
      <c r="C869" s="4" t="s">
        <v>272</v>
      </c>
      <c r="D869" s="4" t="s">
        <v>279</v>
      </c>
      <c r="E869" s="4" t="s">
        <v>1362</v>
      </c>
      <c r="F869" s="42">
        <v>3877.4780000000005</v>
      </c>
      <c r="G869" s="42">
        <v>7049.96</v>
      </c>
    </row>
    <row r="870" spans="1:7" outlineLevel="3">
      <c r="A870" s="3">
        <v>38489</v>
      </c>
      <c r="B870" s="4" t="s">
        <v>243</v>
      </c>
      <c r="C870" s="4" t="s">
        <v>272</v>
      </c>
      <c r="D870" s="4" t="s">
        <v>256</v>
      </c>
      <c r="E870" s="4" t="s">
        <v>1324</v>
      </c>
      <c r="F870" s="42">
        <v>2952.6008000000006</v>
      </c>
      <c r="G870" s="42">
        <v>4342.0600000000004</v>
      </c>
    </row>
    <row r="871" spans="1:7" outlineLevel="3">
      <c r="A871" s="3">
        <v>38512</v>
      </c>
      <c r="B871" s="4" t="s">
        <v>243</v>
      </c>
      <c r="C871" s="4" t="s">
        <v>272</v>
      </c>
      <c r="D871" s="4" t="s">
        <v>317</v>
      </c>
      <c r="E871" s="4" t="s">
        <v>839</v>
      </c>
      <c r="F871" s="42">
        <v>3481.2759999999998</v>
      </c>
      <c r="G871" s="42">
        <v>6002.2</v>
      </c>
    </row>
    <row r="872" spans="1:7" outlineLevel="3">
      <c r="A872" s="3">
        <v>38515</v>
      </c>
      <c r="B872" s="4" t="s">
        <v>243</v>
      </c>
      <c r="C872" s="4" t="s">
        <v>272</v>
      </c>
      <c r="D872" s="4" t="s">
        <v>259</v>
      </c>
      <c r="E872" s="4" t="s">
        <v>1261</v>
      </c>
      <c r="F872" s="42">
        <v>3438.0891999999994</v>
      </c>
      <c r="G872" s="42">
        <v>5927.74</v>
      </c>
    </row>
    <row r="873" spans="1:7" outlineLevel="3">
      <c r="A873" s="3">
        <v>38540</v>
      </c>
      <c r="B873" s="4" t="s">
        <v>243</v>
      </c>
      <c r="C873" s="4" t="s">
        <v>272</v>
      </c>
      <c r="D873" s="4" t="s">
        <v>256</v>
      </c>
      <c r="E873" s="4" t="s">
        <v>1208</v>
      </c>
      <c r="F873" s="42">
        <v>3014.3905000000004</v>
      </c>
      <c r="G873" s="42">
        <v>5480.71</v>
      </c>
    </row>
    <row r="874" spans="1:7" outlineLevel="3">
      <c r="A874" s="3">
        <v>38558</v>
      </c>
      <c r="B874" s="4" t="s">
        <v>243</v>
      </c>
      <c r="C874" s="4" t="s">
        <v>272</v>
      </c>
      <c r="D874" s="4" t="s">
        <v>265</v>
      </c>
      <c r="E874" s="4" t="s">
        <v>1154</v>
      </c>
      <c r="F874" s="42">
        <v>6673.348</v>
      </c>
      <c r="G874" s="42">
        <v>7583.35</v>
      </c>
    </row>
    <row r="875" spans="1:7" outlineLevel="3">
      <c r="A875" s="3">
        <v>38559</v>
      </c>
      <c r="B875" s="4" t="s">
        <v>243</v>
      </c>
      <c r="C875" s="4" t="s">
        <v>272</v>
      </c>
      <c r="D875" s="4" t="s">
        <v>262</v>
      </c>
      <c r="E875" s="4" t="s">
        <v>1149</v>
      </c>
      <c r="F875" s="42">
        <v>4286.4764999999998</v>
      </c>
      <c r="G875" s="42">
        <v>9968.5499999999993</v>
      </c>
    </row>
    <row r="876" spans="1:7" outlineLevel="3">
      <c r="A876" s="3">
        <v>38560</v>
      </c>
      <c r="B876" s="4" t="s">
        <v>243</v>
      </c>
      <c r="C876" s="4" t="s">
        <v>272</v>
      </c>
      <c r="D876" s="4" t="s">
        <v>254</v>
      </c>
      <c r="E876" s="4" t="s">
        <v>1147</v>
      </c>
      <c r="F876" s="42">
        <v>2807.3430000000003</v>
      </c>
      <c r="G876" s="42">
        <v>5104.26</v>
      </c>
    </row>
    <row r="877" spans="1:7" outlineLevel="3">
      <c r="A877" s="3">
        <v>38563</v>
      </c>
      <c r="B877" s="4" t="s">
        <v>243</v>
      </c>
      <c r="C877" s="4" t="s">
        <v>272</v>
      </c>
      <c r="D877" s="4" t="s">
        <v>262</v>
      </c>
      <c r="E877" s="4" t="s">
        <v>1133</v>
      </c>
      <c r="F877" s="42">
        <v>5463.8778999999995</v>
      </c>
      <c r="G877" s="42">
        <v>9260.81</v>
      </c>
    </row>
    <row r="878" spans="1:7" outlineLevel="3">
      <c r="A878" s="3">
        <v>38569</v>
      </c>
      <c r="B878" s="4" t="s">
        <v>243</v>
      </c>
      <c r="C878" s="4" t="s">
        <v>272</v>
      </c>
      <c r="D878" s="4" t="s">
        <v>256</v>
      </c>
      <c r="E878" s="4" t="s">
        <v>1122</v>
      </c>
      <c r="F878" s="42">
        <v>1635.0224000000001</v>
      </c>
      <c r="G878" s="42">
        <v>1857.98</v>
      </c>
    </row>
    <row r="879" spans="1:7" outlineLevel="3">
      <c r="A879" s="3">
        <v>38590</v>
      </c>
      <c r="B879" s="4" t="s">
        <v>243</v>
      </c>
      <c r="C879" s="4" t="s">
        <v>272</v>
      </c>
      <c r="D879" s="4" t="s">
        <v>303</v>
      </c>
      <c r="E879" s="4" t="s">
        <v>1064</v>
      </c>
      <c r="F879" s="42">
        <v>248.68800000000005</v>
      </c>
      <c r="G879" s="42">
        <v>452.16</v>
      </c>
    </row>
    <row r="880" spans="1:7" outlineLevel="3">
      <c r="A880" s="3">
        <v>38604</v>
      </c>
      <c r="B880" s="4" t="s">
        <v>243</v>
      </c>
      <c r="C880" s="4" t="s">
        <v>272</v>
      </c>
      <c r="D880" s="4" t="s">
        <v>288</v>
      </c>
      <c r="E880" s="4" t="s">
        <v>1027</v>
      </c>
      <c r="F880" s="42">
        <v>4390.8628499999995</v>
      </c>
      <c r="G880" s="42">
        <v>4696.1099999999997</v>
      </c>
    </row>
    <row r="881" spans="1:7" outlineLevel="3">
      <c r="A881" s="3">
        <v>38608</v>
      </c>
      <c r="B881" s="4" t="s">
        <v>243</v>
      </c>
      <c r="C881" s="4" t="s">
        <v>272</v>
      </c>
      <c r="D881" s="4" t="s">
        <v>279</v>
      </c>
      <c r="E881" s="4" t="s">
        <v>1015</v>
      </c>
      <c r="F881" s="42">
        <v>2244.3459499999999</v>
      </c>
      <c r="G881" s="42">
        <v>2400.37</v>
      </c>
    </row>
    <row r="882" spans="1:7" outlineLevel="3">
      <c r="A882" s="3">
        <v>38610</v>
      </c>
      <c r="B882" s="4" t="s">
        <v>243</v>
      </c>
      <c r="C882" s="4" t="s">
        <v>272</v>
      </c>
      <c r="D882" s="4" t="s">
        <v>262</v>
      </c>
      <c r="E882" s="4" t="s">
        <v>1008</v>
      </c>
      <c r="F882" s="42">
        <v>5016.6863999999996</v>
      </c>
      <c r="G882" s="42">
        <v>5700.78</v>
      </c>
    </row>
    <row r="883" spans="1:7" outlineLevel="3">
      <c r="A883" s="3">
        <v>38632</v>
      </c>
      <c r="B883" s="4" t="s">
        <v>243</v>
      </c>
      <c r="C883" s="4" t="s">
        <v>272</v>
      </c>
      <c r="D883" s="4" t="s">
        <v>245</v>
      </c>
      <c r="E883" s="4" t="s">
        <v>951</v>
      </c>
      <c r="F883" s="42">
        <v>3641.6343999999999</v>
      </c>
      <c r="G883" s="42">
        <v>6278.68</v>
      </c>
    </row>
    <row r="884" spans="1:7" outlineLevel="3">
      <c r="A884" s="3">
        <v>38645</v>
      </c>
      <c r="B884" s="4" t="s">
        <v>243</v>
      </c>
      <c r="C884" s="4" t="s">
        <v>272</v>
      </c>
      <c r="D884" s="4" t="s">
        <v>254</v>
      </c>
      <c r="E884" s="4" t="s">
        <v>917</v>
      </c>
      <c r="F884" s="42">
        <v>612.12599999999998</v>
      </c>
      <c r="G884" s="42">
        <v>1360.28</v>
      </c>
    </row>
    <row r="885" spans="1:7" outlineLevel="3">
      <c r="A885" s="3">
        <v>38659</v>
      </c>
      <c r="B885" s="4" t="s">
        <v>243</v>
      </c>
      <c r="C885" s="4" t="s">
        <v>272</v>
      </c>
      <c r="D885" s="4" t="s">
        <v>256</v>
      </c>
      <c r="E885" s="4" t="s">
        <v>880</v>
      </c>
      <c r="F885" s="42">
        <v>3695.0520000000001</v>
      </c>
      <c r="G885" s="42">
        <v>5433.9</v>
      </c>
    </row>
    <row r="886" spans="1:7" outlineLevel="3">
      <c r="A886" s="3">
        <v>38683</v>
      </c>
      <c r="B886" s="4" t="s">
        <v>243</v>
      </c>
      <c r="C886" s="4" t="s">
        <v>272</v>
      </c>
      <c r="D886" s="4" t="s">
        <v>303</v>
      </c>
      <c r="E886" s="4" t="s">
        <v>823</v>
      </c>
      <c r="F886" s="42">
        <v>1173.8271999999999</v>
      </c>
      <c r="G886" s="42">
        <v>2023.84</v>
      </c>
    </row>
    <row r="887" spans="1:7" outlineLevel="3">
      <c r="A887" s="3">
        <v>38686</v>
      </c>
      <c r="B887" s="4" t="s">
        <v>243</v>
      </c>
      <c r="C887" s="4" t="s">
        <v>272</v>
      </c>
      <c r="D887" s="4" t="s">
        <v>256</v>
      </c>
      <c r="E887" s="4" t="s">
        <v>818</v>
      </c>
      <c r="F887" s="42">
        <v>1279.4209000000001</v>
      </c>
      <c r="G887" s="42">
        <v>2168.5100000000002</v>
      </c>
    </row>
    <row r="888" spans="1:7" outlineLevel="3">
      <c r="A888" s="3">
        <v>38715</v>
      </c>
      <c r="B888" s="4" t="s">
        <v>243</v>
      </c>
      <c r="C888" s="4" t="s">
        <v>272</v>
      </c>
      <c r="D888" s="4" t="s">
        <v>259</v>
      </c>
      <c r="E888" s="4" t="s">
        <v>736</v>
      </c>
      <c r="F888" s="42">
        <v>788.8771999999999</v>
      </c>
      <c r="G888" s="42">
        <v>1337.08</v>
      </c>
    </row>
    <row r="889" spans="1:7" outlineLevel="3">
      <c r="A889" s="3">
        <v>38721</v>
      </c>
      <c r="B889" s="4" t="s">
        <v>243</v>
      </c>
      <c r="C889" s="4" t="s">
        <v>272</v>
      </c>
      <c r="D889" s="4" t="s">
        <v>251</v>
      </c>
      <c r="E889" s="4" t="s">
        <v>717</v>
      </c>
      <c r="F889" s="42">
        <v>4158.1724999999997</v>
      </c>
      <c r="G889" s="42">
        <v>5544.23</v>
      </c>
    </row>
    <row r="890" spans="1:7" outlineLevel="3">
      <c r="A890" s="3">
        <v>38797</v>
      </c>
      <c r="B890" s="4" t="s">
        <v>243</v>
      </c>
      <c r="C890" s="4" t="s">
        <v>272</v>
      </c>
      <c r="D890" s="4" t="s">
        <v>265</v>
      </c>
      <c r="E890" s="4" t="s">
        <v>515</v>
      </c>
      <c r="F890" s="42">
        <v>4071.1359999999995</v>
      </c>
      <c r="G890" s="42">
        <v>7019.2</v>
      </c>
    </row>
    <row r="891" spans="1:7" outlineLevel="3">
      <c r="A891" s="3">
        <v>38812</v>
      </c>
      <c r="B891" s="4" t="s">
        <v>243</v>
      </c>
      <c r="C891" s="4" t="s">
        <v>272</v>
      </c>
      <c r="D891" s="4" t="s">
        <v>279</v>
      </c>
      <c r="E891" s="4" t="s">
        <v>472</v>
      </c>
      <c r="F891" s="42">
        <v>714.63149999999996</v>
      </c>
      <c r="G891" s="42">
        <v>1588.07</v>
      </c>
    </row>
    <row r="892" spans="1:7" outlineLevel="3">
      <c r="A892" s="3">
        <v>38816</v>
      </c>
      <c r="B892" s="4" t="s">
        <v>243</v>
      </c>
      <c r="C892" s="4" t="s">
        <v>272</v>
      </c>
      <c r="D892" s="4" t="s">
        <v>245</v>
      </c>
      <c r="E892" s="4" t="s">
        <v>458</v>
      </c>
      <c r="F892" s="42">
        <v>3119.4790000000003</v>
      </c>
      <c r="G892" s="42">
        <v>5671.78</v>
      </c>
    </row>
    <row r="893" spans="1:7" outlineLevel="3">
      <c r="A893" s="3">
        <v>38840</v>
      </c>
      <c r="B893" s="4" t="s">
        <v>243</v>
      </c>
      <c r="C893" s="4" t="s">
        <v>272</v>
      </c>
      <c r="D893" s="4" t="s">
        <v>254</v>
      </c>
      <c r="E893" s="4" t="s">
        <v>394</v>
      </c>
      <c r="F893" s="42">
        <v>1978.1514500000001</v>
      </c>
      <c r="G893" s="42">
        <v>2115.67</v>
      </c>
    </row>
    <row r="894" spans="1:7" outlineLevel="3">
      <c r="A894" s="3">
        <v>38879</v>
      </c>
      <c r="B894" s="4" t="s">
        <v>243</v>
      </c>
      <c r="C894" s="4" t="s">
        <v>272</v>
      </c>
      <c r="D894" s="4" t="s">
        <v>254</v>
      </c>
      <c r="E894" s="4" t="s">
        <v>273</v>
      </c>
      <c r="F894" s="42">
        <v>3427.8409999999994</v>
      </c>
      <c r="G894" s="42">
        <v>5809.9</v>
      </c>
    </row>
    <row r="895" spans="1:7" outlineLevel="2">
      <c r="A895" s="3"/>
      <c r="B895" s="4"/>
      <c r="C895" s="49" t="s">
        <v>2229</v>
      </c>
      <c r="D895" s="4"/>
      <c r="E895" s="4"/>
      <c r="F895" s="42"/>
      <c r="G895" s="42">
        <f>SUBTOTAL(9,G853:G894)</f>
        <v>208200.24000000002</v>
      </c>
    </row>
    <row r="896" spans="1:7" outlineLevel="3">
      <c r="A896" s="3">
        <v>38160</v>
      </c>
      <c r="B896" s="4" t="s">
        <v>243</v>
      </c>
      <c r="C896" s="4" t="s">
        <v>286</v>
      </c>
      <c r="D896" s="4" t="s">
        <v>281</v>
      </c>
      <c r="E896" s="4" t="s">
        <v>2133</v>
      </c>
      <c r="F896" s="42">
        <v>1007.748</v>
      </c>
      <c r="G896" s="42">
        <v>2239.44</v>
      </c>
    </row>
    <row r="897" spans="1:7" outlineLevel="3">
      <c r="A897" s="3">
        <v>38227</v>
      </c>
      <c r="B897" s="4" t="s">
        <v>243</v>
      </c>
      <c r="C897" s="4" t="s">
        <v>286</v>
      </c>
      <c r="D897" s="4" t="s">
        <v>251</v>
      </c>
      <c r="E897" s="4" t="s">
        <v>1399</v>
      </c>
      <c r="F897" s="42">
        <v>2021.7449999999999</v>
      </c>
      <c r="G897" s="42">
        <v>2695.66</v>
      </c>
    </row>
    <row r="898" spans="1:7" outlineLevel="3">
      <c r="A898" s="3">
        <v>38229</v>
      </c>
      <c r="B898" s="4" t="s">
        <v>243</v>
      </c>
      <c r="C898" s="4" t="s">
        <v>286</v>
      </c>
      <c r="D898" s="4" t="s">
        <v>288</v>
      </c>
      <c r="E898" s="4" t="s">
        <v>1974</v>
      </c>
      <c r="F898" s="42">
        <v>744.8433</v>
      </c>
      <c r="G898" s="42">
        <v>2013.09</v>
      </c>
    </row>
    <row r="899" spans="1:7" outlineLevel="3">
      <c r="A899" s="3">
        <v>38263</v>
      </c>
      <c r="B899" s="4" t="s">
        <v>243</v>
      </c>
      <c r="C899" s="4" t="s">
        <v>286</v>
      </c>
      <c r="D899" s="4" t="s">
        <v>254</v>
      </c>
      <c r="E899" s="4" t="s">
        <v>1873</v>
      </c>
      <c r="F899" s="42">
        <v>2774.7771000000002</v>
      </c>
      <c r="G899" s="42">
        <v>6452.97</v>
      </c>
    </row>
    <row r="900" spans="1:7" outlineLevel="3">
      <c r="A900" s="3">
        <v>38263</v>
      </c>
      <c r="B900" s="4" t="s">
        <v>243</v>
      </c>
      <c r="C900" s="4" t="s">
        <v>286</v>
      </c>
      <c r="D900" s="4" t="s">
        <v>288</v>
      </c>
      <c r="E900" s="4" t="s">
        <v>1874</v>
      </c>
      <c r="F900" s="42">
        <v>2067.7635</v>
      </c>
      <c r="G900" s="42">
        <v>5588.55</v>
      </c>
    </row>
    <row r="901" spans="1:7" outlineLevel="3">
      <c r="A901" s="3">
        <v>38263</v>
      </c>
      <c r="B901" s="4" t="s">
        <v>243</v>
      </c>
      <c r="C901" s="4" t="s">
        <v>286</v>
      </c>
      <c r="D901" s="4" t="s">
        <v>256</v>
      </c>
      <c r="E901" s="4" t="s">
        <v>1876</v>
      </c>
      <c r="F901" s="42">
        <v>939.96280000000002</v>
      </c>
      <c r="G901" s="42">
        <v>2185.96</v>
      </c>
    </row>
    <row r="902" spans="1:7" outlineLevel="3">
      <c r="A902" s="3">
        <v>38269</v>
      </c>
      <c r="B902" s="4" t="s">
        <v>243</v>
      </c>
      <c r="C902" s="4" t="s">
        <v>286</v>
      </c>
      <c r="D902" s="4" t="s">
        <v>265</v>
      </c>
      <c r="E902" s="4" t="s">
        <v>1718</v>
      </c>
      <c r="F902" s="42">
        <v>5723.3220000000001</v>
      </c>
      <c r="G902" s="42">
        <v>8416.65</v>
      </c>
    </row>
    <row r="903" spans="1:7" outlineLevel="3">
      <c r="A903" s="3">
        <v>38275</v>
      </c>
      <c r="B903" s="4" t="s">
        <v>243</v>
      </c>
      <c r="C903" s="4" t="s">
        <v>286</v>
      </c>
      <c r="D903" s="4" t="s">
        <v>288</v>
      </c>
      <c r="E903" s="4" t="s">
        <v>1843</v>
      </c>
      <c r="F903" s="42">
        <v>56.572499999999998</v>
      </c>
      <c r="G903" s="42">
        <v>75.430000000000007</v>
      </c>
    </row>
    <row r="904" spans="1:7" outlineLevel="3">
      <c r="A904" s="3">
        <v>38277</v>
      </c>
      <c r="B904" s="4" t="s">
        <v>243</v>
      </c>
      <c r="C904" s="4" t="s">
        <v>286</v>
      </c>
      <c r="D904" s="4" t="s">
        <v>276</v>
      </c>
      <c r="E904" s="4" t="s">
        <v>1835</v>
      </c>
      <c r="F904" s="42">
        <v>4014.8121999999998</v>
      </c>
      <c r="G904" s="42">
        <v>6922.09</v>
      </c>
    </row>
    <row r="905" spans="1:7" outlineLevel="3">
      <c r="A905" s="3">
        <v>38301</v>
      </c>
      <c r="B905" s="4" t="s">
        <v>243</v>
      </c>
      <c r="C905" s="4" t="s">
        <v>286</v>
      </c>
      <c r="D905" s="4" t="s">
        <v>265</v>
      </c>
      <c r="E905" s="4" t="s">
        <v>1792</v>
      </c>
      <c r="F905" s="42">
        <v>4171.4396000000006</v>
      </c>
      <c r="G905" s="42">
        <v>6134.47</v>
      </c>
    </row>
    <row r="906" spans="1:7" outlineLevel="3">
      <c r="A906" s="3">
        <v>38325</v>
      </c>
      <c r="B906" s="4" t="s">
        <v>243</v>
      </c>
      <c r="C906" s="4" t="s">
        <v>286</v>
      </c>
      <c r="D906" s="4" t="s">
        <v>288</v>
      </c>
      <c r="E906" s="4" t="s">
        <v>792</v>
      </c>
      <c r="F906" s="42">
        <v>4262.5165000000006</v>
      </c>
      <c r="G906" s="42">
        <v>7750.03</v>
      </c>
    </row>
    <row r="907" spans="1:7" outlineLevel="3">
      <c r="A907" s="3">
        <v>38335</v>
      </c>
      <c r="B907" s="4" t="s">
        <v>243</v>
      </c>
      <c r="C907" s="4" t="s">
        <v>286</v>
      </c>
      <c r="D907" s="4" t="s">
        <v>256</v>
      </c>
      <c r="E907" s="4" t="s">
        <v>1726</v>
      </c>
      <c r="F907" s="42">
        <v>2230.9245000000001</v>
      </c>
      <c r="G907" s="42">
        <v>4957.6099999999997</v>
      </c>
    </row>
    <row r="908" spans="1:7" outlineLevel="3">
      <c r="A908" s="3">
        <v>38417</v>
      </c>
      <c r="B908" s="4" t="s">
        <v>243</v>
      </c>
      <c r="C908" s="4" t="s">
        <v>286</v>
      </c>
      <c r="D908" s="4" t="s">
        <v>265</v>
      </c>
      <c r="E908" s="4" t="s">
        <v>1498</v>
      </c>
      <c r="F908" s="42">
        <v>3154.7064</v>
      </c>
      <c r="G908" s="42">
        <v>5346.96</v>
      </c>
    </row>
    <row r="909" spans="1:7" outlineLevel="3">
      <c r="A909" s="3">
        <v>38454</v>
      </c>
      <c r="B909" s="4" t="s">
        <v>243</v>
      </c>
      <c r="C909" s="4" t="s">
        <v>286</v>
      </c>
      <c r="D909" s="4" t="s">
        <v>268</v>
      </c>
      <c r="E909" s="4" t="s">
        <v>1403</v>
      </c>
      <c r="F909" s="42">
        <v>4392.8720000000003</v>
      </c>
      <c r="G909" s="42">
        <v>7987.04</v>
      </c>
    </row>
    <row r="910" spans="1:7" outlineLevel="3">
      <c r="A910" s="3">
        <v>38547</v>
      </c>
      <c r="B910" s="4" t="s">
        <v>243</v>
      </c>
      <c r="C910" s="4" t="s">
        <v>286</v>
      </c>
      <c r="D910" s="4" t="s">
        <v>281</v>
      </c>
      <c r="E910" s="4" t="s">
        <v>1187</v>
      </c>
      <c r="F910" s="42">
        <v>2178.7928000000002</v>
      </c>
      <c r="G910" s="42">
        <v>5066.96</v>
      </c>
    </row>
    <row r="911" spans="1:7" outlineLevel="3">
      <c r="A911" s="3">
        <v>38575</v>
      </c>
      <c r="B911" s="4" t="s">
        <v>243</v>
      </c>
      <c r="C911" s="4" t="s">
        <v>286</v>
      </c>
      <c r="D911" s="4" t="s">
        <v>254</v>
      </c>
      <c r="E911" s="4" t="s">
        <v>1104</v>
      </c>
      <c r="F911" s="42">
        <v>2583.5568000000003</v>
      </c>
      <c r="G911" s="42">
        <v>2935.86</v>
      </c>
    </row>
    <row r="912" spans="1:7" outlineLevel="3">
      <c r="A912" s="3">
        <v>38580</v>
      </c>
      <c r="B912" s="4" t="s">
        <v>243</v>
      </c>
      <c r="C912" s="4" t="s">
        <v>286</v>
      </c>
      <c r="D912" s="4" t="s">
        <v>276</v>
      </c>
      <c r="E912" s="4" t="s">
        <v>1096</v>
      </c>
      <c r="F912" s="42">
        <v>2190.5275000000001</v>
      </c>
      <c r="G912" s="42">
        <v>5094.25</v>
      </c>
    </row>
    <row r="913" spans="1:7" outlineLevel="3">
      <c r="A913" s="3">
        <v>38589</v>
      </c>
      <c r="B913" s="4" t="s">
        <v>243</v>
      </c>
      <c r="C913" s="4" t="s">
        <v>286</v>
      </c>
      <c r="D913" s="4" t="s">
        <v>251</v>
      </c>
      <c r="E913" s="4" t="s">
        <v>1065</v>
      </c>
      <c r="F913" s="42">
        <v>8240.2759999999998</v>
      </c>
      <c r="G913" s="42">
        <v>9363.9500000000007</v>
      </c>
    </row>
    <row r="914" spans="1:7" outlineLevel="3">
      <c r="A914" s="3">
        <v>38628</v>
      </c>
      <c r="B914" s="4" t="s">
        <v>243</v>
      </c>
      <c r="C914" s="4" t="s">
        <v>286</v>
      </c>
      <c r="D914" s="4" t="s">
        <v>262</v>
      </c>
      <c r="E914" s="4" t="s">
        <v>960</v>
      </c>
      <c r="F914" s="42">
        <v>4853.282400000001</v>
      </c>
      <c r="G914" s="42">
        <v>7137.18</v>
      </c>
    </row>
    <row r="915" spans="1:7" outlineLevel="3">
      <c r="A915" s="3">
        <v>38633</v>
      </c>
      <c r="B915" s="4" t="s">
        <v>243</v>
      </c>
      <c r="C915" s="4" t="s">
        <v>286</v>
      </c>
      <c r="D915" s="4" t="s">
        <v>256</v>
      </c>
      <c r="E915" s="4" t="s">
        <v>947</v>
      </c>
      <c r="F915" s="42">
        <v>1035.8505</v>
      </c>
      <c r="G915" s="42">
        <v>2301.89</v>
      </c>
    </row>
    <row r="916" spans="1:7" outlineLevel="3">
      <c r="A916" s="3">
        <v>38638</v>
      </c>
      <c r="B916" s="4" t="s">
        <v>243</v>
      </c>
      <c r="C916" s="4" t="s">
        <v>286</v>
      </c>
      <c r="D916" s="4" t="s">
        <v>281</v>
      </c>
      <c r="E916" s="4" t="s">
        <v>933</v>
      </c>
      <c r="F916" s="42">
        <v>2395.2467999999999</v>
      </c>
      <c r="G916" s="42">
        <v>6473.64</v>
      </c>
    </row>
    <row r="917" spans="1:7" outlineLevel="3">
      <c r="A917" s="3">
        <v>38654</v>
      </c>
      <c r="B917" s="4" t="s">
        <v>243</v>
      </c>
      <c r="C917" s="4" t="s">
        <v>286</v>
      </c>
      <c r="D917" s="4" t="s">
        <v>262</v>
      </c>
      <c r="E917" s="4" t="s">
        <v>893</v>
      </c>
      <c r="F917" s="42">
        <v>2657.6100999999999</v>
      </c>
      <c r="G917" s="42">
        <v>7182.73</v>
      </c>
    </row>
    <row r="918" spans="1:7" outlineLevel="3">
      <c r="A918" s="3">
        <v>38662</v>
      </c>
      <c r="B918" s="4" t="s">
        <v>243</v>
      </c>
      <c r="C918" s="4" t="s">
        <v>286</v>
      </c>
      <c r="D918" s="4" t="s">
        <v>251</v>
      </c>
      <c r="E918" s="4" t="s">
        <v>874</v>
      </c>
      <c r="F918" s="42">
        <v>3919.1460000000002</v>
      </c>
      <c r="G918" s="42">
        <v>5763.45</v>
      </c>
    </row>
    <row r="919" spans="1:7" outlineLevel="3">
      <c r="A919" s="3">
        <v>38680</v>
      </c>
      <c r="B919" s="4" t="s">
        <v>243</v>
      </c>
      <c r="C919" s="4" t="s">
        <v>286</v>
      </c>
      <c r="D919" s="4" t="s">
        <v>317</v>
      </c>
      <c r="E919" s="4" t="s">
        <v>831</v>
      </c>
      <c r="F919" s="42">
        <v>744.48440000000005</v>
      </c>
      <c r="G919" s="42">
        <v>1094.83</v>
      </c>
    </row>
    <row r="920" spans="1:7" outlineLevel="3">
      <c r="A920" s="3">
        <v>38683</v>
      </c>
      <c r="B920" s="4" t="s">
        <v>243</v>
      </c>
      <c r="C920" s="4" t="s">
        <v>286</v>
      </c>
      <c r="D920" s="4" t="s">
        <v>303</v>
      </c>
      <c r="E920" s="4" t="s">
        <v>822</v>
      </c>
      <c r="F920" s="42">
        <v>1483.9257</v>
      </c>
      <c r="G920" s="42">
        <v>4010.61</v>
      </c>
    </row>
    <row r="921" spans="1:7" outlineLevel="3">
      <c r="A921" s="3">
        <v>38713</v>
      </c>
      <c r="B921" s="4" t="s">
        <v>243</v>
      </c>
      <c r="C921" s="4" t="s">
        <v>286</v>
      </c>
      <c r="D921" s="4" t="s">
        <v>251</v>
      </c>
      <c r="E921" s="4" t="s">
        <v>746</v>
      </c>
      <c r="F921" s="42">
        <v>1270.9277999999999</v>
      </c>
      <c r="G921" s="42">
        <v>3434.94</v>
      </c>
    </row>
    <row r="922" spans="1:7" outlineLevel="3">
      <c r="A922" s="3">
        <v>38736</v>
      </c>
      <c r="B922" s="4" t="s">
        <v>243</v>
      </c>
      <c r="C922" s="4" t="s">
        <v>286</v>
      </c>
      <c r="D922" s="4" t="s">
        <v>251</v>
      </c>
      <c r="E922" s="4" t="s">
        <v>678</v>
      </c>
      <c r="F922" s="42">
        <v>3345.5524000000005</v>
      </c>
      <c r="G922" s="42">
        <v>4919.93</v>
      </c>
    </row>
    <row r="923" spans="1:7" outlineLevel="3">
      <c r="A923" s="3">
        <v>38759</v>
      </c>
      <c r="B923" s="4" t="s">
        <v>243</v>
      </c>
      <c r="C923" s="4" t="s">
        <v>286</v>
      </c>
      <c r="D923" s="4" t="s">
        <v>245</v>
      </c>
      <c r="E923" s="4" t="s">
        <v>614</v>
      </c>
      <c r="F923" s="42">
        <v>2570.7332000000001</v>
      </c>
      <c r="G923" s="42">
        <v>3780.49</v>
      </c>
    </row>
    <row r="924" spans="1:7" outlineLevel="3">
      <c r="A924" s="3">
        <v>38790</v>
      </c>
      <c r="B924" s="4" t="s">
        <v>243</v>
      </c>
      <c r="C924" s="4" t="s">
        <v>286</v>
      </c>
      <c r="D924" s="4" t="s">
        <v>259</v>
      </c>
      <c r="E924" s="4" t="s">
        <v>531</v>
      </c>
      <c r="F924" s="42">
        <v>4846.16</v>
      </c>
      <c r="G924" s="42">
        <v>5507</v>
      </c>
    </row>
    <row r="925" spans="1:7" outlineLevel="3">
      <c r="A925" s="3">
        <v>38798</v>
      </c>
      <c r="B925" s="4" t="s">
        <v>243</v>
      </c>
      <c r="C925" s="4" t="s">
        <v>286</v>
      </c>
      <c r="D925" s="4" t="s">
        <v>262</v>
      </c>
      <c r="E925" s="4" t="s">
        <v>512</v>
      </c>
      <c r="F925" s="42">
        <v>1828.1823999999999</v>
      </c>
      <c r="G925" s="42">
        <v>2077.48</v>
      </c>
    </row>
    <row r="926" spans="1:7" outlineLevel="3">
      <c r="A926" s="3">
        <v>38824</v>
      </c>
      <c r="B926" s="4" t="s">
        <v>243</v>
      </c>
      <c r="C926" s="4" t="s">
        <v>286</v>
      </c>
      <c r="D926" s="4" t="s">
        <v>279</v>
      </c>
      <c r="E926" s="4" t="s">
        <v>431</v>
      </c>
      <c r="F926" s="42">
        <v>3781.3185000000003</v>
      </c>
      <c r="G926" s="42">
        <v>8402.93</v>
      </c>
    </row>
    <row r="927" spans="1:7" outlineLevel="3">
      <c r="A927" s="3">
        <v>38835</v>
      </c>
      <c r="B927" s="4" t="s">
        <v>243</v>
      </c>
      <c r="C927" s="4" t="s">
        <v>286</v>
      </c>
      <c r="D927" s="4" t="s">
        <v>245</v>
      </c>
      <c r="E927" s="4" t="s">
        <v>416</v>
      </c>
      <c r="F927" s="42">
        <v>98.042600000000007</v>
      </c>
      <c r="G927" s="42">
        <v>264.98</v>
      </c>
    </row>
    <row r="928" spans="1:7" outlineLevel="3">
      <c r="A928" s="3">
        <v>38842</v>
      </c>
      <c r="B928" s="4" t="s">
        <v>243</v>
      </c>
      <c r="C928" s="4" t="s">
        <v>286</v>
      </c>
      <c r="D928" s="4" t="s">
        <v>288</v>
      </c>
      <c r="E928" s="4" t="s">
        <v>386</v>
      </c>
      <c r="F928" s="42">
        <v>1974.5040999999999</v>
      </c>
      <c r="G928" s="42">
        <v>4591.87</v>
      </c>
    </row>
    <row r="929" spans="1:7" outlineLevel="3">
      <c r="A929" s="3">
        <v>38871</v>
      </c>
      <c r="B929" s="4" t="s">
        <v>243</v>
      </c>
      <c r="C929" s="4" t="s">
        <v>286</v>
      </c>
      <c r="D929" s="4" t="s">
        <v>265</v>
      </c>
      <c r="E929" s="4" t="s">
        <v>306</v>
      </c>
      <c r="F929" s="42">
        <v>3317.4607000000001</v>
      </c>
      <c r="G929" s="42">
        <v>8966.11</v>
      </c>
    </row>
    <row r="930" spans="1:7" outlineLevel="2">
      <c r="A930" s="3"/>
      <c r="B930" s="4"/>
      <c r="C930" s="49" t="s">
        <v>2230</v>
      </c>
      <c r="D930" s="4"/>
      <c r="E930" s="4"/>
      <c r="F930" s="42"/>
      <c r="G930" s="42">
        <f>SUBTOTAL(9,G896:G929)</f>
        <v>167137.02999999997</v>
      </c>
    </row>
    <row r="931" spans="1:7" outlineLevel="3">
      <c r="A931" s="3">
        <v>38206</v>
      </c>
      <c r="B931" s="4" t="s">
        <v>243</v>
      </c>
      <c r="C931" s="4" t="s">
        <v>261</v>
      </c>
      <c r="D931" s="4" t="s">
        <v>262</v>
      </c>
      <c r="E931" s="4" t="s">
        <v>2027</v>
      </c>
      <c r="F931" s="42">
        <v>799.45459999999991</v>
      </c>
      <c r="G931" s="42">
        <v>1378.37</v>
      </c>
    </row>
    <row r="932" spans="1:7" outlineLevel="3">
      <c r="A932" s="3">
        <v>38220</v>
      </c>
      <c r="B932" s="4" t="s">
        <v>243</v>
      </c>
      <c r="C932" s="4" t="s">
        <v>261</v>
      </c>
      <c r="D932" s="4" t="s">
        <v>254</v>
      </c>
      <c r="E932" s="4" t="s">
        <v>1997</v>
      </c>
      <c r="F932" s="42">
        <v>1381.9096000000002</v>
      </c>
      <c r="G932" s="42">
        <v>2032.22</v>
      </c>
    </row>
    <row r="933" spans="1:7" outlineLevel="3">
      <c r="A933" s="3">
        <v>38249</v>
      </c>
      <c r="B933" s="4" t="s">
        <v>243</v>
      </c>
      <c r="C933" s="4" t="s">
        <v>261</v>
      </c>
      <c r="D933" s="4" t="s">
        <v>254</v>
      </c>
      <c r="E933" s="4" t="s">
        <v>1919</v>
      </c>
      <c r="F933" s="42">
        <v>5342.1131500000001</v>
      </c>
      <c r="G933" s="42">
        <v>5713.49</v>
      </c>
    </row>
    <row r="934" spans="1:7" outlineLevel="3">
      <c r="A934" s="3">
        <v>38253</v>
      </c>
      <c r="B934" s="4" t="s">
        <v>243</v>
      </c>
      <c r="C934" s="4" t="s">
        <v>261</v>
      </c>
      <c r="D934" s="4" t="s">
        <v>259</v>
      </c>
      <c r="E934" s="4" t="s">
        <v>1909</v>
      </c>
      <c r="F934" s="42">
        <v>3280.3523999999998</v>
      </c>
      <c r="G934" s="42">
        <v>5655.78</v>
      </c>
    </row>
    <row r="935" spans="1:7" outlineLevel="3">
      <c r="A935" s="3">
        <v>38261</v>
      </c>
      <c r="B935" s="4" t="s">
        <v>243</v>
      </c>
      <c r="C935" s="4" t="s">
        <v>261</v>
      </c>
      <c r="D935" s="4" t="s">
        <v>279</v>
      </c>
      <c r="E935" s="4" t="s">
        <v>1883</v>
      </c>
      <c r="F935" s="42">
        <v>3017.9487999999997</v>
      </c>
      <c r="G935" s="42">
        <v>5203.3599999999997</v>
      </c>
    </row>
    <row r="936" spans="1:7" outlineLevel="3">
      <c r="A936" s="3">
        <v>38271</v>
      </c>
      <c r="B936" s="4" t="s">
        <v>243</v>
      </c>
      <c r="C936" s="4" t="s">
        <v>261</v>
      </c>
      <c r="D936" s="4" t="s">
        <v>254</v>
      </c>
      <c r="E936" s="4" t="s">
        <v>1853</v>
      </c>
      <c r="F936" s="42">
        <v>1094.3504</v>
      </c>
      <c r="G936" s="42">
        <v>1243.58</v>
      </c>
    </row>
    <row r="937" spans="1:7" outlineLevel="3">
      <c r="A937" s="3">
        <v>38288</v>
      </c>
      <c r="B937" s="4" t="s">
        <v>243</v>
      </c>
      <c r="C937" s="4" t="s">
        <v>261</v>
      </c>
      <c r="D937" s="4" t="s">
        <v>288</v>
      </c>
      <c r="E937" s="4" t="s">
        <v>1817</v>
      </c>
      <c r="F937" s="42">
        <v>748.32300000000009</v>
      </c>
      <c r="G937" s="42">
        <v>1662.94</v>
      </c>
    </row>
    <row r="938" spans="1:7" outlineLevel="3">
      <c r="A938" s="3">
        <v>38301</v>
      </c>
      <c r="B938" s="4" t="s">
        <v>243</v>
      </c>
      <c r="C938" s="4" t="s">
        <v>261</v>
      </c>
      <c r="D938" s="4" t="s">
        <v>262</v>
      </c>
      <c r="E938" s="4" t="s">
        <v>1790</v>
      </c>
      <c r="F938" s="42">
        <v>5467.0048999999999</v>
      </c>
      <c r="G938" s="42">
        <v>9266.11</v>
      </c>
    </row>
    <row r="939" spans="1:7" outlineLevel="3">
      <c r="A939" s="3">
        <v>38307</v>
      </c>
      <c r="B939" s="4" t="s">
        <v>243</v>
      </c>
      <c r="C939" s="4" t="s">
        <v>261</v>
      </c>
      <c r="D939" s="4" t="s">
        <v>303</v>
      </c>
      <c r="E939" s="4" t="s">
        <v>1782</v>
      </c>
      <c r="F939" s="42">
        <v>5399.0169999999998</v>
      </c>
      <c r="G939" s="42">
        <v>9308.65</v>
      </c>
    </row>
    <row r="940" spans="1:7" outlineLevel="3">
      <c r="A940" s="3">
        <v>38318</v>
      </c>
      <c r="B940" s="4" t="s">
        <v>243</v>
      </c>
      <c r="C940" s="4" t="s">
        <v>261</v>
      </c>
      <c r="D940" s="4" t="s">
        <v>279</v>
      </c>
      <c r="E940" s="4" t="s">
        <v>1763</v>
      </c>
      <c r="F940" s="42">
        <v>2003.94</v>
      </c>
      <c r="G940" s="42">
        <v>4453.2</v>
      </c>
    </row>
    <row r="941" spans="1:7" outlineLevel="3">
      <c r="A941" s="3">
        <v>38318</v>
      </c>
      <c r="B941" s="4" t="s">
        <v>243</v>
      </c>
      <c r="C941" s="4" t="s">
        <v>261</v>
      </c>
      <c r="D941" s="4" t="s">
        <v>279</v>
      </c>
      <c r="E941" s="4" t="s">
        <v>1765</v>
      </c>
      <c r="F941" s="42">
        <v>2595.2701500000003</v>
      </c>
      <c r="G941" s="42">
        <v>2775.69</v>
      </c>
    </row>
    <row r="942" spans="1:7" outlineLevel="3">
      <c r="A942" s="3">
        <v>38357</v>
      </c>
      <c r="B942" s="4" t="s">
        <v>243</v>
      </c>
      <c r="C942" s="4" t="s">
        <v>261</v>
      </c>
      <c r="D942" s="4" t="s">
        <v>288</v>
      </c>
      <c r="E942" s="4" t="s">
        <v>776</v>
      </c>
      <c r="F942" s="42">
        <v>218.95830000000001</v>
      </c>
      <c r="G942" s="42">
        <v>234.18</v>
      </c>
    </row>
    <row r="943" spans="1:7" outlineLevel="3">
      <c r="A943" s="3">
        <v>38375</v>
      </c>
      <c r="B943" s="4" t="s">
        <v>243</v>
      </c>
      <c r="C943" s="4" t="s">
        <v>261</v>
      </c>
      <c r="D943" s="4" t="s">
        <v>251</v>
      </c>
      <c r="E943" s="4" t="s">
        <v>1601</v>
      </c>
      <c r="F943" s="42">
        <v>3702.8790000000004</v>
      </c>
      <c r="G943" s="42">
        <v>8228.6200000000008</v>
      </c>
    </row>
    <row r="944" spans="1:7" outlineLevel="3">
      <c r="A944" s="3">
        <v>38386</v>
      </c>
      <c r="B944" s="4" t="s">
        <v>243</v>
      </c>
      <c r="C944" s="4" t="s">
        <v>261</v>
      </c>
      <c r="D944" s="4" t="s">
        <v>262</v>
      </c>
      <c r="E944" s="4" t="s">
        <v>1572</v>
      </c>
      <c r="F944" s="42">
        <v>862.85950000000003</v>
      </c>
      <c r="G944" s="42">
        <v>2006.65</v>
      </c>
    </row>
    <row r="945" spans="1:7" outlineLevel="3">
      <c r="A945" s="3">
        <v>38392</v>
      </c>
      <c r="B945" s="4" t="s">
        <v>243</v>
      </c>
      <c r="C945" s="4" t="s">
        <v>261</v>
      </c>
      <c r="D945" s="4" t="s">
        <v>262</v>
      </c>
      <c r="E945" s="4" t="s">
        <v>1557</v>
      </c>
      <c r="F945" s="42">
        <v>1835.6528000000001</v>
      </c>
      <c r="G945" s="42">
        <v>4268.96</v>
      </c>
    </row>
    <row r="946" spans="1:7" outlineLevel="3">
      <c r="A946" s="3">
        <v>38392</v>
      </c>
      <c r="B946" s="4" t="s">
        <v>243</v>
      </c>
      <c r="C946" s="4" t="s">
        <v>261</v>
      </c>
      <c r="D946" s="4" t="s">
        <v>279</v>
      </c>
      <c r="E946" s="4" t="s">
        <v>1558</v>
      </c>
      <c r="F946" s="42">
        <v>2890.395</v>
      </c>
      <c r="G946" s="42">
        <v>3853.86</v>
      </c>
    </row>
    <row r="947" spans="1:7" outlineLevel="3">
      <c r="A947" s="3">
        <v>38392</v>
      </c>
      <c r="B947" s="4" t="s">
        <v>243</v>
      </c>
      <c r="C947" s="4" t="s">
        <v>261</v>
      </c>
      <c r="D947" s="4" t="s">
        <v>245</v>
      </c>
      <c r="E947" s="4" t="s">
        <v>1559</v>
      </c>
      <c r="F947" s="42">
        <v>1523.7339999999999</v>
      </c>
      <c r="G947" s="42">
        <v>2582.6</v>
      </c>
    </row>
    <row r="948" spans="1:7" outlineLevel="3">
      <c r="A948" s="3">
        <v>38429</v>
      </c>
      <c r="B948" s="4" t="s">
        <v>243</v>
      </c>
      <c r="C948" s="4" t="s">
        <v>261</v>
      </c>
      <c r="D948" s="4" t="s">
        <v>262</v>
      </c>
      <c r="E948" s="4" t="s">
        <v>1463</v>
      </c>
      <c r="F948" s="42">
        <v>1759.8954000000001</v>
      </c>
      <c r="G948" s="42">
        <v>4092.78</v>
      </c>
    </row>
    <row r="949" spans="1:7" outlineLevel="3">
      <c r="A949" s="3">
        <v>38430</v>
      </c>
      <c r="B949" s="4" t="s">
        <v>243</v>
      </c>
      <c r="C949" s="4" t="s">
        <v>261</v>
      </c>
      <c r="D949" s="4" t="s">
        <v>279</v>
      </c>
      <c r="E949" s="4" t="s">
        <v>673</v>
      </c>
      <c r="F949" s="42">
        <v>4351.8045999999995</v>
      </c>
      <c r="G949" s="42">
        <v>7375.94</v>
      </c>
    </row>
    <row r="950" spans="1:7" outlineLevel="3">
      <c r="A950" s="3">
        <v>38603</v>
      </c>
      <c r="B950" s="4" t="s">
        <v>243</v>
      </c>
      <c r="C950" s="4" t="s">
        <v>261</v>
      </c>
      <c r="D950" s="4" t="s">
        <v>317</v>
      </c>
      <c r="E950" s="4" t="s">
        <v>1029</v>
      </c>
      <c r="F950" s="42">
        <v>3285.9920499999998</v>
      </c>
      <c r="G950" s="42">
        <v>3514.43</v>
      </c>
    </row>
    <row r="951" spans="1:7" outlineLevel="3">
      <c r="A951" s="3">
        <v>38608</v>
      </c>
      <c r="B951" s="4" t="s">
        <v>243</v>
      </c>
      <c r="C951" s="4" t="s">
        <v>261</v>
      </c>
      <c r="D951" s="4" t="s">
        <v>254</v>
      </c>
      <c r="E951" s="4" t="s">
        <v>1014</v>
      </c>
      <c r="F951" s="42">
        <v>2402.1142</v>
      </c>
      <c r="G951" s="42">
        <v>4071.38</v>
      </c>
    </row>
    <row r="952" spans="1:7" outlineLevel="3">
      <c r="A952" s="3">
        <v>38619</v>
      </c>
      <c r="B952" s="4" t="s">
        <v>243</v>
      </c>
      <c r="C952" s="4" t="s">
        <v>261</v>
      </c>
      <c r="D952" s="4" t="s">
        <v>317</v>
      </c>
      <c r="E952" s="4" t="s">
        <v>985</v>
      </c>
      <c r="F952" s="42">
        <v>3337.1625000000004</v>
      </c>
      <c r="G952" s="42">
        <v>4449.55</v>
      </c>
    </row>
    <row r="953" spans="1:7" outlineLevel="3">
      <c r="A953" s="3">
        <v>38631</v>
      </c>
      <c r="B953" s="4" t="s">
        <v>243</v>
      </c>
      <c r="C953" s="4" t="s">
        <v>261</v>
      </c>
      <c r="D953" s="4" t="s">
        <v>259</v>
      </c>
      <c r="E953" s="4" t="s">
        <v>952</v>
      </c>
      <c r="F953" s="42">
        <v>5754.3920500000004</v>
      </c>
      <c r="G953" s="42">
        <v>6154.43</v>
      </c>
    </row>
    <row r="954" spans="1:7" outlineLevel="3">
      <c r="A954" s="3">
        <v>38635</v>
      </c>
      <c r="B954" s="4" t="s">
        <v>243</v>
      </c>
      <c r="C954" s="4" t="s">
        <v>261</v>
      </c>
      <c r="D954" s="4" t="s">
        <v>256</v>
      </c>
      <c r="E954" s="4" t="s">
        <v>940</v>
      </c>
      <c r="F954" s="42">
        <v>4141.4074000000001</v>
      </c>
      <c r="G954" s="42">
        <v>9631.18</v>
      </c>
    </row>
    <row r="955" spans="1:7" outlineLevel="3">
      <c r="A955" s="3">
        <v>38654</v>
      </c>
      <c r="B955" s="4" t="s">
        <v>243</v>
      </c>
      <c r="C955" s="4" t="s">
        <v>261</v>
      </c>
      <c r="D955" s="4" t="s">
        <v>281</v>
      </c>
      <c r="E955" s="4" t="s">
        <v>896</v>
      </c>
      <c r="F955" s="42">
        <v>2365.7919999999999</v>
      </c>
      <c r="G955" s="42">
        <v>2688.4</v>
      </c>
    </row>
    <row r="956" spans="1:7" outlineLevel="3">
      <c r="A956" s="3">
        <v>38655</v>
      </c>
      <c r="B956" s="4" t="s">
        <v>243</v>
      </c>
      <c r="C956" s="4" t="s">
        <v>261</v>
      </c>
      <c r="D956" s="4" t="s">
        <v>259</v>
      </c>
      <c r="E956" s="4" t="s">
        <v>890</v>
      </c>
      <c r="F956" s="42">
        <v>4456.6039999999994</v>
      </c>
      <c r="G956" s="42">
        <v>7683.8</v>
      </c>
    </row>
    <row r="957" spans="1:7" outlineLevel="3">
      <c r="A957" s="3">
        <v>38701</v>
      </c>
      <c r="B957" s="4" t="s">
        <v>243</v>
      </c>
      <c r="C957" s="4" t="s">
        <v>261</v>
      </c>
      <c r="D957" s="4" t="s">
        <v>317</v>
      </c>
      <c r="E957" s="4" t="s">
        <v>783</v>
      </c>
      <c r="F957" s="42">
        <v>5964</v>
      </c>
      <c r="G957" s="42">
        <v>7952</v>
      </c>
    </row>
    <row r="958" spans="1:7" outlineLevel="3">
      <c r="A958" s="3">
        <v>38742</v>
      </c>
      <c r="B958" s="4" t="s">
        <v>243</v>
      </c>
      <c r="C958" s="4" t="s">
        <v>261</v>
      </c>
      <c r="D958" s="4" t="s">
        <v>276</v>
      </c>
      <c r="E958" s="4" t="s">
        <v>661</v>
      </c>
      <c r="F958" s="42">
        <v>517.7645</v>
      </c>
      <c r="G958" s="42">
        <v>941.39</v>
      </c>
    </row>
    <row r="959" spans="1:7" outlineLevel="3">
      <c r="A959" s="3">
        <v>38757</v>
      </c>
      <c r="B959" s="4" t="s">
        <v>243</v>
      </c>
      <c r="C959" s="4" t="s">
        <v>261</v>
      </c>
      <c r="D959" s="4" t="s">
        <v>256</v>
      </c>
      <c r="E959" s="4" t="s">
        <v>620</v>
      </c>
      <c r="F959" s="42">
        <v>2711.1329999999998</v>
      </c>
      <c r="G959" s="42">
        <v>6024.74</v>
      </c>
    </row>
    <row r="960" spans="1:7" outlineLevel="3">
      <c r="A960" s="3">
        <v>38758</v>
      </c>
      <c r="B960" s="4" t="s">
        <v>243</v>
      </c>
      <c r="C960" s="4" t="s">
        <v>261</v>
      </c>
      <c r="D960" s="4" t="s">
        <v>251</v>
      </c>
      <c r="E960" s="4" t="s">
        <v>618</v>
      </c>
      <c r="F960" s="42">
        <v>1022.85</v>
      </c>
      <c r="G960" s="42">
        <v>2273</v>
      </c>
    </row>
    <row r="961" spans="1:7" outlineLevel="3">
      <c r="A961" s="3">
        <v>38796</v>
      </c>
      <c r="B961" s="4" t="s">
        <v>243</v>
      </c>
      <c r="C961" s="4" t="s">
        <v>261</v>
      </c>
      <c r="D961" s="4" t="s">
        <v>265</v>
      </c>
      <c r="E961" s="4" t="s">
        <v>517</v>
      </c>
      <c r="F961" s="42">
        <v>3175.6136000000006</v>
      </c>
      <c r="G961" s="42">
        <v>4670.0200000000004</v>
      </c>
    </row>
    <row r="962" spans="1:7" outlineLevel="3">
      <c r="A962" s="3">
        <v>38836</v>
      </c>
      <c r="B962" s="4" t="s">
        <v>243</v>
      </c>
      <c r="C962" s="4" t="s">
        <v>261</v>
      </c>
      <c r="D962" s="4" t="s">
        <v>303</v>
      </c>
      <c r="E962" s="4" t="s">
        <v>411</v>
      </c>
      <c r="F962" s="42">
        <v>3491.3835000000004</v>
      </c>
      <c r="G962" s="42">
        <v>6347.97</v>
      </c>
    </row>
    <row r="963" spans="1:7" outlineLevel="3">
      <c r="A963" s="3">
        <v>38866</v>
      </c>
      <c r="B963" s="4" t="s">
        <v>243</v>
      </c>
      <c r="C963" s="4" t="s">
        <v>261</v>
      </c>
      <c r="D963" s="4" t="s">
        <v>265</v>
      </c>
      <c r="E963" s="4" t="s">
        <v>316</v>
      </c>
      <c r="F963" s="42">
        <v>4263.1784000000007</v>
      </c>
      <c r="G963" s="42">
        <v>6269.38</v>
      </c>
    </row>
    <row r="964" spans="1:7" outlineLevel="3">
      <c r="A964" s="3">
        <v>38882</v>
      </c>
      <c r="B964" s="4" t="s">
        <v>243</v>
      </c>
      <c r="C964" s="4" t="s">
        <v>261</v>
      </c>
      <c r="D964" s="4" t="s">
        <v>262</v>
      </c>
      <c r="E964" s="4" t="s">
        <v>263</v>
      </c>
      <c r="F964" s="42">
        <v>1233.068</v>
      </c>
      <c r="G964" s="42">
        <v>2867.6</v>
      </c>
    </row>
    <row r="965" spans="1:7" outlineLevel="2">
      <c r="A965" s="3"/>
      <c r="B965" s="4"/>
      <c r="C965" s="49" t="s">
        <v>2231</v>
      </c>
      <c r="D965" s="4"/>
      <c r="E965" s="4"/>
      <c r="F965" s="42"/>
      <c r="G965" s="42">
        <f>SUBTOTAL(9,G931:G964)</f>
        <v>156876.25</v>
      </c>
    </row>
    <row r="966" spans="1:7" outlineLevel="3">
      <c r="A966" s="3">
        <v>38179</v>
      </c>
      <c r="B966" s="4" t="s">
        <v>243</v>
      </c>
      <c r="C966" s="4" t="s">
        <v>258</v>
      </c>
      <c r="D966" s="4" t="s">
        <v>245</v>
      </c>
      <c r="E966" s="4" t="s">
        <v>2089</v>
      </c>
      <c r="F966" s="42">
        <v>4710.7251999999999</v>
      </c>
      <c r="G966" s="42">
        <v>7984.28</v>
      </c>
    </row>
    <row r="967" spans="1:7" outlineLevel="3">
      <c r="A967" s="3">
        <v>38247</v>
      </c>
      <c r="B967" s="4" t="s">
        <v>243</v>
      </c>
      <c r="C967" s="4" t="s">
        <v>258</v>
      </c>
      <c r="D967" s="4" t="s">
        <v>303</v>
      </c>
      <c r="E967" s="4" t="s">
        <v>591</v>
      </c>
      <c r="F967" s="42">
        <v>2680.1504999999997</v>
      </c>
      <c r="G967" s="42">
        <v>7243.65</v>
      </c>
    </row>
    <row r="968" spans="1:7" outlineLevel="3">
      <c r="A968" s="3">
        <v>38256</v>
      </c>
      <c r="B968" s="4" t="s">
        <v>243</v>
      </c>
      <c r="C968" s="4" t="s">
        <v>258</v>
      </c>
      <c r="D968" s="4" t="s">
        <v>268</v>
      </c>
      <c r="E968" s="4" t="s">
        <v>1899</v>
      </c>
      <c r="F968" s="42">
        <v>1593.8809999999999</v>
      </c>
      <c r="G968" s="42">
        <v>3706.7</v>
      </c>
    </row>
    <row r="969" spans="1:7" outlineLevel="3">
      <c r="A969" s="3">
        <v>38270</v>
      </c>
      <c r="B969" s="4" t="s">
        <v>243</v>
      </c>
      <c r="C969" s="4" t="s">
        <v>258</v>
      </c>
      <c r="D969" s="4" t="s">
        <v>268</v>
      </c>
      <c r="E969" s="4" t="s">
        <v>1854</v>
      </c>
      <c r="F969" s="42">
        <v>6417.6632</v>
      </c>
      <c r="G969" s="42">
        <v>9437.74</v>
      </c>
    </row>
    <row r="970" spans="1:7" outlineLevel="3">
      <c r="A970" s="3">
        <v>38275</v>
      </c>
      <c r="B970" s="4" t="s">
        <v>243</v>
      </c>
      <c r="C970" s="4" t="s">
        <v>258</v>
      </c>
      <c r="D970" s="4" t="s">
        <v>265</v>
      </c>
      <c r="E970" s="4" t="s">
        <v>1840</v>
      </c>
      <c r="F970" s="42">
        <v>2989.3365000000003</v>
      </c>
      <c r="G970" s="42">
        <v>6642.97</v>
      </c>
    </row>
    <row r="971" spans="1:7" outlineLevel="3">
      <c r="A971" s="3">
        <v>38293</v>
      </c>
      <c r="B971" s="4" t="s">
        <v>243</v>
      </c>
      <c r="C971" s="4" t="s">
        <v>258</v>
      </c>
      <c r="D971" s="4" t="s">
        <v>268</v>
      </c>
      <c r="E971" s="4" t="s">
        <v>1662</v>
      </c>
      <c r="F971" s="42">
        <v>3549.6149999999998</v>
      </c>
      <c r="G971" s="42">
        <v>4732.82</v>
      </c>
    </row>
    <row r="972" spans="1:7" outlineLevel="3">
      <c r="A972" s="3">
        <v>38354</v>
      </c>
      <c r="B972" s="4" t="s">
        <v>243</v>
      </c>
      <c r="C972" s="4" t="s">
        <v>258</v>
      </c>
      <c r="D972" s="4" t="s">
        <v>256</v>
      </c>
      <c r="E972" s="4" t="s">
        <v>1665</v>
      </c>
      <c r="F972" s="42">
        <v>5238.7339999999995</v>
      </c>
      <c r="G972" s="42">
        <v>9032.2999999999993</v>
      </c>
    </row>
    <row r="973" spans="1:7" outlineLevel="3">
      <c r="A973" s="3">
        <v>38363</v>
      </c>
      <c r="B973" s="4" t="s">
        <v>243</v>
      </c>
      <c r="C973" s="4" t="s">
        <v>258</v>
      </c>
      <c r="D973" s="4" t="s">
        <v>256</v>
      </c>
      <c r="E973" s="4" t="s">
        <v>1642</v>
      </c>
      <c r="F973" s="42">
        <v>351.13100000000003</v>
      </c>
      <c r="G973" s="42">
        <v>638.41999999999996</v>
      </c>
    </row>
    <row r="974" spans="1:7" outlineLevel="3">
      <c r="A974" s="3">
        <v>38376</v>
      </c>
      <c r="B974" s="4" t="s">
        <v>243</v>
      </c>
      <c r="C974" s="4" t="s">
        <v>258</v>
      </c>
      <c r="D974" s="4" t="s">
        <v>245</v>
      </c>
      <c r="E974" s="4" t="s">
        <v>1596</v>
      </c>
      <c r="F974" s="42">
        <v>4773.7608</v>
      </c>
      <c r="G974" s="42">
        <v>8091.12</v>
      </c>
    </row>
    <row r="975" spans="1:7" outlineLevel="3">
      <c r="A975" s="3">
        <v>38376</v>
      </c>
      <c r="B975" s="4" t="s">
        <v>243</v>
      </c>
      <c r="C975" s="4" t="s">
        <v>258</v>
      </c>
      <c r="D975" s="4" t="s">
        <v>281</v>
      </c>
      <c r="E975" s="4" t="s">
        <v>781</v>
      </c>
      <c r="F975" s="42">
        <v>1091.1379000000002</v>
      </c>
      <c r="G975" s="42">
        <v>2537.5300000000002</v>
      </c>
    </row>
    <row r="976" spans="1:7" outlineLevel="3">
      <c r="A976" s="3">
        <v>38397</v>
      </c>
      <c r="B976" s="4" t="s">
        <v>243</v>
      </c>
      <c r="C976" s="4" t="s">
        <v>258</v>
      </c>
      <c r="D976" s="4" t="s">
        <v>288</v>
      </c>
      <c r="E976" s="4" t="s">
        <v>1546</v>
      </c>
      <c r="F976" s="42">
        <v>8318.6202000000012</v>
      </c>
      <c r="G976" s="42">
        <v>8896.92</v>
      </c>
    </row>
    <row r="977" spans="1:7" outlineLevel="3">
      <c r="A977" s="3">
        <v>38400</v>
      </c>
      <c r="B977" s="4" t="s">
        <v>243</v>
      </c>
      <c r="C977" s="4" t="s">
        <v>258</v>
      </c>
      <c r="D977" s="4" t="s">
        <v>276</v>
      </c>
      <c r="E977" s="4" t="s">
        <v>1537</v>
      </c>
      <c r="F977" s="42">
        <v>2266.7966000000001</v>
      </c>
      <c r="G977" s="42">
        <v>5271.62</v>
      </c>
    </row>
    <row r="978" spans="1:7" outlineLevel="3">
      <c r="A978" s="3">
        <v>38426</v>
      </c>
      <c r="B978" s="4" t="s">
        <v>243</v>
      </c>
      <c r="C978" s="4" t="s">
        <v>258</v>
      </c>
      <c r="D978" s="4" t="s">
        <v>268</v>
      </c>
      <c r="E978" s="4" t="s">
        <v>1476</v>
      </c>
      <c r="F978" s="42">
        <v>1377.0771</v>
      </c>
      <c r="G978" s="42">
        <v>3721.83</v>
      </c>
    </row>
    <row r="979" spans="1:7" outlineLevel="3">
      <c r="A979" s="3">
        <v>38462</v>
      </c>
      <c r="B979" s="4" t="s">
        <v>243</v>
      </c>
      <c r="C979" s="4" t="s">
        <v>258</v>
      </c>
      <c r="D979" s="4" t="s">
        <v>256</v>
      </c>
      <c r="E979" s="4" t="s">
        <v>604</v>
      </c>
      <c r="F979" s="42">
        <v>5392.3649999999998</v>
      </c>
      <c r="G979" s="42">
        <v>7189.82</v>
      </c>
    </row>
    <row r="980" spans="1:7" outlineLevel="3">
      <c r="A980" s="3">
        <v>38467</v>
      </c>
      <c r="B980" s="4" t="s">
        <v>243</v>
      </c>
      <c r="C980" s="4" t="s">
        <v>258</v>
      </c>
      <c r="D980" s="4" t="s">
        <v>262</v>
      </c>
      <c r="E980" s="4" t="s">
        <v>1382</v>
      </c>
      <c r="F980" s="42">
        <v>3292.3628000000003</v>
      </c>
      <c r="G980" s="42">
        <v>4841.71</v>
      </c>
    </row>
    <row r="981" spans="1:7" outlineLevel="3">
      <c r="A981" s="3">
        <v>38469</v>
      </c>
      <c r="B981" s="4" t="s">
        <v>243</v>
      </c>
      <c r="C981" s="4" t="s">
        <v>258</v>
      </c>
      <c r="D981" s="4" t="s">
        <v>268</v>
      </c>
      <c r="E981" s="4" t="s">
        <v>1375</v>
      </c>
      <c r="F981" s="42">
        <v>1942.1775000000002</v>
      </c>
      <c r="G981" s="42">
        <v>2589.5700000000002</v>
      </c>
    </row>
    <row r="982" spans="1:7" outlineLevel="3">
      <c r="A982" s="3">
        <v>38496</v>
      </c>
      <c r="B982" s="4" t="s">
        <v>243</v>
      </c>
      <c r="C982" s="4" t="s">
        <v>258</v>
      </c>
      <c r="D982" s="4" t="s">
        <v>256</v>
      </c>
      <c r="E982" s="4" t="s">
        <v>1307</v>
      </c>
      <c r="F982" s="42">
        <v>6515.34</v>
      </c>
      <c r="G982" s="42">
        <v>8687.1200000000008</v>
      </c>
    </row>
    <row r="983" spans="1:7" outlineLevel="3">
      <c r="A983" s="3">
        <v>38504</v>
      </c>
      <c r="B983" s="4" t="s">
        <v>243</v>
      </c>
      <c r="C983" s="4" t="s">
        <v>258</v>
      </c>
      <c r="D983" s="4" t="s">
        <v>303</v>
      </c>
      <c r="E983" s="4" t="s">
        <v>1291</v>
      </c>
      <c r="F983" s="42">
        <v>4504.0275000000001</v>
      </c>
      <c r="G983" s="42">
        <v>6005.37</v>
      </c>
    </row>
    <row r="984" spans="1:7" outlineLevel="3">
      <c r="A984" s="3">
        <v>38508</v>
      </c>
      <c r="B984" s="4" t="s">
        <v>243</v>
      </c>
      <c r="C984" s="4" t="s">
        <v>258</v>
      </c>
      <c r="D984" s="4" t="s">
        <v>262</v>
      </c>
      <c r="E984" s="4" t="s">
        <v>1281</v>
      </c>
      <c r="F984" s="42">
        <v>246.18359999999998</v>
      </c>
      <c r="G984" s="42">
        <v>572.52</v>
      </c>
    </row>
    <row r="985" spans="1:7" outlineLevel="3">
      <c r="A985" s="3">
        <v>38525</v>
      </c>
      <c r="B985" s="4" t="s">
        <v>243</v>
      </c>
      <c r="C985" s="4" t="s">
        <v>258</v>
      </c>
      <c r="D985" s="4" t="s">
        <v>245</v>
      </c>
      <c r="E985" s="4" t="s">
        <v>1238</v>
      </c>
      <c r="F985" s="42">
        <v>6892.1624999999995</v>
      </c>
      <c r="G985" s="42">
        <v>9189.5499999999993</v>
      </c>
    </row>
    <row r="986" spans="1:7" outlineLevel="3">
      <c r="A986" s="3">
        <v>38541</v>
      </c>
      <c r="B986" s="4" t="s">
        <v>243</v>
      </c>
      <c r="C986" s="4" t="s">
        <v>258</v>
      </c>
      <c r="D986" s="4" t="s">
        <v>268</v>
      </c>
      <c r="E986" s="4" t="s">
        <v>1205</v>
      </c>
      <c r="F986" s="42">
        <v>5691.5341999999991</v>
      </c>
      <c r="G986" s="42">
        <v>9812.99</v>
      </c>
    </row>
    <row r="987" spans="1:7" outlineLevel="3">
      <c r="A987" s="3">
        <v>38547</v>
      </c>
      <c r="B987" s="4" t="s">
        <v>243</v>
      </c>
      <c r="C987" s="4" t="s">
        <v>258</v>
      </c>
      <c r="D987" s="4" t="s">
        <v>303</v>
      </c>
      <c r="E987" s="4" t="s">
        <v>1188</v>
      </c>
      <c r="F987" s="42">
        <v>2148.5971</v>
      </c>
      <c r="G987" s="42">
        <v>3641.69</v>
      </c>
    </row>
    <row r="988" spans="1:7" outlineLevel="3">
      <c r="A988" s="3">
        <v>38549</v>
      </c>
      <c r="B988" s="4" t="s">
        <v>243</v>
      </c>
      <c r="C988" s="4" t="s">
        <v>258</v>
      </c>
      <c r="D988" s="4" t="s">
        <v>279</v>
      </c>
      <c r="E988" s="4" t="s">
        <v>1180</v>
      </c>
      <c r="F988" s="42">
        <v>2287.7325000000001</v>
      </c>
      <c r="G988" s="42">
        <v>3050.31</v>
      </c>
    </row>
    <row r="989" spans="1:7" outlineLevel="3">
      <c r="A989" s="3">
        <v>38649</v>
      </c>
      <c r="B989" s="4" t="s">
        <v>243</v>
      </c>
      <c r="C989" s="4" t="s">
        <v>258</v>
      </c>
      <c r="D989" s="4" t="s">
        <v>254</v>
      </c>
      <c r="E989" s="4" t="s">
        <v>907</v>
      </c>
      <c r="F989" s="42">
        <v>1798.3416</v>
      </c>
      <c r="G989" s="42">
        <v>2043.57</v>
      </c>
    </row>
    <row r="990" spans="1:7" outlineLevel="3">
      <c r="A990" s="3">
        <v>38666</v>
      </c>
      <c r="B990" s="4" t="s">
        <v>243</v>
      </c>
      <c r="C990" s="4" t="s">
        <v>258</v>
      </c>
      <c r="D990" s="4" t="s">
        <v>265</v>
      </c>
      <c r="E990" s="4" t="s">
        <v>864</v>
      </c>
      <c r="F990" s="42">
        <v>4551.2830000000004</v>
      </c>
      <c r="G990" s="42">
        <v>8275.06</v>
      </c>
    </row>
    <row r="991" spans="1:7" outlineLevel="3">
      <c r="A991" s="3">
        <v>38687</v>
      </c>
      <c r="B991" s="4" t="s">
        <v>243</v>
      </c>
      <c r="C991" s="4" t="s">
        <v>258</v>
      </c>
      <c r="D991" s="4" t="s">
        <v>288</v>
      </c>
      <c r="E991" s="4" t="s">
        <v>815</v>
      </c>
      <c r="F991" s="42">
        <v>5728.7471999999998</v>
      </c>
      <c r="G991" s="42">
        <v>6509.94</v>
      </c>
    </row>
    <row r="992" spans="1:7" outlineLevel="3">
      <c r="A992" s="3">
        <v>38707</v>
      </c>
      <c r="B992" s="4" t="s">
        <v>243</v>
      </c>
      <c r="C992" s="4" t="s">
        <v>258</v>
      </c>
      <c r="D992" s="4" t="s">
        <v>276</v>
      </c>
      <c r="E992" s="4" t="s">
        <v>761</v>
      </c>
      <c r="F992" s="42">
        <v>2032.7170999999998</v>
      </c>
      <c r="G992" s="42">
        <v>5493.83</v>
      </c>
    </row>
    <row r="993" spans="1:7" outlineLevel="3">
      <c r="A993" s="3">
        <v>38709</v>
      </c>
      <c r="B993" s="4" t="s">
        <v>243</v>
      </c>
      <c r="C993" s="4" t="s">
        <v>258</v>
      </c>
      <c r="D993" s="4" t="s">
        <v>256</v>
      </c>
      <c r="E993" s="4" t="s">
        <v>755</v>
      </c>
      <c r="F993" s="42">
        <v>7134.1248000000005</v>
      </c>
      <c r="G993" s="42">
        <v>8106.96</v>
      </c>
    </row>
    <row r="994" spans="1:7" outlineLevel="3">
      <c r="A994" s="3">
        <v>38714</v>
      </c>
      <c r="B994" s="4" t="s">
        <v>243</v>
      </c>
      <c r="C994" s="4" t="s">
        <v>258</v>
      </c>
      <c r="D994" s="4" t="s">
        <v>256</v>
      </c>
      <c r="E994" s="4" t="s">
        <v>742</v>
      </c>
      <c r="F994" s="42">
        <v>2215.5341000000003</v>
      </c>
      <c r="G994" s="42">
        <v>5987.93</v>
      </c>
    </row>
    <row r="995" spans="1:7" outlineLevel="3">
      <c r="A995" s="3">
        <v>38732</v>
      </c>
      <c r="B995" s="4" t="s">
        <v>243</v>
      </c>
      <c r="C995" s="4" t="s">
        <v>258</v>
      </c>
      <c r="D995" s="4" t="s">
        <v>279</v>
      </c>
      <c r="E995" s="4" t="s">
        <v>687</v>
      </c>
      <c r="F995" s="42">
        <v>78.909300000000002</v>
      </c>
      <c r="G995" s="42">
        <v>183.51</v>
      </c>
    </row>
    <row r="996" spans="1:7" outlineLevel="3">
      <c r="A996" s="3">
        <v>38745</v>
      </c>
      <c r="B996" s="4" t="s">
        <v>243</v>
      </c>
      <c r="C996" s="4" t="s">
        <v>258</v>
      </c>
      <c r="D996" s="4" t="s">
        <v>317</v>
      </c>
      <c r="E996" s="4" t="s">
        <v>652</v>
      </c>
      <c r="F996" s="42">
        <v>3479.96</v>
      </c>
      <c r="G996" s="42">
        <v>3954.5</v>
      </c>
    </row>
    <row r="997" spans="1:7" outlineLevel="3">
      <c r="A997" s="3">
        <v>38747</v>
      </c>
      <c r="B997" s="4" t="s">
        <v>243</v>
      </c>
      <c r="C997" s="4" t="s">
        <v>258</v>
      </c>
      <c r="D997" s="4" t="s">
        <v>256</v>
      </c>
      <c r="E997" s="4" t="s">
        <v>648</v>
      </c>
      <c r="F997" s="42">
        <v>1418.9641999999997</v>
      </c>
      <c r="G997" s="42">
        <v>2446.4899999999998</v>
      </c>
    </row>
    <row r="998" spans="1:7" outlineLevel="3">
      <c r="A998" s="3">
        <v>38771</v>
      </c>
      <c r="B998" s="4" t="s">
        <v>243</v>
      </c>
      <c r="C998" s="4" t="s">
        <v>258</v>
      </c>
      <c r="D998" s="4" t="s">
        <v>259</v>
      </c>
      <c r="E998" s="4" t="s">
        <v>583</v>
      </c>
      <c r="F998" s="42">
        <v>3682.6287999999995</v>
      </c>
      <c r="G998" s="42">
        <v>6349.36</v>
      </c>
    </row>
    <row r="999" spans="1:7" outlineLevel="3">
      <c r="A999" s="3">
        <v>38805</v>
      </c>
      <c r="B999" s="4" t="s">
        <v>243</v>
      </c>
      <c r="C999" s="4" t="s">
        <v>258</v>
      </c>
      <c r="D999" s="4" t="s">
        <v>303</v>
      </c>
      <c r="E999" s="4" t="s">
        <v>486</v>
      </c>
      <c r="F999" s="42">
        <v>4241.5408000000007</v>
      </c>
      <c r="G999" s="42">
        <v>6237.56</v>
      </c>
    </row>
    <row r="1000" spans="1:7" outlineLevel="3">
      <c r="A1000" s="3">
        <v>38821</v>
      </c>
      <c r="B1000" s="4" t="s">
        <v>243</v>
      </c>
      <c r="C1000" s="4" t="s">
        <v>258</v>
      </c>
      <c r="D1000" s="4" t="s">
        <v>303</v>
      </c>
      <c r="E1000" s="4" t="s">
        <v>442</v>
      </c>
      <c r="F1000" s="42">
        <v>5082.0752000000002</v>
      </c>
      <c r="G1000" s="42">
        <v>7473.64</v>
      </c>
    </row>
    <row r="1001" spans="1:7" outlineLevel="3">
      <c r="A1001" s="3">
        <v>38833</v>
      </c>
      <c r="B1001" s="4" t="s">
        <v>243</v>
      </c>
      <c r="C1001" s="4" t="s">
        <v>258</v>
      </c>
      <c r="D1001" s="4" t="s">
        <v>276</v>
      </c>
      <c r="E1001" s="4" t="s">
        <v>417</v>
      </c>
      <c r="F1001" s="42">
        <v>7054.7752</v>
      </c>
      <c r="G1001" s="42">
        <v>8016.79</v>
      </c>
    </row>
    <row r="1002" spans="1:7" outlineLevel="2">
      <c r="A1002" s="3"/>
      <c r="B1002" s="4"/>
      <c r="C1002" s="49" t="s">
        <v>2232</v>
      </c>
      <c r="D1002" s="4"/>
      <c r="E1002" s="4"/>
      <c r="F1002" s="42"/>
      <c r="G1002" s="42">
        <f>SUBTOTAL(9,G966:G1001)</f>
        <v>204597.69</v>
      </c>
    </row>
    <row r="1003" spans="1:7" outlineLevel="3">
      <c r="A1003" s="3">
        <v>38170</v>
      </c>
      <c r="B1003" s="4" t="s">
        <v>243</v>
      </c>
      <c r="C1003" s="4" t="s">
        <v>255</v>
      </c>
      <c r="D1003" s="4" t="s">
        <v>262</v>
      </c>
      <c r="E1003" s="4" t="s">
        <v>2108</v>
      </c>
      <c r="F1003" s="42">
        <v>899.59739999999988</v>
      </c>
      <c r="G1003" s="42">
        <v>1551.03</v>
      </c>
    </row>
    <row r="1004" spans="1:7" outlineLevel="3">
      <c r="A1004" s="3">
        <v>38176</v>
      </c>
      <c r="B1004" s="4" t="s">
        <v>243</v>
      </c>
      <c r="C1004" s="4" t="s">
        <v>255</v>
      </c>
      <c r="D1004" s="4" t="s">
        <v>251</v>
      </c>
      <c r="E1004" s="4" t="s">
        <v>2098</v>
      </c>
      <c r="F1004" s="42">
        <v>3110.4750000000004</v>
      </c>
      <c r="G1004" s="42">
        <v>4147.3</v>
      </c>
    </row>
    <row r="1005" spans="1:7" outlineLevel="3">
      <c r="A1005" s="3">
        <v>38187</v>
      </c>
      <c r="B1005" s="4" t="s">
        <v>243</v>
      </c>
      <c r="C1005" s="4" t="s">
        <v>255</v>
      </c>
      <c r="D1005" s="4" t="s">
        <v>265</v>
      </c>
      <c r="E1005" s="4" t="s">
        <v>2074</v>
      </c>
      <c r="F1005" s="42">
        <v>5542.5438000000004</v>
      </c>
      <c r="G1005" s="42">
        <v>9556.11</v>
      </c>
    </row>
    <row r="1006" spans="1:7" outlineLevel="3">
      <c r="A1006" s="3">
        <v>38202</v>
      </c>
      <c r="B1006" s="4" t="s">
        <v>243</v>
      </c>
      <c r="C1006" s="4" t="s">
        <v>255</v>
      </c>
      <c r="D1006" s="4" t="s">
        <v>251</v>
      </c>
      <c r="E1006" s="4" t="s">
        <v>2037</v>
      </c>
      <c r="F1006" s="42">
        <v>1271.6324999999999</v>
      </c>
      <c r="G1006" s="42">
        <v>2825.85</v>
      </c>
    </row>
    <row r="1007" spans="1:7" outlineLevel="3">
      <c r="A1007" s="3">
        <v>38224</v>
      </c>
      <c r="B1007" s="4" t="s">
        <v>243</v>
      </c>
      <c r="C1007" s="4" t="s">
        <v>255</v>
      </c>
      <c r="D1007" s="4" t="s">
        <v>262</v>
      </c>
      <c r="E1007" s="4" t="s">
        <v>1988</v>
      </c>
      <c r="F1007" s="42">
        <v>2637.41995</v>
      </c>
      <c r="G1007" s="42">
        <v>2820.77</v>
      </c>
    </row>
    <row r="1008" spans="1:7" outlineLevel="3">
      <c r="A1008" s="3">
        <v>38226</v>
      </c>
      <c r="B1008" s="4" t="s">
        <v>243</v>
      </c>
      <c r="C1008" s="4" t="s">
        <v>255</v>
      </c>
      <c r="D1008" s="4" t="s">
        <v>303</v>
      </c>
      <c r="E1008" s="4" t="s">
        <v>1985</v>
      </c>
      <c r="F1008" s="42">
        <v>4356.9674999999997</v>
      </c>
      <c r="G1008" s="42">
        <v>5809.29</v>
      </c>
    </row>
    <row r="1009" spans="1:7" outlineLevel="3">
      <c r="A1009" s="3">
        <v>38234</v>
      </c>
      <c r="B1009" s="4" t="s">
        <v>243</v>
      </c>
      <c r="C1009" s="4" t="s">
        <v>255</v>
      </c>
      <c r="D1009" s="4" t="s">
        <v>317</v>
      </c>
      <c r="E1009" s="4" t="s">
        <v>1959</v>
      </c>
      <c r="F1009" s="42">
        <v>5157.0475000000006</v>
      </c>
      <c r="G1009" s="42">
        <v>9376.4500000000007</v>
      </c>
    </row>
    <row r="1010" spans="1:7" outlineLevel="3">
      <c r="A1010" s="3">
        <v>38235</v>
      </c>
      <c r="B1010" s="4" t="s">
        <v>243</v>
      </c>
      <c r="C1010" s="4" t="s">
        <v>255</v>
      </c>
      <c r="D1010" s="4" t="s">
        <v>281</v>
      </c>
      <c r="E1010" s="4" t="s">
        <v>1958</v>
      </c>
      <c r="F1010" s="42">
        <v>965.33280000000002</v>
      </c>
      <c r="G1010" s="42">
        <v>2244.96</v>
      </c>
    </row>
    <row r="1011" spans="1:7" outlineLevel="3">
      <c r="A1011" s="3">
        <v>38260</v>
      </c>
      <c r="B1011" s="4" t="s">
        <v>243</v>
      </c>
      <c r="C1011" s="4" t="s">
        <v>255</v>
      </c>
      <c r="D1011" s="4" t="s">
        <v>268</v>
      </c>
      <c r="E1011" s="4" t="s">
        <v>1890</v>
      </c>
      <c r="F1011" s="42">
        <v>2121.6734999999999</v>
      </c>
      <c r="G1011" s="42">
        <v>4714.83</v>
      </c>
    </row>
    <row r="1012" spans="1:7" outlineLevel="3">
      <c r="A1012" s="3">
        <v>38300</v>
      </c>
      <c r="B1012" s="4" t="s">
        <v>243</v>
      </c>
      <c r="C1012" s="4" t="s">
        <v>255</v>
      </c>
      <c r="D1012" s="4" t="s">
        <v>281</v>
      </c>
      <c r="E1012" s="4" t="s">
        <v>1795</v>
      </c>
      <c r="F1012" s="42">
        <v>3374.2057</v>
      </c>
      <c r="G1012" s="42">
        <v>7846.99</v>
      </c>
    </row>
    <row r="1013" spans="1:7" outlineLevel="3">
      <c r="A1013" s="3">
        <v>38310</v>
      </c>
      <c r="B1013" s="4" t="s">
        <v>243</v>
      </c>
      <c r="C1013" s="4" t="s">
        <v>255</v>
      </c>
      <c r="D1013" s="4" t="s">
        <v>259</v>
      </c>
      <c r="E1013" s="4" t="s">
        <v>1780</v>
      </c>
      <c r="F1013" s="42">
        <v>4507.0646500000003</v>
      </c>
      <c r="G1013" s="42">
        <v>4820.3900000000003</v>
      </c>
    </row>
    <row r="1014" spans="1:7" outlineLevel="3">
      <c r="A1014" s="3">
        <v>38336</v>
      </c>
      <c r="B1014" s="4" t="s">
        <v>243</v>
      </c>
      <c r="C1014" s="4" t="s">
        <v>255</v>
      </c>
      <c r="D1014" s="4" t="s">
        <v>259</v>
      </c>
      <c r="E1014" s="4" t="s">
        <v>1720</v>
      </c>
      <c r="F1014" s="42">
        <v>6418.8778499999999</v>
      </c>
      <c r="G1014" s="42">
        <v>6865.11</v>
      </c>
    </row>
    <row r="1015" spans="1:7" outlineLevel="3">
      <c r="A1015" s="3">
        <v>38339</v>
      </c>
      <c r="B1015" s="4" t="s">
        <v>243</v>
      </c>
      <c r="C1015" s="4" t="s">
        <v>255</v>
      </c>
      <c r="D1015" s="4" t="s">
        <v>279</v>
      </c>
      <c r="E1015" s="4" t="s">
        <v>1712</v>
      </c>
      <c r="F1015" s="42">
        <v>758.18889999999999</v>
      </c>
      <c r="G1015" s="42">
        <v>1763.23</v>
      </c>
    </row>
    <row r="1016" spans="1:7" outlineLevel="3">
      <c r="A1016" s="3">
        <v>38354</v>
      </c>
      <c r="B1016" s="4" t="s">
        <v>243</v>
      </c>
      <c r="C1016" s="4" t="s">
        <v>255</v>
      </c>
      <c r="D1016" s="4" t="s">
        <v>254</v>
      </c>
      <c r="E1016" s="4" t="s">
        <v>1669</v>
      </c>
      <c r="F1016" s="42">
        <v>2423.7455000000004</v>
      </c>
      <c r="G1016" s="42">
        <v>4406.8100000000004</v>
      </c>
    </row>
    <row r="1017" spans="1:7" outlineLevel="3">
      <c r="A1017" s="3">
        <v>38364</v>
      </c>
      <c r="B1017" s="4" t="s">
        <v>243</v>
      </c>
      <c r="C1017" s="4" t="s">
        <v>255</v>
      </c>
      <c r="D1017" s="4" t="s">
        <v>268</v>
      </c>
      <c r="E1017" s="4" t="s">
        <v>1636</v>
      </c>
      <c r="F1017" s="42">
        <v>3836.5085000000004</v>
      </c>
      <c r="G1017" s="42">
        <v>6975.47</v>
      </c>
    </row>
    <row r="1018" spans="1:7" outlineLevel="3">
      <c r="A1018" s="3">
        <v>38373</v>
      </c>
      <c r="B1018" s="4" t="s">
        <v>243</v>
      </c>
      <c r="C1018" s="4" t="s">
        <v>255</v>
      </c>
      <c r="D1018" s="4" t="s">
        <v>268</v>
      </c>
      <c r="E1018" s="4" t="s">
        <v>1611</v>
      </c>
      <c r="F1018" s="42">
        <v>3070.1549999999997</v>
      </c>
      <c r="G1018" s="42">
        <v>4093.54</v>
      </c>
    </row>
    <row r="1019" spans="1:7" outlineLevel="3">
      <c r="A1019" s="3">
        <v>38384</v>
      </c>
      <c r="B1019" s="4" t="s">
        <v>243</v>
      </c>
      <c r="C1019" s="4" t="s">
        <v>255</v>
      </c>
      <c r="D1019" s="4" t="s">
        <v>254</v>
      </c>
      <c r="E1019" s="4" t="s">
        <v>1573</v>
      </c>
      <c r="F1019" s="42">
        <v>9318.9580000000005</v>
      </c>
      <c r="G1019" s="42">
        <v>9966.7999999999993</v>
      </c>
    </row>
    <row r="1020" spans="1:7" outlineLevel="3">
      <c r="A1020" s="3">
        <v>38393</v>
      </c>
      <c r="B1020" s="4" t="s">
        <v>243</v>
      </c>
      <c r="C1020" s="4" t="s">
        <v>255</v>
      </c>
      <c r="D1020" s="4" t="s">
        <v>276</v>
      </c>
      <c r="E1020" s="4" t="s">
        <v>1553</v>
      </c>
      <c r="F1020" s="42">
        <v>5970.7384000000002</v>
      </c>
      <c r="G1020" s="42">
        <v>6784.93</v>
      </c>
    </row>
    <row r="1021" spans="1:7" outlineLevel="3">
      <c r="A1021" s="3">
        <v>38395</v>
      </c>
      <c r="B1021" s="4" t="s">
        <v>243</v>
      </c>
      <c r="C1021" s="4" t="s">
        <v>255</v>
      </c>
      <c r="D1021" s="4" t="s">
        <v>288</v>
      </c>
      <c r="E1021" s="4" t="s">
        <v>1425</v>
      </c>
      <c r="F1021" s="42">
        <v>6955.6052499999996</v>
      </c>
      <c r="G1021" s="42">
        <v>7439.15</v>
      </c>
    </row>
    <row r="1022" spans="1:7" outlineLevel="3">
      <c r="A1022" s="3">
        <v>38405</v>
      </c>
      <c r="B1022" s="4" t="s">
        <v>243</v>
      </c>
      <c r="C1022" s="4" t="s">
        <v>255</v>
      </c>
      <c r="D1022" s="4" t="s">
        <v>303</v>
      </c>
      <c r="E1022" s="4" t="s">
        <v>1527</v>
      </c>
      <c r="F1022" s="42">
        <v>5712.8607999999995</v>
      </c>
      <c r="G1022" s="42">
        <v>9849.76</v>
      </c>
    </row>
    <row r="1023" spans="1:7" outlineLevel="3">
      <c r="A1023" s="3">
        <v>38408</v>
      </c>
      <c r="B1023" s="4" t="s">
        <v>243</v>
      </c>
      <c r="C1023" s="4" t="s">
        <v>255</v>
      </c>
      <c r="D1023" s="4" t="s">
        <v>317</v>
      </c>
      <c r="E1023" s="4" t="s">
        <v>1516</v>
      </c>
      <c r="F1023" s="42">
        <v>8385.2824000000001</v>
      </c>
      <c r="G1023" s="42">
        <v>9528.73</v>
      </c>
    </row>
    <row r="1024" spans="1:7" outlineLevel="3">
      <c r="A1024" s="3">
        <v>38431</v>
      </c>
      <c r="B1024" s="4" t="s">
        <v>243</v>
      </c>
      <c r="C1024" s="4" t="s">
        <v>255</v>
      </c>
      <c r="D1024" s="4" t="s">
        <v>288</v>
      </c>
      <c r="E1024" s="4" t="s">
        <v>1460</v>
      </c>
      <c r="F1024" s="42">
        <v>877.48650000000009</v>
      </c>
      <c r="G1024" s="42">
        <v>1595.43</v>
      </c>
    </row>
    <row r="1025" spans="1:7" outlineLevel="3">
      <c r="A1025" s="3">
        <v>38453</v>
      </c>
      <c r="B1025" s="4" t="s">
        <v>243</v>
      </c>
      <c r="C1025" s="4" t="s">
        <v>255</v>
      </c>
      <c r="D1025" s="4" t="s">
        <v>268</v>
      </c>
      <c r="E1025" s="4" t="s">
        <v>1409</v>
      </c>
      <c r="F1025" s="42">
        <v>139.9451</v>
      </c>
      <c r="G1025" s="42">
        <v>378.23</v>
      </c>
    </row>
    <row r="1026" spans="1:7" outlineLevel="3">
      <c r="A1026" s="3">
        <v>38466</v>
      </c>
      <c r="B1026" s="4" t="s">
        <v>243</v>
      </c>
      <c r="C1026" s="4" t="s">
        <v>255</v>
      </c>
      <c r="D1026" s="4" t="s">
        <v>256</v>
      </c>
      <c r="E1026" s="4" t="s">
        <v>1384</v>
      </c>
      <c r="F1026" s="42">
        <v>2100.7988</v>
      </c>
      <c r="G1026" s="42">
        <v>3089.41</v>
      </c>
    </row>
    <row r="1027" spans="1:7" outlineLevel="3">
      <c r="A1027" s="3">
        <v>38482</v>
      </c>
      <c r="B1027" s="4" t="s">
        <v>243</v>
      </c>
      <c r="C1027" s="4" t="s">
        <v>255</v>
      </c>
      <c r="D1027" s="4" t="s">
        <v>259</v>
      </c>
      <c r="E1027" s="4" t="s">
        <v>1338</v>
      </c>
      <c r="F1027" s="42">
        <v>2553.4272000000001</v>
      </c>
      <c r="G1027" s="42">
        <v>3755.04</v>
      </c>
    </row>
    <row r="1028" spans="1:7" outlineLevel="3">
      <c r="A1028" s="3">
        <v>38491</v>
      </c>
      <c r="B1028" s="4" t="s">
        <v>243</v>
      </c>
      <c r="C1028" s="4" t="s">
        <v>255</v>
      </c>
      <c r="D1028" s="4" t="s">
        <v>262</v>
      </c>
      <c r="E1028" s="4" t="s">
        <v>1317</v>
      </c>
      <c r="F1028" s="42">
        <v>4965.8156000000008</v>
      </c>
      <c r="G1028" s="42">
        <v>7302.67</v>
      </c>
    </row>
    <row r="1029" spans="1:7" outlineLevel="3">
      <c r="A1029" s="3">
        <v>38497</v>
      </c>
      <c r="B1029" s="4" t="s">
        <v>243</v>
      </c>
      <c r="C1029" s="4" t="s">
        <v>255</v>
      </c>
      <c r="D1029" s="4" t="s">
        <v>245</v>
      </c>
      <c r="E1029" s="4" t="s">
        <v>1306</v>
      </c>
      <c r="F1029" s="42">
        <v>454.23</v>
      </c>
      <c r="G1029" s="42">
        <v>1009.4</v>
      </c>
    </row>
    <row r="1030" spans="1:7" outlineLevel="3">
      <c r="A1030" s="3">
        <v>38509</v>
      </c>
      <c r="B1030" s="4" t="s">
        <v>243</v>
      </c>
      <c r="C1030" s="4" t="s">
        <v>255</v>
      </c>
      <c r="D1030" s="4" t="s">
        <v>265</v>
      </c>
      <c r="E1030" s="4" t="s">
        <v>1280</v>
      </c>
      <c r="F1030" s="42">
        <v>1802.8735999999999</v>
      </c>
      <c r="G1030" s="42">
        <v>2048.7199999999998</v>
      </c>
    </row>
    <row r="1031" spans="1:7" outlineLevel="3">
      <c r="A1031" s="3">
        <v>38546</v>
      </c>
      <c r="B1031" s="4" t="s">
        <v>243</v>
      </c>
      <c r="C1031" s="4" t="s">
        <v>255</v>
      </c>
      <c r="D1031" s="4" t="s">
        <v>276</v>
      </c>
      <c r="E1031" s="4" t="s">
        <v>1191</v>
      </c>
      <c r="F1031" s="42">
        <v>1612.1085</v>
      </c>
      <c r="G1031" s="42">
        <v>4357.05</v>
      </c>
    </row>
    <row r="1032" spans="1:7" outlineLevel="3">
      <c r="A1032" s="3">
        <v>38548</v>
      </c>
      <c r="B1032" s="4" t="s">
        <v>243</v>
      </c>
      <c r="C1032" s="4" t="s">
        <v>255</v>
      </c>
      <c r="D1032" s="4" t="s">
        <v>251</v>
      </c>
      <c r="E1032" s="4" t="s">
        <v>1182</v>
      </c>
      <c r="F1032" s="42">
        <v>2844.6792</v>
      </c>
      <c r="G1032" s="42">
        <v>3232.59</v>
      </c>
    </row>
    <row r="1033" spans="1:7" outlineLevel="3">
      <c r="A1033" s="3">
        <v>38557</v>
      </c>
      <c r="B1033" s="4" t="s">
        <v>243</v>
      </c>
      <c r="C1033" s="4" t="s">
        <v>255</v>
      </c>
      <c r="D1033" s="4" t="s">
        <v>279</v>
      </c>
      <c r="E1033" s="4" t="s">
        <v>1158</v>
      </c>
      <c r="F1033" s="42">
        <v>3234.2809999999995</v>
      </c>
      <c r="G1033" s="42">
        <v>8741.2999999999993</v>
      </c>
    </row>
    <row r="1034" spans="1:7" outlineLevel="3">
      <c r="A1034" s="3">
        <v>38565</v>
      </c>
      <c r="B1034" s="4" t="s">
        <v>243</v>
      </c>
      <c r="C1034" s="4" t="s">
        <v>255</v>
      </c>
      <c r="D1034" s="4" t="s">
        <v>268</v>
      </c>
      <c r="E1034" s="4" t="s">
        <v>1131</v>
      </c>
      <c r="F1034" s="42">
        <v>1375.0212000000001</v>
      </c>
      <c r="G1034" s="42">
        <v>2022.09</v>
      </c>
    </row>
    <row r="1035" spans="1:7" outlineLevel="3">
      <c r="A1035" s="3">
        <v>38571</v>
      </c>
      <c r="B1035" s="4" t="s">
        <v>243</v>
      </c>
      <c r="C1035" s="4" t="s">
        <v>255</v>
      </c>
      <c r="D1035" s="4" t="s">
        <v>256</v>
      </c>
      <c r="E1035" s="4" t="s">
        <v>1116</v>
      </c>
      <c r="F1035" s="42">
        <v>6549.8713500000003</v>
      </c>
      <c r="G1035" s="42">
        <v>7005.21</v>
      </c>
    </row>
    <row r="1036" spans="1:7" outlineLevel="3">
      <c r="A1036" s="3">
        <v>38576</v>
      </c>
      <c r="B1036" s="4" t="s">
        <v>243</v>
      </c>
      <c r="C1036" s="4" t="s">
        <v>255</v>
      </c>
      <c r="D1036" s="4" t="s">
        <v>251</v>
      </c>
      <c r="E1036" s="4" t="s">
        <v>1103</v>
      </c>
      <c r="F1036" s="42">
        <v>661.54499999999996</v>
      </c>
      <c r="G1036" s="42">
        <v>882.06</v>
      </c>
    </row>
    <row r="1037" spans="1:7" outlineLevel="3">
      <c r="A1037" s="3">
        <v>38589</v>
      </c>
      <c r="B1037" s="4" t="s">
        <v>243</v>
      </c>
      <c r="C1037" s="4" t="s">
        <v>255</v>
      </c>
      <c r="D1037" s="4" t="s">
        <v>251</v>
      </c>
      <c r="E1037" s="4" t="s">
        <v>1070</v>
      </c>
      <c r="F1037" s="42">
        <v>274.96800000000002</v>
      </c>
      <c r="G1037" s="42">
        <v>611.04</v>
      </c>
    </row>
    <row r="1038" spans="1:7" outlineLevel="3">
      <c r="A1038" s="3">
        <v>38611</v>
      </c>
      <c r="B1038" s="4" t="s">
        <v>243</v>
      </c>
      <c r="C1038" s="4" t="s">
        <v>255</v>
      </c>
      <c r="D1038" s="4" t="s">
        <v>317</v>
      </c>
      <c r="E1038" s="4" t="s">
        <v>1004</v>
      </c>
      <c r="F1038" s="42">
        <v>4240.0967000000001</v>
      </c>
      <c r="G1038" s="42">
        <v>9860.69</v>
      </c>
    </row>
    <row r="1039" spans="1:7" outlineLevel="3">
      <c r="A1039" s="3">
        <v>38613</v>
      </c>
      <c r="B1039" s="4" t="s">
        <v>243</v>
      </c>
      <c r="C1039" s="4" t="s">
        <v>255</v>
      </c>
      <c r="D1039" s="4" t="s">
        <v>288</v>
      </c>
      <c r="E1039" s="4" t="s">
        <v>998</v>
      </c>
      <c r="F1039" s="42">
        <v>3598.8477999999996</v>
      </c>
      <c r="G1039" s="42">
        <v>6204.91</v>
      </c>
    </row>
    <row r="1040" spans="1:7" outlineLevel="3">
      <c r="A1040" s="3">
        <v>38640</v>
      </c>
      <c r="B1040" s="4" t="s">
        <v>243</v>
      </c>
      <c r="C1040" s="4" t="s">
        <v>255</v>
      </c>
      <c r="D1040" s="4" t="s">
        <v>281</v>
      </c>
      <c r="E1040" s="4" t="s">
        <v>925</v>
      </c>
      <c r="F1040" s="42">
        <v>3219.6067999999996</v>
      </c>
      <c r="G1040" s="42">
        <v>8701.64</v>
      </c>
    </row>
    <row r="1041" spans="1:7" outlineLevel="3">
      <c r="A1041" s="3">
        <v>38716</v>
      </c>
      <c r="B1041" s="4" t="s">
        <v>243</v>
      </c>
      <c r="C1041" s="4" t="s">
        <v>255</v>
      </c>
      <c r="D1041" s="4" t="s">
        <v>265</v>
      </c>
      <c r="E1041" s="4" t="s">
        <v>730</v>
      </c>
      <c r="F1041" s="42">
        <v>5338.44</v>
      </c>
      <c r="G1041" s="42">
        <v>7117.92</v>
      </c>
    </row>
    <row r="1042" spans="1:7" outlineLevel="3">
      <c r="A1042" s="3">
        <v>38726</v>
      </c>
      <c r="B1042" s="4" t="s">
        <v>243</v>
      </c>
      <c r="C1042" s="4" t="s">
        <v>255</v>
      </c>
      <c r="D1042" s="4" t="s">
        <v>281</v>
      </c>
      <c r="E1042" s="4" t="s">
        <v>698</v>
      </c>
      <c r="F1042" s="42">
        <v>1222.6199999999999</v>
      </c>
      <c r="G1042" s="42">
        <v>1630.16</v>
      </c>
    </row>
    <row r="1043" spans="1:7" outlineLevel="3">
      <c r="A1043" s="3">
        <v>38739</v>
      </c>
      <c r="B1043" s="4" t="s">
        <v>243</v>
      </c>
      <c r="C1043" s="4" t="s">
        <v>255</v>
      </c>
      <c r="D1043" s="4" t="s">
        <v>245</v>
      </c>
      <c r="E1043" s="4" t="s">
        <v>666</v>
      </c>
      <c r="F1043" s="42">
        <v>4517.7975999999999</v>
      </c>
      <c r="G1043" s="42">
        <v>6643.82</v>
      </c>
    </row>
    <row r="1044" spans="1:7" outlineLevel="3">
      <c r="A1044" s="3">
        <v>38794</v>
      </c>
      <c r="B1044" s="4" t="s">
        <v>243</v>
      </c>
      <c r="C1044" s="4" t="s">
        <v>255</v>
      </c>
      <c r="D1044" s="4" t="s">
        <v>276</v>
      </c>
      <c r="E1044" s="4" t="s">
        <v>523</v>
      </c>
      <c r="F1044" s="42">
        <v>3495.9450000000002</v>
      </c>
      <c r="G1044" s="42">
        <v>4661.26</v>
      </c>
    </row>
    <row r="1045" spans="1:7" outlineLevel="3">
      <c r="A1045" s="3">
        <v>38834</v>
      </c>
      <c r="B1045" s="4" t="s">
        <v>243</v>
      </c>
      <c r="C1045" s="4" t="s">
        <v>255</v>
      </c>
      <c r="D1045" s="4" t="s">
        <v>256</v>
      </c>
      <c r="E1045" s="4" t="s">
        <v>355</v>
      </c>
      <c r="F1045" s="42">
        <v>1186.6409000000001</v>
      </c>
      <c r="G1045" s="42">
        <v>2759.63</v>
      </c>
    </row>
    <row r="1046" spans="1:7" outlineLevel="3">
      <c r="A1046" s="3">
        <v>38843</v>
      </c>
      <c r="B1046" s="4" t="s">
        <v>243</v>
      </c>
      <c r="C1046" s="4" t="s">
        <v>255</v>
      </c>
      <c r="D1046" s="4" t="s">
        <v>245</v>
      </c>
      <c r="E1046" s="4" t="s">
        <v>384</v>
      </c>
      <c r="F1046" s="42">
        <v>3558.8649</v>
      </c>
      <c r="G1046" s="42">
        <v>8276.43</v>
      </c>
    </row>
    <row r="1047" spans="1:7" outlineLevel="3">
      <c r="A1047" s="3">
        <v>38876</v>
      </c>
      <c r="B1047" s="4" t="s">
        <v>243</v>
      </c>
      <c r="C1047" s="4" t="s">
        <v>255</v>
      </c>
      <c r="D1047" s="4" t="s">
        <v>268</v>
      </c>
      <c r="E1047" s="4" t="s">
        <v>292</v>
      </c>
      <c r="F1047" s="42">
        <v>1563.0155999999999</v>
      </c>
      <c r="G1047" s="42">
        <v>3634.92</v>
      </c>
    </row>
    <row r="1048" spans="1:7" outlineLevel="3">
      <c r="A1048" s="3">
        <v>38877</v>
      </c>
      <c r="B1048" s="4" t="s">
        <v>243</v>
      </c>
      <c r="C1048" s="4" t="s">
        <v>255</v>
      </c>
      <c r="D1048" s="4" t="s">
        <v>262</v>
      </c>
      <c r="E1048" s="4" t="s">
        <v>284</v>
      </c>
      <c r="F1048" s="42">
        <v>2478.7079999999996</v>
      </c>
      <c r="G1048" s="42">
        <v>4201.2</v>
      </c>
    </row>
    <row r="1049" spans="1:7" outlineLevel="2">
      <c r="A1049" s="3"/>
      <c r="B1049" s="4"/>
      <c r="C1049" s="49" t="s">
        <v>2233</v>
      </c>
      <c r="D1049" s="4"/>
      <c r="E1049" s="4"/>
      <c r="F1049" s="42"/>
      <c r="G1049" s="42">
        <f>SUBTOTAL(9,G1003:G1048)</f>
        <v>233110.32000000004</v>
      </c>
    </row>
    <row r="1050" spans="1:7" outlineLevel="1">
      <c r="A1050" s="3"/>
      <c r="B1050" s="49" t="s">
        <v>2222</v>
      </c>
      <c r="C1050" s="4"/>
      <c r="D1050" s="4"/>
      <c r="E1050" s="4"/>
      <c r="F1050" s="42"/>
      <c r="G1050" s="42">
        <f>SUBTOTAL(9,G700:G1048)</f>
        <v>1723421.3799999997</v>
      </c>
    </row>
    <row r="1051" spans="1:7" outlineLevel="3">
      <c r="A1051" s="3">
        <v>38184</v>
      </c>
      <c r="B1051" s="4" t="s">
        <v>264</v>
      </c>
      <c r="C1051" s="4" t="s">
        <v>244</v>
      </c>
      <c r="D1051" s="4" t="s">
        <v>276</v>
      </c>
      <c r="E1051" s="4" t="s">
        <v>2082</v>
      </c>
      <c r="F1051" s="42">
        <v>858.46379999999988</v>
      </c>
      <c r="G1051" s="42">
        <v>1480.11</v>
      </c>
    </row>
    <row r="1052" spans="1:7" outlineLevel="3">
      <c r="A1052" s="3">
        <v>38189</v>
      </c>
      <c r="B1052" s="4" t="s">
        <v>264</v>
      </c>
      <c r="C1052" s="4" t="s">
        <v>244</v>
      </c>
      <c r="D1052" s="4" t="s">
        <v>303</v>
      </c>
      <c r="E1052" s="4" t="s">
        <v>2072</v>
      </c>
      <c r="F1052" s="42">
        <v>3119.5596999999998</v>
      </c>
      <c r="G1052" s="42">
        <v>7254.79</v>
      </c>
    </row>
    <row r="1053" spans="1:7" outlineLevel="3">
      <c r="A1053" s="3">
        <v>38211</v>
      </c>
      <c r="B1053" s="4" t="s">
        <v>264</v>
      </c>
      <c r="C1053" s="4" t="s">
        <v>244</v>
      </c>
      <c r="D1053" s="4" t="s">
        <v>288</v>
      </c>
      <c r="E1053" s="4" t="s">
        <v>2018</v>
      </c>
      <c r="F1053" s="42">
        <v>6187.3336000000008</v>
      </c>
      <c r="G1053" s="42">
        <v>9099.02</v>
      </c>
    </row>
    <row r="1054" spans="1:7" outlineLevel="3">
      <c r="A1054" s="3">
        <v>38224</v>
      </c>
      <c r="B1054" s="4" t="s">
        <v>264</v>
      </c>
      <c r="C1054" s="4" t="s">
        <v>244</v>
      </c>
      <c r="D1054" s="4" t="s">
        <v>256</v>
      </c>
      <c r="E1054" s="4" t="s">
        <v>1989</v>
      </c>
      <c r="F1054" s="42">
        <v>666.74479999999994</v>
      </c>
      <c r="G1054" s="42">
        <v>1149.56</v>
      </c>
    </row>
    <row r="1055" spans="1:7" outlineLevel="3">
      <c r="A1055" s="3">
        <v>38230</v>
      </c>
      <c r="B1055" s="4" t="s">
        <v>264</v>
      </c>
      <c r="C1055" s="4" t="s">
        <v>244</v>
      </c>
      <c r="D1055" s="4" t="s">
        <v>259</v>
      </c>
      <c r="E1055" s="4" t="s">
        <v>1969</v>
      </c>
      <c r="F1055" s="42">
        <v>2393.5456000000004</v>
      </c>
      <c r="G1055" s="42">
        <v>3519.92</v>
      </c>
    </row>
    <row r="1056" spans="1:7" outlineLevel="3">
      <c r="A1056" s="3">
        <v>38232</v>
      </c>
      <c r="B1056" s="4" t="s">
        <v>264</v>
      </c>
      <c r="C1056" s="4" t="s">
        <v>244</v>
      </c>
      <c r="D1056" s="4" t="s">
        <v>256</v>
      </c>
      <c r="E1056" s="4" t="s">
        <v>1963</v>
      </c>
      <c r="F1056" s="42">
        <v>3978.6256000000003</v>
      </c>
      <c r="G1056" s="42">
        <v>5850.92</v>
      </c>
    </row>
    <row r="1057" spans="1:7" outlineLevel="3">
      <c r="A1057" s="3">
        <v>38239</v>
      </c>
      <c r="B1057" s="4" t="s">
        <v>264</v>
      </c>
      <c r="C1057" s="4" t="s">
        <v>244</v>
      </c>
      <c r="D1057" s="4" t="s">
        <v>259</v>
      </c>
      <c r="E1057" s="4" t="s">
        <v>674</v>
      </c>
      <c r="F1057" s="42">
        <v>4665.4069</v>
      </c>
      <c r="G1057" s="42">
        <v>4989.74</v>
      </c>
    </row>
    <row r="1058" spans="1:7" outlineLevel="3">
      <c r="A1058" s="3">
        <v>38260</v>
      </c>
      <c r="B1058" s="4" t="s">
        <v>264</v>
      </c>
      <c r="C1058" s="4" t="s">
        <v>244</v>
      </c>
      <c r="D1058" s="4" t="s">
        <v>265</v>
      </c>
      <c r="E1058" s="4" t="s">
        <v>1887</v>
      </c>
      <c r="F1058" s="42">
        <v>2844.6118000000001</v>
      </c>
      <c r="G1058" s="42">
        <v>7688.14</v>
      </c>
    </row>
    <row r="1059" spans="1:7" outlineLevel="3">
      <c r="A1059" s="3">
        <v>38300</v>
      </c>
      <c r="B1059" s="4" t="s">
        <v>264</v>
      </c>
      <c r="C1059" s="4" t="s">
        <v>244</v>
      </c>
      <c r="D1059" s="4" t="s">
        <v>251</v>
      </c>
      <c r="E1059" s="4" t="s">
        <v>1796</v>
      </c>
      <c r="F1059" s="42">
        <v>3704.6549999999997</v>
      </c>
      <c r="G1059" s="42">
        <v>4939.54</v>
      </c>
    </row>
    <row r="1060" spans="1:7" outlineLevel="3">
      <c r="A1060" s="3">
        <v>38326</v>
      </c>
      <c r="B1060" s="4" t="s">
        <v>264</v>
      </c>
      <c r="C1060" s="4" t="s">
        <v>244</v>
      </c>
      <c r="D1060" s="4" t="s">
        <v>288</v>
      </c>
      <c r="E1060" s="4" t="s">
        <v>1747</v>
      </c>
      <c r="F1060" s="42">
        <v>2640.1320000000001</v>
      </c>
      <c r="G1060" s="42">
        <v>4800.24</v>
      </c>
    </row>
    <row r="1061" spans="1:7" outlineLevel="3">
      <c r="A1061" s="3">
        <v>38347</v>
      </c>
      <c r="B1061" s="4" t="s">
        <v>264</v>
      </c>
      <c r="C1061" s="4" t="s">
        <v>244</v>
      </c>
      <c r="D1061" s="4" t="s">
        <v>245</v>
      </c>
      <c r="E1061" s="4" t="s">
        <v>944</v>
      </c>
      <c r="F1061" s="42">
        <v>4914.2984000000006</v>
      </c>
      <c r="G1061" s="42">
        <v>5584.43</v>
      </c>
    </row>
    <row r="1062" spans="1:7" outlineLevel="3">
      <c r="A1062" s="3">
        <v>38361</v>
      </c>
      <c r="B1062" s="4" t="s">
        <v>264</v>
      </c>
      <c r="C1062" s="4" t="s">
        <v>244</v>
      </c>
      <c r="D1062" s="4" t="s">
        <v>276</v>
      </c>
      <c r="E1062" s="4" t="s">
        <v>1648</v>
      </c>
      <c r="F1062" s="42">
        <v>1205.0756000000001</v>
      </c>
      <c r="G1062" s="42">
        <v>1772.17</v>
      </c>
    </row>
    <row r="1063" spans="1:7" outlineLevel="3">
      <c r="A1063" s="3">
        <v>38369</v>
      </c>
      <c r="B1063" s="4" t="s">
        <v>264</v>
      </c>
      <c r="C1063" s="4" t="s">
        <v>244</v>
      </c>
      <c r="D1063" s="4" t="s">
        <v>303</v>
      </c>
      <c r="E1063" s="4" t="s">
        <v>1617</v>
      </c>
      <c r="F1063" s="42">
        <v>3119.0852000000004</v>
      </c>
      <c r="G1063" s="42">
        <v>3335.92</v>
      </c>
    </row>
    <row r="1064" spans="1:7" outlineLevel="3">
      <c r="A1064" s="3">
        <v>38374</v>
      </c>
      <c r="B1064" s="4" t="s">
        <v>264</v>
      </c>
      <c r="C1064" s="4" t="s">
        <v>244</v>
      </c>
      <c r="D1064" s="4" t="s">
        <v>254</v>
      </c>
      <c r="E1064" s="4" t="s">
        <v>1607</v>
      </c>
      <c r="F1064" s="42">
        <v>1735.7340000000002</v>
      </c>
      <c r="G1064" s="42">
        <v>1856.4</v>
      </c>
    </row>
    <row r="1065" spans="1:7" outlineLevel="3">
      <c r="A1065" s="3">
        <v>38418</v>
      </c>
      <c r="B1065" s="4" t="s">
        <v>264</v>
      </c>
      <c r="C1065" s="4" t="s">
        <v>244</v>
      </c>
      <c r="D1065" s="4" t="s">
        <v>268</v>
      </c>
      <c r="E1065" s="4" t="s">
        <v>1496</v>
      </c>
      <c r="F1065" s="42">
        <v>2921.1075000000001</v>
      </c>
      <c r="G1065" s="42">
        <v>3894.81</v>
      </c>
    </row>
    <row r="1066" spans="1:7" outlineLevel="3">
      <c r="A1066" s="3">
        <v>38481</v>
      </c>
      <c r="B1066" s="4" t="s">
        <v>264</v>
      </c>
      <c r="C1066" s="4" t="s">
        <v>244</v>
      </c>
      <c r="D1066" s="4" t="s">
        <v>256</v>
      </c>
      <c r="E1066" s="4" t="s">
        <v>1340</v>
      </c>
      <c r="F1066" s="42">
        <v>1059.3137000000002</v>
      </c>
      <c r="G1066" s="42">
        <v>2863.01</v>
      </c>
    </row>
    <row r="1067" spans="1:7" outlineLevel="3">
      <c r="A1067" s="3">
        <v>38513</v>
      </c>
      <c r="B1067" s="4" t="s">
        <v>264</v>
      </c>
      <c r="C1067" s="4" t="s">
        <v>244</v>
      </c>
      <c r="D1067" s="4" t="s">
        <v>259</v>
      </c>
      <c r="E1067" s="4" t="s">
        <v>1265</v>
      </c>
      <c r="F1067" s="42">
        <v>3657.6316000000002</v>
      </c>
      <c r="G1067" s="42">
        <v>8506.1200000000008</v>
      </c>
    </row>
    <row r="1068" spans="1:7" outlineLevel="3">
      <c r="A1068" s="3">
        <v>38530</v>
      </c>
      <c r="B1068" s="4" t="s">
        <v>264</v>
      </c>
      <c r="C1068" s="4" t="s">
        <v>244</v>
      </c>
      <c r="D1068" s="4" t="s">
        <v>317</v>
      </c>
      <c r="E1068" s="4" t="s">
        <v>1227</v>
      </c>
      <c r="F1068" s="42">
        <v>2180.67</v>
      </c>
      <c r="G1068" s="42">
        <v>2907.56</v>
      </c>
    </row>
    <row r="1069" spans="1:7" outlineLevel="3">
      <c r="A1069" s="3">
        <v>38552</v>
      </c>
      <c r="B1069" s="4" t="s">
        <v>264</v>
      </c>
      <c r="C1069" s="4" t="s">
        <v>244</v>
      </c>
      <c r="D1069" s="4" t="s">
        <v>268</v>
      </c>
      <c r="E1069" s="4" t="s">
        <v>1169</v>
      </c>
      <c r="F1069" s="42">
        <v>5046</v>
      </c>
      <c r="G1069" s="42">
        <v>8700</v>
      </c>
    </row>
    <row r="1070" spans="1:7" outlineLevel="3">
      <c r="A1070" s="3">
        <v>38565</v>
      </c>
      <c r="B1070" s="4" t="s">
        <v>264</v>
      </c>
      <c r="C1070" s="4" t="s">
        <v>244</v>
      </c>
      <c r="D1070" s="4" t="s">
        <v>288</v>
      </c>
      <c r="E1070" s="4" t="s">
        <v>1132</v>
      </c>
      <c r="F1070" s="42">
        <v>295.24549999999999</v>
      </c>
      <c r="G1070" s="42">
        <v>536.80999999999995</v>
      </c>
    </row>
    <row r="1071" spans="1:7" outlineLevel="3">
      <c r="A1071" s="3">
        <v>38571</v>
      </c>
      <c r="B1071" s="4" t="s">
        <v>264</v>
      </c>
      <c r="C1071" s="4" t="s">
        <v>244</v>
      </c>
      <c r="D1071" s="4" t="s">
        <v>259</v>
      </c>
      <c r="E1071" s="4" t="s">
        <v>1115</v>
      </c>
      <c r="F1071" s="42">
        <v>8482.2452000000012</v>
      </c>
      <c r="G1071" s="42">
        <v>9071.92</v>
      </c>
    </row>
    <row r="1072" spans="1:7" outlineLevel="3">
      <c r="A1072" s="3">
        <v>38584</v>
      </c>
      <c r="B1072" s="4" t="s">
        <v>264</v>
      </c>
      <c r="C1072" s="4" t="s">
        <v>244</v>
      </c>
      <c r="D1072" s="4" t="s">
        <v>268</v>
      </c>
      <c r="E1072" s="4" t="s">
        <v>1085</v>
      </c>
      <c r="F1072" s="42">
        <v>871.995</v>
      </c>
      <c r="G1072" s="42">
        <v>1162.6600000000001</v>
      </c>
    </row>
    <row r="1073" spans="1:7" outlineLevel="3">
      <c r="A1073" s="3">
        <v>38598</v>
      </c>
      <c r="B1073" s="4" t="s">
        <v>264</v>
      </c>
      <c r="C1073" s="4" t="s">
        <v>244</v>
      </c>
      <c r="D1073" s="4" t="s">
        <v>245</v>
      </c>
      <c r="E1073" s="4" t="s">
        <v>796</v>
      </c>
      <c r="F1073" s="42">
        <v>2499.6289999999999</v>
      </c>
      <c r="G1073" s="42">
        <v>4544.78</v>
      </c>
    </row>
    <row r="1074" spans="1:7" outlineLevel="3">
      <c r="A1074" s="3">
        <v>38603</v>
      </c>
      <c r="B1074" s="4" t="s">
        <v>264</v>
      </c>
      <c r="C1074" s="4" t="s">
        <v>244</v>
      </c>
      <c r="D1074" s="4" t="s">
        <v>268</v>
      </c>
      <c r="E1074" s="4" t="s">
        <v>1031</v>
      </c>
      <c r="F1074" s="42">
        <v>890.87400000000002</v>
      </c>
      <c r="G1074" s="42">
        <v>2071.8000000000002</v>
      </c>
    </row>
    <row r="1075" spans="1:7" outlineLevel="3">
      <c r="A1075" s="3">
        <v>38611</v>
      </c>
      <c r="B1075" s="4" t="s">
        <v>264</v>
      </c>
      <c r="C1075" s="4" t="s">
        <v>244</v>
      </c>
      <c r="D1075" s="4" t="s">
        <v>245</v>
      </c>
      <c r="E1075" s="4" t="s">
        <v>606</v>
      </c>
      <c r="F1075" s="42">
        <v>266.30239999999998</v>
      </c>
      <c r="G1075" s="42">
        <v>451.36</v>
      </c>
    </row>
    <row r="1076" spans="1:7" outlineLevel="3">
      <c r="A1076" s="3">
        <v>38636</v>
      </c>
      <c r="B1076" s="4" t="s">
        <v>264</v>
      </c>
      <c r="C1076" s="4" t="s">
        <v>244</v>
      </c>
      <c r="D1076" s="4" t="s">
        <v>245</v>
      </c>
      <c r="E1076" s="4" t="s">
        <v>725</v>
      </c>
      <c r="F1076" s="42">
        <v>396.12650000000002</v>
      </c>
      <c r="G1076" s="42">
        <v>720.23</v>
      </c>
    </row>
    <row r="1077" spans="1:7" outlineLevel="3">
      <c r="A1077" s="3">
        <v>38640</v>
      </c>
      <c r="B1077" s="4" t="s">
        <v>264</v>
      </c>
      <c r="C1077" s="4" t="s">
        <v>244</v>
      </c>
      <c r="D1077" s="4" t="s">
        <v>256</v>
      </c>
      <c r="E1077" s="4" t="s">
        <v>929</v>
      </c>
      <c r="F1077" s="42">
        <v>1227.1600000000001</v>
      </c>
      <c r="G1077" s="42">
        <v>1394.5</v>
      </c>
    </row>
    <row r="1078" spans="1:7" outlineLevel="3">
      <c r="A1078" s="3">
        <v>38642</v>
      </c>
      <c r="B1078" s="4" t="s">
        <v>264</v>
      </c>
      <c r="C1078" s="4" t="s">
        <v>244</v>
      </c>
      <c r="D1078" s="4" t="s">
        <v>288</v>
      </c>
      <c r="E1078" s="4" t="s">
        <v>921</v>
      </c>
      <c r="F1078" s="42">
        <v>4464.9375</v>
      </c>
      <c r="G1078" s="42">
        <v>5953.25</v>
      </c>
    </row>
    <row r="1079" spans="1:7" outlineLevel="3">
      <c r="A1079" s="3">
        <v>38656</v>
      </c>
      <c r="B1079" s="4" t="s">
        <v>264</v>
      </c>
      <c r="C1079" s="4" t="s">
        <v>244</v>
      </c>
      <c r="D1079" s="4" t="s">
        <v>281</v>
      </c>
      <c r="E1079" s="4" t="s">
        <v>888</v>
      </c>
      <c r="F1079" s="42">
        <v>5670.6552000000001</v>
      </c>
      <c r="G1079" s="42">
        <v>9611.2800000000007</v>
      </c>
    </row>
    <row r="1080" spans="1:7" outlineLevel="3">
      <c r="A1080" s="3">
        <v>38663</v>
      </c>
      <c r="B1080" s="4" t="s">
        <v>264</v>
      </c>
      <c r="C1080" s="4" t="s">
        <v>244</v>
      </c>
      <c r="D1080" s="4" t="s">
        <v>256</v>
      </c>
      <c r="E1080" s="4" t="s">
        <v>872</v>
      </c>
      <c r="F1080" s="42">
        <v>5664.7255500000001</v>
      </c>
      <c r="G1080" s="42">
        <v>6058.53</v>
      </c>
    </row>
    <row r="1081" spans="1:7" outlineLevel="3">
      <c r="A1081" s="3">
        <v>38768</v>
      </c>
      <c r="B1081" s="4" t="s">
        <v>264</v>
      </c>
      <c r="C1081" s="4" t="s">
        <v>244</v>
      </c>
      <c r="D1081" s="4" t="s">
        <v>303</v>
      </c>
      <c r="E1081" s="4" t="s">
        <v>592</v>
      </c>
      <c r="F1081" s="42">
        <v>3507.3016000000002</v>
      </c>
      <c r="G1081" s="42">
        <v>3985.57</v>
      </c>
    </row>
    <row r="1082" spans="1:7" outlineLevel="3">
      <c r="A1082" s="3">
        <v>38773</v>
      </c>
      <c r="B1082" s="4" t="s">
        <v>264</v>
      </c>
      <c r="C1082" s="4" t="s">
        <v>244</v>
      </c>
      <c r="D1082" s="4" t="s">
        <v>281</v>
      </c>
      <c r="E1082" s="4" t="s">
        <v>580</v>
      </c>
      <c r="F1082" s="42">
        <v>2306.7687000000001</v>
      </c>
      <c r="G1082" s="42">
        <v>6234.51</v>
      </c>
    </row>
    <row r="1083" spans="1:7" outlineLevel="3">
      <c r="A1083" s="3">
        <v>38811</v>
      </c>
      <c r="B1083" s="4" t="s">
        <v>264</v>
      </c>
      <c r="C1083" s="4" t="s">
        <v>244</v>
      </c>
      <c r="D1083" s="4" t="s">
        <v>251</v>
      </c>
      <c r="E1083" s="4" t="s">
        <v>474</v>
      </c>
      <c r="F1083" s="42">
        <v>5554.4544000000005</v>
      </c>
      <c r="G1083" s="42">
        <v>6311.88</v>
      </c>
    </row>
    <row r="1084" spans="1:7" outlineLevel="3">
      <c r="A1084" s="3">
        <v>38814</v>
      </c>
      <c r="B1084" s="4" t="s">
        <v>264</v>
      </c>
      <c r="C1084" s="4" t="s">
        <v>244</v>
      </c>
      <c r="D1084" s="4" t="s">
        <v>251</v>
      </c>
      <c r="E1084" s="4" t="s">
        <v>465</v>
      </c>
      <c r="F1084" s="42">
        <v>712.92650000000003</v>
      </c>
      <c r="G1084" s="42">
        <v>1296.23</v>
      </c>
    </row>
    <row r="1085" spans="1:7" outlineLevel="3">
      <c r="A1085" s="3">
        <v>38850</v>
      </c>
      <c r="B1085" s="4" t="s">
        <v>264</v>
      </c>
      <c r="C1085" s="4" t="s">
        <v>244</v>
      </c>
      <c r="D1085" s="4" t="s">
        <v>281</v>
      </c>
      <c r="E1085" s="4" t="s">
        <v>365</v>
      </c>
      <c r="F1085" s="42">
        <v>927.62330000000009</v>
      </c>
      <c r="G1085" s="42">
        <v>2507.09</v>
      </c>
    </row>
    <row r="1086" spans="1:7" outlineLevel="3">
      <c r="A1086" s="3">
        <v>38867</v>
      </c>
      <c r="B1086" s="4" t="s">
        <v>264</v>
      </c>
      <c r="C1086" s="4" t="s">
        <v>244</v>
      </c>
      <c r="D1086" s="4" t="s">
        <v>279</v>
      </c>
      <c r="E1086" s="4" t="s">
        <v>312</v>
      </c>
      <c r="F1086" s="42">
        <v>5224.1909500000002</v>
      </c>
      <c r="G1086" s="42">
        <v>5587.37</v>
      </c>
    </row>
    <row r="1087" spans="1:7" outlineLevel="3">
      <c r="A1087" s="3">
        <v>38881</v>
      </c>
      <c r="B1087" s="4" t="s">
        <v>264</v>
      </c>
      <c r="C1087" s="4" t="s">
        <v>244</v>
      </c>
      <c r="D1087" s="4" t="s">
        <v>265</v>
      </c>
      <c r="E1087" s="4" t="s">
        <v>266</v>
      </c>
      <c r="F1087" s="42">
        <v>2187.7136</v>
      </c>
      <c r="G1087" s="42">
        <v>3771.92</v>
      </c>
    </row>
    <row r="1088" spans="1:7" outlineLevel="2">
      <c r="A1088" s="3"/>
      <c r="B1088" s="4"/>
      <c r="C1088" s="49" t="s">
        <v>2226</v>
      </c>
      <c r="D1088" s="4"/>
      <c r="E1088" s="4"/>
      <c r="F1088" s="42"/>
      <c r="G1088" s="42">
        <f>SUBTOTAL(9,G1051:G1087)</f>
        <v>161464.09000000003</v>
      </c>
    </row>
    <row r="1089" spans="1:7" outlineLevel="3">
      <c r="A1089" s="3">
        <v>38155</v>
      </c>
      <c r="B1089" s="4" t="s">
        <v>264</v>
      </c>
      <c r="C1089" s="4" t="s">
        <v>253</v>
      </c>
      <c r="D1089" s="4" t="s">
        <v>254</v>
      </c>
      <c r="E1089" s="4" t="s">
        <v>2148</v>
      </c>
      <c r="F1089" s="42">
        <v>4577.7273999999998</v>
      </c>
      <c r="G1089" s="42">
        <v>7758.86</v>
      </c>
    </row>
    <row r="1090" spans="1:7" outlineLevel="3">
      <c r="A1090" s="3">
        <v>38168</v>
      </c>
      <c r="B1090" s="4" t="s">
        <v>264</v>
      </c>
      <c r="C1090" s="4" t="s">
        <v>253</v>
      </c>
      <c r="D1090" s="4" t="s">
        <v>259</v>
      </c>
      <c r="E1090" s="4" t="s">
        <v>2112</v>
      </c>
      <c r="F1090" s="42">
        <v>5122.0141500000009</v>
      </c>
      <c r="G1090" s="42">
        <v>5478.09</v>
      </c>
    </row>
    <row r="1091" spans="1:7" outlineLevel="3">
      <c r="A1091" s="3">
        <v>38210</v>
      </c>
      <c r="B1091" s="4" t="s">
        <v>264</v>
      </c>
      <c r="C1091" s="4" t="s">
        <v>253</v>
      </c>
      <c r="D1091" s="4" t="s">
        <v>276</v>
      </c>
      <c r="E1091" s="4" t="s">
        <v>419</v>
      </c>
      <c r="F1091" s="42">
        <v>748.44079999999997</v>
      </c>
      <c r="G1091" s="42">
        <v>1740.56</v>
      </c>
    </row>
    <row r="1092" spans="1:7" outlineLevel="3">
      <c r="A1092" s="3">
        <v>38216</v>
      </c>
      <c r="B1092" s="4" t="s">
        <v>264</v>
      </c>
      <c r="C1092" s="4" t="s">
        <v>253</v>
      </c>
      <c r="D1092" s="4" t="s">
        <v>245</v>
      </c>
      <c r="E1092" s="4" t="s">
        <v>2003</v>
      </c>
      <c r="F1092" s="42">
        <v>6390.6656000000003</v>
      </c>
      <c r="G1092" s="42">
        <v>7262.12</v>
      </c>
    </row>
    <row r="1093" spans="1:7" outlineLevel="3">
      <c r="A1093" s="3">
        <v>38220</v>
      </c>
      <c r="B1093" s="4" t="s">
        <v>264</v>
      </c>
      <c r="C1093" s="4" t="s">
        <v>253</v>
      </c>
      <c r="D1093" s="4" t="s">
        <v>317</v>
      </c>
      <c r="E1093" s="4" t="s">
        <v>1996</v>
      </c>
      <c r="F1093" s="42">
        <v>2606.7183999999997</v>
      </c>
      <c r="G1093" s="42">
        <v>2962.18</v>
      </c>
    </row>
    <row r="1094" spans="1:7" outlineLevel="3">
      <c r="A1094" s="3">
        <v>38222</v>
      </c>
      <c r="B1094" s="4" t="s">
        <v>264</v>
      </c>
      <c r="C1094" s="4" t="s">
        <v>253</v>
      </c>
      <c r="D1094" s="4" t="s">
        <v>251</v>
      </c>
      <c r="E1094" s="4" t="s">
        <v>1992</v>
      </c>
      <c r="F1094" s="42">
        <v>782.59050000000002</v>
      </c>
      <c r="G1094" s="42">
        <v>1739.09</v>
      </c>
    </row>
    <row r="1095" spans="1:7" outlineLevel="3">
      <c r="A1095" s="3">
        <v>38226</v>
      </c>
      <c r="B1095" s="4" t="s">
        <v>264</v>
      </c>
      <c r="C1095" s="4" t="s">
        <v>253</v>
      </c>
      <c r="D1095" s="4" t="s">
        <v>288</v>
      </c>
      <c r="E1095" s="4" t="s">
        <v>1986</v>
      </c>
      <c r="F1095" s="42">
        <v>757.37750000000005</v>
      </c>
      <c r="G1095" s="42">
        <v>1377.05</v>
      </c>
    </row>
    <row r="1096" spans="1:7" outlineLevel="3">
      <c r="A1096" s="3">
        <v>38246</v>
      </c>
      <c r="B1096" s="4" t="s">
        <v>264</v>
      </c>
      <c r="C1096" s="4" t="s">
        <v>253</v>
      </c>
      <c r="D1096" s="4" t="s">
        <v>288</v>
      </c>
      <c r="E1096" s="4" t="s">
        <v>1927</v>
      </c>
      <c r="F1096" s="42">
        <v>5286.0675000000001</v>
      </c>
      <c r="G1096" s="42">
        <v>7048.09</v>
      </c>
    </row>
    <row r="1097" spans="1:7" outlineLevel="3">
      <c r="A1097" s="3">
        <v>38248</v>
      </c>
      <c r="B1097" s="4" t="s">
        <v>264</v>
      </c>
      <c r="C1097" s="4" t="s">
        <v>253</v>
      </c>
      <c r="D1097" s="4" t="s">
        <v>303</v>
      </c>
      <c r="E1097" s="4" t="s">
        <v>1922</v>
      </c>
      <c r="F1097" s="42">
        <v>5773.1677</v>
      </c>
      <c r="G1097" s="42">
        <v>9785.0300000000007</v>
      </c>
    </row>
    <row r="1098" spans="1:7" outlineLevel="3">
      <c r="A1098" s="3">
        <v>38282</v>
      </c>
      <c r="B1098" s="4" t="s">
        <v>264</v>
      </c>
      <c r="C1098" s="4" t="s">
        <v>253</v>
      </c>
      <c r="D1098" s="4" t="s">
        <v>254</v>
      </c>
      <c r="E1098" s="4" t="s">
        <v>1826</v>
      </c>
      <c r="F1098" s="42">
        <v>1721.5523000000001</v>
      </c>
      <c r="G1098" s="42">
        <v>4003.61</v>
      </c>
    </row>
    <row r="1099" spans="1:7" outlineLevel="3">
      <c r="A1099" s="3">
        <v>38286</v>
      </c>
      <c r="B1099" s="4" t="s">
        <v>264</v>
      </c>
      <c r="C1099" s="4" t="s">
        <v>253</v>
      </c>
      <c r="D1099" s="4" t="s">
        <v>254</v>
      </c>
      <c r="E1099" s="4" t="s">
        <v>1818</v>
      </c>
      <c r="F1099" s="42">
        <v>3188.9187000000002</v>
      </c>
      <c r="G1099" s="42">
        <v>7416.09</v>
      </c>
    </row>
    <row r="1100" spans="1:7" outlineLevel="3">
      <c r="A1100" s="3">
        <v>38307</v>
      </c>
      <c r="B1100" s="4" t="s">
        <v>264</v>
      </c>
      <c r="C1100" s="4" t="s">
        <v>253</v>
      </c>
      <c r="D1100" s="4" t="s">
        <v>251</v>
      </c>
      <c r="E1100" s="4" t="s">
        <v>1784</v>
      </c>
      <c r="F1100" s="42">
        <v>2953.2215999999999</v>
      </c>
      <c r="G1100" s="42">
        <v>7981.68</v>
      </c>
    </row>
    <row r="1101" spans="1:7" outlineLevel="3">
      <c r="A1101" s="3">
        <v>38321</v>
      </c>
      <c r="B1101" s="4" t="s">
        <v>264</v>
      </c>
      <c r="C1101" s="4" t="s">
        <v>253</v>
      </c>
      <c r="D1101" s="4" t="s">
        <v>268</v>
      </c>
      <c r="E1101" s="4" t="s">
        <v>1758</v>
      </c>
      <c r="F1101" s="42">
        <v>6286.9751999999999</v>
      </c>
      <c r="G1101" s="42">
        <v>7144.29</v>
      </c>
    </row>
    <row r="1102" spans="1:7" outlineLevel="3">
      <c r="A1102" s="3">
        <v>38328</v>
      </c>
      <c r="B1102" s="4" t="s">
        <v>264</v>
      </c>
      <c r="C1102" s="4" t="s">
        <v>253</v>
      </c>
      <c r="D1102" s="4" t="s">
        <v>268</v>
      </c>
      <c r="E1102" s="4" t="s">
        <v>1742</v>
      </c>
      <c r="F1102" s="42">
        <v>3845.5505000000003</v>
      </c>
      <c r="G1102" s="42">
        <v>6991.91</v>
      </c>
    </row>
    <row r="1103" spans="1:7" outlineLevel="3">
      <c r="A1103" s="3">
        <v>38330</v>
      </c>
      <c r="B1103" s="4" t="s">
        <v>264</v>
      </c>
      <c r="C1103" s="4" t="s">
        <v>253</v>
      </c>
      <c r="D1103" s="4" t="s">
        <v>254</v>
      </c>
      <c r="E1103" s="4" t="s">
        <v>1738</v>
      </c>
      <c r="F1103" s="42">
        <v>627.28200000000004</v>
      </c>
      <c r="G1103" s="42">
        <v>1393.96</v>
      </c>
    </row>
    <row r="1104" spans="1:7" outlineLevel="3">
      <c r="A1104" s="3">
        <v>38334</v>
      </c>
      <c r="B1104" s="4" t="s">
        <v>264</v>
      </c>
      <c r="C1104" s="4" t="s">
        <v>253</v>
      </c>
      <c r="D1104" s="4" t="s">
        <v>279</v>
      </c>
      <c r="E1104" s="4" t="s">
        <v>1089</v>
      </c>
      <c r="F1104" s="42">
        <v>8046.4510500000006</v>
      </c>
      <c r="G1104" s="42">
        <v>8605.83</v>
      </c>
    </row>
    <row r="1105" spans="1:7" outlineLevel="3">
      <c r="A1105" s="3">
        <v>38337</v>
      </c>
      <c r="B1105" s="4" t="s">
        <v>264</v>
      </c>
      <c r="C1105" s="4" t="s">
        <v>253</v>
      </c>
      <c r="D1105" s="4" t="s">
        <v>303</v>
      </c>
      <c r="E1105" s="4" t="s">
        <v>1718</v>
      </c>
      <c r="F1105" s="42">
        <v>2335.029</v>
      </c>
      <c r="G1105" s="42">
        <v>5430.3</v>
      </c>
    </row>
    <row r="1106" spans="1:7" outlineLevel="3">
      <c r="A1106" s="3">
        <v>38338</v>
      </c>
      <c r="B1106" s="4" t="s">
        <v>264</v>
      </c>
      <c r="C1106" s="4" t="s">
        <v>253</v>
      </c>
      <c r="D1106" s="4" t="s">
        <v>288</v>
      </c>
      <c r="E1106" s="4" t="s">
        <v>1716</v>
      </c>
      <c r="F1106" s="42">
        <v>758.69640000000004</v>
      </c>
      <c r="G1106" s="42">
        <v>1115.73</v>
      </c>
    </row>
    <row r="1107" spans="1:7" outlineLevel="3">
      <c r="A1107" s="3">
        <v>38350</v>
      </c>
      <c r="B1107" s="4" t="s">
        <v>264</v>
      </c>
      <c r="C1107" s="4" t="s">
        <v>253</v>
      </c>
      <c r="D1107" s="4" t="s">
        <v>281</v>
      </c>
      <c r="E1107" s="4" t="s">
        <v>1681</v>
      </c>
      <c r="F1107" s="42">
        <v>6379.4115000000002</v>
      </c>
      <c r="G1107" s="42">
        <v>6822.9</v>
      </c>
    </row>
    <row r="1108" spans="1:7" outlineLevel="3">
      <c r="A1108" s="3">
        <v>38387</v>
      </c>
      <c r="B1108" s="4" t="s">
        <v>264</v>
      </c>
      <c r="C1108" s="4" t="s">
        <v>253</v>
      </c>
      <c r="D1108" s="4" t="s">
        <v>245</v>
      </c>
      <c r="E1108" s="4" t="s">
        <v>1346</v>
      </c>
      <c r="F1108" s="42">
        <v>4457.7246999999998</v>
      </c>
      <c r="G1108" s="42">
        <v>4767.62</v>
      </c>
    </row>
    <row r="1109" spans="1:7" outlineLevel="3">
      <c r="A1109" s="3">
        <v>38407</v>
      </c>
      <c r="B1109" s="4" t="s">
        <v>264</v>
      </c>
      <c r="C1109" s="4" t="s">
        <v>253</v>
      </c>
      <c r="D1109" s="4" t="s">
        <v>276</v>
      </c>
      <c r="E1109" s="4" t="s">
        <v>1521</v>
      </c>
      <c r="F1109" s="42">
        <v>1636.9354999999998</v>
      </c>
      <c r="G1109" s="42">
        <v>4424.1499999999996</v>
      </c>
    </row>
    <row r="1110" spans="1:7" outlineLevel="3">
      <c r="A1110" s="3">
        <v>38452</v>
      </c>
      <c r="B1110" s="4" t="s">
        <v>264</v>
      </c>
      <c r="C1110" s="4" t="s">
        <v>253</v>
      </c>
      <c r="D1110" s="4" t="s">
        <v>259</v>
      </c>
      <c r="E1110" s="4" t="s">
        <v>1410</v>
      </c>
      <c r="F1110" s="42">
        <v>2771.3715000000002</v>
      </c>
      <c r="G1110" s="42">
        <v>6445.05</v>
      </c>
    </row>
    <row r="1111" spans="1:7" outlineLevel="3">
      <c r="A1111" s="3">
        <v>38454</v>
      </c>
      <c r="B1111" s="4" t="s">
        <v>264</v>
      </c>
      <c r="C1111" s="4" t="s">
        <v>253</v>
      </c>
      <c r="D1111" s="4" t="s">
        <v>281</v>
      </c>
      <c r="E1111" s="4" t="s">
        <v>1404</v>
      </c>
      <c r="F1111" s="42">
        <v>7061.4285500000005</v>
      </c>
      <c r="G1111" s="42">
        <v>7552.33</v>
      </c>
    </row>
    <row r="1112" spans="1:7" outlineLevel="3">
      <c r="A1112" s="3">
        <v>38454</v>
      </c>
      <c r="B1112" s="4" t="s">
        <v>264</v>
      </c>
      <c r="C1112" s="4" t="s">
        <v>253</v>
      </c>
      <c r="D1112" s="4" t="s">
        <v>245</v>
      </c>
      <c r="E1112" s="4" t="s">
        <v>1406</v>
      </c>
      <c r="F1112" s="42">
        <v>3453.9695999999999</v>
      </c>
      <c r="G1112" s="42">
        <v>5955.12</v>
      </c>
    </row>
    <row r="1113" spans="1:7" outlineLevel="3">
      <c r="A1113" s="3">
        <v>38469</v>
      </c>
      <c r="B1113" s="4" t="s">
        <v>264</v>
      </c>
      <c r="C1113" s="4" t="s">
        <v>253</v>
      </c>
      <c r="D1113" s="4" t="s">
        <v>279</v>
      </c>
      <c r="E1113" s="4" t="s">
        <v>1373</v>
      </c>
      <c r="F1113" s="42">
        <v>8079.5033000000003</v>
      </c>
      <c r="G1113" s="42">
        <v>8641.18</v>
      </c>
    </row>
    <row r="1114" spans="1:7" outlineLevel="3">
      <c r="A1114" s="3">
        <v>38493</v>
      </c>
      <c r="B1114" s="4" t="s">
        <v>264</v>
      </c>
      <c r="C1114" s="4" t="s">
        <v>253</v>
      </c>
      <c r="D1114" s="4" t="s">
        <v>254</v>
      </c>
      <c r="E1114" s="4" t="s">
        <v>1312</v>
      </c>
      <c r="F1114" s="42">
        <v>1242.0676000000001</v>
      </c>
      <c r="G1114" s="42">
        <v>1826.57</v>
      </c>
    </row>
    <row r="1115" spans="1:7" outlineLevel="3">
      <c r="A1115" s="3">
        <v>38500</v>
      </c>
      <c r="B1115" s="4" t="s">
        <v>264</v>
      </c>
      <c r="C1115" s="4" t="s">
        <v>253</v>
      </c>
      <c r="D1115" s="4" t="s">
        <v>262</v>
      </c>
      <c r="E1115" s="4" t="s">
        <v>1300</v>
      </c>
      <c r="F1115" s="42">
        <v>3591.7915000000003</v>
      </c>
      <c r="G1115" s="42">
        <v>6530.53</v>
      </c>
    </row>
    <row r="1116" spans="1:7" outlineLevel="3">
      <c r="A1116" s="3">
        <v>38507</v>
      </c>
      <c r="B1116" s="4" t="s">
        <v>264</v>
      </c>
      <c r="C1116" s="4" t="s">
        <v>253</v>
      </c>
      <c r="D1116" s="4" t="s">
        <v>262</v>
      </c>
      <c r="E1116" s="4" t="s">
        <v>1283</v>
      </c>
      <c r="F1116" s="42">
        <v>3178.3290000000002</v>
      </c>
      <c r="G1116" s="42">
        <v>5778.78</v>
      </c>
    </row>
    <row r="1117" spans="1:7" outlineLevel="3">
      <c r="A1117" s="3">
        <v>38553</v>
      </c>
      <c r="B1117" s="4" t="s">
        <v>264</v>
      </c>
      <c r="C1117" s="4" t="s">
        <v>253</v>
      </c>
      <c r="D1117" s="4" t="s">
        <v>262</v>
      </c>
      <c r="E1117" s="4" t="s">
        <v>1168</v>
      </c>
      <c r="F1117" s="42">
        <v>983.02499999999998</v>
      </c>
      <c r="G1117" s="42">
        <v>1310.7</v>
      </c>
    </row>
    <row r="1118" spans="1:7" outlineLevel="3">
      <c r="A1118" s="3">
        <v>38554</v>
      </c>
      <c r="B1118" s="4" t="s">
        <v>264</v>
      </c>
      <c r="C1118" s="4" t="s">
        <v>253</v>
      </c>
      <c r="D1118" s="4" t="s">
        <v>245</v>
      </c>
      <c r="E1118" s="4" t="s">
        <v>1163</v>
      </c>
      <c r="F1118" s="42">
        <v>1625.0625</v>
      </c>
      <c r="G1118" s="42">
        <v>2166.75</v>
      </c>
    </row>
    <row r="1119" spans="1:7" outlineLevel="3">
      <c r="A1119" s="3">
        <v>38559</v>
      </c>
      <c r="B1119" s="4" t="s">
        <v>264</v>
      </c>
      <c r="C1119" s="4" t="s">
        <v>253</v>
      </c>
      <c r="D1119" s="4" t="s">
        <v>256</v>
      </c>
      <c r="E1119" s="4" t="s">
        <v>1153</v>
      </c>
      <c r="F1119" s="42">
        <v>749.505</v>
      </c>
      <c r="G1119" s="42">
        <v>1292.25</v>
      </c>
    </row>
    <row r="1120" spans="1:7" outlineLevel="3">
      <c r="A1120" s="3">
        <v>38560</v>
      </c>
      <c r="B1120" s="4" t="s">
        <v>264</v>
      </c>
      <c r="C1120" s="4" t="s">
        <v>253</v>
      </c>
      <c r="D1120" s="4" t="s">
        <v>254</v>
      </c>
      <c r="E1120" s="4" t="s">
        <v>1144</v>
      </c>
      <c r="F1120" s="42">
        <v>3641.2515000000003</v>
      </c>
      <c r="G1120" s="42">
        <v>8091.67</v>
      </c>
    </row>
    <row r="1121" spans="1:7" outlineLevel="3">
      <c r="A1121" s="3">
        <v>38567</v>
      </c>
      <c r="B1121" s="4" t="s">
        <v>264</v>
      </c>
      <c r="C1121" s="4" t="s">
        <v>253</v>
      </c>
      <c r="D1121" s="4" t="s">
        <v>281</v>
      </c>
      <c r="E1121" s="4" t="s">
        <v>1126</v>
      </c>
      <c r="F1121" s="42">
        <v>8814.5722500000011</v>
      </c>
      <c r="G1121" s="42">
        <v>9427.35</v>
      </c>
    </row>
    <row r="1122" spans="1:7" outlineLevel="3">
      <c r="A1122" s="3">
        <v>38569</v>
      </c>
      <c r="B1122" s="4" t="s">
        <v>264</v>
      </c>
      <c r="C1122" s="4" t="s">
        <v>253</v>
      </c>
      <c r="D1122" s="4" t="s">
        <v>268</v>
      </c>
      <c r="E1122" s="4" t="s">
        <v>1121</v>
      </c>
      <c r="F1122" s="42">
        <v>3234.7872000000002</v>
      </c>
      <c r="G1122" s="42">
        <v>4757.04</v>
      </c>
    </row>
    <row r="1123" spans="1:7" outlineLevel="3">
      <c r="A1123" s="3">
        <v>38595</v>
      </c>
      <c r="B1123" s="4" t="s">
        <v>264</v>
      </c>
      <c r="C1123" s="4" t="s">
        <v>253</v>
      </c>
      <c r="D1123" s="4" t="s">
        <v>279</v>
      </c>
      <c r="E1123" s="4" t="s">
        <v>1052</v>
      </c>
      <c r="F1123" s="42">
        <v>677.31239999999991</v>
      </c>
      <c r="G1123" s="42">
        <v>1167.78</v>
      </c>
    </row>
    <row r="1124" spans="1:7" outlineLevel="3">
      <c r="A1124" s="3">
        <v>38601</v>
      </c>
      <c r="B1124" s="4" t="s">
        <v>264</v>
      </c>
      <c r="C1124" s="4" t="s">
        <v>253</v>
      </c>
      <c r="D1124" s="4" t="s">
        <v>303</v>
      </c>
      <c r="E1124" s="4" t="s">
        <v>1035</v>
      </c>
      <c r="F1124" s="42">
        <v>4592.5725000000002</v>
      </c>
      <c r="G1124" s="42">
        <v>6123.43</v>
      </c>
    </row>
    <row r="1125" spans="1:7" outlineLevel="3">
      <c r="A1125" s="3">
        <v>38640</v>
      </c>
      <c r="B1125" s="4" t="s">
        <v>264</v>
      </c>
      <c r="C1125" s="4" t="s">
        <v>253</v>
      </c>
      <c r="D1125" s="4" t="s">
        <v>254</v>
      </c>
      <c r="E1125" s="4" t="s">
        <v>926</v>
      </c>
      <c r="F1125" s="42">
        <v>2632.6793000000002</v>
      </c>
      <c r="G1125" s="42">
        <v>6122.51</v>
      </c>
    </row>
    <row r="1126" spans="1:7" outlineLevel="3">
      <c r="A1126" s="3">
        <v>38676</v>
      </c>
      <c r="B1126" s="4" t="s">
        <v>264</v>
      </c>
      <c r="C1126" s="4" t="s">
        <v>253</v>
      </c>
      <c r="D1126" s="4" t="s">
        <v>279</v>
      </c>
      <c r="E1126" s="4" t="s">
        <v>842</v>
      </c>
      <c r="F1126" s="42">
        <v>4490.4888000000001</v>
      </c>
      <c r="G1126" s="42">
        <v>6603.66</v>
      </c>
    </row>
    <row r="1127" spans="1:7" outlineLevel="3">
      <c r="A1127" s="3">
        <v>38678</v>
      </c>
      <c r="B1127" s="4" t="s">
        <v>264</v>
      </c>
      <c r="C1127" s="4" t="s">
        <v>253</v>
      </c>
      <c r="D1127" s="4" t="s">
        <v>245</v>
      </c>
      <c r="E1127" s="4" t="s">
        <v>836</v>
      </c>
      <c r="F1127" s="42">
        <v>5273.7960000000003</v>
      </c>
      <c r="G1127" s="42">
        <v>5992.95</v>
      </c>
    </row>
    <row r="1128" spans="1:7" outlineLevel="3">
      <c r="A1128" s="3">
        <v>38706</v>
      </c>
      <c r="B1128" s="4" t="s">
        <v>264</v>
      </c>
      <c r="C1128" s="4" t="s">
        <v>253</v>
      </c>
      <c r="D1128" s="4" t="s">
        <v>259</v>
      </c>
      <c r="E1128" s="4" t="s">
        <v>763</v>
      </c>
      <c r="F1128" s="42">
        <v>5489.8360000000002</v>
      </c>
      <c r="G1128" s="42">
        <v>6238.45</v>
      </c>
    </row>
    <row r="1129" spans="1:7" outlineLevel="3">
      <c r="A1129" s="3">
        <v>38719</v>
      </c>
      <c r="B1129" s="4" t="s">
        <v>264</v>
      </c>
      <c r="C1129" s="4" t="s">
        <v>253</v>
      </c>
      <c r="D1129" s="4" t="s">
        <v>259</v>
      </c>
      <c r="E1129" s="4" t="s">
        <v>720</v>
      </c>
      <c r="F1129" s="42">
        <v>3217.3424999999997</v>
      </c>
      <c r="G1129" s="42">
        <v>7149.65</v>
      </c>
    </row>
    <row r="1130" spans="1:7" outlineLevel="3">
      <c r="A1130" s="3">
        <v>38721</v>
      </c>
      <c r="B1130" s="4" t="s">
        <v>264</v>
      </c>
      <c r="C1130" s="4" t="s">
        <v>253</v>
      </c>
      <c r="D1130" s="4" t="s">
        <v>254</v>
      </c>
      <c r="E1130" s="4" t="s">
        <v>716</v>
      </c>
      <c r="F1130" s="42">
        <v>2693.556</v>
      </c>
      <c r="G1130" s="42">
        <v>5985.68</v>
      </c>
    </row>
    <row r="1131" spans="1:7" outlineLevel="3">
      <c r="A1131" s="3">
        <v>38723</v>
      </c>
      <c r="B1131" s="4" t="s">
        <v>264</v>
      </c>
      <c r="C1131" s="4" t="s">
        <v>253</v>
      </c>
      <c r="D1131" s="4" t="s">
        <v>262</v>
      </c>
      <c r="E1131" s="4" t="s">
        <v>706</v>
      </c>
      <c r="F1131" s="42">
        <v>8136.2671499999997</v>
      </c>
      <c r="G1131" s="42">
        <v>8701.89</v>
      </c>
    </row>
    <row r="1132" spans="1:7" outlineLevel="3">
      <c r="A1132" s="3">
        <v>38745</v>
      </c>
      <c r="B1132" s="4" t="s">
        <v>264</v>
      </c>
      <c r="C1132" s="4" t="s">
        <v>253</v>
      </c>
      <c r="D1132" s="4" t="s">
        <v>265</v>
      </c>
      <c r="E1132" s="4" t="s">
        <v>651</v>
      </c>
      <c r="F1132" s="42">
        <v>6513.69</v>
      </c>
      <c r="G1132" s="42">
        <v>8684.92</v>
      </c>
    </row>
    <row r="1133" spans="1:7" outlineLevel="3">
      <c r="A1133" s="3">
        <v>38748</v>
      </c>
      <c r="B1133" s="4" t="s">
        <v>264</v>
      </c>
      <c r="C1133" s="4" t="s">
        <v>253</v>
      </c>
      <c r="D1133" s="4" t="s">
        <v>262</v>
      </c>
      <c r="E1133" s="4" t="s">
        <v>647</v>
      </c>
      <c r="F1133" s="42">
        <v>568.52760000000012</v>
      </c>
      <c r="G1133" s="42">
        <v>836.07</v>
      </c>
    </row>
    <row r="1134" spans="1:7" outlineLevel="3">
      <c r="A1134" s="3">
        <v>38752</v>
      </c>
      <c r="B1134" s="4" t="s">
        <v>264</v>
      </c>
      <c r="C1134" s="4" t="s">
        <v>253</v>
      </c>
      <c r="D1134" s="4" t="s">
        <v>262</v>
      </c>
      <c r="E1134" s="4" t="s">
        <v>639</v>
      </c>
      <c r="F1134" s="42">
        <v>217.49035000000003</v>
      </c>
      <c r="G1134" s="42">
        <v>232.61</v>
      </c>
    </row>
    <row r="1135" spans="1:7" outlineLevel="3">
      <c r="A1135" s="3">
        <v>38758</v>
      </c>
      <c r="B1135" s="4" t="s">
        <v>264</v>
      </c>
      <c r="C1135" s="4" t="s">
        <v>253</v>
      </c>
      <c r="D1135" s="4" t="s">
        <v>262</v>
      </c>
      <c r="E1135" s="4" t="s">
        <v>341</v>
      </c>
      <c r="F1135" s="42">
        <v>178.7475</v>
      </c>
      <c r="G1135" s="42">
        <v>238.33</v>
      </c>
    </row>
    <row r="1136" spans="1:7" outlineLevel="3">
      <c r="A1136" s="3">
        <v>38768</v>
      </c>
      <c r="B1136" s="4" t="s">
        <v>264</v>
      </c>
      <c r="C1136" s="4" t="s">
        <v>253</v>
      </c>
      <c r="D1136" s="4" t="s">
        <v>279</v>
      </c>
      <c r="E1136" s="4" t="s">
        <v>593</v>
      </c>
      <c r="F1136" s="42">
        <v>1279.0194999999999</v>
      </c>
      <c r="G1136" s="42">
        <v>2325.4899999999998</v>
      </c>
    </row>
    <row r="1137" spans="1:7" outlineLevel="3">
      <c r="A1137" s="3">
        <v>38769</v>
      </c>
      <c r="B1137" s="4" t="s">
        <v>264</v>
      </c>
      <c r="C1137" s="4" t="s">
        <v>253</v>
      </c>
      <c r="D1137" s="4" t="s">
        <v>262</v>
      </c>
      <c r="E1137" s="4" t="s">
        <v>588</v>
      </c>
      <c r="F1137" s="42">
        <v>1860.2527</v>
      </c>
      <c r="G1137" s="42">
        <v>5027.71</v>
      </c>
    </row>
    <row r="1138" spans="1:7" outlineLevel="3">
      <c r="A1138" s="3">
        <v>38786</v>
      </c>
      <c r="B1138" s="4" t="s">
        <v>264</v>
      </c>
      <c r="C1138" s="4" t="s">
        <v>253</v>
      </c>
      <c r="D1138" s="4" t="s">
        <v>259</v>
      </c>
      <c r="E1138" s="4" t="s">
        <v>538</v>
      </c>
      <c r="F1138" s="42">
        <v>4264.0992999999999</v>
      </c>
      <c r="G1138" s="42">
        <v>9916.51</v>
      </c>
    </row>
    <row r="1139" spans="1:7" outlineLevel="3">
      <c r="A1139" s="3">
        <v>38790</v>
      </c>
      <c r="B1139" s="4" t="s">
        <v>264</v>
      </c>
      <c r="C1139" s="4" t="s">
        <v>253</v>
      </c>
      <c r="D1139" s="4" t="s">
        <v>256</v>
      </c>
      <c r="E1139" s="4" t="s">
        <v>532</v>
      </c>
      <c r="F1139" s="42">
        <v>1804.0170500000002</v>
      </c>
      <c r="G1139" s="42">
        <v>1929.43</v>
      </c>
    </row>
    <row r="1140" spans="1:7" outlineLevel="3">
      <c r="A1140" s="3">
        <v>38841</v>
      </c>
      <c r="B1140" s="4" t="s">
        <v>264</v>
      </c>
      <c r="C1140" s="4" t="s">
        <v>253</v>
      </c>
      <c r="D1140" s="4" t="s">
        <v>268</v>
      </c>
      <c r="E1140" s="4" t="s">
        <v>387</v>
      </c>
      <c r="F1140" s="42">
        <v>5376.2628999999997</v>
      </c>
      <c r="G1140" s="42">
        <v>9112.31</v>
      </c>
    </row>
    <row r="1141" spans="1:7" outlineLevel="3">
      <c r="A1141" s="3">
        <v>38856</v>
      </c>
      <c r="B1141" s="4" t="s">
        <v>264</v>
      </c>
      <c r="C1141" s="4" t="s">
        <v>253</v>
      </c>
      <c r="D1141" s="4" t="s">
        <v>265</v>
      </c>
      <c r="E1141" s="4" t="s">
        <v>342</v>
      </c>
      <c r="F1141" s="42">
        <v>1854.6071999999999</v>
      </c>
      <c r="G1141" s="42">
        <v>4313.04</v>
      </c>
    </row>
    <row r="1142" spans="1:7" outlineLevel="3">
      <c r="A1142" s="3">
        <v>38859</v>
      </c>
      <c r="B1142" s="4" t="s">
        <v>264</v>
      </c>
      <c r="C1142" s="4" t="s">
        <v>253</v>
      </c>
      <c r="D1142" s="4" t="s">
        <v>245</v>
      </c>
      <c r="E1142" s="4" t="s">
        <v>337</v>
      </c>
      <c r="F1142" s="42">
        <v>776.84849999999994</v>
      </c>
      <c r="G1142" s="42">
        <v>1726.33</v>
      </c>
    </row>
    <row r="1143" spans="1:7" outlineLevel="3">
      <c r="A1143" s="3">
        <v>38862</v>
      </c>
      <c r="B1143" s="4" t="s">
        <v>264</v>
      </c>
      <c r="C1143" s="4" t="s">
        <v>253</v>
      </c>
      <c r="D1143" s="4" t="s">
        <v>281</v>
      </c>
      <c r="E1143" s="4" t="s">
        <v>330</v>
      </c>
      <c r="F1143" s="42">
        <v>1259.0744</v>
      </c>
      <c r="G1143" s="42">
        <v>2928.08</v>
      </c>
    </row>
    <row r="1144" spans="1:7" outlineLevel="3">
      <c r="A1144" s="3">
        <v>38876</v>
      </c>
      <c r="B1144" s="4" t="s">
        <v>264</v>
      </c>
      <c r="C1144" s="4" t="s">
        <v>253</v>
      </c>
      <c r="D1144" s="4" t="s">
        <v>288</v>
      </c>
      <c r="E1144" s="4" t="s">
        <v>289</v>
      </c>
      <c r="F1144" s="42">
        <v>4949.5336000000007</v>
      </c>
      <c r="G1144" s="42">
        <v>8389.0400000000009</v>
      </c>
    </row>
    <row r="1145" spans="1:7" outlineLevel="2">
      <c r="A1145" s="3"/>
      <c r="B1145" s="4"/>
      <c r="C1145" s="49" t="s">
        <v>2227</v>
      </c>
      <c r="D1145" s="4"/>
      <c r="E1145" s="4"/>
      <c r="F1145" s="42"/>
      <c r="G1145" s="42">
        <f>SUBTOTAL(9,G1089:G1144)</f>
        <v>290770.33</v>
      </c>
    </row>
    <row r="1146" spans="1:7" outlineLevel="3">
      <c r="A1146" s="3">
        <v>38155</v>
      </c>
      <c r="B1146" s="4" t="s">
        <v>264</v>
      </c>
      <c r="C1146" s="4" t="s">
        <v>248</v>
      </c>
      <c r="D1146" s="4" t="s">
        <v>256</v>
      </c>
      <c r="E1146" s="4" t="s">
        <v>2149</v>
      </c>
      <c r="F1146" s="42">
        <v>4919.6028000000006</v>
      </c>
      <c r="G1146" s="42">
        <v>7234.71</v>
      </c>
    </row>
    <row r="1147" spans="1:7" outlineLevel="3">
      <c r="A1147" s="3">
        <v>38204</v>
      </c>
      <c r="B1147" s="4" t="s">
        <v>264</v>
      </c>
      <c r="C1147" s="4" t="s">
        <v>248</v>
      </c>
      <c r="D1147" s="4" t="s">
        <v>279</v>
      </c>
      <c r="E1147" s="4" t="s">
        <v>2032</v>
      </c>
      <c r="F1147" s="42">
        <v>4561.1984000000002</v>
      </c>
      <c r="G1147" s="42">
        <v>5183.18</v>
      </c>
    </row>
    <row r="1148" spans="1:7" outlineLevel="3">
      <c r="A1148" s="3">
        <v>38218</v>
      </c>
      <c r="B1148" s="4" t="s">
        <v>264</v>
      </c>
      <c r="C1148" s="4" t="s">
        <v>248</v>
      </c>
      <c r="D1148" s="4" t="s">
        <v>303</v>
      </c>
      <c r="E1148" s="4" t="s">
        <v>1999</v>
      </c>
      <c r="F1148" s="42">
        <v>1427.2638999999999</v>
      </c>
      <c r="G1148" s="42">
        <v>3857.47</v>
      </c>
    </row>
    <row r="1149" spans="1:7" outlineLevel="3">
      <c r="A1149" s="3">
        <v>38261</v>
      </c>
      <c r="B1149" s="4" t="s">
        <v>264</v>
      </c>
      <c r="C1149" s="4" t="s">
        <v>248</v>
      </c>
      <c r="D1149" s="4" t="s">
        <v>303</v>
      </c>
      <c r="E1149" s="4" t="s">
        <v>1881</v>
      </c>
      <c r="F1149" s="42">
        <v>6615.39</v>
      </c>
      <c r="G1149" s="42">
        <v>8820.52</v>
      </c>
    </row>
    <row r="1150" spans="1:7" outlineLevel="3">
      <c r="A1150" s="3">
        <v>38289</v>
      </c>
      <c r="B1150" s="4" t="s">
        <v>264</v>
      </c>
      <c r="C1150" s="4" t="s">
        <v>248</v>
      </c>
      <c r="D1150" s="4" t="s">
        <v>265</v>
      </c>
      <c r="E1150" s="4" t="s">
        <v>1813</v>
      </c>
      <c r="F1150" s="42">
        <v>3180.6213999999995</v>
      </c>
      <c r="G1150" s="42">
        <v>5483.83</v>
      </c>
    </row>
    <row r="1151" spans="1:7" outlineLevel="3">
      <c r="A1151" s="3">
        <v>38320</v>
      </c>
      <c r="B1151" s="4" t="s">
        <v>264</v>
      </c>
      <c r="C1151" s="4" t="s">
        <v>248</v>
      </c>
      <c r="D1151" s="4" t="s">
        <v>303</v>
      </c>
      <c r="E1151" s="4" t="s">
        <v>1762</v>
      </c>
      <c r="F1151" s="42">
        <v>2674.6056999999996</v>
      </c>
      <c r="G1151" s="42">
        <v>4533.2299999999996</v>
      </c>
    </row>
    <row r="1152" spans="1:7" outlineLevel="3">
      <c r="A1152" s="3">
        <v>38323</v>
      </c>
      <c r="B1152" s="4" t="s">
        <v>264</v>
      </c>
      <c r="C1152" s="4" t="s">
        <v>248</v>
      </c>
      <c r="D1152" s="4" t="s">
        <v>259</v>
      </c>
      <c r="E1152" s="4" t="s">
        <v>1753</v>
      </c>
      <c r="F1152" s="42">
        <v>6835.9719999999998</v>
      </c>
      <c r="G1152" s="42">
        <v>7768.15</v>
      </c>
    </row>
    <row r="1153" spans="1:7" outlineLevel="3">
      <c r="A1153" s="3">
        <v>38346</v>
      </c>
      <c r="B1153" s="4" t="s">
        <v>264</v>
      </c>
      <c r="C1153" s="4" t="s">
        <v>248</v>
      </c>
      <c r="D1153" s="4" t="s">
        <v>276</v>
      </c>
      <c r="E1153" s="4" t="s">
        <v>1693</v>
      </c>
      <c r="F1153" s="42">
        <v>2184.3060999999998</v>
      </c>
      <c r="G1153" s="42">
        <v>5903.53</v>
      </c>
    </row>
    <row r="1154" spans="1:7" outlineLevel="3">
      <c r="A1154" s="3">
        <v>38353</v>
      </c>
      <c r="B1154" s="4" t="s">
        <v>264</v>
      </c>
      <c r="C1154" s="4" t="s">
        <v>248</v>
      </c>
      <c r="D1154" s="4" t="s">
        <v>303</v>
      </c>
      <c r="E1154" s="4" t="s">
        <v>1673</v>
      </c>
      <c r="F1154" s="42">
        <v>1449.1455000000001</v>
      </c>
      <c r="G1154" s="42">
        <v>2634.81</v>
      </c>
    </row>
    <row r="1155" spans="1:7" outlineLevel="3">
      <c r="A1155" s="3">
        <v>38362</v>
      </c>
      <c r="B1155" s="4" t="s">
        <v>264</v>
      </c>
      <c r="C1155" s="4" t="s">
        <v>248</v>
      </c>
      <c r="D1155" s="4" t="s">
        <v>245</v>
      </c>
      <c r="E1155" s="4" t="s">
        <v>1645</v>
      </c>
      <c r="F1155" s="42">
        <v>988.23890000000006</v>
      </c>
      <c r="G1155" s="42">
        <v>1056.94</v>
      </c>
    </row>
    <row r="1156" spans="1:7" outlineLevel="3">
      <c r="A1156" s="3">
        <v>38383</v>
      </c>
      <c r="B1156" s="4" t="s">
        <v>264</v>
      </c>
      <c r="C1156" s="4" t="s">
        <v>248</v>
      </c>
      <c r="D1156" s="4" t="s">
        <v>259</v>
      </c>
      <c r="E1156" s="4" t="s">
        <v>1577</v>
      </c>
      <c r="F1156" s="42">
        <v>347.11599999999999</v>
      </c>
      <c r="G1156" s="42">
        <v>394.45</v>
      </c>
    </row>
    <row r="1157" spans="1:7" outlineLevel="3">
      <c r="A1157" s="3">
        <v>38418</v>
      </c>
      <c r="B1157" s="4" t="s">
        <v>264</v>
      </c>
      <c r="C1157" s="4" t="s">
        <v>248</v>
      </c>
      <c r="D1157" s="4" t="s">
        <v>251</v>
      </c>
      <c r="E1157" s="4" t="s">
        <v>1494</v>
      </c>
      <c r="F1157" s="42">
        <v>4769.9258</v>
      </c>
      <c r="G1157" s="42">
        <v>8224.01</v>
      </c>
    </row>
    <row r="1158" spans="1:7" outlineLevel="3">
      <c r="A1158" s="3">
        <v>38429</v>
      </c>
      <c r="B1158" s="4" t="s">
        <v>264</v>
      </c>
      <c r="C1158" s="4" t="s">
        <v>248</v>
      </c>
      <c r="D1158" s="4" t="s">
        <v>251</v>
      </c>
      <c r="E1158" s="4" t="s">
        <v>1465</v>
      </c>
      <c r="F1158" s="42">
        <v>249.38320000000002</v>
      </c>
      <c r="G1158" s="42">
        <v>366.74</v>
      </c>
    </row>
    <row r="1159" spans="1:7" outlineLevel="3">
      <c r="A1159" s="3">
        <v>38485</v>
      </c>
      <c r="B1159" s="4" t="s">
        <v>264</v>
      </c>
      <c r="C1159" s="4" t="s">
        <v>248</v>
      </c>
      <c r="D1159" s="4" t="s">
        <v>256</v>
      </c>
      <c r="E1159" s="4" t="s">
        <v>1332</v>
      </c>
      <c r="F1159" s="42">
        <v>5089.4166999999989</v>
      </c>
      <c r="G1159" s="42">
        <v>8626.1299999999992</v>
      </c>
    </row>
    <row r="1160" spans="1:7" outlineLevel="3">
      <c r="A1160" s="3">
        <v>38500</v>
      </c>
      <c r="B1160" s="4" t="s">
        <v>264</v>
      </c>
      <c r="C1160" s="4" t="s">
        <v>248</v>
      </c>
      <c r="D1160" s="4" t="s">
        <v>254</v>
      </c>
      <c r="E1160" s="4" t="s">
        <v>1301</v>
      </c>
      <c r="F1160" s="42">
        <v>1681.5464999999999</v>
      </c>
      <c r="G1160" s="42">
        <v>3736.77</v>
      </c>
    </row>
    <row r="1161" spans="1:7" outlineLevel="3">
      <c r="A1161" s="3">
        <v>38537</v>
      </c>
      <c r="B1161" s="4" t="s">
        <v>264</v>
      </c>
      <c r="C1161" s="4" t="s">
        <v>248</v>
      </c>
      <c r="D1161" s="4" t="s">
        <v>259</v>
      </c>
      <c r="E1161" s="4" t="s">
        <v>1215</v>
      </c>
      <c r="F1161" s="42">
        <v>2910.9562000000001</v>
      </c>
      <c r="G1161" s="42">
        <v>5018.8900000000003</v>
      </c>
    </row>
    <row r="1162" spans="1:7" outlineLevel="3">
      <c r="A1162" s="3">
        <v>38568</v>
      </c>
      <c r="B1162" s="4" t="s">
        <v>264</v>
      </c>
      <c r="C1162" s="4" t="s">
        <v>248</v>
      </c>
      <c r="D1162" s="4" t="s">
        <v>288</v>
      </c>
      <c r="E1162" s="4" t="s">
        <v>1125</v>
      </c>
      <c r="F1162" s="42">
        <v>872.39240000000007</v>
      </c>
      <c r="G1162" s="42">
        <v>1282.93</v>
      </c>
    </row>
    <row r="1163" spans="1:7" outlineLevel="3">
      <c r="A1163" s="3">
        <v>38593</v>
      </c>
      <c r="B1163" s="4" t="s">
        <v>264</v>
      </c>
      <c r="C1163" s="4" t="s">
        <v>248</v>
      </c>
      <c r="D1163" s="4" t="s">
        <v>254</v>
      </c>
      <c r="E1163" s="4" t="s">
        <v>1055</v>
      </c>
      <c r="F1163" s="42">
        <v>8149.0766500000009</v>
      </c>
      <c r="G1163" s="42">
        <v>8715.59</v>
      </c>
    </row>
    <row r="1164" spans="1:7" outlineLevel="3">
      <c r="A1164" s="3">
        <v>38598</v>
      </c>
      <c r="B1164" s="4" t="s">
        <v>264</v>
      </c>
      <c r="C1164" s="4" t="s">
        <v>248</v>
      </c>
      <c r="D1164" s="4" t="s">
        <v>276</v>
      </c>
      <c r="E1164" s="4" t="s">
        <v>1041</v>
      </c>
      <c r="F1164" s="42">
        <v>5831.8903999999993</v>
      </c>
      <c r="G1164" s="42">
        <v>9884.56</v>
      </c>
    </row>
    <row r="1165" spans="1:7" outlineLevel="3">
      <c r="A1165" s="3">
        <v>38603</v>
      </c>
      <c r="B1165" s="4" t="s">
        <v>264</v>
      </c>
      <c r="C1165" s="4" t="s">
        <v>248</v>
      </c>
      <c r="D1165" s="4" t="s">
        <v>303</v>
      </c>
      <c r="E1165" s="4" t="s">
        <v>1030</v>
      </c>
      <c r="F1165" s="42">
        <v>1850.45</v>
      </c>
      <c r="G1165" s="42">
        <v>2721.25</v>
      </c>
    </row>
    <row r="1166" spans="1:7" outlineLevel="3">
      <c r="A1166" s="3">
        <v>38611</v>
      </c>
      <c r="B1166" s="4" t="s">
        <v>264</v>
      </c>
      <c r="C1166" s="4" t="s">
        <v>248</v>
      </c>
      <c r="D1166" s="4" t="s">
        <v>265</v>
      </c>
      <c r="E1166" s="4" t="s">
        <v>1005</v>
      </c>
      <c r="F1166" s="42">
        <v>1805.7295000000001</v>
      </c>
      <c r="G1166" s="42">
        <v>4880.3500000000004</v>
      </c>
    </row>
    <row r="1167" spans="1:7" outlineLevel="3">
      <c r="A1167" s="3">
        <v>38638</v>
      </c>
      <c r="B1167" s="4" t="s">
        <v>264</v>
      </c>
      <c r="C1167" s="4" t="s">
        <v>248</v>
      </c>
      <c r="D1167" s="4" t="s">
        <v>281</v>
      </c>
      <c r="E1167" s="4" t="s">
        <v>935</v>
      </c>
      <c r="F1167" s="42">
        <v>18.072799999999997</v>
      </c>
      <c r="G1167" s="42">
        <v>31.16</v>
      </c>
    </row>
    <row r="1168" spans="1:7" outlineLevel="3">
      <c r="A1168" s="3">
        <v>38677</v>
      </c>
      <c r="B1168" s="4" t="s">
        <v>264</v>
      </c>
      <c r="C1168" s="4" t="s">
        <v>248</v>
      </c>
      <c r="D1168" s="4" t="s">
        <v>262</v>
      </c>
      <c r="E1168" s="4" t="s">
        <v>1475</v>
      </c>
      <c r="F1168" s="42">
        <v>1768.9535999999998</v>
      </c>
      <c r="G1168" s="42">
        <v>3049.92</v>
      </c>
    </row>
    <row r="1169" spans="1:7" outlineLevel="3">
      <c r="A1169" s="3">
        <v>38689</v>
      </c>
      <c r="B1169" s="4" t="s">
        <v>264</v>
      </c>
      <c r="C1169" s="4" t="s">
        <v>248</v>
      </c>
      <c r="D1169" s="4" t="s">
        <v>317</v>
      </c>
      <c r="E1169" s="4" t="s">
        <v>811</v>
      </c>
      <c r="F1169" s="42">
        <v>2044.5682999999999</v>
      </c>
      <c r="G1169" s="42">
        <v>3465.37</v>
      </c>
    </row>
    <row r="1170" spans="1:7" outlineLevel="3">
      <c r="A1170" s="3">
        <v>38700</v>
      </c>
      <c r="B1170" s="4" t="s">
        <v>264</v>
      </c>
      <c r="C1170" s="4" t="s">
        <v>248</v>
      </c>
      <c r="D1170" s="4" t="s">
        <v>303</v>
      </c>
      <c r="E1170" s="4" t="s">
        <v>786</v>
      </c>
      <c r="F1170" s="42">
        <v>2416.6485000000002</v>
      </c>
      <c r="G1170" s="42">
        <v>5370.33</v>
      </c>
    </row>
    <row r="1171" spans="1:7" outlineLevel="3">
      <c r="A1171" s="3">
        <v>38705</v>
      </c>
      <c r="B1171" s="4" t="s">
        <v>264</v>
      </c>
      <c r="C1171" s="4" t="s">
        <v>248</v>
      </c>
      <c r="D1171" s="4" t="s">
        <v>281</v>
      </c>
      <c r="E1171" s="4" t="s">
        <v>768</v>
      </c>
      <c r="F1171" s="42">
        <v>5848.9125000000004</v>
      </c>
      <c r="G1171" s="42">
        <v>7798.55</v>
      </c>
    </row>
    <row r="1172" spans="1:7" outlineLevel="3">
      <c r="A1172" s="3">
        <v>38729</v>
      </c>
      <c r="B1172" s="4" t="s">
        <v>264</v>
      </c>
      <c r="C1172" s="4" t="s">
        <v>248</v>
      </c>
      <c r="D1172" s="4" t="s">
        <v>279</v>
      </c>
      <c r="E1172" s="4" t="s">
        <v>689</v>
      </c>
      <c r="F1172" s="42">
        <v>2809.5705000000003</v>
      </c>
      <c r="G1172" s="42">
        <v>5108.3100000000004</v>
      </c>
    </row>
    <row r="1173" spans="1:7" outlineLevel="3">
      <c r="A1173" s="3">
        <v>38741</v>
      </c>
      <c r="B1173" s="4" t="s">
        <v>264</v>
      </c>
      <c r="C1173" s="4" t="s">
        <v>248</v>
      </c>
      <c r="D1173" s="4" t="s">
        <v>268</v>
      </c>
      <c r="E1173" s="4" t="s">
        <v>380</v>
      </c>
      <c r="F1173" s="42">
        <v>4083.1811000000002</v>
      </c>
      <c r="G1173" s="42">
        <v>9495.77</v>
      </c>
    </row>
    <row r="1174" spans="1:7" outlineLevel="3">
      <c r="A1174" s="3">
        <v>38767</v>
      </c>
      <c r="B1174" s="4" t="s">
        <v>264</v>
      </c>
      <c r="C1174" s="4" t="s">
        <v>248</v>
      </c>
      <c r="D1174" s="4" t="s">
        <v>279</v>
      </c>
      <c r="E1174" s="4" t="s">
        <v>597</v>
      </c>
      <c r="F1174" s="42">
        <v>1530.2003999999999</v>
      </c>
      <c r="G1174" s="42">
        <v>2593.56</v>
      </c>
    </row>
    <row r="1175" spans="1:7" outlineLevel="3">
      <c r="A1175" s="3">
        <v>38768</v>
      </c>
      <c r="B1175" s="4" t="s">
        <v>264</v>
      </c>
      <c r="C1175" s="4" t="s">
        <v>248</v>
      </c>
      <c r="D1175" s="4" t="s">
        <v>279</v>
      </c>
      <c r="E1175" s="4" t="s">
        <v>589</v>
      </c>
      <c r="F1175" s="42">
        <v>5014.6275000000005</v>
      </c>
      <c r="G1175" s="42">
        <v>6686.17</v>
      </c>
    </row>
    <row r="1176" spans="1:7" outlineLevel="3">
      <c r="A1176" s="3">
        <v>38771</v>
      </c>
      <c r="B1176" s="4" t="s">
        <v>264</v>
      </c>
      <c r="C1176" s="4" t="s">
        <v>248</v>
      </c>
      <c r="D1176" s="4" t="s">
        <v>281</v>
      </c>
      <c r="E1176" s="4" t="s">
        <v>585</v>
      </c>
      <c r="F1176" s="42">
        <v>1776.6</v>
      </c>
      <c r="G1176" s="42">
        <v>2368.8000000000002</v>
      </c>
    </row>
    <row r="1177" spans="1:7" outlineLevel="3">
      <c r="A1177" s="3">
        <v>38798</v>
      </c>
      <c r="B1177" s="4" t="s">
        <v>264</v>
      </c>
      <c r="C1177" s="4" t="s">
        <v>248</v>
      </c>
      <c r="D1177" s="4" t="s">
        <v>288</v>
      </c>
      <c r="E1177" s="4" t="s">
        <v>511</v>
      </c>
      <c r="F1177" s="42">
        <v>2230.5711999999999</v>
      </c>
      <c r="G1177" s="42">
        <v>2534.7399999999998</v>
      </c>
    </row>
    <row r="1178" spans="1:7" outlineLevel="3">
      <c r="A1178" s="3">
        <v>38813</v>
      </c>
      <c r="B1178" s="4" t="s">
        <v>264</v>
      </c>
      <c r="C1178" s="4" t="s">
        <v>248</v>
      </c>
      <c r="D1178" s="4" t="s">
        <v>288</v>
      </c>
      <c r="E1178" s="4" t="s">
        <v>467</v>
      </c>
      <c r="F1178" s="42">
        <v>1934.5303999999999</v>
      </c>
      <c r="G1178" s="42">
        <v>2198.33</v>
      </c>
    </row>
    <row r="1179" spans="1:7" outlineLevel="3">
      <c r="A1179" s="3">
        <v>38819</v>
      </c>
      <c r="B1179" s="4" t="s">
        <v>264</v>
      </c>
      <c r="C1179" s="4" t="s">
        <v>248</v>
      </c>
      <c r="D1179" s="4" t="s">
        <v>317</v>
      </c>
      <c r="E1179" s="4" t="s">
        <v>454</v>
      </c>
      <c r="F1179" s="42">
        <v>751.75649999999996</v>
      </c>
      <c r="G1179" s="42">
        <v>1670.57</v>
      </c>
    </row>
    <row r="1180" spans="1:7" outlineLevel="3">
      <c r="A1180" s="3">
        <v>38856</v>
      </c>
      <c r="B1180" s="4" t="s">
        <v>264</v>
      </c>
      <c r="C1180" s="4" t="s">
        <v>248</v>
      </c>
      <c r="D1180" s="4" t="s">
        <v>251</v>
      </c>
      <c r="E1180" s="4" t="s">
        <v>344</v>
      </c>
      <c r="F1180" s="42">
        <v>1798.3015999999998</v>
      </c>
      <c r="G1180" s="42">
        <v>3100.52</v>
      </c>
    </row>
    <row r="1181" spans="1:7" outlineLevel="3">
      <c r="A1181" s="3">
        <v>38859</v>
      </c>
      <c r="B1181" s="4" t="s">
        <v>264</v>
      </c>
      <c r="C1181" s="4" t="s">
        <v>248</v>
      </c>
      <c r="D1181" s="4" t="s">
        <v>265</v>
      </c>
      <c r="E1181" s="4" t="s">
        <v>335</v>
      </c>
      <c r="F1181" s="42">
        <v>4441.3792000000003</v>
      </c>
      <c r="G1181" s="42">
        <v>6531.44</v>
      </c>
    </row>
    <row r="1182" spans="1:7" outlineLevel="3">
      <c r="A1182" s="3">
        <v>38875</v>
      </c>
      <c r="B1182" s="4" t="s">
        <v>264</v>
      </c>
      <c r="C1182" s="4" t="s">
        <v>248</v>
      </c>
      <c r="D1182" s="4" t="s">
        <v>265</v>
      </c>
      <c r="E1182" s="4" t="s">
        <v>296</v>
      </c>
      <c r="F1182" s="42">
        <v>3084.5731000000001</v>
      </c>
      <c r="G1182" s="42">
        <v>5228.09</v>
      </c>
    </row>
    <row r="1183" spans="1:7" outlineLevel="2">
      <c r="A1183" s="3"/>
      <c r="B1183" s="4"/>
      <c r="C1183" s="49" t="s">
        <v>2228</v>
      </c>
      <c r="D1183" s="4"/>
      <c r="E1183" s="4"/>
      <c r="F1183" s="42"/>
      <c r="G1183" s="42">
        <f>SUBTOTAL(9,G1146:G1182)</f>
        <v>173559.66999999995</v>
      </c>
    </row>
    <row r="1184" spans="1:7" outlineLevel="3">
      <c r="A1184" s="3">
        <v>38157</v>
      </c>
      <c r="B1184" s="4" t="s">
        <v>264</v>
      </c>
      <c r="C1184" s="4" t="s">
        <v>272</v>
      </c>
      <c r="D1184" s="4" t="s">
        <v>317</v>
      </c>
      <c r="E1184" s="4" t="s">
        <v>2142</v>
      </c>
      <c r="F1184" s="42">
        <v>121.977</v>
      </c>
      <c r="G1184" s="42">
        <v>271.06</v>
      </c>
    </row>
    <row r="1185" spans="1:7" outlineLevel="3">
      <c r="A1185" s="3">
        <v>38177</v>
      </c>
      <c r="B1185" s="4" t="s">
        <v>264</v>
      </c>
      <c r="C1185" s="4" t="s">
        <v>272</v>
      </c>
      <c r="D1185" s="4" t="s">
        <v>259</v>
      </c>
      <c r="E1185" s="4" t="s">
        <v>1345</v>
      </c>
      <c r="F1185" s="42">
        <v>1236.6886</v>
      </c>
      <c r="G1185" s="42">
        <v>2876.02</v>
      </c>
    </row>
    <row r="1186" spans="1:7" outlineLevel="3">
      <c r="A1186" s="3">
        <v>38186</v>
      </c>
      <c r="B1186" s="4" t="s">
        <v>264</v>
      </c>
      <c r="C1186" s="4" t="s">
        <v>272</v>
      </c>
      <c r="D1186" s="4" t="s">
        <v>262</v>
      </c>
      <c r="E1186" s="4" t="s">
        <v>2078</v>
      </c>
      <c r="F1186" s="42">
        <v>3413.9849999999997</v>
      </c>
      <c r="G1186" s="42">
        <v>4551.9799999999996</v>
      </c>
    </row>
    <row r="1187" spans="1:7" outlineLevel="3">
      <c r="A1187" s="3">
        <v>38200</v>
      </c>
      <c r="B1187" s="4" t="s">
        <v>264</v>
      </c>
      <c r="C1187" s="4" t="s">
        <v>272</v>
      </c>
      <c r="D1187" s="4" t="s">
        <v>265</v>
      </c>
      <c r="E1187" s="4" t="s">
        <v>2043</v>
      </c>
      <c r="F1187" s="42">
        <v>2222.2552000000001</v>
      </c>
      <c r="G1187" s="42">
        <v>2525.29</v>
      </c>
    </row>
    <row r="1188" spans="1:7" outlineLevel="3">
      <c r="A1188" s="3">
        <v>38205</v>
      </c>
      <c r="B1188" s="4" t="s">
        <v>264</v>
      </c>
      <c r="C1188" s="4" t="s">
        <v>272</v>
      </c>
      <c r="D1188" s="4" t="s">
        <v>245</v>
      </c>
      <c r="E1188" s="4" t="s">
        <v>2030</v>
      </c>
      <c r="F1188" s="42">
        <v>1600.3240000000001</v>
      </c>
      <c r="G1188" s="42">
        <v>1818.55</v>
      </c>
    </row>
    <row r="1189" spans="1:7" outlineLevel="3">
      <c r="A1189" s="3">
        <v>38208</v>
      </c>
      <c r="B1189" s="4" t="s">
        <v>264</v>
      </c>
      <c r="C1189" s="4" t="s">
        <v>272</v>
      </c>
      <c r="D1189" s="4" t="s">
        <v>259</v>
      </c>
      <c r="E1189" s="4" t="s">
        <v>2023</v>
      </c>
      <c r="F1189" s="42">
        <v>1149.2865999999999</v>
      </c>
      <c r="G1189" s="42">
        <v>3106.18</v>
      </c>
    </row>
    <row r="1190" spans="1:7" outlineLevel="3">
      <c r="A1190" s="3">
        <v>38229</v>
      </c>
      <c r="B1190" s="4" t="s">
        <v>264</v>
      </c>
      <c r="C1190" s="4" t="s">
        <v>272</v>
      </c>
      <c r="D1190" s="4" t="s">
        <v>268</v>
      </c>
      <c r="E1190" s="4" t="s">
        <v>1975</v>
      </c>
      <c r="F1190" s="42">
        <v>141.85600000000002</v>
      </c>
      <c r="G1190" s="42">
        <v>257.92</v>
      </c>
    </row>
    <row r="1191" spans="1:7" outlineLevel="3">
      <c r="A1191" s="3">
        <v>38243</v>
      </c>
      <c r="B1191" s="4" t="s">
        <v>264</v>
      </c>
      <c r="C1191" s="4" t="s">
        <v>272</v>
      </c>
      <c r="D1191" s="4" t="s">
        <v>276</v>
      </c>
      <c r="E1191" s="4" t="s">
        <v>1932</v>
      </c>
      <c r="F1191" s="42">
        <v>2811.7964999999999</v>
      </c>
      <c r="G1191" s="42">
        <v>7599.45</v>
      </c>
    </row>
    <row r="1192" spans="1:7" outlineLevel="3">
      <c r="A1192" s="3">
        <v>38253</v>
      </c>
      <c r="B1192" s="4" t="s">
        <v>264</v>
      </c>
      <c r="C1192" s="4" t="s">
        <v>272</v>
      </c>
      <c r="D1192" s="4" t="s">
        <v>254</v>
      </c>
      <c r="E1192" s="4" t="s">
        <v>1908</v>
      </c>
      <c r="F1192" s="42">
        <v>4597.5074999999997</v>
      </c>
      <c r="G1192" s="42">
        <v>6130.01</v>
      </c>
    </row>
    <row r="1193" spans="1:7" outlineLevel="3">
      <c r="A1193" s="3">
        <v>38254</v>
      </c>
      <c r="B1193" s="4" t="s">
        <v>264</v>
      </c>
      <c r="C1193" s="4" t="s">
        <v>272</v>
      </c>
      <c r="D1193" s="4" t="s">
        <v>288</v>
      </c>
      <c r="E1193" s="4" t="s">
        <v>1904</v>
      </c>
      <c r="F1193" s="42">
        <v>1267.3980000000001</v>
      </c>
      <c r="G1193" s="42">
        <v>2304.36</v>
      </c>
    </row>
    <row r="1194" spans="1:7" outlineLevel="3">
      <c r="A1194" s="3">
        <v>38288</v>
      </c>
      <c r="B1194" s="4" t="s">
        <v>264</v>
      </c>
      <c r="C1194" s="4" t="s">
        <v>272</v>
      </c>
      <c r="D1194" s="4" t="s">
        <v>254</v>
      </c>
      <c r="E1194" s="4" t="s">
        <v>1815</v>
      </c>
      <c r="F1194" s="42">
        <v>5717.7188000000006</v>
      </c>
      <c r="G1194" s="42">
        <v>8408.41</v>
      </c>
    </row>
    <row r="1195" spans="1:7" outlineLevel="3">
      <c r="A1195" s="3">
        <v>38302</v>
      </c>
      <c r="B1195" s="4" t="s">
        <v>264</v>
      </c>
      <c r="C1195" s="4" t="s">
        <v>272</v>
      </c>
      <c r="D1195" s="4" t="s">
        <v>268</v>
      </c>
      <c r="E1195" s="4" t="s">
        <v>1244</v>
      </c>
      <c r="F1195" s="42">
        <v>3891.0923999999995</v>
      </c>
      <c r="G1195" s="42">
        <v>6708.78</v>
      </c>
    </row>
    <row r="1196" spans="1:7" outlineLevel="3">
      <c r="A1196" s="3">
        <v>38365</v>
      </c>
      <c r="B1196" s="4" t="s">
        <v>264</v>
      </c>
      <c r="C1196" s="4" t="s">
        <v>272</v>
      </c>
      <c r="D1196" s="4" t="s">
        <v>245</v>
      </c>
      <c r="E1196" s="4" t="s">
        <v>1633</v>
      </c>
      <c r="F1196" s="42">
        <v>1268.0025000000001</v>
      </c>
      <c r="G1196" s="42">
        <v>1690.67</v>
      </c>
    </row>
    <row r="1197" spans="1:7" outlineLevel="3">
      <c r="A1197" s="3">
        <v>38367</v>
      </c>
      <c r="B1197" s="4" t="s">
        <v>264</v>
      </c>
      <c r="C1197" s="4" t="s">
        <v>272</v>
      </c>
      <c r="D1197" s="4" t="s">
        <v>281</v>
      </c>
      <c r="E1197" s="4" t="s">
        <v>1623</v>
      </c>
      <c r="F1197" s="42">
        <v>1559.6140000000003</v>
      </c>
      <c r="G1197" s="42">
        <v>2293.5500000000002</v>
      </c>
    </row>
    <row r="1198" spans="1:7" outlineLevel="3">
      <c r="A1198" s="3">
        <v>38368</v>
      </c>
      <c r="B1198" s="4" t="s">
        <v>264</v>
      </c>
      <c r="C1198" s="4" t="s">
        <v>272</v>
      </c>
      <c r="D1198" s="4" t="s">
        <v>265</v>
      </c>
      <c r="E1198" s="4" t="s">
        <v>1620</v>
      </c>
      <c r="F1198" s="42">
        <v>516.01400000000001</v>
      </c>
      <c r="G1198" s="42">
        <v>874.6</v>
      </c>
    </row>
    <row r="1199" spans="1:7" outlineLevel="3">
      <c r="A1199" s="3">
        <v>38393</v>
      </c>
      <c r="B1199" s="4" t="s">
        <v>264</v>
      </c>
      <c r="C1199" s="4" t="s">
        <v>272</v>
      </c>
      <c r="D1199" s="4" t="s">
        <v>303</v>
      </c>
      <c r="E1199" s="4" t="s">
        <v>1551</v>
      </c>
      <c r="F1199" s="42">
        <v>4297.5231999999996</v>
      </c>
      <c r="G1199" s="42">
        <v>9994.24</v>
      </c>
    </row>
    <row r="1200" spans="1:7" outlineLevel="3">
      <c r="A1200" s="3">
        <v>38406</v>
      </c>
      <c r="B1200" s="4" t="s">
        <v>264</v>
      </c>
      <c r="C1200" s="4" t="s">
        <v>272</v>
      </c>
      <c r="D1200" s="4" t="s">
        <v>254</v>
      </c>
      <c r="E1200" s="4" t="s">
        <v>1525</v>
      </c>
      <c r="F1200" s="42">
        <v>3422.9535999999998</v>
      </c>
      <c r="G1200" s="42">
        <v>3889.72</v>
      </c>
    </row>
    <row r="1201" spans="1:7" outlineLevel="3">
      <c r="A1201" s="3">
        <v>38420</v>
      </c>
      <c r="B1201" s="4" t="s">
        <v>264</v>
      </c>
      <c r="C1201" s="4" t="s">
        <v>272</v>
      </c>
      <c r="D1201" s="4" t="s">
        <v>251</v>
      </c>
      <c r="E1201" s="4" t="s">
        <v>1492</v>
      </c>
      <c r="F1201" s="42">
        <v>7634.9014500000003</v>
      </c>
      <c r="G1201" s="42">
        <v>8165.67</v>
      </c>
    </row>
    <row r="1202" spans="1:7" outlineLevel="3">
      <c r="A1202" s="3">
        <v>38423</v>
      </c>
      <c r="B1202" s="4" t="s">
        <v>264</v>
      </c>
      <c r="C1202" s="4" t="s">
        <v>272</v>
      </c>
      <c r="D1202" s="4" t="s">
        <v>256</v>
      </c>
      <c r="E1202" s="4" t="s">
        <v>1484</v>
      </c>
      <c r="F1202" s="42">
        <v>4562.5635000000002</v>
      </c>
      <c r="G1202" s="42">
        <v>8295.57</v>
      </c>
    </row>
    <row r="1203" spans="1:7" outlineLevel="3">
      <c r="A1203" s="3">
        <v>38439</v>
      </c>
      <c r="B1203" s="4" t="s">
        <v>264</v>
      </c>
      <c r="C1203" s="4" t="s">
        <v>272</v>
      </c>
      <c r="D1203" s="4" t="s">
        <v>317</v>
      </c>
      <c r="E1203" s="4" t="s">
        <v>1439</v>
      </c>
      <c r="F1203" s="42">
        <v>287.93600000000004</v>
      </c>
      <c r="G1203" s="42">
        <v>523.52</v>
      </c>
    </row>
    <row r="1204" spans="1:7" outlineLevel="3">
      <c r="A1204" s="3">
        <v>38442</v>
      </c>
      <c r="B1204" s="4" t="s">
        <v>264</v>
      </c>
      <c r="C1204" s="4" t="s">
        <v>272</v>
      </c>
      <c r="D1204" s="4" t="s">
        <v>251</v>
      </c>
      <c r="E1204" s="4" t="s">
        <v>1430</v>
      </c>
      <c r="F1204" s="42">
        <v>2944.1</v>
      </c>
      <c r="G1204" s="42">
        <v>4990</v>
      </c>
    </row>
    <row r="1205" spans="1:7" outlineLevel="3">
      <c r="A1205" s="3">
        <v>38476</v>
      </c>
      <c r="B1205" s="4" t="s">
        <v>264</v>
      </c>
      <c r="C1205" s="4" t="s">
        <v>272</v>
      </c>
      <c r="D1205" s="4" t="s">
        <v>268</v>
      </c>
      <c r="E1205" s="4" t="s">
        <v>1349</v>
      </c>
      <c r="F1205" s="42">
        <v>3987.0540000000005</v>
      </c>
      <c r="G1205" s="42">
        <v>8860.1200000000008</v>
      </c>
    </row>
    <row r="1206" spans="1:7" outlineLevel="3">
      <c r="A1206" s="3">
        <v>38500</v>
      </c>
      <c r="B1206" s="4" t="s">
        <v>264</v>
      </c>
      <c r="C1206" s="4" t="s">
        <v>272</v>
      </c>
      <c r="D1206" s="4" t="s">
        <v>256</v>
      </c>
      <c r="E1206" s="4" t="s">
        <v>1298</v>
      </c>
      <c r="F1206" s="42">
        <v>6919.7480000000005</v>
      </c>
      <c r="G1206" s="42">
        <v>7863.35</v>
      </c>
    </row>
    <row r="1207" spans="1:7" outlineLevel="3">
      <c r="A1207" s="3">
        <v>38501</v>
      </c>
      <c r="B1207" s="4" t="s">
        <v>264</v>
      </c>
      <c r="C1207" s="4" t="s">
        <v>272</v>
      </c>
      <c r="D1207" s="4" t="s">
        <v>259</v>
      </c>
      <c r="E1207" s="4" t="s">
        <v>1296</v>
      </c>
      <c r="F1207" s="42">
        <v>2052.7092000000002</v>
      </c>
      <c r="G1207" s="42">
        <v>3018.69</v>
      </c>
    </row>
    <row r="1208" spans="1:7" outlineLevel="3">
      <c r="A1208" s="3">
        <v>38504</v>
      </c>
      <c r="B1208" s="4" t="s">
        <v>264</v>
      </c>
      <c r="C1208" s="4" t="s">
        <v>272</v>
      </c>
      <c r="D1208" s="4" t="s">
        <v>251</v>
      </c>
      <c r="E1208" s="4" t="s">
        <v>755</v>
      </c>
      <c r="F1208" s="42">
        <v>1205.9256</v>
      </c>
      <c r="G1208" s="42">
        <v>1773.42</v>
      </c>
    </row>
    <row r="1209" spans="1:7" outlineLevel="3">
      <c r="A1209" s="3">
        <v>38530</v>
      </c>
      <c r="B1209" s="4" t="s">
        <v>264</v>
      </c>
      <c r="C1209" s="4" t="s">
        <v>272</v>
      </c>
      <c r="D1209" s="4" t="s">
        <v>303</v>
      </c>
      <c r="E1209" s="4" t="s">
        <v>1229</v>
      </c>
      <c r="F1209" s="42">
        <v>1647.2456000000002</v>
      </c>
      <c r="G1209" s="42">
        <v>1761.76</v>
      </c>
    </row>
    <row r="1210" spans="1:7" outlineLevel="3">
      <c r="A1210" s="3">
        <v>38543</v>
      </c>
      <c r="B1210" s="4" t="s">
        <v>264</v>
      </c>
      <c r="C1210" s="4" t="s">
        <v>272</v>
      </c>
      <c r="D1210" s="4" t="s">
        <v>256</v>
      </c>
      <c r="E1210" s="4" t="s">
        <v>1202</v>
      </c>
      <c r="F1210" s="42">
        <v>310.10989999999998</v>
      </c>
      <c r="G1210" s="42">
        <v>525.61</v>
      </c>
    </row>
    <row r="1211" spans="1:7" outlineLevel="3">
      <c r="A1211" s="3">
        <v>38553</v>
      </c>
      <c r="B1211" s="4" t="s">
        <v>264</v>
      </c>
      <c r="C1211" s="4" t="s">
        <v>272</v>
      </c>
      <c r="D1211" s="4" t="s">
        <v>288</v>
      </c>
      <c r="E1211" s="4" t="s">
        <v>1166</v>
      </c>
      <c r="F1211" s="42">
        <v>3220.41</v>
      </c>
      <c r="G1211" s="42">
        <v>4293.88</v>
      </c>
    </row>
    <row r="1212" spans="1:7" outlineLevel="3">
      <c r="A1212" s="3">
        <v>38558</v>
      </c>
      <c r="B1212" s="4" t="s">
        <v>264</v>
      </c>
      <c r="C1212" s="4" t="s">
        <v>272</v>
      </c>
      <c r="D1212" s="4" t="s">
        <v>265</v>
      </c>
      <c r="E1212" s="4" t="s">
        <v>1155</v>
      </c>
      <c r="F1212" s="42">
        <v>3287.614</v>
      </c>
      <c r="G1212" s="42">
        <v>5977.48</v>
      </c>
    </row>
    <row r="1213" spans="1:7" outlineLevel="3">
      <c r="A1213" s="3">
        <v>38566</v>
      </c>
      <c r="B1213" s="4" t="s">
        <v>264</v>
      </c>
      <c r="C1213" s="4" t="s">
        <v>272</v>
      </c>
      <c r="D1213" s="4" t="s">
        <v>317</v>
      </c>
      <c r="E1213" s="4" t="s">
        <v>1129</v>
      </c>
      <c r="F1213" s="42">
        <v>4364.4397500000005</v>
      </c>
      <c r="G1213" s="42">
        <v>4667.8500000000004</v>
      </c>
    </row>
    <row r="1214" spans="1:7" outlineLevel="3">
      <c r="A1214" s="3">
        <v>38614</v>
      </c>
      <c r="B1214" s="4" t="s">
        <v>264</v>
      </c>
      <c r="C1214" s="4" t="s">
        <v>272</v>
      </c>
      <c r="D1214" s="4" t="s">
        <v>281</v>
      </c>
      <c r="E1214" s="4" t="s">
        <v>994</v>
      </c>
      <c r="F1214" s="42">
        <v>6886.3432000000003</v>
      </c>
      <c r="G1214" s="42">
        <v>7825.39</v>
      </c>
    </row>
    <row r="1215" spans="1:7" outlineLevel="3">
      <c r="A1215" s="3">
        <v>38629</v>
      </c>
      <c r="B1215" s="4" t="s">
        <v>264</v>
      </c>
      <c r="C1215" s="4" t="s">
        <v>272</v>
      </c>
      <c r="D1215" s="4" t="s">
        <v>303</v>
      </c>
      <c r="E1215" s="4" t="s">
        <v>958</v>
      </c>
      <c r="F1215" s="42">
        <v>620.58029999999997</v>
      </c>
      <c r="G1215" s="42">
        <v>1443.21</v>
      </c>
    </row>
    <row r="1216" spans="1:7" outlineLevel="3">
      <c r="A1216" s="3">
        <v>38632</v>
      </c>
      <c r="B1216" s="4" t="s">
        <v>264</v>
      </c>
      <c r="C1216" s="4" t="s">
        <v>272</v>
      </c>
      <c r="D1216" s="4" t="s">
        <v>276</v>
      </c>
      <c r="E1216" s="4" t="s">
        <v>948</v>
      </c>
      <c r="F1216" s="42">
        <v>5117.5139999999992</v>
      </c>
      <c r="G1216" s="42">
        <v>8823.2999999999993</v>
      </c>
    </row>
    <row r="1217" spans="1:7" outlineLevel="3">
      <c r="A1217" s="3">
        <v>38632</v>
      </c>
      <c r="B1217" s="4" t="s">
        <v>264</v>
      </c>
      <c r="C1217" s="4" t="s">
        <v>272</v>
      </c>
      <c r="D1217" s="4" t="s">
        <v>259</v>
      </c>
      <c r="E1217" s="4" t="s">
        <v>949</v>
      </c>
      <c r="F1217" s="42">
        <v>3328.6858999999999</v>
      </c>
      <c r="G1217" s="42">
        <v>7741.13</v>
      </c>
    </row>
    <row r="1218" spans="1:7" outlineLevel="3">
      <c r="A1218" s="3">
        <v>38635</v>
      </c>
      <c r="B1218" s="4" t="s">
        <v>264</v>
      </c>
      <c r="C1218" s="4" t="s">
        <v>272</v>
      </c>
      <c r="D1218" s="4" t="s">
        <v>256</v>
      </c>
      <c r="E1218" s="4" t="s">
        <v>941</v>
      </c>
      <c r="F1218" s="42">
        <v>3688.4848000000002</v>
      </c>
      <c r="G1218" s="42">
        <v>4191.46</v>
      </c>
    </row>
    <row r="1219" spans="1:7" outlineLevel="3">
      <c r="A1219" s="3">
        <v>38699</v>
      </c>
      <c r="B1219" s="4" t="s">
        <v>264</v>
      </c>
      <c r="C1219" s="4" t="s">
        <v>272</v>
      </c>
      <c r="D1219" s="4" t="s">
        <v>265</v>
      </c>
      <c r="E1219" s="4" t="s">
        <v>788</v>
      </c>
      <c r="F1219" s="42">
        <v>3799.8368999999998</v>
      </c>
      <c r="G1219" s="42">
        <v>8836.83</v>
      </c>
    </row>
    <row r="1220" spans="1:7" outlineLevel="3">
      <c r="A1220" s="3">
        <v>38718</v>
      </c>
      <c r="B1220" s="4" t="s">
        <v>264</v>
      </c>
      <c r="C1220" s="4" t="s">
        <v>272</v>
      </c>
      <c r="D1220" s="4" t="s">
        <v>262</v>
      </c>
      <c r="E1220" s="4" t="s">
        <v>721</v>
      </c>
      <c r="F1220" s="42">
        <v>4341.1787000000004</v>
      </c>
      <c r="G1220" s="42">
        <v>7357.93</v>
      </c>
    </row>
    <row r="1221" spans="1:7" outlineLevel="3">
      <c r="A1221" s="3">
        <v>38727</v>
      </c>
      <c r="B1221" s="4" t="s">
        <v>264</v>
      </c>
      <c r="C1221" s="4" t="s">
        <v>272</v>
      </c>
      <c r="D1221" s="4" t="s">
        <v>276</v>
      </c>
      <c r="E1221" s="4" t="s">
        <v>692</v>
      </c>
      <c r="F1221" s="42">
        <v>5931.3544000000002</v>
      </c>
      <c r="G1221" s="42">
        <v>8722.58</v>
      </c>
    </row>
    <row r="1222" spans="1:7" outlineLevel="3">
      <c r="A1222" s="3">
        <v>38727</v>
      </c>
      <c r="B1222" s="4" t="s">
        <v>264</v>
      </c>
      <c r="C1222" s="4" t="s">
        <v>272</v>
      </c>
      <c r="D1222" s="4" t="s">
        <v>276</v>
      </c>
      <c r="E1222" s="4" t="s">
        <v>693</v>
      </c>
      <c r="F1222" s="42">
        <v>4785.2089999999998</v>
      </c>
      <c r="G1222" s="42">
        <v>8700.3799999999992</v>
      </c>
    </row>
    <row r="1223" spans="1:7" outlineLevel="3">
      <c r="A1223" s="3">
        <v>38757</v>
      </c>
      <c r="B1223" s="4" t="s">
        <v>264</v>
      </c>
      <c r="C1223" s="4" t="s">
        <v>272</v>
      </c>
      <c r="D1223" s="4" t="s">
        <v>317</v>
      </c>
      <c r="E1223" s="4" t="s">
        <v>621</v>
      </c>
      <c r="F1223" s="42">
        <v>1140.2730000000001</v>
      </c>
      <c r="G1223" s="42">
        <v>2533.94</v>
      </c>
    </row>
    <row r="1224" spans="1:7" outlineLevel="3">
      <c r="A1224" s="3">
        <v>38805</v>
      </c>
      <c r="B1224" s="4" t="s">
        <v>264</v>
      </c>
      <c r="C1224" s="4" t="s">
        <v>272</v>
      </c>
      <c r="D1224" s="4" t="s">
        <v>265</v>
      </c>
      <c r="E1224" s="4" t="s">
        <v>488</v>
      </c>
      <c r="F1224" s="42">
        <v>1746.5424</v>
      </c>
      <c r="G1224" s="42">
        <v>3011.28</v>
      </c>
    </row>
    <row r="1225" spans="1:7" outlineLevel="3">
      <c r="A1225" s="3">
        <v>38812</v>
      </c>
      <c r="B1225" s="4" t="s">
        <v>264</v>
      </c>
      <c r="C1225" s="4" t="s">
        <v>272</v>
      </c>
      <c r="D1225" s="4" t="s">
        <v>265</v>
      </c>
      <c r="E1225" s="4" t="s">
        <v>469</v>
      </c>
      <c r="F1225" s="42">
        <v>3135.6094000000003</v>
      </c>
      <c r="G1225" s="42">
        <v>8474.6200000000008</v>
      </c>
    </row>
    <row r="1226" spans="1:7" outlineLevel="3">
      <c r="A1226" s="3">
        <v>38864</v>
      </c>
      <c r="B1226" s="4" t="s">
        <v>264</v>
      </c>
      <c r="C1226" s="4" t="s">
        <v>272</v>
      </c>
      <c r="D1226" s="4" t="s">
        <v>251</v>
      </c>
      <c r="E1226" s="4" t="s">
        <v>323</v>
      </c>
      <c r="F1226" s="42">
        <v>2289.2539999999999</v>
      </c>
      <c r="G1226" s="42">
        <v>4162.28</v>
      </c>
    </row>
    <row r="1227" spans="1:7" outlineLevel="3">
      <c r="A1227" s="3">
        <v>38867</v>
      </c>
      <c r="B1227" s="4" t="s">
        <v>264</v>
      </c>
      <c r="C1227" s="4" t="s">
        <v>272</v>
      </c>
      <c r="D1227" s="4" t="s">
        <v>254</v>
      </c>
      <c r="E1227" s="4" t="s">
        <v>314</v>
      </c>
      <c r="F1227" s="42">
        <v>1117.5012999999999</v>
      </c>
      <c r="G1227" s="42">
        <v>1894.07</v>
      </c>
    </row>
    <row r="1228" spans="1:7" outlineLevel="3">
      <c r="A1228" s="3">
        <v>38878</v>
      </c>
      <c r="B1228" s="4" t="s">
        <v>264</v>
      </c>
      <c r="C1228" s="4" t="s">
        <v>272</v>
      </c>
      <c r="D1228" s="4" t="s">
        <v>279</v>
      </c>
      <c r="E1228" s="4" t="s">
        <v>280</v>
      </c>
      <c r="F1228" s="42">
        <v>209.30459999999999</v>
      </c>
      <c r="G1228" s="42">
        <v>360.87</v>
      </c>
    </row>
    <row r="1229" spans="1:7" outlineLevel="2">
      <c r="A1229" s="3"/>
      <c r="B1229" s="4"/>
      <c r="C1229" s="49" t="s">
        <v>2229</v>
      </c>
      <c r="D1229" s="4"/>
      <c r="E1229" s="4"/>
      <c r="F1229" s="42"/>
      <c r="G1229" s="42">
        <f>SUBTOTAL(9,G1184:G1228)</f>
        <v>210096.97999999995</v>
      </c>
    </row>
    <row r="1230" spans="1:7" outlineLevel="3">
      <c r="A1230" s="3">
        <v>38197</v>
      </c>
      <c r="B1230" s="4" t="s">
        <v>264</v>
      </c>
      <c r="C1230" s="4" t="s">
        <v>286</v>
      </c>
      <c r="D1230" s="4" t="s">
        <v>288</v>
      </c>
      <c r="E1230" s="4" t="s">
        <v>1755</v>
      </c>
      <c r="F1230" s="42">
        <v>4675.335500000001</v>
      </c>
      <c r="G1230" s="42">
        <v>8500.61</v>
      </c>
    </row>
    <row r="1231" spans="1:7" outlineLevel="3">
      <c r="A1231" s="3">
        <v>38226</v>
      </c>
      <c r="B1231" s="4" t="s">
        <v>264</v>
      </c>
      <c r="C1231" s="4" t="s">
        <v>286</v>
      </c>
      <c r="D1231" s="4" t="s">
        <v>256</v>
      </c>
      <c r="E1231" s="4" t="s">
        <v>1984</v>
      </c>
      <c r="F1231" s="42">
        <v>4832.6850000000004</v>
      </c>
      <c r="G1231" s="42">
        <v>8786.7000000000007</v>
      </c>
    </row>
    <row r="1232" spans="1:7" outlineLevel="3">
      <c r="A1232" s="3">
        <v>38232</v>
      </c>
      <c r="B1232" s="4" t="s">
        <v>264</v>
      </c>
      <c r="C1232" s="4" t="s">
        <v>286</v>
      </c>
      <c r="D1232" s="4" t="s">
        <v>265</v>
      </c>
      <c r="E1232" s="4" t="s">
        <v>1965</v>
      </c>
      <c r="F1232" s="42">
        <v>1514.0880999999999</v>
      </c>
      <c r="G1232" s="42">
        <v>4092.13</v>
      </c>
    </row>
    <row r="1233" spans="1:7" outlineLevel="3">
      <c r="A1233" s="3">
        <v>38239</v>
      </c>
      <c r="B1233" s="4" t="s">
        <v>264</v>
      </c>
      <c r="C1233" s="4" t="s">
        <v>286</v>
      </c>
      <c r="D1233" s="4" t="s">
        <v>259</v>
      </c>
      <c r="E1233" s="4" t="s">
        <v>1940</v>
      </c>
      <c r="F1233" s="42">
        <v>1724.0325999999998</v>
      </c>
      <c r="G1233" s="42">
        <v>2972.47</v>
      </c>
    </row>
    <row r="1234" spans="1:7" outlineLevel="3">
      <c r="A1234" s="3">
        <v>38266</v>
      </c>
      <c r="B1234" s="4" t="s">
        <v>264</v>
      </c>
      <c r="C1234" s="4" t="s">
        <v>286</v>
      </c>
      <c r="D1234" s="4" t="s">
        <v>254</v>
      </c>
      <c r="E1234" s="4" t="s">
        <v>1869</v>
      </c>
      <c r="F1234" s="42">
        <v>1547.1495</v>
      </c>
      <c r="G1234" s="42">
        <v>3438.11</v>
      </c>
    </row>
    <row r="1235" spans="1:7" outlineLevel="3">
      <c r="A1235" s="3">
        <v>38268</v>
      </c>
      <c r="B1235" s="4" t="s">
        <v>264</v>
      </c>
      <c r="C1235" s="4" t="s">
        <v>286</v>
      </c>
      <c r="D1235" s="4" t="s">
        <v>281</v>
      </c>
      <c r="E1235" s="4" t="s">
        <v>1861</v>
      </c>
      <c r="F1235" s="42">
        <v>7750.4768000000004</v>
      </c>
      <c r="G1235" s="42">
        <v>8807.36</v>
      </c>
    </row>
    <row r="1236" spans="1:7" outlineLevel="3">
      <c r="A1236" s="3">
        <v>38289</v>
      </c>
      <c r="B1236" s="4" t="s">
        <v>264</v>
      </c>
      <c r="C1236" s="4" t="s">
        <v>286</v>
      </c>
      <c r="D1236" s="4" t="s">
        <v>254</v>
      </c>
      <c r="E1236" s="4" t="s">
        <v>1814</v>
      </c>
      <c r="F1236" s="42">
        <v>89.3673</v>
      </c>
      <c r="G1236" s="42">
        <v>151.47</v>
      </c>
    </row>
    <row r="1237" spans="1:7" outlineLevel="3">
      <c r="A1237" s="3">
        <v>38313</v>
      </c>
      <c r="B1237" s="4" t="s">
        <v>264</v>
      </c>
      <c r="C1237" s="4" t="s">
        <v>286</v>
      </c>
      <c r="D1237" s="4" t="s">
        <v>303</v>
      </c>
      <c r="E1237" s="4" t="s">
        <v>1775</v>
      </c>
      <c r="F1237" s="42">
        <v>4711.2295999999997</v>
      </c>
      <c r="G1237" s="42">
        <v>5353.67</v>
      </c>
    </row>
    <row r="1238" spans="1:7" outlineLevel="3">
      <c r="A1238" s="3">
        <v>38331</v>
      </c>
      <c r="B1238" s="4" t="s">
        <v>264</v>
      </c>
      <c r="C1238" s="4" t="s">
        <v>286</v>
      </c>
      <c r="D1238" s="4" t="s">
        <v>276</v>
      </c>
      <c r="E1238" s="4" t="s">
        <v>1733</v>
      </c>
      <c r="F1238" s="42">
        <v>3043.75225</v>
      </c>
      <c r="G1238" s="42">
        <v>3255.35</v>
      </c>
    </row>
    <row r="1239" spans="1:7" outlineLevel="3">
      <c r="A1239" s="3">
        <v>38347</v>
      </c>
      <c r="B1239" s="4" t="s">
        <v>264</v>
      </c>
      <c r="C1239" s="4" t="s">
        <v>286</v>
      </c>
      <c r="D1239" s="4" t="s">
        <v>245</v>
      </c>
      <c r="E1239" s="4" t="s">
        <v>1688</v>
      </c>
      <c r="F1239" s="42">
        <v>6261.7874999999995</v>
      </c>
      <c r="G1239" s="42">
        <v>8349.0499999999993</v>
      </c>
    </row>
    <row r="1240" spans="1:7" outlineLevel="3">
      <c r="A1240" s="3">
        <v>38386</v>
      </c>
      <c r="B1240" s="4" t="s">
        <v>264</v>
      </c>
      <c r="C1240" s="4" t="s">
        <v>286</v>
      </c>
      <c r="D1240" s="4" t="s">
        <v>265</v>
      </c>
      <c r="E1240" s="4" t="s">
        <v>1571</v>
      </c>
      <c r="F1240" s="42">
        <v>5162.8456000000006</v>
      </c>
      <c r="G1240" s="42">
        <v>5521.76</v>
      </c>
    </row>
    <row r="1241" spans="1:7" outlineLevel="3">
      <c r="A1241" s="3">
        <v>38393</v>
      </c>
      <c r="B1241" s="4" t="s">
        <v>264</v>
      </c>
      <c r="C1241" s="4" t="s">
        <v>286</v>
      </c>
      <c r="D1241" s="4" t="s">
        <v>254</v>
      </c>
      <c r="E1241" s="4" t="s">
        <v>1552</v>
      </c>
      <c r="F1241" s="42">
        <v>3806.2051999999999</v>
      </c>
      <c r="G1241" s="42">
        <v>8851.64</v>
      </c>
    </row>
    <row r="1242" spans="1:7" outlineLevel="3">
      <c r="A1242" s="3">
        <v>38403</v>
      </c>
      <c r="B1242" s="4" t="s">
        <v>264</v>
      </c>
      <c r="C1242" s="4" t="s">
        <v>286</v>
      </c>
      <c r="D1242" s="4" t="s">
        <v>288</v>
      </c>
      <c r="E1242" s="4" t="s">
        <v>1531</v>
      </c>
      <c r="F1242" s="42">
        <v>3261.6914000000002</v>
      </c>
      <c r="G1242" s="42">
        <v>3488.44</v>
      </c>
    </row>
    <row r="1243" spans="1:7" outlineLevel="3">
      <c r="A1243" s="3">
        <v>38410</v>
      </c>
      <c r="B1243" s="4" t="s">
        <v>264</v>
      </c>
      <c r="C1243" s="4" t="s">
        <v>286</v>
      </c>
      <c r="D1243" s="4" t="s">
        <v>254</v>
      </c>
      <c r="E1243" s="4" t="s">
        <v>1511</v>
      </c>
      <c r="F1243" s="42">
        <v>2790.2655</v>
      </c>
      <c r="G1243" s="42">
        <v>6200.59</v>
      </c>
    </row>
    <row r="1244" spans="1:7" outlineLevel="3">
      <c r="A1244" s="3">
        <v>38411</v>
      </c>
      <c r="B1244" s="4" t="s">
        <v>264</v>
      </c>
      <c r="C1244" s="4" t="s">
        <v>286</v>
      </c>
      <c r="D1244" s="4" t="s">
        <v>276</v>
      </c>
      <c r="E1244" s="4" t="s">
        <v>1508</v>
      </c>
      <c r="F1244" s="42">
        <v>4939.5375000000004</v>
      </c>
      <c r="G1244" s="42">
        <v>6586.05</v>
      </c>
    </row>
    <row r="1245" spans="1:7" outlineLevel="3">
      <c r="A1245" s="3">
        <v>38427</v>
      </c>
      <c r="B1245" s="4" t="s">
        <v>264</v>
      </c>
      <c r="C1245" s="4" t="s">
        <v>286</v>
      </c>
      <c r="D1245" s="4" t="s">
        <v>281</v>
      </c>
      <c r="E1245" s="4" t="s">
        <v>1468</v>
      </c>
      <c r="F1245" s="42">
        <v>4363.1797999999999</v>
      </c>
      <c r="G1245" s="42">
        <v>7395.22</v>
      </c>
    </row>
    <row r="1246" spans="1:7" outlineLevel="3">
      <c r="A1246" s="3">
        <v>38448</v>
      </c>
      <c r="B1246" s="4" t="s">
        <v>264</v>
      </c>
      <c r="C1246" s="4" t="s">
        <v>286</v>
      </c>
      <c r="D1246" s="4" t="s">
        <v>245</v>
      </c>
      <c r="E1246" s="4" t="s">
        <v>1418</v>
      </c>
      <c r="F1246" s="42">
        <v>2218.6424999999999</v>
      </c>
      <c r="G1246" s="42">
        <v>2958.19</v>
      </c>
    </row>
    <row r="1247" spans="1:7" outlineLevel="3">
      <c r="A1247" s="3">
        <v>38460</v>
      </c>
      <c r="B1247" s="4" t="s">
        <v>264</v>
      </c>
      <c r="C1247" s="4" t="s">
        <v>286</v>
      </c>
      <c r="D1247" s="4" t="s">
        <v>279</v>
      </c>
      <c r="E1247" s="4" t="s">
        <v>1394</v>
      </c>
      <c r="F1247" s="42">
        <v>45.006500000000003</v>
      </c>
      <c r="G1247" s="42">
        <v>81.83</v>
      </c>
    </row>
    <row r="1248" spans="1:7" outlineLevel="3">
      <c r="A1248" s="3">
        <v>38488</v>
      </c>
      <c r="B1248" s="4" t="s">
        <v>264</v>
      </c>
      <c r="C1248" s="4" t="s">
        <v>286</v>
      </c>
      <c r="D1248" s="4" t="s">
        <v>251</v>
      </c>
      <c r="E1248" s="4" t="s">
        <v>1328</v>
      </c>
      <c r="F1248" s="42">
        <v>3632.2319000000002</v>
      </c>
      <c r="G1248" s="42">
        <v>3884.74</v>
      </c>
    </row>
    <row r="1249" spans="1:7" outlineLevel="3">
      <c r="A1249" s="3">
        <v>38535</v>
      </c>
      <c r="B1249" s="4" t="s">
        <v>264</v>
      </c>
      <c r="C1249" s="4" t="s">
        <v>286</v>
      </c>
      <c r="D1249" s="4" t="s">
        <v>262</v>
      </c>
      <c r="E1249" s="4" t="s">
        <v>784</v>
      </c>
      <c r="F1249" s="42">
        <v>2727.48</v>
      </c>
      <c r="G1249" s="42">
        <v>3636.64</v>
      </c>
    </row>
    <row r="1250" spans="1:7" outlineLevel="3">
      <c r="A1250" s="3">
        <v>38579</v>
      </c>
      <c r="B1250" s="4" t="s">
        <v>264</v>
      </c>
      <c r="C1250" s="4" t="s">
        <v>286</v>
      </c>
      <c r="D1250" s="4" t="s">
        <v>288</v>
      </c>
      <c r="E1250" s="4" t="s">
        <v>931</v>
      </c>
      <c r="F1250" s="42">
        <v>3647.28</v>
      </c>
      <c r="G1250" s="42">
        <v>4863.04</v>
      </c>
    </row>
    <row r="1251" spans="1:7" outlineLevel="3">
      <c r="A1251" s="3">
        <v>38589</v>
      </c>
      <c r="B1251" s="4" t="s">
        <v>264</v>
      </c>
      <c r="C1251" s="4" t="s">
        <v>286</v>
      </c>
      <c r="D1251" s="4" t="s">
        <v>281</v>
      </c>
      <c r="E1251" s="4" t="s">
        <v>1066</v>
      </c>
      <c r="F1251" s="42">
        <v>4355.7929999999997</v>
      </c>
      <c r="G1251" s="42">
        <v>7382.7</v>
      </c>
    </row>
    <row r="1252" spans="1:7" outlineLevel="3">
      <c r="A1252" s="3">
        <v>38596</v>
      </c>
      <c r="B1252" s="4" t="s">
        <v>264</v>
      </c>
      <c r="C1252" s="4" t="s">
        <v>286</v>
      </c>
      <c r="D1252" s="4" t="s">
        <v>251</v>
      </c>
      <c r="E1252" s="4" t="s">
        <v>1051</v>
      </c>
      <c r="F1252" s="42">
        <v>747.46510000000001</v>
      </c>
      <c r="G1252" s="42">
        <v>1266.8900000000001</v>
      </c>
    </row>
    <row r="1253" spans="1:7" outlineLevel="3">
      <c r="A1253" s="3">
        <v>38646</v>
      </c>
      <c r="B1253" s="4" t="s">
        <v>264</v>
      </c>
      <c r="C1253" s="4" t="s">
        <v>286</v>
      </c>
      <c r="D1253" s="4" t="s">
        <v>317</v>
      </c>
      <c r="E1253" s="4" t="s">
        <v>913</v>
      </c>
      <c r="F1253" s="42">
        <v>8114.0702499999998</v>
      </c>
      <c r="G1253" s="42">
        <v>8678.15</v>
      </c>
    </row>
    <row r="1254" spans="1:7" outlineLevel="3">
      <c r="A1254" s="3">
        <v>38646</v>
      </c>
      <c r="B1254" s="4" t="s">
        <v>264</v>
      </c>
      <c r="C1254" s="4" t="s">
        <v>286</v>
      </c>
      <c r="D1254" s="4" t="s">
        <v>265</v>
      </c>
      <c r="E1254" s="4" t="s">
        <v>914</v>
      </c>
      <c r="F1254" s="42">
        <v>1139.5648000000001</v>
      </c>
      <c r="G1254" s="42">
        <v>1294.96</v>
      </c>
    </row>
    <row r="1255" spans="1:7" outlineLevel="3">
      <c r="A1255" s="3">
        <v>38649</v>
      </c>
      <c r="B1255" s="4" t="s">
        <v>264</v>
      </c>
      <c r="C1255" s="4" t="s">
        <v>286</v>
      </c>
      <c r="D1255" s="4" t="s">
        <v>262</v>
      </c>
      <c r="E1255" s="4" t="s">
        <v>906</v>
      </c>
      <c r="F1255" s="42">
        <v>3074.7962000000002</v>
      </c>
      <c r="G1255" s="42">
        <v>8310.26</v>
      </c>
    </row>
    <row r="1256" spans="1:7" outlineLevel="3">
      <c r="A1256" s="3">
        <v>38660</v>
      </c>
      <c r="B1256" s="4" t="s">
        <v>264</v>
      </c>
      <c r="C1256" s="4" t="s">
        <v>286</v>
      </c>
      <c r="D1256" s="4" t="s">
        <v>317</v>
      </c>
      <c r="E1256" s="4" t="s">
        <v>878</v>
      </c>
      <c r="F1256" s="42">
        <v>6525.3</v>
      </c>
      <c r="G1256" s="42">
        <v>8700.4</v>
      </c>
    </row>
    <row r="1257" spans="1:7" outlineLevel="3">
      <c r="A1257" s="3">
        <v>38704</v>
      </c>
      <c r="B1257" s="4" t="s">
        <v>264</v>
      </c>
      <c r="C1257" s="4" t="s">
        <v>286</v>
      </c>
      <c r="D1257" s="4" t="s">
        <v>303</v>
      </c>
      <c r="E1257" s="4" t="s">
        <v>774</v>
      </c>
      <c r="F1257" s="42">
        <v>829.79959999999994</v>
      </c>
      <c r="G1257" s="42">
        <v>1406.44</v>
      </c>
    </row>
    <row r="1258" spans="1:7" outlineLevel="3">
      <c r="A1258" s="3">
        <v>38714</v>
      </c>
      <c r="B1258" s="4" t="s">
        <v>264</v>
      </c>
      <c r="C1258" s="4" t="s">
        <v>286</v>
      </c>
      <c r="D1258" s="4" t="s">
        <v>262</v>
      </c>
      <c r="E1258" s="4" t="s">
        <v>740</v>
      </c>
      <c r="F1258" s="42">
        <v>5129.13</v>
      </c>
      <c r="G1258" s="42">
        <v>6838.84</v>
      </c>
    </row>
    <row r="1259" spans="1:7" outlineLevel="3">
      <c r="A1259" s="3">
        <v>38754</v>
      </c>
      <c r="B1259" s="4" t="s">
        <v>264</v>
      </c>
      <c r="C1259" s="4" t="s">
        <v>286</v>
      </c>
      <c r="D1259" s="4" t="s">
        <v>288</v>
      </c>
      <c r="E1259" s="4" t="s">
        <v>630</v>
      </c>
      <c r="F1259" s="42">
        <v>3138.5097999999998</v>
      </c>
      <c r="G1259" s="42">
        <v>7298.86</v>
      </c>
    </row>
    <row r="1260" spans="1:7" outlineLevel="3">
      <c r="A1260" s="3">
        <v>38779</v>
      </c>
      <c r="B1260" s="4" t="s">
        <v>264</v>
      </c>
      <c r="C1260" s="4" t="s">
        <v>286</v>
      </c>
      <c r="D1260" s="4" t="s">
        <v>251</v>
      </c>
      <c r="E1260" s="4" t="s">
        <v>557</v>
      </c>
      <c r="F1260" s="42">
        <v>5971.7849999999999</v>
      </c>
      <c r="G1260" s="42">
        <v>7962.38</v>
      </c>
    </row>
    <row r="1261" spans="1:7" outlineLevel="3">
      <c r="A1261" s="3">
        <v>38784</v>
      </c>
      <c r="B1261" s="4" t="s">
        <v>264</v>
      </c>
      <c r="C1261" s="4" t="s">
        <v>286</v>
      </c>
      <c r="D1261" s="4" t="s">
        <v>245</v>
      </c>
      <c r="E1261" s="4" t="s">
        <v>542</v>
      </c>
      <c r="F1261" s="42">
        <v>1701.144</v>
      </c>
      <c r="G1261" s="42">
        <v>3780.32</v>
      </c>
    </row>
    <row r="1262" spans="1:7" outlineLevel="3">
      <c r="A1262" s="3">
        <v>38844</v>
      </c>
      <c r="B1262" s="4" t="s">
        <v>264</v>
      </c>
      <c r="C1262" s="4" t="s">
        <v>286</v>
      </c>
      <c r="D1262" s="4" t="s">
        <v>256</v>
      </c>
      <c r="E1262" s="4" t="s">
        <v>382</v>
      </c>
      <c r="F1262" s="42">
        <v>2018.03855</v>
      </c>
      <c r="G1262" s="42">
        <v>2158.33</v>
      </c>
    </row>
    <row r="1263" spans="1:7" outlineLevel="3">
      <c r="A1263" s="3">
        <v>38858</v>
      </c>
      <c r="B1263" s="4" t="s">
        <v>264</v>
      </c>
      <c r="C1263" s="4" t="s">
        <v>286</v>
      </c>
      <c r="D1263" s="4" t="s">
        <v>303</v>
      </c>
      <c r="E1263" s="4" t="s">
        <v>339</v>
      </c>
      <c r="F1263" s="42">
        <v>1658.3309999999999</v>
      </c>
      <c r="G1263" s="42">
        <v>3685.18</v>
      </c>
    </row>
    <row r="1264" spans="1:7" outlineLevel="3">
      <c r="A1264" s="3">
        <v>38875</v>
      </c>
      <c r="B1264" s="4" t="s">
        <v>264</v>
      </c>
      <c r="C1264" s="4" t="s">
        <v>286</v>
      </c>
      <c r="D1264" s="4" t="s">
        <v>251</v>
      </c>
      <c r="E1264" s="4" t="s">
        <v>294</v>
      </c>
      <c r="F1264" s="42">
        <v>6353.3624000000009</v>
      </c>
      <c r="G1264" s="42">
        <v>9343.18</v>
      </c>
    </row>
    <row r="1265" spans="1:7" outlineLevel="2">
      <c r="A1265" s="3"/>
      <c r="B1265" s="4"/>
      <c r="C1265" s="49" t="s">
        <v>2230</v>
      </c>
      <c r="D1265" s="4"/>
      <c r="E1265" s="4"/>
      <c r="F1265" s="42"/>
      <c r="G1265" s="42">
        <f>SUBTOTAL(9,G1230:G1264)</f>
        <v>185281.94999999998</v>
      </c>
    </row>
    <row r="1266" spans="1:7" outlineLevel="3">
      <c r="A1266" s="3">
        <v>38162</v>
      </c>
      <c r="B1266" s="4" t="s">
        <v>264</v>
      </c>
      <c r="C1266" s="4" t="s">
        <v>261</v>
      </c>
      <c r="D1266" s="4" t="s">
        <v>259</v>
      </c>
      <c r="E1266" s="4" t="s">
        <v>1234</v>
      </c>
      <c r="F1266" s="42">
        <v>2079.8685</v>
      </c>
      <c r="G1266" s="42">
        <v>4621.93</v>
      </c>
    </row>
    <row r="1267" spans="1:7" outlineLevel="3">
      <c r="A1267" s="3">
        <v>38190</v>
      </c>
      <c r="B1267" s="4" t="s">
        <v>264</v>
      </c>
      <c r="C1267" s="4" t="s">
        <v>261</v>
      </c>
      <c r="D1267" s="4" t="s">
        <v>245</v>
      </c>
      <c r="E1267" s="4" t="s">
        <v>2068</v>
      </c>
      <c r="F1267" s="42">
        <v>1476.1112999999998</v>
      </c>
      <c r="G1267" s="42">
        <v>3989.49</v>
      </c>
    </row>
    <row r="1268" spans="1:7" outlineLevel="3">
      <c r="A1268" s="3">
        <v>38228</v>
      </c>
      <c r="B1268" s="4" t="s">
        <v>264</v>
      </c>
      <c r="C1268" s="4" t="s">
        <v>261</v>
      </c>
      <c r="D1268" s="4" t="s">
        <v>279</v>
      </c>
      <c r="E1268" s="4" t="s">
        <v>1978</v>
      </c>
      <c r="F1268" s="42">
        <v>1451.1935000000001</v>
      </c>
      <c r="G1268" s="42">
        <v>2459.65</v>
      </c>
    </row>
    <row r="1269" spans="1:7" outlineLevel="3">
      <c r="A1269" s="3">
        <v>38236</v>
      </c>
      <c r="B1269" s="4" t="s">
        <v>264</v>
      </c>
      <c r="C1269" s="4" t="s">
        <v>261</v>
      </c>
      <c r="D1269" s="4" t="s">
        <v>262</v>
      </c>
      <c r="E1269" s="4" t="s">
        <v>1955</v>
      </c>
      <c r="F1269" s="42">
        <v>826.56804999999997</v>
      </c>
      <c r="G1269" s="42">
        <v>884.03</v>
      </c>
    </row>
    <row r="1270" spans="1:7" outlineLevel="3">
      <c r="A1270" s="3">
        <v>38261</v>
      </c>
      <c r="B1270" s="4" t="s">
        <v>264</v>
      </c>
      <c r="C1270" s="4" t="s">
        <v>261</v>
      </c>
      <c r="D1270" s="4" t="s">
        <v>245</v>
      </c>
      <c r="E1270" s="4" t="s">
        <v>1882</v>
      </c>
      <c r="F1270" s="42">
        <v>4539.4910000000009</v>
      </c>
      <c r="G1270" s="42">
        <v>8253.6200000000008</v>
      </c>
    </row>
    <row r="1271" spans="1:7" outlineLevel="3">
      <c r="A1271" s="3">
        <v>38274</v>
      </c>
      <c r="B1271" s="4" t="s">
        <v>264</v>
      </c>
      <c r="C1271" s="4" t="s">
        <v>261</v>
      </c>
      <c r="D1271" s="4" t="s">
        <v>268</v>
      </c>
      <c r="E1271" s="4" t="s">
        <v>1846</v>
      </c>
      <c r="F1271" s="42">
        <v>185.87119999999999</v>
      </c>
      <c r="G1271" s="42">
        <v>273.33999999999997</v>
      </c>
    </row>
    <row r="1272" spans="1:7" outlineLevel="3">
      <c r="A1272" s="3">
        <v>38354</v>
      </c>
      <c r="B1272" s="4" t="s">
        <v>264</v>
      </c>
      <c r="C1272" s="4" t="s">
        <v>261</v>
      </c>
      <c r="D1272" s="4" t="s">
        <v>245</v>
      </c>
      <c r="E1272" s="4" t="s">
        <v>1667</v>
      </c>
      <c r="F1272" s="42">
        <v>3591.4715999999999</v>
      </c>
      <c r="G1272" s="42">
        <v>6087.24</v>
      </c>
    </row>
    <row r="1273" spans="1:7" outlineLevel="3">
      <c r="A1273" s="3">
        <v>38357</v>
      </c>
      <c r="B1273" s="4" t="s">
        <v>264</v>
      </c>
      <c r="C1273" s="4" t="s">
        <v>261</v>
      </c>
      <c r="D1273" s="4" t="s">
        <v>317</v>
      </c>
      <c r="E1273" s="4" t="s">
        <v>1657</v>
      </c>
      <c r="F1273" s="42">
        <v>644.46879999999987</v>
      </c>
      <c r="G1273" s="42">
        <v>1092.32</v>
      </c>
    </row>
    <row r="1274" spans="1:7" outlineLevel="3">
      <c r="A1274" s="3">
        <v>38390</v>
      </c>
      <c r="B1274" s="4" t="s">
        <v>264</v>
      </c>
      <c r="C1274" s="4" t="s">
        <v>261</v>
      </c>
      <c r="D1274" s="4" t="s">
        <v>288</v>
      </c>
      <c r="E1274" s="4" t="s">
        <v>1566</v>
      </c>
      <c r="F1274" s="42">
        <v>1000.8943999999999</v>
      </c>
      <c r="G1274" s="42">
        <v>2705.12</v>
      </c>
    </row>
    <row r="1275" spans="1:7" outlineLevel="3">
      <c r="A1275" s="3">
        <v>38404</v>
      </c>
      <c r="B1275" s="4" t="s">
        <v>264</v>
      </c>
      <c r="C1275" s="4" t="s">
        <v>261</v>
      </c>
      <c r="D1275" s="4" t="s">
        <v>276</v>
      </c>
      <c r="E1275" s="4" t="s">
        <v>1529</v>
      </c>
      <c r="F1275" s="42">
        <v>131.8767</v>
      </c>
      <c r="G1275" s="42">
        <v>306.69</v>
      </c>
    </row>
    <row r="1276" spans="1:7" outlineLevel="3">
      <c r="A1276" s="3">
        <v>38421</v>
      </c>
      <c r="B1276" s="4" t="s">
        <v>264</v>
      </c>
      <c r="C1276" s="4" t="s">
        <v>261</v>
      </c>
      <c r="D1276" s="4" t="s">
        <v>288</v>
      </c>
      <c r="E1276" s="4" t="s">
        <v>1491</v>
      </c>
      <c r="F1276" s="42">
        <v>113.47499999999999</v>
      </c>
      <c r="G1276" s="42">
        <v>151.30000000000001</v>
      </c>
    </row>
    <row r="1277" spans="1:7" outlineLevel="3">
      <c r="A1277" s="3">
        <v>38432</v>
      </c>
      <c r="B1277" s="4" t="s">
        <v>264</v>
      </c>
      <c r="C1277" s="4" t="s">
        <v>261</v>
      </c>
      <c r="D1277" s="4" t="s">
        <v>254</v>
      </c>
      <c r="E1277" s="4" t="s">
        <v>1458</v>
      </c>
      <c r="F1277" s="42">
        <v>3280.3055999999997</v>
      </c>
      <c r="G1277" s="42">
        <v>5559.84</v>
      </c>
    </row>
    <row r="1278" spans="1:7" outlineLevel="3">
      <c r="A1278" s="3">
        <v>38442</v>
      </c>
      <c r="B1278" s="4" t="s">
        <v>264</v>
      </c>
      <c r="C1278" s="4" t="s">
        <v>261</v>
      </c>
      <c r="D1278" s="4" t="s">
        <v>262</v>
      </c>
      <c r="E1278" s="4" t="s">
        <v>1432</v>
      </c>
      <c r="F1278" s="42">
        <v>2899.864</v>
      </c>
      <c r="G1278" s="42">
        <v>3295.3</v>
      </c>
    </row>
    <row r="1279" spans="1:7" outlineLevel="3">
      <c r="A1279" s="3">
        <v>38445</v>
      </c>
      <c r="B1279" s="4" t="s">
        <v>264</v>
      </c>
      <c r="C1279" s="4" t="s">
        <v>261</v>
      </c>
      <c r="D1279" s="4" t="s">
        <v>279</v>
      </c>
      <c r="E1279" s="4" t="s">
        <v>1426</v>
      </c>
      <c r="F1279" s="42">
        <v>1174.9770000000001</v>
      </c>
      <c r="G1279" s="42">
        <v>2611.06</v>
      </c>
    </row>
    <row r="1280" spans="1:7" outlineLevel="3">
      <c r="A1280" s="3">
        <v>38518</v>
      </c>
      <c r="B1280" s="4" t="s">
        <v>264</v>
      </c>
      <c r="C1280" s="4" t="s">
        <v>261</v>
      </c>
      <c r="D1280" s="4" t="s">
        <v>262</v>
      </c>
      <c r="E1280" s="4" t="s">
        <v>1257</v>
      </c>
      <c r="F1280" s="42">
        <v>3301.6350000000002</v>
      </c>
      <c r="G1280" s="42">
        <v>4402.18</v>
      </c>
    </row>
    <row r="1281" spans="1:7" outlineLevel="3">
      <c r="A1281" s="3">
        <v>38539</v>
      </c>
      <c r="B1281" s="4" t="s">
        <v>264</v>
      </c>
      <c r="C1281" s="4" t="s">
        <v>261</v>
      </c>
      <c r="D1281" s="4" t="s">
        <v>251</v>
      </c>
      <c r="E1281" s="4" t="s">
        <v>1210</v>
      </c>
      <c r="F1281" s="42">
        <v>8824.3991000000005</v>
      </c>
      <c r="G1281" s="42">
        <v>9437.86</v>
      </c>
    </row>
    <row r="1282" spans="1:7" outlineLevel="3">
      <c r="A1282" s="3">
        <v>38543</v>
      </c>
      <c r="B1282" s="4" t="s">
        <v>264</v>
      </c>
      <c r="C1282" s="4" t="s">
        <v>261</v>
      </c>
      <c r="D1282" s="4" t="s">
        <v>268</v>
      </c>
      <c r="E1282" s="4" t="s">
        <v>1198</v>
      </c>
      <c r="F1282" s="42">
        <v>8429.3263999999999</v>
      </c>
      <c r="G1282" s="42">
        <v>9578.7800000000007</v>
      </c>
    </row>
    <row r="1283" spans="1:7" outlineLevel="3">
      <c r="A1283" s="3">
        <v>38544</v>
      </c>
      <c r="B1283" s="4" t="s">
        <v>264</v>
      </c>
      <c r="C1283" s="4" t="s">
        <v>261</v>
      </c>
      <c r="D1283" s="4" t="s">
        <v>317</v>
      </c>
      <c r="E1283" s="4" t="s">
        <v>1197</v>
      </c>
      <c r="F1283" s="42">
        <v>3107.2788999999998</v>
      </c>
      <c r="G1283" s="42">
        <v>7226.23</v>
      </c>
    </row>
    <row r="1284" spans="1:7" outlineLevel="3">
      <c r="A1284" s="3">
        <v>38574</v>
      </c>
      <c r="B1284" s="4" t="s">
        <v>264</v>
      </c>
      <c r="C1284" s="4" t="s">
        <v>261</v>
      </c>
      <c r="D1284" s="4" t="s">
        <v>303</v>
      </c>
      <c r="E1284" s="4" t="s">
        <v>1105</v>
      </c>
      <c r="F1284" s="42">
        <v>2140.5230000000001</v>
      </c>
      <c r="G1284" s="42">
        <v>3891.86</v>
      </c>
    </row>
    <row r="1285" spans="1:7" outlineLevel="3">
      <c r="A1285" s="3">
        <v>38587</v>
      </c>
      <c r="B1285" s="4" t="s">
        <v>264</v>
      </c>
      <c r="C1285" s="4" t="s">
        <v>261</v>
      </c>
      <c r="D1285" s="4" t="s">
        <v>268</v>
      </c>
      <c r="E1285" s="4" t="s">
        <v>1080</v>
      </c>
      <c r="F1285" s="42">
        <v>1107.1949999999999</v>
      </c>
      <c r="G1285" s="42">
        <v>1476.26</v>
      </c>
    </row>
    <row r="1286" spans="1:7" outlineLevel="3">
      <c r="A1286" s="3">
        <v>38614</v>
      </c>
      <c r="B1286" s="4" t="s">
        <v>264</v>
      </c>
      <c r="C1286" s="4" t="s">
        <v>261</v>
      </c>
      <c r="D1286" s="4" t="s">
        <v>303</v>
      </c>
      <c r="E1286" s="4" t="s">
        <v>995</v>
      </c>
      <c r="F1286" s="42">
        <v>1622.2909</v>
      </c>
      <c r="G1286" s="42">
        <v>4384.57</v>
      </c>
    </row>
    <row r="1287" spans="1:7" outlineLevel="3">
      <c r="A1287" s="3">
        <v>38649</v>
      </c>
      <c r="B1287" s="4" t="s">
        <v>264</v>
      </c>
      <c r="C1287" s="4" t="s">
        <v>261</v>
      </c>
      <c r="D1287" s="4" t="s">
        <v>251</v>
      </c>
      <c r="E1287" s="4" t="s">
        <v>904</v>
      </c>
      <c r="F1287" s="42">
        <v>7137.5550000000003</v>
      </c>
      <c r="G1287" s="42">
        <v>9516.74</v>
      </c>
    </row>
    <row r="1288" spans="1:7" outlineLevel="3">
      <c r="A1288" s="3">
        <v>38656</v>
      </c>
      <c r="B1288" s="4" t="s">
        <v>264</v>
      </c>
      <c r="C1288" s="4" t="s">
        <v>261</v>
      </c>
      <c r="D1288" s="4" t="s">
        <v>268</v>
      </c>
      <c r="E1288" s="4" t="s">
        <v>889</v>
      </c>
      <c r="F1288" s="42">
        <v>3160.4580000000001</v>
      </c>
      <c r="G1288" s="42">
        <v>7023.24</v>
      </c>
    </row>
    <row r="1289" spans="1:7" outlineLevel="3">
      <c r="A1289" s="3">
        <v>38695</v>
      </c>
      <c r="B1289" s="4" t="s">
        <v>264</v>
      </c>
      <c r="C1289" s="4" t="s">
        <v>261</v>
      </c>
      <c r="D1289" s="4" t="s">
        <v>259</v>
      </c>
      <c r="E1289" s="4" t="s">
        <v>795</v>
      </c>
      <c r="F1289" s="42">
        <v>6544.0144</v>
      </c>
      <c r="G1289" s="42">
        <v>7436.38</v>
      </c>
    </row>
    <row r="1290" spans="1:7" outlineLevel="3">
      <c r="A1290" s="3">
        <v>38706</v>
      </c>
      <c r="B1290" s="4" t="s">
        <v>264</v>
      </c>
      <c r="C1290" s="4" t="s">
        <v>261</v>
      </c>
      <c r="D1290" s="4" t="s">
        <v>251</v>
      </c>
      <c r="E1290" s="4" t="s">
        <v>764</v>
      </c>
      <c r="F1290" s="42">
        <v>2696.922</v>
      </c>
      <c r="G1290" s="42">
        <v>5993.16</v>
      </c>
    </row>
    <row r="1291" spans="1:7" outlineLevel="3">
      <c r="A1291" s="3">
        <v>38713</v>
      </c>
      <c r="B1291" s="4" t="s">
        <v>264</v>
      </c>
      <c r="C1291" s="4" t="s">
        <v>261</v>
      </c>
      <c r="D1291" s="4" t="s">
        <v>265</v>
      </c>
      <c r="E1291" s="4" t="s">
        <v>747</v>
      </c>
      <c r="F1291" s="42">
        <v>1390.5881000000002</v>
      </c>
      <c r="G1291" s="42">
        <v>1487.26</v>
      </c>
    </row>
    <row r="1292" spans="1:7" outlineLevel="3">
      <c r="A1292" s="3">
        <v>38715</v>
      </c>
      <c r="B1292" s="4" t="s">
        <v>264</v>
      </c>
      <c r="C1292" s="4" t="s">
        <v>261</v>
      </c>
      <c r="D1292" s="4" t="s">
        <v>251</v>
      </c>
      <c r="E1292" s="4" t="s">
        <v>734</v>
      </c>
      <c r="F1292" s="42">
        <v>3249.6449999999995</v>
      </c>
      <c r="G1292" s="42">
        <v>4332.8599999999997</v>
      </c>
    </row>
    <row r="1293" spans="1:7" outlineLevel="3">
      <c r="A1293" s="3">
        <v>38722</v>
      </c>
      <c r="B1293" s="4" t="s">
        <v>264</v>
      </c>
      <c r="C1293" s="4" t="s">
        <v>261</v>
      </c>
      <c r="D1293" s="4" t="s">
        <v>317</v>
      </c>
      <c r="E1293" s="4" t="s">
        <v>708</v>
      </c>
      <c r="F1293" s="42">
        <v>9284.3816999999999</v>
      </c>
      <c r="G1293" s="42">
        <v>9929.82</v>
      </c>
    </row>
    <row r="1294" spans="1:7" outlineLevel="3">
      <c r="A1294" s="3">
        <v>38726</v>
      </c>
      <c r="B1294" s="4" t="s">
        <v>264</v>
      </c>
      <c r="C1294" s="4" t="s">
        <v>261</v>
      </c>
      <c r="D1294" s="4" t="s">
        <v>256</v>
      </c>
      <c r="E1294" s="4" t="s">
        <v>695</v>
      </c>
      <c r="F1294" s="42">
        <v>8206.4202000000005</v>
      </c>
      <c r="G1294" s="42">
        <v>8776.92</v>
      </c>
    </row>
    <row r="1295" spans="1:7" outlineLevel="3">
      <c r="A1295" s="3">
        <v>38732</v>
      </c>
      <c r="B1295" s="4" t="s">
        <v>264</v>
      </c>
      <c r="C1295" s="4" t="s">
        <v>261</v>
      </c>
      <c r="D1295" s="4" t="s">
        <v>268</v>
      </c>
      <c r="E1295" s="4" t="s">
        <v>686</v>
      </c>
      <c r="F1295" s="42">
        <v>5056.9152000000004</v>
      </c>
      <c r="G1295" s="42">
        <v>7436.64</v>
      </c>
    </row>
    <row r="1296" spans="1:7" outlineLevel="3">
      <c r="A1296" s="3">
        <v>38770</v>
      </c>
      <c r="B1296" s="4" t="s">
        <v>264</v>
      </c>
      <c r="C1296" s="4" t="s">
        <v>261</v>
      </c>
      <c r="D1296" s="4" t="s">
        <v>245</v>
      </c>
      <c r="E1296" s="4" t="s">
        <v>587</v>
      </c>
      <c r="F1296" s="42">
        <v>283.11800000000005</v>
      </c>
      <c r="G1296" s="42">
        <v>302.8</v>
      </c>
    </row>
    <row r="1297" spans="1:7" outlineLevel="3">
      <c r="A1297" s="3">
        <v>38781</v>
      </c>
      <c r="B1297" s="4" t="s">
        <v>264</v>
      </c>
      <c r="C1297" s="4" t="s">
        <v>261</v>
      </c>
      <c r="D1297" s="4" t="s">
        <v>265</v>
      </c>
      <c r="E1297" s="4" t="s">
        <v>551</v>
      </c>
      <c r="F1297" s="42">
        <v>4802.7132000000001</v>
      </c>
      <c r="G1297" s="42">
        <v>8280.5400000000009</v>
      </c>
    </row>
    <row r="1298" spans="1:7" outlineLevel="3">
      <c r="A1298" s="3">
        <v>38812</v>
      </c>
      <c r="B1298" s="4" t="s">
        <v>264</v>
      </c>
      <c r="C1298" s="4" t="s">
        <v>261</v>
      </c>
      <c r="D1298" s="4" t="s">
        <v>259</v>
      </c>
      <c r="E1298" s="4" t="s">
        <v>468</v>
      </c>
      <c r="F1298" s="42">
        <v>5043.5935000000009</v>
      </c>
      <c r="G1298" s="42">
        <v>9170.17</v>
      </c>
    </row>
    <row r="1299" spans="1:7" outlineLevel="3">
      <c r="A1299" s="3">
        <v>38822</v>
      </c>
      <c r="B1299" s="4" t="s">
        <v>264</v>
      </c>
      <c r="C1299" s="4" t="s">
        <v>261</v>
      </c>
      <c r="D1299" s="4" t="s">
        <v>245</v>
      </c>
      <c r="E1299" s="4" t="s">
        <v>438</v>
      </c>
      <c r="F1299" s="42">
        <v>3894.4124999999999</v>
      </c>
      <c r="G1299" s="42">
        <v>8654.25</v>
      </c>
    </row>
    <row r="1300" spans="1:7" outlineLevel="3">
      <c r="A1300" s="3">
        <v>38823</v>
      </c>
      <c r="B1300" s="4" t="s">
        <v>264</v>
      </c>
      <c r="C1300" s="4" t="s">
        <v>261</v>
      </c>
      <c r="D1300" s="4" t="s">
        <v>262</v>
      </c>
      <c r="E1300" s="4" t="s">
        <v>433</v>
      </c>
      <c r="F1300" s="42">
        <v>3494.5920000000001</v>
      </c>
      <c r="G1300" s="42">
        <v>7765.76</v>
      </c>
    </row>
    <row r="1301" spans="1:7" outlineLevel="3">
      <c r="A1301" s="3">
        <v>38840</v>
      </c>
      <c r="B1301" s="4" t="s">
        <v>264</v>
      </c>
      <c r="C1301" s="4" t="s">
        <v>261</v>
      </c>
      <c r="D1301" s="4" t="s">
        <v>288</v>
      </c>
      <c r="E1301" s="4" t="s">
        <v>390</v>
      </c>
      <c r="F1301" s="42">
        <v>3843.0652999999998</v>
      </c>
      <c r="G1301" s="42">
        <v>6513.67</v>
      </c>
    </row>
    <row r="1302" spans="1:7" outlineLevel="3">
      <c r="A1302" s="3">
        <v>38856</v>
      </c>
      <c r="B1302" s="4" t="s">
        <v>264</v>
      </c>
      <c r="C1302" s="4" t="s">
        <v>261</v>
      </c>
      <c r="D1302" s="4" t="s">
        <v>251</v>
      </c>
      <c r="E1302" s="4" t="s">
        <v>343</v>
      </c>
      <c r="F1302" s="42">
        <v>1530.5445</v>
      </c>
      <c r="G1302" s="42">
        <v>3401.21</v>
      </c>
    </row>
    <row r="1303" spans="1:7" outlineLevel="2">
      <c r="A1303" s="3"/>
      <c r="B1303" s="4"/>
      <c r="C1303" s="49" t="s">
        <v>2231</v>
      </c>
      <c r="D1303" s="4"/>
      <c r="E1303" s="4"/>
      <c r="F1303" s="42"/>
      <c r="G1303" s="42">
        <f>SUBTOTAL(9,G1266:G1302)</f>
        <v>188710.09000000005</v>
      </c>
    </row>
    <row r="1304" spans="1:7" outlineLevel="3">
      <c r="A1304" s="3">
        <v>38156</v>
      </c>
      <c r="B1304" s="4" t="s">
        <v>264</v>
      </c>
      <c r="C1304" s="4" t="s">
        <v>258</v>
      </c>
      <c r="D1304" s="4" t="s">
        <v>317</v>
      </c>
      <c r="E1304" s="4" t="s">
        <v>2143</v>
      </c>
      <c r="F1304" s="42">
        <v>3852.5264999999999</v>
      </c>
      <c r="G1304" s="42">
        <v>8561.17</v>
      </c>
    </row>
    <row r="1305" spans="1:7" outlineLevel="3">
      <c r="A1305" s="3">
        <v>38157</v>
      </c>
      <c r="B1305" s="4" t="s">
        <v>264</v>
      </c>
      <c r="C1305" s="4" t="s">
        <v>258</v>
      </c>
      <c r="D1305" s="4" t="s">
        <v>262</v>
      </c>
      <c r="E1305" s="4" t="s">
        <v>2140</v>
      </c>
      <c r="F1305" s="42">
        <v>1517.2840000000003</v>
      </c>
      <c r="G1305" s="42">
        <v>2231.3000000000002</v>
      </c>
    </row>
    <row r="1306" spans="1:7" outlineLevel="3">
      <c r="A1306" s="3">
        <v>38158</v>
      </c>
      <c r="B1306" s="4" t="s">
        <v>264</v>
      </c>
      <c r="C1306" s="4" t="s">
        <v>258</v>
      </c>
      <c r="D1306" s="4" t="s">
        <v>279</v>
      </c>
      <c r="E1306" s="4" t="s">
        <v>2137</v>
      </c>
      <c r="F1306" s="42">
        <v>8722.3752000000004</v>
      </c>
      <c r="G1306" s="42">
        <v>9911.7900000000009</v>
      </c>
    </row>
    <row r="1307" spans="1:7" outlineLevel="3">
      <c r="A1307" s="3">
        <v>38193</v>
      </c>
      <c r="B1307" s="4" t="s">
        <v>264</v>
      </c>
      <c r="C1307" s="4" t="s">
        <v>258</v>
      </c>
      <c r="D1307" s="4" t="s">
        <v>265</v>
      </c>
      <c r="E1307" s="4" t="s">
        <v>2058</v>
      </c>
      <c r="F1307" s="42">
        <v>2898.5697999999998</v>
      </c>
      <c r="G1307" s="42">
        <v>6740.86</v>
      </c>
    </row>
    <row r="1308" spans="1:7" outlineLevel="3">
      <c r="A1308" s="3">
        <v>38199</v>
      </c>
      <c r="B1308" s="4" t="s">
        <v>264</v>
      </c>
      <c r="C1308" s="4" t="s">
        <v>258</v>
      </c>
      <c r="D1308" s="4" t="s">
        <v>303</v>
      </c>
      <c r="E1308" s="4" t="s">
        <v>2048</v>
      </c>
      <c r="F1308" s="42">
        <v>798.1961</v>
      </c>
      <c r="G1308" s="42">
        <v>1856.27</v>
      </c>
    </row>
    <row r="1309" spans="1:7" outlineLevel="3">
      <c r="A1309" s="3">
        <v>38212</v>
      </c>
      <c r="B1309" s="4" t="s">
        <v>264</v>
      </c>
      <c r="C1309" s="4" t="s">
        <v>258</v>
      </c>
      <c r="D1309" s="4" t="s">
        <v>245</v>
      </c>
      <c r="E1309" s="4" t="s">
        <v>2014</v>
      </c>
      <c r="F1309" s="42">
        <v>4570.1656000000003</v>
      </c>
      <c r="G1309" s="42">
        <v>5193.37</v>
      </c>
    </row>
    <row r="1310" spans="1:7" outlineLevel="3">
      <c r="A1310" s="3">
        <v>38228</v>
      </c>
      <c r="B1310" s="4" t="s">
        <v>264</v>
      </c>
      <c r="C1310" s="4" t="s">
        <v>258</v>
      </c>
      <c r="D1310" s="4" t="s">
        <v>303</v>
      </c>
      <c r="E1310" s="4" t="s">
        <v>1395</v>
      </c>
      <c r="F1310" s="42">
        <v>3887.3220000000001</v>
      </c>
      <c r="G1310" s="42">
        <v>5716.65</v>
      </c>
    </row>
    <row r="1311" spans="1:7" outlineLevel="3">
      <c r="A1311" s="3">
        <v>38235</v>
      </c>
      <c r="B1311" s="4" t="s">
        <v>264</v>
      </c>
      <c r="C1311" s="4" t="s">
        <v>258</v>
      </c>
      <c r="D1311" s="4" t="s">
        <v>276</v>
      </c>
      <c r="E1311" s="4" t="s">
        <v>1957</v>
      </c>
      <c r="F1311" s="42">
        <v>5486.8231000000005</v>
      </c>
      <c r="G1311" s="42">
        <v>5868.26</v>
      </c>
    </row>
    <row r="1312" spans="1:7" outlineLevel="3">
      <c r="A1312" s="3">
        <v>38251</v>
      </c>
      <c r="B1312" s="4" t="s">
        <v>264</v>
      </c>
      <c r="C1312" s="4" t="s">
        <v>258</v>
      </c>
      <c r="D1312" s="4" t="s">
        <v>256</v>
      </c>
      <c r="E1312" s="4" t="s">
        <v>1912</v>
      </c>
      <c r="F1312" s="42">
        <v>5774.1145999999999</v>
      </c>
      <c r="G1312" s="42">
        <v>9955.3700000000008</v>
      </c>
    </row>
    <row r="1313" spans="1:7" outlineLevel="3">
      <c r="A1313" s="3">
        <v>38262</v>
      </c>
      <c r="B1313" s="4" t="s">
        <v>264</v>
      </c>
      <c r="C1313" s="4" t="s">
        <v>258</v>
      </c>
      <c r="D1313" s="4" t="s">
        <v>254</v>
      </c>
      <c r="E1313" s="4" t="s">
        <v>1880</v>
      </c>
      <c r="F1313" s="42">
        <v>2578.5144</v>
      </c>
      <c r="G1313" s="42">
        <v>2930.13</v>
      </c>
    </row>
    <row r="1314" spans="1:7" outlineLevel="3">
      <c r="A1314" s="3">
        <v>38270</v>
      </c>
      <c r="B1314" s="4" t="s">
        <v>264</v>
      </c>
      <c r="C1314" s="4" t="s">
        <v>258</v>
      </c>
      <c r="D1314" s="4" t="s">
        <v>256</v>
      </c>
      <c r="E1314" s="4" t="s">
        <v>1856</v>
      </c>
      <c r="F1314" s="42">
        <v>434.61439999999999</v>
      </c>
      <c r="G1314" s="42">
        <v>493.88</v>
      </c>
    </row>
    <row r="1315" spans="1:7" outlineLevel="3">
      <c r="A1315" s="3">
        <v>38271</v>
      </c>
      <c r="B1315" s="4" t="s">
        <v>264</v>
      </c>
      <c r="C1315" s="4" t="s">
        <v>258</v>
      </c>
      <c r="D1315" s="4" t="s">
        <v>279</v>
      </c>
      <c r="E1315" s="4" t="s">
        <v>1851</v>
      </c>
      <c r="F1315" s="42">
        <v>7307.2961500000001</v>
      </c>
      <c r="G1315" s="42">
        <v>7815.29</v>
      </c>
    </row>
    <row r="1316" spans="1:7" outlineLevel="3">
      <c r="A1316" s="3">
        <v>38343</v>
      </c>
      <c r="B1316" s="4" t="s">
        <v>264</v>
      </c>
      <c r="C1316" s="4" t="s">
        <v>258</v>
      </c>
      <c r="D1316" s="4" t="s">
        <v>281</v>
      </c>
      <c r="E1316" s="4" t="s">
        <v>1699</v>
      </c>
      <c r="F1316" s="42">
        <v>3786.8863999999999</v>
      </c>
      <c r="G1316" s="42">
        <v>4303.28</v>
      </c>
    </row>
    <row r="1317" spans="1:7" outlineLevel="3">
      <c r="A1317" s="3">
        <v>38354</v>
      </c>
      <c r="B1317" s="4" t="s">
        <v>264</v>
      </c>
      <c r="C1317" s="4" t="s">
        <v>258</v>
      </c>
      <c r="D1317" s="4" t="s">
        <v>268</v>
      </c>
      <c r="E1317" s="4" t="s">
        <v>1672</v>
      </c>
      <c r="F1317" s="42">
        <v>1360.41</v>
      </c>
      <c r="G1317" s="42">
        <v>1813.88</v>
      </c>
    </row>
    <row r="1318" spans="1:7" outlineLevel="3">
      <c r="A1318" s="3">
        <v>38392</v>
      </c>
      <c r="B1318" s="4" t="s">
        <v>264</v>
      </c>
      <c r="C1318" s="4" t="s">
        <v>258</v>
      </c>
      <c r="D1318" s="4" t="s">
        <v>303</v>
      </c>
      <c r="E1318" s="4" t="s">
        <v>1556</v>
      </c>
      <c r="F1318" s="42">
        <v>3654.0524999999998</v>
      </c>
      <c r="G1318" s="42">
        <v>4872.07</v>
      </c>
    </row>
    <row r="1319" spans="1:7" outlineLevel="3">
      <c r="A1319" s="3">
        <v>38423</v>
      </c>
      <c r="B1319" s="4" t="s">
        <v>264</v>
      </c>
      <c r="C1319" s="4" t="s">
        <v>258</v>
      </c>
      <c r="D1319" s="4" t="s">
        <v>265</v>
      </c>
      <c r="E1319" s="4" t="s">
        <v>1485</v>
      </c>
      <c r="F1319" s="42">
        <v>2181.6050999999998</v>
      </c>
      <c r="G1319" s="42">
        <v>5896.23</v>
      </c>
    </row>
    <row r="1320" spans="1:7" outlineLevel="3">
      <c r="A1320" s="3">
        <v>38439</v>
      </c>
      <c r="B1320" s="4" t="s">
        <v>264</v>
      </c>
      <c r="C1320" s="4" t="s">
        <v>258</v>
      </c>
      <c r="D1320" s="4" t="s">
        <v>317</v>
      </c>
      <c r="E1320" s="4" t="s">
        <v>1436</v>
      </c>
      <c r="F1320" s="42">
        <v>4341.2245999999996</v>
      </c>
      <c r="G1320" s="42">
        <v>7484.87</v>
      </c>
    </row>
    <row r="1321" spans="1:7" outlineLevel="3">
      <c r="A1321" s="3">
        <v>38470</v>
      </c>
      <c r="B1321" s="4" t="s">
        <v>264</v>
      </c>
      <c r="C1321" s="4" t="s">
        <v>258</v>
      </c>
      <c r="D1321" s="4" t="s">
        <v>279</v>
      </c>
      <c r="E1321" s="4" t="s">
        <v>1372</v>
      </c>
      <c r="F1321" s="42">
        <v>2659.6845999999996</v>
      </c>
      <c r="G1321" s="42">
        <v>4507.9399999999996</v>
      </c>
    </row>
    <row r="1322" spans="1:7" outlineLevel="3">
      <c r="A1322" s="3">
        <v>38474</v>
      </c>
      <c r="B1322" s="4" t="s">
        <v>264</v>
      </c>
      <c r="C1322" s="4" t="s">
        <v>258</v>
      </c>
      <c r="D1322" s="4" t="s">
        <v>262</v>
      </c>
      <c r="E1322" s="4" t="s">
        <v>1357</v>
      </c>
      <c r="F1322" s="42">
        <v>4067.1862000000001</v>
      </c>
      <c r="G1322" s="42">
        <v>7012.39</v>
      </c>
    </row>
    <row r="1323" spans="1:7" outlineLevel="3">
      <c r="A1323" s="3">
        <v>38474</v>
      </c>
      <c r="B1323" s="4" t="s">
        <v>264</v>
      </c>
      <c r="C1323" s="4" t="s">
        <v>258</v>
      </c>
      <c r="D1323" s="4" t="s">
        <v>251</v>
      </c>
      <c r="E1323" s="4" t="s">
        <v>1358</v>
      </c>
      <c r="F1323" s="42">
        <v>1628.9804999999999</v>
      </c>
      <c r="G1323" s="42">
        <v>4402.6499999999996</v>
      </c>
    </row>
    <row r="1324" spans="1:7" outlineLevel="3">
      <c r="A1324" s="3">
        <v>38492</v>
      </c>
      <c r="B1324" s="4" t="s">
        <v>264</v>
      </c>
      <c r="C1324" s="4" t="s">
        <v>258</v>
      </c>
      <c r="D1324" s="4" t="s">
        <v>288</v>
      </c>
      <c r="E1324" s="4" t="s">
        <v>1316</v>
      </c>
      <c r="F1324" s="42">
        <v>3266.3488000000002</v>
      </c>
      <c r="G1324" s="42">
        <v>3711.76</v>
      </c>
    </row>
    <row r="1325" spans="1:7" outlineLevel="3">
      <c r="A1325" s="3">
        <v>38551</v>
      </c>
      <c r="B1325" s="4" t="s">
        <v>264</v>
      </c>
      <c r="C1325" s="4" t="s">
        <v>258</v>
      </c>
      <c r="D1325" s="4" t="s">
        <v>245</v>
      </c>
      <c r="E1325" s="4" t="s">
        <v>1173</v>
      </c>
      <c r="F1325" s="42">
        <v>1068.597</v>
      </c>
      <c r="G1325" s="42">
        <v>2888.1</v>
      </c>
    </row>
    <row r="1326" spans="1:7" outlineLevel="3">
      <c r="A1326" s="3">
        <v>38566</v>
      </c>
      <c r="B1326" s="4" t="s">
        <v>264</v>
      </c>
      <c r="C1326" s="4" t="s">
        <v>258</v>
      </c>
      <c r="D1326" s="4" t="s">
        <v>276</v>
      </c>
      <c r="E1326" s="4" t="s">
        <v>1128</v>
      </c>
      <c r="F1326" s="42">
        <v>3695.7671999999998</v>
      </c>
      <c r="G1326" s="42">
        <v>9988.56</v>
      </c>
    </row>
    <row r="1327" spans="1:7" outlineLevel="3">
      <c r="A1327" s="3">
        <v>38581</v>
      </c>
      <c r="B1327" s="4" t="s">
        <v>264</v>
      </c>
      <c r="C1327" s="4" t="s">
        <v>258</v>
      </c>
      <c r="D1327" s="4" t="s">
        <v>259</v>
      </c>
      <c r="E1327" s="4" t="s">
        <v>1093</v>
      </c>
      <c r="F1327" s="42">
        <v>3738.9690000000001</v>
      </c>
      <c r="G1327" s="42">
        <v>8308.82</v>
      </c>
    </row>
    <row r="1328" spans="1:7" outlineLevel="3">
      <c r="A1328" s="3">
        <v>38584</v>
      </c>
      <c r="B1328" s="4" t="s">
        <v>264</v>
      </c>
      <c r="C1328" s="4" t="s">
        <v>258</v>
      </c>
      <c r="D1328" s="4" t="s">
        <v>268</v>
      </c>
      <c r="E1328" s="4" t="s">
        <v>1086</v>
      </c>
      <c r="F1328" s="42">
        <v>406.50050000000005</v>
      </c>
      <c r="G1328" s="42">
        <v>1098.6500000000001</v>
      </c>
    </row>
    <row r="1329" spans="1:7" outlineLevel="3">
      <c r="A1329" s="3">
        <v>38587</v>
      </c>
      <c r="B1329" s="4" t="s">
        <v>264</v>
      </c>
      <c r="C1329" s="4" t="s">
        <v>258</v>
      </c>
      <c r="D1329" s="4" t="s">
        <v>303</v>
      </c>
      <c r="E1329" s="4" t="s">
        <v>1079</v>
      </c>
      <c r="F1329" s="42">
        <v>3775.9227000000001</v>
      </c>
      <c r="G1329" s="42">
        <v>4038.42</v>
      </c>
    </row>
    <row r="1330" spans="1:7" outlineLevel="3">
      <c r="A1330" s="3">
        <v>38589</v>
      </c>
      <c r="B1330" s="4" t="s">
        <v>264</v>
      </c>
      <c r="C1330" s="4" t="s">
        <v>258</v>
      </c>
      <c r="D1330" s="4" t="s">
        <v>245</v>
      </c>
      <c r="E1330" s="4" t="s">
        <v>1067</v>
      </c>
      <c r="F1330" s="42">
        <v>6362.0567999999994</v>
      </c>
      <c r="G1330" s="42">
        <v>7229.61</v>
      </c>
    </row>
    <row r="1331" spans="1:7" outlineLevel="3">
      <c r="A1331" s="3">
        <v>38605</v>
      </c>
      <c r="B1331" s="4" t="s">
        <v>264</v>
      </c>
      <c r="C1331" s="4" t="s">
        <v>258</v>
      </c>
      <c r="D1331" s="4" t="s">
        <v>256</v>
      </c>
      <c r="E1331" s="4" t="s">
        <v>1025</v>
      </c>
      <c r="F1331" s="42">
        <v>1625.3027</v>
      </c>
      <c r="G1331" s="42">
        <v>4392.71</v>
      </c>
    </row>
    <row r="1332" spans="1:7" outlineLevel="3">
      <c r="A1332" s="3">
        <v>38654</v>
      </c>
      <c r="B1332" s="4" t="s">
        <v>264</v>
      </c>
      <c r="C1332" s="4" t="s">
        <v>258</v>
      </c>
      <c r="D1332" s="4" t="s">
        <v>281</v>
      </c>
      <c r="E1332" s="4" t="s">
        <v>891</v>
      </c>
      <c r="F1332" s="42">
        <v>6204.5716000000011</v>
      </c>
      <c r="G1332" s="42">
        <v>9124.3700000000008</v>
      </c>
    </row>
    <row r="1333" spans="1:7" outlineLevel="3">
      <c r="A1333" s="3">
        <v>38670</v>
      </c>
      <c r="B1333" s="4" t="s">
        <v>264</v>
      </c>
      <c r="C1333" s="4" t="s">
        <v>258</v>
      </c>
      <c r="D1333" s="4" t="s">
        <v>259</v>
      </c>
      <c r="E1333" s="4" t="s">
        <v>857</v>
      </c>
      <c r="F1333" s="42">
        <v>4520.3884000000007</v>
      </c>
      <c r="G1333" s="42">
        <v>6647.63</v>
      </c>
    </row>
    <row r="1334" spans="1:7" outlineLevel="3">
      <c r="A1334" s="3">
        <v>38705</v>
      </c>
      <c r="B1334" s="4" t="s">
        <v>264</v>
      </c>
      <c r="C1334" s="4" t="s">
        <v>258</v>
      </c>
      <c r="D1334" s="4" t="s">
        <v>288</v>
      </c>
      <c r="E1334" s="4" t="s">
        <v>770</v>
      </c>
      <c r="F1334" s="42">
        <v>1619.3485000000001</v>
      </c>
      <c r="G1334" s="42">
        <v>2944.27</v>
      </c>
    </row>
    <row r="1335" spans="1:7" outlineLevel="3">
      <c r="A1335" s="3">
        <v>38765</v>
      </c>
      <c r="B1335" s="4" t="s">
        <v>264</v>
      </c>
      <c r="C1335" s="4" t="s">
        <v>258</v>
      </c>
      <c r="D1335" s="4" t="s">
        <v>259</v>
      </c>
      <c r="E1335" s="4" t="s">
        <v>601</v>
      </c>
      <c r="F1335" s="42">
        <v>2865.1244000000002</v>
      </c>
      <c r="G1335" s="42">
        <v>6663.08</v>
      </c>
    </row>
    <row r="1336" spans="1:7" outlineLevel="3">
      <c r="A1336" s="3">
        <v>38788</v>
      </c>
      <c r="B1336" s="4" t="s">
        <v>264</v>
      </c>
      <c r="C1336" s="4" t="s">
        <v>258</v>
      </c>
      <c r="D1336" s="4" t="s">
        <v>251</v>
      </c>
      <c r="E1336" s="4" t="s">
        <v>534</v>
      </c>
      <c r="F1336" s="42">
        <v>3499.5866000000001</v>
      </c>
      <c r="G1336" s="42">
        <v>6033.77</v>
      </c>
    </row>
    <row r="1337" spans="1:7" outlineLevel="3">
      <c r="A1337" s="3">
        <v>38800</v>
      </c>
      <c r="B1337" s="4" t="s">
        <v>264</v>
      </c>
      <c r="C1337" s="4" t="s">
        <v>258</v>
      </c>
      <c r="D1337" s="4" t="s">
        <v>281</v>
      </c>
      <c r="E1337" s="4" t="s">
        <v>501</v>
      </c>
      <c r="F1337" s="42">
        <v>4901.4291999999996</v>
      </c>
      <c r="G1337" s="42">
        <v>8450.74</v>
      </c>
    </row>
    <row r="1338" spans="1:7" outlineLevel="2">
      <c r="A1338" s="3"/>
      <c r="B1338" s="4"/>
      <c r="C1338" s="49" t="s">
        <v>2232</v>
      </c>
      <c r="D1338" s="4"/>
      <c r="E1338" s="4"/>
      <c r="F1338" s="42"/>
      <c r="G1338" s="42">
        <f>SUBTOTAL(9,G1304:G1337)</f>
        <v>189088.13999999993</v>
      </c>
    </row>
    <row r="1339" spans="1:7" outlineLevel="3">
      <c r="A1339" s="3">
        <v>38198</v>
      </c>
      <c r="B1339" s="4" t="s">
        <v>264</v>
      </c>
      <c r="C1339" s="4" t="s">
        <v>255</v>
      </c>
      <c r="D1339" s="4" t="s">
        <v>279</v>
      </c>
      <c r="E1339" s="4" t="s">
        <v>1760</v>
      </c>
      <c r="F1339" s="42">
        <v>816.15215000000001</v>
      </c>
      <c r="G1339" s="42">
        <v>872.89</v>
      </c>
    </row>
    <row r="1340" spans="1:7" outlineLevel="3">
      <c r="A1340" s="3">
        <v>38205</v>
      </c>
      <c r="B1340" s="4" t="s">
        <v>264</v>
      </c>
      <c r="C1340" s="4" t="s">
        <v>255</v>
      </c>
      <c r="D1340" s="4" t="s">
        <v>317</v>
      </c>
      <c r="E1340" s="4" t="s">
        <v>2028</v>
      </c>
      <c r="F1340" s="42">
        <v>3617.0782999999997</v>
      </c>
      <c r="G1340" s="42">
        <v>8411.81</v>
      </c>
    </row>
    <row r="1341" spans="1:7" outlineLevel="3">
      <c r="A1341" s="3">
        <v>38215</v>
      </c>
      <c r="B1341" s="4" t="s">
        <v>264</v>
      </c>
      <c r="C1341" s="4" t="s">
        <v>255</v>
      </c>
      <c r="D1341" s="4" t="s">
        <v>265</v>
      </c>
      <c r="E1341" s="4" t="s">
        <v>2009</v>
      </c>
      <c r="F1341" s="42">
        <v>2095.9028000000003</v>
      </c>
      <c r="G1341" s="42">
        <v>3082.21</v>
      </c>
    </row>
    <row r="1342" spans="1:7" outlineLevel="3">
      <c r="A1342" s="3">
        <v>38222</v>
      </c>
      <c r="B1342" s="4" t="s">
        <v>264</v>
      </c>
      <c r="C1342" s="4" t="s">
        <v>255</v>
      </c>
      <c r="D1342" s="4" t="s">
        <v>288</v>
      </c>
      <c r="E1342" s="4" t="s">
        <v>1652</v>
      </c>
      <c r="F1342" s="42">
        <v>3081.9657000000002</v>
      </c>
      <c r="G1342" s="42">
        <v>3296.22</v>
      </c>
    </row>
    <row r="1343" spans="1:7" outlineLevel="3">
      <c r="A1343" s="3">
        <v>38242</v>
      </c>
      <c r="B1343" s="4" t="s">
        <v>264</v>
      </c>
      <c r="C1343" s="4" t="s">
        <v>255</v>
      </c>
      <c r="D1343" s="4" t="s">
        <v>279</v>
      </c>
      <c r="E1343" s="4" t="s">
        <v>1934</v>
      </c>
      <c r="F1343" s="42">
        <v>1454.76</v>
      </c>
      <c r="G1343" s="42">
        <v>1939.68</v>
      </c>
    </row>
    <row r="1344" spans="1:7" outlineLevel="3">
      <c r="A1344" s="3">
        <v>38321</v>
      </c>
      <c r="B1344" s="4" t="s">
        <v>264</v>
      </c>
      <c r="C1344" s="4" t="s">
        <v>255</v>
      </c>
      <c r="D1344" s="4" t="s">
        <v>268</v>
      </c>
      <c r="E1344" s="4" t="s">
        <v>1757</v>
      </c>
      <c r="F1344" s="42">
        <v>4760.7907999999998</v>
      </c>
      <c r="G1344" s="42">
        <v>8208.26</v>
      </c>
    </row>
    <row r="1345" spans="1:7" outlineLevel="3">
      <c r="A1345" s="3">
        <v>38324</v>
      </c>
      <c r="B1345" s="4" t="s">
        <v>264</v>
      </c>
      <c r="C1345" s="4" t="s">
        <v>255</v>
      </c>
      <c r="D1345" s="4" t="s">
        <v>254</v>
      </c>
      <c r="E1345" s="4" t="s">
        <v>1752</v>
      </c>
      <c r="F1345" s="42">
        <v>1514.9516000000001</v>
      </c>
      <c r="G1345" s="42">
        <v>2227.87</v>
      </c>
    </row>
    <row r="1346" spans="1:7" outlineLevel="3">
      <c r="A1346" s="3">
        <v>38327</v>
      </c>
      <c r="B1346" s="4" t="s">
        <v>264</v>
      </c>
      <c r="C1346" s="4" t="s">
        <v>255</v>
      </c>
      <c r="D1346" s="4" t="s">
        <v>268</v>
      </c>
      <c r="E1346" s="4" t="s">
        <v>1745</v>
      </c>
      <c r="F1346" s="42">
        <v>2226.9456</v>
      </c>
      <c r="G1346" s="42">
        <v>2530.62</v>
      </c>
    </row>
    <row r="1347" spans="1:7" outlineLevel="3">
      <c r="A1347" s="3">
        <v>38329</v>
      </c>
      <c r="B1347" s="4" t="s">
        <v>264</v>
      </c>
      <c r="C1347" s="4" t="s">
        <v>255</v>
      </c>
      <c r="D1347" s="4" t="s">
        <v>256</v>
      </c>
      <c r="E1347" s="4" t="s">
        <v>1740</v>
      </c>
      <c r="F1347" s="42">
        <v>975.5483999999999</v>
      </c>
      <c r="G1347" s="42">
        <v>1681.98</v>
      </c>
    </row>
    <row r="1348" spans="1:7" outlineLevel="3">
      <c r="A1348" s="3">
        <v>38339</v>
      </c>
      <c r="B1348" s="4" t="s">
        <v>264</v>
      </c>
      <c r="C1348" s="4" t="s">
        <v>255</v>
      </c>
      <c r="D1348" s="4" t="s">
        <v>245</v>
      </c>
      <c r="E1348" s="4" t="s">
        <v>1713</v>
      </c>
      <c r="F1348" s="42">
        <v>114.453</v>
      </c>
      <c r="G1348" s="42">
        <v>254.34</v>
      </c>
    </row>
    <row r="1349" spans="1:7" outlineLevel="3">
      <c r="A1349" s="3">
        <v>38354</v>
      </c>
      <c r="B1349" s="4" t="s">
        <v>264</v>
      </c>
      <c r="C1349" s="4" t="s">
        <v>255</v>
      </c>
      <c r="D1349" s="4" t="s">
        <v>276</v>
      </c>
      <c r="E1349" s="4" t="s">
        <v>1666</v>
      </c>
      <c r="F1349" s="42">
        <v>2272.1071000000002</v>
      </c>
      <c r="G1349" s="42">
        <v>6140.83</v>
      </c>
    </row>
    <row r="1350" spans="1:7" outlineLevel="3">
      <c r="A1350" s="3">
        <v>38366</v>
      </c>
      <c r="B1350" s="4" t="s">
        <v>264</v>
      </c>
      <c r="C1350" s="4" t="s">
        <v>255</v>
      </c>
      <c r="D1350" s="4" t="s">
        <v>288</v>
      </c>
      <c r="E1350" s="4" t="s">
        <v>1624</v>
      </c>
      <c r="F1350" s="42">
        <v>7063.1880000000001</v>
      </c>
      <c r="G1350" s="42">
        <v>8026.35</v>
      </c>
    </row>
    <row r="1351" spans="1:7" outlineLevel="3">
      <c r="A1351" s="3">
        <v>38367</v>
      </c>
      <c r="B1351" s="4" t="s">
        <v>264</v>
      </c>
      <c r="C1351" s="4" t="s">
        <v>255</v>
      </c>
      <c r="D1351" s="4" t="s">
        <v>288</v>
      </c>
      <c r="E1351" s="4" t="s">
        <v>1621</v>
      </c>
      <c r="F1351" s="42">
        <v>2585.06</v>
      </c>
      <c r="G1351" s="42">
        <v>4457</v>
      </c>
    </row>
    <row r="1352" spans="1:7" outlineLevel="3">
      <c r="A1352" s="3">
        <v>38377</v>
      </c>
      <c r="B1352" s="4" t="s">
        <v>264</v>
      </c>
      <c r="C1352" s="4" t="s">
        <v>255</v>
      </c>
      <c r="D1352" s="4" t="s">
        <v>254</v>
      </c>
      <c r="E1352" s="4" t="s">
        <v>1593</v>
      </c>
      <c r="F1352" s="42">
        <v>3998.8349999999996</v>
      </c>
      <c r="G1352" s="42">
        <v>8886.2999999999993</v>
      </c>
    </row>
    <row r="1353" spans="1:7" outlineLevel="3">
      <c r="A1353" s="3">
        <v>38380</v>
      </c>
      <c r="B1353" s="4" t="s">
        <v>264</v>
      </c>
      <c r="C1353" s="4" t="s">
        <v>255</v>
      </c>
      <c r="D1353" s="4" t="s">
        <v>254</v>
      </c>
      <c r="E1353" s="4" t="s">
        <v>1585</v>
      </c>
      <c r="F1353" s="42">
        <v>1917.8987</v>
      </c>
      <c r="G1353" s="42">
        <v>5183.51</v>
      </c>
    </row>
    <row r="1354" spans="1:7" outlineLevel="3">
      <c r="A1354" s="3">
        <v>38397</v>
      </c>
      <c r="B1354" s="4" t="s">
        <v>264</v>
      </c>
      <c r="C1354" s="4" t="s">
        <v>255</v>
      </c>
      <c r="D1354" s="4" t="s">
        <v>276</v>
      </c>
      <c r="E1354" s="4" t="s">
        <v>1547</v>
      </c>
      <c r="F1354" s="42">
        <v>5433.78</v>
      </c>
      <c r="G1354" s="42">
        <v>7245.04</v>
      </c>
    </row>
    <row r="1355" spans="1:7" outlineLevel="3">
      <c r="A1355" s="3">
        <v>38412</v>
      </c>
      <c r="B1355" s="4" t="s">
        <v>264</v>
      </c>
      <c r="C1355" s="4" t="s">
        <v>255</v>
      </c>
      <c r="D1355" s="4" t="s">
        <v>254</v>
      </c>
      <c r="E1355" s="4" t="s">
        <v>1503</v>
      </c>
      <c r="F1355" s="42">
        <v>5672.61</v>
      </c>
      <c r="G1355" s="42">
        <v>7563.48</v>
      </c>
    </row>
    <row r="1356" spans="1:7" outlineLevel="3">
      <c r="A1356" s="3">
        <v>38413</v>
      </c>
      <c r="B1356" s="4" t="s">
        <v>264</v>
      </c>
      <c r="C1356" s="4" t="s">
        <v>255</v>
      </c>
      <c r="D1356" s="4" t="s">
        <v>256</v>
      </c>
      <c r="E1356" s="4" t="s">
        <v>1502</v>
      </c>
      <c r="F1356" s="42">
        <v>4427.3895000000002</v>
      </c>
      <c r="G1356" s="42">
        <v>7504.05</v>
      </c>
    </row>
    <row r="1357" spans="1:7" outlineLevel="3">
      <c r="A1357" s="3">
        <v>38432</v>
      </c>
      <c r="B1357" s="4" t="s">
        <v>264</v>
      </c>
      <c r="C1357" s="4" t="s">
        <v>255</v>
      </c>
      <c r="D1357" s="4" t="s">
        <v>265</v>
      </c>
      <c r="E1357" s="4" t="s">
        <v>502</v>
      </c>
      <c r="F1357" s="42">
        <v>5079.6130000000003</v>
      </c>
      <c r="G1357" s="42">
        <v>9235.66</v>
      </c>
    </row>
    <row r="1358" spans="1:7" outlineLevel="3">
      <c r="A1358" s="3">
        <v>38459</v>
      </c>
      <c r="B1358" s="4" t="s">
        <v>264</v>
      </c>
      <c r="C1358" s="4" t="s">
        <v>255</v>
      </c>
      <c r="D1358" s="4" t="s">
        <v>281</v>
      </c>
      <c r="E1358" s="4" t="s">
        <v>1396</v>
      </c>
      <c r="F1358" s="42">
        <v>1486.2760000000001</v>
      </c>
      <c r="G1358" s="42">
        <v>1589.6</v>
      </c>
    </row>
    <row r="1359" spans="1:7" outlineLevel="3">
      <c r="A1359" s="3">
        <v>38468</v>
      </c>
      <c r="B1359" s="4" t="s">
        <v>264</v>
      </c>
      <c r="C1359" s="4" t="s">
        <v>255</v>
      </c>
      <c r="D1359" s="4" t="s">
        <v>303</v>
      </c>
      <c r="E1359" s="4" t="s">
        <v>1378</v>
      </c>
      <c r="F1359" s="42">
        <v>1136.673</v>
      </c>
      <c r="G1359" s="42">
        <v>2525.94</v>
      </c>
    </row>
    <row r="1360" spans="1:7" outlineLevel="3">
      <c r="A1360" s="3">
        <v>38489</v>
      </c>
      <c r="B1360" s="4" t="s">
        <v>264</v>
      </c>
      <c r="C1360" s="4" t="s">
        <v>255</v>
      </c>
      <c r="D1360" s="4" t="s">
        <v>254</v>
      </c>
      <c r="E1360" s="4" t="s">
        <v>1325</v>
      </c>
      <c r="F1360" s="42">
        <v>1123.72975</v>
      </c>
      <c r="G1360" s="42">
        <v>1201.8499999999999</v>
      </c>
    </row>
    <row r="1361" spans="1:7" outlineLevel="3">
      <c r="A1361" s="3">
        <v>38510</v>
      </c>
      <c r="B1361" s="4" t="s">
        <v>264</v>
      </c>
      <c r="C1361" s="4" t="s">
        <v>255</v>
      </c>
      <c r="D1361" s="4" t="s">
        <v>303</v>
      </c>
      <c r="E1361" s="4" t="s">
        <v>1274</v>
      </c>
      <c r="F1361" s="42">
        <v>4687.9021999999995</v>
      </c>
      <c r="G1361" s="42">
        <v>8082.59</v>
      </c>
    </row>
    <row r="1362" spans="1:7" outlineLevel="3">
      <c r="A1362" s="3">
        <v>38520</v>
      </c>
      <c r="B1362" s="4" t="s">
        <v>264</v>
      </c>
      <c r="C1362" s="4" t="s">
        <v>255</v>
      </c>
      <c r="D1362" s="4" t="s">
        <v>281</v>
      </c>
      <c r="E1362" s="4" t="s">
        <v>1253</v>
      </c>
      <c r="F1362" s="42">
        <v>676.90699999999993</v>
      </c>
      <c r="G1362" s="42">
        <v>1147.3</v>
      </c>
    </row>
    <row r="1363" spans="1:7" outlineLevel="3">
      <c r="A1363" s="3">
        <v>38553</v>
      </c>
      <c r="B1363" s="4" t="s">
        <v>264</v>
      </c>
      <c r="C1363" s="4" t="s">
        <v>255</v>
      </c>
      <c r="D1363" s="4" t="s">
        <v>265</v>
      </c>
      <c r="E1363" s="4" t="s">
        <v>1167</v>
      </c>
      <c r="F1363" s="42">
        <v>1118.2211</v>
      </c>
      <c r="G1363" s="42">
        <v>1895.29</v>
      </c>
    </row>
    <row r="1364" spans="1:7" outlineLevel="3">
      <c r="A1364" s="3">
        <v>38584</v>
      </c>
      <c r="B1364" s="4" t="s">
        <v>264</v>
      </c>
      <c r="C1364" s="4" t="s">
        <v>255</v>
      </c>
      <c r="D1364" s="4" t="s">
        <v>317</v>
      </c>
      <c r="E1364" s="4" t="s">
        <v>1087</v>
      </c>
      <c r="F1364" s="42">
        <v>196.45839999999998</v>
      </c>
      <c r="G1364" s="42">
        <v>456.88</v>
      </c>
    </row>
    <row r="1365" spans="1:7" outlineLevel="3">
      <c r="A1365" s="3">
        <v>38589</v>
      </c>
      <c r="B1365" s="4" t="s">
        <v>264</v>
      </c>
      <c r="C1365" s="4" t="s">
        <v>255</v>
      </c>
      <c r="D1365" s="4" t="s">
        <v>251</v>
      </c>
      <c r="E1365" s="4" t="s">
        <v>1069</v>
      </c>
      <c r="F1365" s="42">
        <v>2050.4450000000002</v>
      </c>
      <c r="G1365" s="42">
        <v>3535.25</v>
      </c>
    </row>
    <row r="1366" spans="1:7" outlineLevel="3">
      <c r="A1366" s="3">
        <v>38590</v>
      </c>
      <c r="B1366" s="4" t="s">
        <v>264</v>
      </c>
      <c r="C1366" s="4" t="s">
        <v>255</v>
      </c>
      <c r="D1366" s="4" t="s">
        <v>254</v>
      </c>
      <c r="E1366" s="4" t="s">
        <v>1063</v>
      </c>
      <c r="F1366" s="42">
        <v>1041.6942999999999</v>
      </c>
      <c r="G1366" s="42">
        <v>2815.39</v>
      </c>
    </row>
    <row r="1367" spans="1:7" outlineLevel="3">
      <c r="A1367" s="3">
        <v>38600</v>
      </c>
      <c r="B1367" s="4" t="s">
        <v>264</v>
      </c>
      <c r="C1367" s="4" t="s">
        <v>255</v>
      </c>
      <c r="D1367" s="4" t="s">
        <v>254</v>
      </c>
      <c r="E1367" s="4" t="s">
        <v>1038</v>
      </c>
      <c r="F1367" s="42">
        <v>6648.6824999999999</v>
      </c>
      <c r="G1367" s="42">
        <v>8864.91</v>
      </c>
    </row>
    <row r="1368" spans="1:7" outlineLevel="3">
      <c r="A1368" s="3">
        <v>38640</v>
      </c>
      <c r="B1368" s="4" t="s">
        <v>264</v>
      </c>
      <c r="C1368" s="4" t="s">
        <v>255</v>
      </c>
      <c r="D1368" s="4" t="s">
        <v>279</v>
      </c>
      <c r="E1368" s="4" t="s">
        <v>931</v>
      </c>
      <c r="F1368" s="42">
        <v>321.40900000000005</v>
      </c>
      <c r="G1368" s="42">
        <v>584.38</v>
      </c>
    </row>
    <row r="1369" spans="1:7" outlineLevel="3">
      <c r="A1369" s="3">
        <v>38660</v>
      </c>
      <c r="B1369" s="4" t="s">
        <v>264</v>
      </c>
      <c r="C1369" s="4" t="s">
        <v>255</v>
      </c>
      <c r="D1369" s="4" t="s">
        <v>262</v>
      </c>
      <c r="E1369" s="4" t="s">
        <v>387</v>
      </c>
      <c r="F1369" s="42">
        <v>2878.6815000000001</v>
      </c>
      <c r="G1369" s="42">
        <v>6397.07</v>
      </c>
    </row>
    <row r="1370" spans="1:7" outlineLevel="3">
      <c r="A1370" s="3">
        <v>38677</v>
      </c>
      <c r="B1370" s="4" t="s">
        <v>264</v>
      </c>
      <c r="C1370" s="4" t="s">
        <v>255</v>
      </c>
      <c r="D1370" s="4" t="s">
        <v>281</v>
      </c>
      <c r="E1370" s="4" t="s">
        <v>840</v>
      </c>
      <c r="F1370" s="42">
        <v>396.89530000000002</v>
      </c>
      <c r="G1370" s="42">
        <v>1072.69</v>
      </c>
    </row>
    <row r="1371" spans="1:7" outlineLevel="3">
      <c r="A1371" s="3">
        <v>38703</v>
      </c>
      <c r="B1371" s="4" t="s">
        <v>264</v>
      </c>
      <c r="C1371" s="4" t="s">
        <v>255</v>
      </c>
      <c r="D1371" s="4" t="s">
        <v>259</v>
      </c>
      <c r="E1371" s="4" t="s">
        <v>777</v>
      </c>
      <c r="F1371" s="42">
        <v>3823.4241999999999</v>
      </c>
      <c r="G1371" s="42">
        <v>6480.38</v>
      </c>
    </row>
    <row r="1372" spans="1:7" outlineLevel="3">
      <c r="A1372" s="3">
        <v>38779</v>
      </c>
      <c r="B1372" s="4" t="s">
        <v>264</v>
      </c>
      <c r="C1372" s="4" t="s">
        <v>255</v>
      </c>
      <c r="D1372" s="4" t="s">
        <v>268</v>
      </c>
      <c r="E1372" s="4" t="s">
        <v>558</v>
      </c>
      <c r="F1372" s="42">
        <v>426.47829999999999</v>
      </c>
      <c r="G1372" s="42">
        <v>991.81</v>
      </c>
    </row>
    <row r="1373" spans="1:7" outlineLevel="3">
      <c r="A1373" s="3">
        <v>38782</v>
      </c>
      <c r="B1373" s="4" t="s">
        <v>264</v>
      </c>
      <c r="C1373" s="4" t="s">
        <v>255</v>
      </c>
      <c r="D1373" s="4" t="s">
        <v>256</v>
      </c>
      <c r="E1373" s="4" t="s">
        <v>547</v>
      </c>
      <c r="F1373" s="42">
        <v>4512.3936000000003</v>
      </c>
      <c r="G1373" s="42">
        <v>5127.72</v>
      </c>
    </row>
    <row r="1374" spans="1:7" outlineLevel="3">
      <c r="A1374" s="3">
        <v>38823</v>
      </c>
      <c r="B1374" s="4" t="s">
        <v>264</v>
      </c>
      <c r="C1374" s="4" t="s">
        <v>255</v>
      </c>
      <c r="D1374" s="4" t="s">
        <v>268</v>
      </c>
      <c r="E1374" s="4" t="s">
        <v>437</v>
      </c>
      <c r="F1374" s="42">
        <v>2350.4615999999996</v>
      </c>
      <c r="G1374" s="42">
        <v>4052.52</v>
      </c>
    </row>
    <row r="1375" spans="1:7" outlineLevel="3">
      <c r="A1375" s="3">
        <v>38836</v>
      </c>
      <c r="B1375" s="4" t="s">
        <v>264</v>
      </c>
      <c r="C1375" s="4" t="s">
        <v>255</v>
      </c>
      <c r="D1375" s="4" t="s">
        <v>317</v>
      </c>
      <c r="E1375" s="4" t="s">
        <v>414</v>
      </c>
      <c r="F1375" s="42">
        <v>195.21899999999999</v>
      </c>
      <c r="G1375" s="42">
        <v>433.82</v>
      </c>
    </row>
    <row r="1376" spans="1:7" outlineLevel="3">
      <c r="A1376" s="3">
        <v>38845</v>
      </c>
      <c r="B1376" s="4" t="s">
        <v>264</v>
      </c>
      <c r="C1376" s="4" t="s">
        <v>255</v>
      </c>
      <c r="D1376" s="4" t="s">
        <v>281</v>
      </c>
      <c r="E1376" s="4" t="s">
        <v>378</v>
      </c>
      <c r="F1376" s="42">
        <v>6255.4949999999999</v>
      </c>
      <c r="G1376" s="42">
        <v>8340.66</v>
      </c>
    </row>
    <row r="1377" spans="1:7" outlineLevel="3">
      <c r="A1377" s="3">
        <v>38849</v>
      </c>
      <c r="B1377" s="4" t="s">
        <v>264</v>
      </c>
      <c r="C1377" s="4" t="s">
        <v>255</v>
      </c>
      <c r="D1377" s="4" t="s">
        <v>279</v>
      </c>
      <c r="E1377" s="4" t="s">
        <v>366</v>
      </c>
      <c r="F1377" s="42">
        <v>4596.9550000000008</v>
      </c>
      <c r="G1377" s="42">
        <v>8358.1</v>
      </c>
    </row>
    <row r="1378" spans="1:7" outlineLevel="2">
      <c r="A1378" s="3"/>
      <c r="B1378" s="4"/>
      <c r="C1378" s="49" t="s">
        <v>2233</v>
      </c>
      <c r="D1378" s="4"/>
      <c r="E1378" s="4"/>
      <c r="F1378" s="42"/>
      <c r="G1378" s="42">
        <f>SUBTOTAL(9,G1339:G1377)</f>
        <v>170702.25000000003</v>
      </c>
    </row>
    <row r="1379" spans="1:7" outlineLevel="1">
      <c r="A1379" s="3"/>
      <c r="B1379" s="49" t="s">
        <v>2223</v>
      </c>
      <c r="C1379" s="4"/>
      <c r="D1379" s="4"/>
      <c r="E1379" s="4"/>
      <c r="F1379" s="42"/>
      <c r="G1379" s="42">
        <f>SUBTOTAL(9,G1051:G1377)</f>
        <v>1569673.5000000007</v>
      </c>
    </row>
    <row r="1380" spans="1:7" outlineLevel="3">
      <c r="A1380" s="3">
        <v>38155</v>
      </c>
      <c r="B1380" s="4" t="s">
        <v>267</v>
      </c>
      <c r="C1380" s="4" t="s">
        <v>244</v>
      </c>
      <c r="D1380" s="4" t="s">
        <v>268</v>
      </c>
      <c r="E1380" s="4" t="s">
        <v>2144</v>
      </c>
      <c r="F1380" s="42">
        <v>8271.4896000000008</v>
      </c>
      <c r="G1380" s="42">
        <v>9399.42</v>
      </c>
    </row>
    <row r="1381" spans="1:7" outlineLevel="3">
      <c r="A1381" s="3">
        <v>38170</v>
      </c>
      <c r="B1381" s="4" t="s">
        <v>267</v>
      </c>
      <c r="C1381" s="4" t="s">
        <v>244</v>
      </c>
      <c r="D1381" s="4" t="s">
        <v>276</v>
      </c>
      <c r="E1381" s="4" t="s">
        <v>2107</v>
      </c>
      <c r="F1381" s="42">
        <v>4467.4575000000004</v>
      </c>
      <c r="G1381" s="42">
        <v>8122.65</v>
      </c>
    </row>
    <row r="1382" spans="1:7" outlineLevel="3">
      <c r="A1382" s="3">
        <v>38178</v>
      </c>
      <c r="B1382" s="4" t="s">
        <v>267</v>
      </c>
      <c r="C1382" s="4" t="s">
        <v>244</v>
      </c>
      <c r="D1382" s="4" t="s">
        <v>288</v>
      </c>
      <c r="E1382" s="4" t="s">
        <v>2092</v>
      </c>
      <c r="F1382" s="42">
        <v>1904.6734000000001</v>
      </c>
      <c r="G1382" s="42">
        <v>3228.26</v>
      </c>
    </row>
    <row r="1383" spans="1:7" outlineLevel="3">
      <c r="A1383" s="3">
        <v>38187</v>
      </c>
      <c r="B1383" s="4" t="s">
        <v>267</v>
      </c>
      <c r="C1383" s="4" t="s">
        <v>244</v>
      </c>
      <c r="D1383" s="4" t="s">
        <v>256</v>
      </c>
      <c r="E1383" s="4" t="s">
        <v>2075</v>
      </c>
      <c r="F1383" s="42">
        <v>1832.0502999999999</v>
      </c>
      <c r="G1383" s="42">
        <v>3105.17</v>
      </c>
    </row>
    <row r="1384" spans="1:7" outlineLevel="3">
      <c r="A1384" s="3">
        <v>38200</v>
      </c>
      <c r="B1384" s="4" t="s">
        <v>267</v>
      </c>
      <c r="C1384" s="4" t="s">
        <v>244</v>
      </c>
      <c r="D1384" s="4" t="s">
        <v>254</v>
      </c>
      <c r="E1384" s="4" t="s">
        <v>2042</v>
      </c>
      <c r="F1384" s="42">
        <v>2934.8968</v>
      </c>
      <c r="G1384" s="42">
        <v>3335.11</v>
      </c>
    </row>
    <row r="1385" spans="1:7" outlineLevel="3">
      <c r="A1385" s="3">
        <v>38217</v>
      </c>
      <c r="B1385" s="4" t="s">
        <v>267</v>
      </c>
      <c r="C1385" s="4" t="s">
        <v>244</v>
      </c>
      <c r="D1385" s="4" t="s">
        <v>276</v>
      </c>
      <c r="E1385" s="4" t="s">
        <v>2002</v>
      </c>
      <c r="F1385" s="42">
        <v>2575.3365000000003</v>
      </c>
      <c r="G1385" s="42">
        <v>4682.43</v>
      </c>
    </row>
    <row r="1386" spans="1:7" outlineLevel="3">
      <c r="A1386" s="3">
        <v>38222</v>
      </c>
      <c r="B1386" s="4" t="s">
        <v>267</v>
      </c>
      <c r="C1386" s="4" t="s">
        <v>244</v>
      </c>
      <c r="D1386" s="4" t="s">
        <v>288</v>
      </c>
      <c r="E1386" s="4" t="s">
        <v>1991</v>
      </c>
      <c r="F1386" s="42">
        <v>969.23200000000008</v>
      </c>
      <c r="G1386" s="42">
        <v>1762.24</v>
      </c>
    </row>
    <row r="1387" spans="1:7" outlineLevel="3">
      <c r="A1387" s="3">
        <v>38238</v>
      </c>
      <c r="B1387" s="4" t="s">
        <v>267</v>
      </c>
      <c r="C1387" s="4" t="s">
        <v>244</v>
      </c>
      <c r="D1387" s="4" t="s">
        <v>268</v>
      </c>
      <c r="E1387" s="4" t="s">
        <v>1942</v>
      </c>
      <c r="F1387" s="42">
        <v>1160.2431999999999</v>
      </c>
      <c r="G1387" s="42">
        <v>2698.24</v>
      </c>
    </row>
    <row r="1388" spans="1:7" outlineLevel="3">
      <c r="A1388" s="3">
        <v>38250</v>
      </c>
      <c r="B1388" s="4" t="s">
        <v>267</v>
      </c>
      <c r="C1388" s="4" t="s">
        <v>244</v>
      </c>
      <c r="D1388" s="4" t="s">
        <v>259</v>
      </c>
      <c r="E1388" s="4" t="s">
        <v>1918</v>
      </c>
      <c r="F1388" s="42">
        <v>939.33159999999998</v>
      </c>
      <c r="G1388" s="42">
        <v>1381.37</v>
      </c>
    </row>
    <row r="1389" spans="1:7" outlineLevel="3">
      <c r="A1389" s="3">
        <v>38260</v>
      </c>
      <c r="B1389" s="4" t="s">
        <v>267</v>
      </c>
      <c r="C1389" s="4" t="s">
        <v>244</v>
      </c>
      <c r="D1389" s="4" t="s">
        <v>262</v>
      </c>
      <c r="E1389" s="4" t="s">
        <v>1889</v>
      </c>
      <c r="F1389" s="42">
        <v>2896.0212000000001</v>
      </c>
      <c r="G1389" s="42">
        <v>4993.1400000000003</v>
      </c>
    </row>
    <row r="1390" spans="1:7" outlineLevel="3">
      <c r="A1390" s="3">
        <v>38280</v>
      </c>
      <c r="B1390" s="4" t="s">
        <v>267</v>
      </c>
      <c r="C1390" s="4" t="s">
        <v>244</v>
      </c>
      <c r="D1390" s="4" t="s">
        <v>254</v>
      </c>
      <c r="E1390" s="4" t="s">
        <v>1831</v>
      </c>
      <c r="F1390" s="42">
        <v>6214.076</v>
      </c>
      <c r="G1390" s="42">
        <v>7061.45</v>
      </c>
    </row>
    <row r="1391" spans="1:7" outlineLevel="3">
      <c r="A1391" s="3">
        <v>38317</v>
      </c>
      <c r="B1391" s="4" t="s">
        <v>267</v>
      </c>
      <c r="C1391" s="4" t="s">
        <v>244</v>
      </c>
      <c r="D1391" s="4" t="s">
        <v>268</v>
      </c>
      <c r="E1391" s="4" t="s">
        <v>1426</v>
      </c>
      <c r="F1391" s="42">
        <v>3238.5688500000001</v>
      </c>
      <c r="G1391" s="42">
        <v>3463.71</v>
      </c>
    </row>
    <row r="1392" spans="1:7" outlineLevel="3">
      <c r="A1392" s="3">
        <v>38325</v>
      </c>
      <c r="B1392" s="4" t="s">
        <v>267</v>
      </c>
      <c r="C1392" s="4" t="s">
        <v>244</v>
      </c>
      <c r="D1392" s="4" t="s">
        <v>279</v>
      </c>
      <c r="E1392" s="4" t="s">
        <v>1751</v>
      </c>
      <c r="F1392" s="42">
        <v>2970.6956000000005</v>
      </c>
      <c r="G1392" s="42">
        <v>4368.67</v>
      </c>
    </row>
    <row r="1393" spans="1:7" outlineLevel="3">
      <c r="A1393" s="3">
        <v>38329</v>
      </c>
      <c r="B1393" s="4" t="s">
        <v>267</v>
      </c>
      <c r="C1393" s="4" t="s">
        <v>244</v>
      </c>
      <c r="D1393" s="4" t="s">
        <v>268</v>
      </c>
      <c r="E1393" s="4" t="s">
        <v>1739</v>
      </c>
      <c r="F1393" s="42">
        <v>5488.9764999999998</v>
      </c>
      <c r="G1393" s="42">
        <v>9303.35</v>
      </c>
    </row>
    <row r="1394" spans="1:7" outlineLevel="3">
      <c r="A1394" s="3">
        <v>38335</v>
      </c>
      <c r="B1394" s="4" t="s">
        <v>267</v>
      </c>
      <c r="C1394" s="4" t="s">
        <v>244</v>
      </c>
      <c r="D1394" s="4" t="s">
        <v>281</v>
      </c>
      <c r="E1394" s="4" t="s">
        <v>1724</v>
      </c>
      <c r="F1394" s="42">
        <v>4676.4413999999997</v>
      </c>
      <c r="G1394" s="42">
        <v>8062.83</v>
      </c>
    </row>
    <row r="1395" spans="1:7" outlineLevel="3">
      <c r="A1395" s="3">
        <v>38355</v>
      </c>
      <c r="B1395" s="4" t="s">
        <v>267</v>
      </c>
      <c r="C1395" s="4" t="s">
        <v>244</v>
      </c>
      <c r="D1395" s="4" t="s">
        <v>262</v>
      </c>
      <c r="E1395" s="4" t="s">
        <v>1663</v>
      </c>
      <c r="F1395" s="42">
        <v>1690.7605000000003</v>
      </c>
      <c r="G1395" s="42">
        <v>3074.11</v>
      </c>
    </row>
    <row r="1396" spans="1:7" outlineLevel="3">
      <c r="A1396" s="3">
        <v>38364</v>
      </c>
      <c r="B1396" s="4" t="s">
        <v>267</v>
      </c>
      <c r="C1396" s="4" t="s">
        <v>244</v>
      </c>
      <c r="D1396" s="4" t="s">
        <v>245</v>
      </c>
      <c r="E1396" s="4" t="s">
        <v>939</v>
      </c>
      <c r="F1396" s="42">
        <v>3305.9025000000001</v>
      </c>
      <c r="G1396" s="42">
        <v>7346.45</v>
      </c>
    </row>
    <row r="1397" spans="1:7" outlineLevel="3">
      <c r="A1397" s="3">
        <v>38367</v>
      </c>
      <c r="B1397" s="4" t="s">
        <v>267</v>
      </c>
      <c r="C1397" s="4" t="s">
        <v>244</v>
      </c>
      <c r="D1397" s="4" t="s">
        <v>279</v>
      </c>
      <c r="E1397" s="4" t="s">
        <v>1622</v>
      </c>
      <c r="F1397" s="42">
        <v>2303.8200000000002</v>
      </c>
      <c r="G1397" s="42">
        <v>3071.76</v>
      </c>
    </row>
    <row r="1398" spans="1:7" outlineLevel="3">
      <c r="A1398" s="3">
        <v>38372</v>
      </c>
      <c r="B1398" s="4" t="s">
        <v>267</v>
      </c>
      <c r="C1398" s="4" t="s">
        <v>244</v>
      </c>
      <c r="D1398" s="4" t="s">
        <v>265</v>
      </c>
      <c r="E1398" s="4" t="s">
        <v>1279</v>
      </c>
      <c r="F1398" s="42">
        <v>5085.3074999999999</v>
      </c>
      <c r="G1398" s="42">
        <v>6780.41</v>
      </c>
    </row>
    <row r="1399" spans="1:7" outlineLevel="3">
      <c r="A1399" s="3">
        <v>38381</v>
      </c>
      <c r="B1399" s="4" t="s">
        <v>267</v>
      </c>
      <c r="C1399" s="4" t="s">
        <v>244</v>
      </c>
      <c r="D1399" s="4" t="s">
        <v>245</v>
      </c>
      <c r="E1399" s="4" t="s">
        <v>898</v>
      </c>
      <c r="F1399" s="42">
        <v>185.38160000000002</v>
      </c>
      <c r="G1399" s="42">
        <v>272.62</v>
      </c>
    </row>
    <row r="1400" spans="1:7" outlineLevel="3">
      <c r="A1400" s="3">
        <v>38409</v>
      </c>
      <c r="B1400" s="4" t="s">
        <v>267</v>
      </c>
      <c r="C1400" s="4" t="s">
        <v>244</v>
      </c>
      <c r="D1400" s="4" t="s">
        <v>303</v>
      </c>
      <c r="E1400" s="4" t="s">
        <v>1514</v>
      </c>
      <c r="F1400" s="42">
        <v>3176.73</v>
      </c>
      <c r="G1400" s="42">
        <v>4235.6400000000003</v>
      </c>
    </row>
    <row r="1401" spans="1:7" outlineLevel="3">
      <c r="A1401" s="3">
        <v>38411</v>
      </c>
      <c r="B1401" s="4" t="s">
        <v>267</v>
      </c>
      <c r="C1401" s="4" t="s">
        <v>244</v>
      </c>
      <c r="D1401" s="4" t="s">
        <v>279</v>
      </c>
      <c r="E1401" s="4" t="s">
        <v>1509</v>
      </c>
      <c r="F1401" s="42">
        <v>854.76150000000007</v>
      </c>
      <c r="G1401" s="42">
        <v>1899.47</v>
      </c>
    </row>
    <row r="1402" spans="1:7" outlineLevel="3">
      <c r="A1402" s="3">
        <v>38426</v>
      </c>
      <c r="B1402" s="4" t="s">
        <v>267</v>
      </c>
      <c r="C1402" s="4" t="s">
        <v>244</v>
      </c>
      <c r="D1402" s="4" t="s">
        <v>256</v>
      </c>
      <c r="E1402" s="4" t="s">
        <v>1477</v>
      </c>
      <c r="F1402" s="42">
        <v>1115.884</v>
      </c>
      <c r="G1402" s="42">
        <v>1268.05</v>
      </c>
    </row>
    <row r="1403" spans="1:7" outlineLevel="3">
      <c r="A1403" s="3">
        <v>38456</v>
      </c>
      <c r="B1403" s="4" t="s">
        <v>267</v>
      </c>
      <c r="C1403" s="4" t="s">
        <v>244</v>
      </c>
      <c r="D1403" s="4" t="s">
        <v>268</v>
      </c>
      <c r="E1403" s="4" t="s">
        <v>1401</v>
      </c>
      <c r="F1403" s="42">
        <v>2823.1469999999999</v>
      </c>
      <c r="G1403" s="42">
        <v>6273.66</v>
      </c>
    </row>
    <row r="1404" spans="1:7" outlineLevel="3">
      <c r="A1404" s="3">
        <v>38465</v>
      </c>
      <c r="B1404" s="4" t="s">
        <v>267</v>
      </c>
      <c r="C1404" s="4" t="s">
        <v>244</v>
      </c>
      <c r="D1404" s="4" t="s">
        <v>276</v>
      </c>
      <c r="E1404" s="4" t="s">
        <v>1387</v>
      </c>
      <c r="F1404" s="42">
        <v>207.46800000000002</v>
      </c>
      <c r="G1404" s="42">
        <v>305.10000000000002</v>
      </c>
    </row>
    <row r="1405" spans="1:7" outlineLevel="3">
      <c r="A1405" s="3">
        <v>38472</v>
      </c>
      <c r="B1405" s="4" t="s">
        <v>267</v>
      </c>
      <c r="C1405" s="4" t="s">
        <v>244</v>
      </c>
      <c r="D1405" s="4" t="s">
        <v>262</v>
      </c>
      <c r="E1405" s="4" t="s">
        <v>1364</v>
      </c>
      <c r="F1405" s="42">
        <v>2401.7329</v>
      </c>
      <c r="G1405" s="42">
        <v>6491.17</v>
      </c>
    </row>
    <row r="1406" spans="1:7" outlineLevel="3">
      <c r="A1406" s="3">
        <v>38491</v>
      </c>
      <c r="B1406" s="4" t="s">
        <v>267</v>
      </c>
      <c r="C1406" s="4" t="s">
        <v>244</v>
      </c>
      <c r="D1406" s="4" t="s">
        <v>254</v>
      </c>
      <c r="E1406" s="4" t="s">
        <v>1318</v>
      </c>
      <c r="F1406" s="42">
        <v>5267.8741500000006</v>
      </c>
      <c r="G1406" s="42">
        <v>5634.09</v>
      </c>
    </row>
    <row r="1407" spans="1:7" outlineLevel="3">
      <c r="A1407" s="3">
        <v>38547</v>
      </c>
      <c r="B1407" s="4" t="s">
        <v>267</v>
      </c>
      <c r="C1407" s="4" t="s">
        <v>244</v>
      </c>
      <c r="D1407" s="4" t="s">
        <v>276</v>
      </c>
      <c r="E1407" s="4" t="s">
        <v>1186</v>
      </c>
      <c r="F1407" s="42">
        <v>4235.5335000000005</v>
      </c>
      <c r="G1407" s="42">
        <v>7700.97</v>
      </c>
    </row>
    <row r="1408" spans="1:7" outlineLevel="3">
      <c r="A1408" s="3">
        <v>38560</v>
      </c>
      <c r="B1408" s="4" t="s">
        <v>267</v>
      </c>
      <c r="C1408" s="4" t="s">
        <v>244</v>
      </c>
      <c r="D1408" s="4" t="s">
        <v>262</v>
      </c>
      <c r="E1408" s="4" t="s">
        <v>1143</v>
      </c>
      <c r="F1408" s="42">
        <v>5568.6855000000005</v>
      </c>
      <c r="G1408" s="42">
        <v>9438.4500000000007</v>
      </c>
    </row>
    <row r="1409" spans="1:7" outlineLevel="3">
      <c r="A1409" s="3">
        <v>38599</v>
      </c>
      <c r="B1409" s="4" t="s">
        <v>267</v>
      </c>
      <c r="C1409" s="4" t="s">
        <v>244</v>
      </c>
      <c r="D1409" s="4" t="s">
        <v>276</v>
      </c>
      <c r="E1409" s="4" t="s">
        <v>1040</v>
      </c>
      <c r="F1409" s="42">
        <v>2886.3235999999997</v>
      </c>
      <c r="G1409" s="42">
        <v>4976.42</v>
      </c>
    </row>
    <row r="1410" spans="1:7" outlineLevel="3">
      <c r="A1410" s="3">
        <v>38601</v>
      </c>
      <c r="B1410" s="4" t="s">
        <v>267</v>
      </c>
      <c r="C1410" s="4" t="s">
        <v>244</v>
      </c>
      <c r="D1410" s="4" t="s">
        <v>281</v>
      </c>
      <c r="E1410" s="4" t="s">
        <v>1033</v>
      </c>
      <c r="F1410" s="42">
        <v>3619.6655999999998</v>
      </c>
      <c r="G1410" s="42">
        <v>9782.8799999999992</v>
      </c>
    </row>
    <row r="1411" spans="1:7" outlineLevel="3">
      <c r="A1411" s="3">
        <v>38606</v>
      </c>
      <c r="B1411" s="4" t="s">
        <v>267</v>
      </c>
      <c r="C1411" s="4" t="s">
        <v>244</v>
      </c>
      <c r="D1411" s="4" t="s">
        <v>262</v>
      </c>
      <c r="E1411" s="4" t="s">
        <v>1019</v>
      </c>
      <c r="F1411" s="42">
        <v>2990.2622999999999</v>
      </c>
      <c r="G1411" s="42">
        <v>8081.79</v>
      </c>
    </row>
    <row r="1412" spans="1:7" outlineLevel="3">
      <c r="A1412" s="3">
        <v>38616</v>
      </c>
      <c r="B1412" s="4" t="s">
        <v>267</v>
      </c>
      <c r="C1412" s="4" t="s">
        <v>244</v>
      </c>
      <c r="D1412" s="4" t="s">
        <v>317</v>
      </c>
      <c r="E1412" s="4" t="s">
        <v>990</v>
      </c>
      <c r="F1412" s="42">
        <v>4252.0940000000001</v>
      </c>
      <c r="G1412" s="42">
        <v>7731.08</v>
      </c>
    </row>
    <row r="1413" spans="1:7" outlineLevel="3">
      <c r="A1413" s="3">
        <v>38625</v>
      </c>
      <c r="B1413" s="4" t="s">
        <v>267</v>
      </c>
      <c r="C1413" s="4" t="s">
        <v>244</v>
      </c>
      <c r="D1413" s="4" t="s">
        <v>317</v>
      </c>
      <c r="E1413" s="4" t="s">
        <v>969</v>
      </c>
      <c r="F1413" s="42">
        <v>947.32330000000002</v>
      </c>
      <c r="G1413" s="42">
        <v>1013.18</v>
      </c>
    </row>
    <row r="1414" spans="1:7" outlineLevel="3">
      <c r="A1414" s="3">
        <v>38632</v>
      </c>
      <c r="B1414" s="4" t="s">
        <v>267</v>
      </c>
      <c r="C1414" s="4" t="s">
        <v>244</v>
      </c>
      <c r="D1414" s="4" t="s">
        <v>256</v>
      </c>
      <c r="E1414" s="4" t="s">
        <v>950</v>
      </c>
      <c r="F1414" s="42">
        <v>3464.6370000000002</v>
      </c>
      <c r="G1414" s="42">
        <v>6299.34</v>
      </c>
    </row>
    <row r="1415" spans="1:7" outlineLevel="3">
      <c r="A1415" s="3">
        <v>38637</v>
      </c>
      <c r="B1415" s="4" t="s">
        <v>267</v>
      </c>
      <c r="C1415" s="4" t="s">
        <v>244</v>
      </c>
      <c r="D1415" s="4" t="s">
        <v>251</v>
      </c>
      <c r="E1415" s="4" t="s">
        <v>937</v>
      </c>
      <c r="F1415" s="42">
        <v>1077.8040000000001</v>
      </c>
      <c r="G1415" s="42">
        <v>2395.12</v>
      </c>
    </row>
    <row r="1416" spans="1:7" outlineLevel="3">
      <c r="A1416" s="3">
        <v>38645</v>
      </c>
      <c r="B1416" s="4" t="s">
        <v>267</v>
      </c>
      <c r="C1416" s="4" t="s">
        <v>244</v>
      </c>
      <c r="D1416" s="4" t="s">
        <v>262</v>
      </c>
      <c r="E1416" s="4" t="s">
        <v>915</v>
      </c>
      <c r="F1416" s="42">
        <v>5027.1035999999995</v>
      </c>
      <c r="G1416" s="42">
        <v>8667.42</v>
      </c>
    </row>
    <row r="1417" spans="1:7" outlineLevel="3">
      <c r="A1417" s="3">
        <v>38646</v>
      </c>
      <c r="B1417" s="4" t="s">
        <v>267</v>
      </c>
      <c r="C1417" s="4" t="s">
        <v>244</v>
      </c>
      <c r="D1417" s="4" t="s">
        <v>288</v>
      </c>
      <c r="E1417" s="4" t="s">
        <v>912</v>
      </c>
      <c r="F1417" s="42">
        <v>8597.4559000000008</v>
      </c>
      <c r="G1417" s="42">
        <v>9195.14</v>
      </c>
    </row>
    <row r="1418" spans="1:7" outlineLevel="3">
      <c r="A1418" s="3">
        <v>38676</v>
      </c>
      <c r="B1418" s="4" t="s">
        <v>267</v>
      </c>
      <c r="C1418" s="4" t="s">
        <v>244</v>
      </c>
      <c r="D1418" s="4" t="s">
        <v>276</v>
      </c>
      <c r="E1418" s="4" t="s">
        <v>844</v>
      </c>
      <c r="F1418" s="42">
        <v>1531.2128</v>
      </c>
      <c r="G1418" s="42">
        <v>3560.96</v>
      </c>
    </row>
    <row r="1419" spans="1:7" outlineLevel="3">
      <c r="A1419" s="3">
        <v>38687</v>
      </c>
      <c r="B1419" s="4" t="s">
        <v>267</v>
      </c>
      <c r="C1419" s="4" t="s">
        <v>244</v>
      </c>
      <c r="D1419" s="4" t="s">
        <v>268</v>
      </c>
      <c r="E1419" s="4" t="s">
        <v>817</v>
      </c>
      <c r="F1419" s="42">
        <v>1459.52565</v>
      </c>
      <c r="G1419" s="42">
        <v>1560.99</v>
      </c>
    </row>
    <row r="1420" spans="1:7" outlineLevel="3">
      <c r="A1420" s="3">
        <v>38693</v>
      </c>
      <c r="B1420" s="4" t="s">
        <v>267</v>
      </c>
      <c r="C1420" s="4" t="s">
        <v>244</v>
      </c>
      <c r="D1420" s="4" t="s">
        <v>288</v>
      </c>
      <c r="E1420" s="4" t="s">
        <v>798</v>
      </c>
      <c r="F1420" s="42">
        <v>5858.1040999999996</v>
      </c>
      <c r="G1420" s="42">
        <v>9928.99</v>
      </c>
    </row>
    <row r="1421" spans="1:7" outlineLevel="3">
      <c r="A1421" s="3">
        <v>38706</v>
      </c>
      <c r="B1421" s="4" t="s">
        <v>267</v>
      </c>
      <c r="C1421" s="4" t="s">
        <v>244</v>
      </c>
      <c r="D1421" s="4" t="s">
        <v>256</v>
      </c>
      <c r="E1421" s="4" t="s">
        <v>767</v>
      </c>
      <c r="F1421" s="42">
        <v>608.66359999999997</v>
      </c>
      <c r="G1421" s="42">
        <v>1049.42</v>
      </c>
    </row>
    <row r="1422" spans="1:7" outlineLevel="3">
      <c r="A1422" s="3">
        <v>38718</v>
      </c>
      <c r="B1422" s="4" t="s">
        <v>267</v>
      </c>
      <c r="C1422" s="4" t="s">
        <v>244</v>
      </c>
      <c r="D1422" s="4" t="s">
        <v>245</v>
      </c>
      <c r="E1422" s="4" t="s">
        <v>602</v>
      </c>
      <c r="F1422" s="42">
        <v>2791.4493000000002</v>
      </c>
      <c r="G1422" s="42">
        <v>4731.2700000000004</v>
      </c>
    </row>
    <row r="1423" spans="1:7" outlineLevel="3">
      <c r="A1423" s="3">
        <v>38736</v>
      </c>
      <c r="B1423" s="4" t="s">
        <v>267</v>
      </c>
      <c r="C1423" s="4" t="s">
        <v>244</v>
      </c>
      <c r="D1423" s="4" t="s">
        <v>303</v>
      </c>
      <c r="E1423" s="4" t="s">
        <v>680</v>
      </c>
      <c r="F1423" s="42">
        <v>913.61879999999996</v>
      </c>
      <c r="G1423" s="42">
        <v>2469.2399999999998</v>
      </c>
    </row>
    <row r="1424" spans="1:7" outlineLevel="3">
      <c r="A1424" s="3">
        <v>38752</v>
      </c>
      <c r="B1424" s="4" t="s">
        <v>267</v>
      </c>
      <c r="C1424" s="4" t="s">
        <v>244</v>
      </c>
      <c r="D1424" s="4" t="s">
        <v>288</v>
      </c>
      <c r="E1424" s="4" t="s">
        <v>637</v>
      </c>
      <c r="F1424" s="42">
        <v>1142.9829999999999</v>
      </c>
      <c r="G1424" s="42">
        <v>2658.1</v>
      </c>
    </row>
    <row r="1425" spans="1:7" outlineLevel="3">
      <c r="A1425" s="3">
        <v>38766</v>
      </c>
      <c r="B1425" s="4" t="s">
        <v>267</v>
      </c>
      <c r="C1425" s="4" t="s">
        <v>244</v>
      </c>
      <c r="D1425" s="4" t="s">
        <v>245</v>
      </c>
      <c r="E1425" s="4" t="s">
        <v>397</v>
      </c>
      <c r="F1425" s="42">
        <v>3718.9650000000001</v>
      </c>
      <c r="G1425" s="42">
        <v>4958.62</v>
      </c>
    </row>
    <row r="1426" spans="1:7" outlineLevel="3">
      <c r="A1426" s="3">
        <v>38783</v>
      </c>
      <c r="B1426" s="4" t="s">
        <v>267</v>
      </c>
      <c r="C1426" s="4" t="s">
        <v>244</v>
      </c>
      <c r="D1426" s="4" t="s">
        <v>268</v>
      </c>
      <c r="E1426" s="4" t="s">
        <v>545</v>
      </c>
      <c r="F1426" s="42">
        <v>2672.1805000000004</v>
      </c>
      <c r="G1426" s="42">
        <v>4858.51</v>
      </c>
    </row>
    <row r="1427" spans="1:7" outlineLevel="3">
      <c r="A1427" s="3">
        <v>38804</v>
      </c>
      <c r="B1427" s="4" t="s">
        <v>267</v>
      </c>
      <c r="C1427" s="4" t="s">
        <v>244</v>
      </c>
      <c r="D1427" s="4" t="s">
        <v>288</v>
      </c>
      <c r="E1427" s="4" t="s">
        <v>490</v>
      </c>
      <c r="F1427" s="42">
        <v>6103.3632000000007</v>
      </c>
      <c r="G1427" s="42">
        <v>6935.64</v>
      </c>
    </row>
    <row r="1428" spans="1:7" outlineLevel="3">
      <c r="A1428" s="3">
        <v>38807</v>
      </c>
      <c r="B1428" s="4" t="s">
        <v>267</v>
      </c>
      <c r="C1428" s="4" t="s">
        <v>244</v>
      </c>
      <c r="D1428" s="4" t="s">
        <v>262</v>
      </c>
      <c r="E1428" s="4" t="s">
        <v>482</v>
      </c>
      <c r="F1428" s="42">
        <v>4453.9949999999999</v>
      </c>
      <c r="G1428" s="42">
        <v>5938.66</v>
      </c>
    </row>
    <row r="1429" spans="1:7" outlineLevel="3">
      <c r="A1429" s="3">
        <v>38847</v>
      </c>
      <c r="B1429" s="4" t="s">
        <v>267</v>
      </c>
      <c r="C1429" s="4" t="s">
        <v>244</v>
      </c>
      <c r="D1429" s="4" t="s">
        <v>279</v>
      </c>
      <c r="E1429" s="4" t="s">
        <v>372</v>
      </c>
      <c r="F1429" s="42">
        <v>3475.9285000000004</v>
      </c>
      <c r="G1429" s="42">
        <v>6319.87</v>
      </c>
    </row>
    <row r="1430" spans="1:7" outlineLevel="3">
      <c r="A1430" s="3">
        <v>38878</v>
      </c>
      <c r="B1430" s="4" t="s">
        <v>267</v>
      </c>
      <c r="C1430" s="4" t="s">
        <v>244</v>
      </c>
      <c r="D1430" s="4" t="s">
        <v>262</v>
      </c>
      <c r="E1430" s="4" t="s">
        <v>274</v>
      </c>
      <c r="F1430" s="42">
        <v>2681.739</v>
      </c>
      <c r="G1430" s="42">
        <v>5959.42</v>
      </c>
    </row>
    <row r="1431" spans="1:7" outlineLevel="2">
      <c r="A1431" s="3"/>
      <c r="B1431" s="4"/>
      <c r="C1431" s="49" t="s">
        <v>2226</v>
      </c>
      <c r="D1431" s="4"/>
      <c r="E1431" s="4"/>
      <c r="F1431" s="42"/>
      <c r="G1431" s="42">
        <f>SUBTOTAL(9,G1380:G1430)</f>
        <v>257832.05</v>
      </c>
    </row>
    <row r="1432" spans="1:7" outlineLevel="3">
      <c r="A1432" s="3">
        <v>38167</v>
      </c>
      <c r="B1432" s="4" t="s">
        <v>267</v>
      </c>
      <c r="C1432" s="4" t="s">
        <v>253</v>
      </c>
      <c r="D1432" s="4" t="s">
        <v>317</v>
      </c>
      <c r="E1432" s="4" t="s">
        <v>2115</v>
      </c>
      <c r="F1432" s="42">
        <v>1565.0745000000002</v>
      </c>
      <c r="G1432" s="42">
        <v>2845.59</v>
      </c>
    </row>
    <row r="1433" spans="1:7" outlineLevel="3">
      <c r="A1433" s="3">
        <v>38188</v>
      </c>
      <c r="B1433" s="4" t="s">
        <v>267</v>
      </c>
      <c r="C1433" s="4" t="s">
        <v>253</v>
      </c>
      <c r="D1433" s="4" t="s">
        <v>251</v>
      </c>
      <c r="E1433" s="4" t="s">
        <v>2073</v>
      </c>
      <c r="F1433" s="42">
        <v>4411.0878000000002</v>
      </c>
      <c r="G1433" s="42">
        <v>7476.42</v>
      </c>
    </row>
    <row r="1434" spans="1:7" outlineLevel="3">
      <c r="A1434" s="3">
        <v>38212</v>
      </c>
      <c r="B1434" s="4" t="s">
        <v>267</v>
      </c>
      <c r="C1434" s="4" t="s">
        <v>253</v>
      </c>
      <c r="D1434" s="4" t="s">
        <v>268</v>
      </c>
      <c r="E1434" s="4" t="s">
        <v>2012</v>
      </c>
      <c r="F1434" s="42">
        <v>8446.4599999999991</v>
      </c>
      <c r="G1434" s="42">
        <v>9598.25</v>
      </c>
    </row>
    <row r="1435" spans="1:7" outlineLevel="3">
      <c r="A1435" s="3">
        <v>38272</v>
      </c>
      <c r="B1435" s="4" t="s">
        <v>267</v>
      </c>
      <c r="C1435" s="4" t="s">
        <v>253</v>
      </c>
      <c r="D1435" s="4" t="s">
        <v>268</v>
      </c>
      <c r="E1435" s="4" t="s">
        <v>1849</v>
      </c>
      <c r="F1435" s="42">
        <v>3837.6513999999997</v>
      </c>
      <c r="G1435" s="42">
        <v>4104.4399999999996</v>
      </c>
    </row>
    <row r="1436" spans="1:7" outlineLevel="3">
      <c r="A1436" s="3">
        <v>38314</v>
      </c>
      <c r="B1436" s="4" t="s">
        <v>267</v>
      </c>
      <c r="C1436" s="4" t="s">
        <v>253</v>
      </c>
      <c r="D1436" s="4" t="s">
        <v>256</v>
      </c>
      <c r="E1436" s="4" t="s">
        <v>1772</v>
      </c>
      <c r="F1436" s="42">
        <v>4699.1120000000001</v>
      </c>
      <c r="G1436" s="42">
        <v>5339.9</v>
      </c>
    </row>
    <row r="1437" spans="1:7" outlineLevel="3">
      <c r="A1437" s="3">
        <v>38322</v>
      </c>
      <c r="B1437" s="4" t="s">
        <v>267</v>
      </c>
      <c r="C1437" s="4" t="s">
        <v>253</v>
      </c>
      <c r="D1437" s="4" t="s">
        <v>254</v>
      </c>
      <c r="E1437" s="4" t="s">
        <v>1755</v>
      </c>
      <c r="F1437" s="42">
        <v>7115.3280000000004</v>
      </c>
      <c r="G1437" s="42">
        <v>8085.6</v>
      </c>
    </row>
    <row r="1438" spans="1:7" outlineLevel="3">
      <c r="A1438" s="3">
        <v>38327</v>
      </c>
      <c r="B1438" s="4" t="s">
        <v>267</v>
      </c>
      <c r="C1438" s="4" t="s">
        <v>253</v>
      </c>
      <c r="D1438" s="4" t="s">
        <v>276</v>
      </c>
      <c r="E1438" s="4" t="s">
        <v>1740</v>
      </c>
      <c r="F1438" s="42">
        <v>54.287500000000001</v>
      </c>
      <c r="G1438" s="42">
        <v>126.25</v>
      </c>
    </row>
    <row r="1439" spans="1:7" outlineLevel="3">
      <c r="A1439" s="3">
        <v>38348</v>
      </c>
      <c r="B1439" s="4" t="s">
        <v>267</v>
      </c>
      <c r="C1439" s="4" t="s">
        <v>253</v>
      </c>
      <c r="D1439" s="4" t="s">
        <v>303</v>
      </c>
      <c r="E1439" s="4" t="s">
        <v>1686</v>
      </c>
      <c r="F1439" s="42">
        <v>5832.4125000000004</v>
      </c>
      <c r="G1439" s="42">
        <v>7776.55</v>
      </c>
    </row>
    <row r="1440" spans="1:7" outlineLevel="3">
      <c r="A1440" s="3">
        <v>38378</v>
      </c>
      <c r="B1440" s="4" t="s">
        <v>267</v>
      </c>
      <c r="C1440" s="4" t="s">
        <v>253</v>
      </c>
      <c r="D1440" s="4" t="s">
        <v>265</v>
      </c>
      <c r="E1440" s="4" t="s">
        <v>1592</v>
      </c>
      <c r="F1440" s="42">
        <v>916.59</v>
      </c>
      <c r="G1440" s="42">
        <v>1222.1199999999999</v>
      </c>
    </row>
    <row r="1441" spans="1:7" outlineLevel="3">
      <c r="A1441" s="3">
        <v>38435</v>
      </c>
      <c r="B1441" s="4" t="s">
        <v>267</v>
      </c>
      <c r="C1441" s="4" t="s">
        <v>253</v>
      </c>
      <c r="D1441" s="4" t="s">
        <v>254</v>
      </c>
      <c r="E1441" s="4" t="s">
        <v>1449</v>
      </c>
      <c r="F1441" s="42">
        <v>3540.5865000000003</v>
      </c>
      <c r="G1441" s="42">
        <v>6437.43</v>
      </c>
    </row>
    <row r="1442" spans="1:7" outlineLevel="3">
      <c r="A1442" s="3">
        <v>38447</v>
      </c>
      <c r="B1442" s="4" t="s">
        <v>267</v>
      </c>
      <c r="C1442" s="4" t="s">
        <v>253</v>
      </c>
      <c r="D1442" s="4" t="s">
        <v>245</v>
      </c>
      <c r="E1442" s="4" t="s">
        <v>1419</v>
      </c>
      <c r="F1442" s="42">
        <v>4593.6924000000008</v>
      </c>
      <c r="G1442" s="42">
        <v>6755.43</v>
      </c>
    </row>
    <row r="1443" spans="1:7" outlineLevel="3">
      <c r="A1443" s="3">
        <v>38449</v>
      </c>
      <c r="B1443" s="4" t="s">
        <v>267</v>
      </c>
      <c r="C1443" s="4" t="s">
        <v>253</v>
      </c>
      <c r="D1443" s="4" t="s">
        <v>265</v>
      </c>
      <c r="E1443" s="4" t="s">
        <v>1414</v>
      </c>
      <c r="F1443" s="42">
        <v>5761.5821999999998</v>
      </c>
      <c r="G1443" s="42">
        <v>6162.12</v>
      </c>
    </row>
    <row r="1444" spans="1:7" outlineLevel="3">
      <c r="A1444" s="3">
        <v>38500</v>
      </c>
      <c r="B1444" s="4" t="s">
        <v>267</v>
      </c>
      <c r="C1444" s="4" t="s">
        <v>253</v>
      </c>
      <c r="D1444" s="4" t="s">
        <v>254</v>
      </c>
      <c r="E1444" s="4" t="s">
        <v>1297</v>
      </c>
      <c r="F1444" s="42">
        <v>4924.26</v>
      </c>
      <c r="G1444" s="42">
        <v>8953.2000000000007</v>
      </c>
    </row>
    <row r="1445" spans="1:7" outlineLevel="3">
      <c r="A1445" s="3">
        <v>38525</v>
      </c>
      <c r="B1445" s="4" t="s">
        <v>267</v>
      </c>
      <c r="C1445" s="4" t="s">
        <v>253</v>
      </c>
      <c r="D1445" s="4" t="s">
        <v>268</v>
      </c>
      <c r="E1445" s="4" t="s">
        <v>1239</v>
      </c>
      <c r="F1445" s="42">
        <v>1658.9013</v>
      </c>
      <c r="G1445" s="42">
        <v>3857.91</v>
      </c>
    </row>
    <row r="1446" spans="1:7" outlineLevel="3">
      <c r="A1446" s="3">
        <v>38561</v>
      </c>
      <c r="B1446" s="4" t="s">
        <v>267</v>
      </c>
      <c r="C1446" s="4" t="s">
        <v>253</v>
      </c>
      <c r="D1446" s="4" t="s">
        <v>279</v>
      </c>
      <c r="E1446" s="4" t="s">
        <v>1141</v>
      </c>
      <c r="F1446" s="42">
        <v>2875.1250000000005</v>
      </c>
      <c r="G1446" s="42">
        <v>5227.5</v>
      </c>
    </row>
    <row r="1447" spans="1:7" outlineLevel="3">
      <c r="A1447" s="3">
        <v>38597</v>
      </c>
      <c r="B1447" s="4" t="s">
        <v>267</v>
      </c>
      <c r="C1447" s="4" t="s">
        <v>253</v>
      </c>
      <c r="D1447" s="4" t="s">
        <v>268</v>
      </c>
      <c r="E1447" s="4" t="s">
        <v>1046</v>
      </c>
      <c r="F1447" s="42">
        <v>4413.1559999999999</v>
      </c>
      <c r="G1447" s="42">
        <v>8023.92</v>
      </c>
    </row>
    <row r="1448" spans="1:7" outlineLevel="3">
      <c r="A1448" s="3">
        <v>38609</v>
      </c>
      <c r="B1448" s="4" t="s">
        <v>267</v>
      </c>
      <c r="C1448" s="4" t="s">
        <v>253</v>
      </c>
      <c r="D1448" s="4" t="s">
        <v>265</v>
      </c>
      <c r="E1448" s="4" t="s">
        <v>726</v>
      </c>
      <c r="F1448" s="42">
        <v>4949.8724999999995</v>
      </c>
      <c r="G1448" s="42">
        <v>6599.83</v>
      </c>
    </row>
    <row r="1449" spans="1:7" outlineLevel="3">
      <c r="A1449" s="3">
        <v>38612</v>
      </c>
      <c r="B1449" s="4" t="s">
        <v>267</v>
      </c>
      <c r="C1449" s="4" t="s">
        <v>253</v>
      </c>
      <c r="D1449" s="4" t="s">
        <v>259</v>
      </c>
      <c r="E1449" s="4" t="s">
        <v>1003</v>
      </c>
      <c r="F1449" s="42">
        <v>1575.6730000000002</v>
      </c>
      <c r="G1449" s="42">
        <v>2864.86</v>
      </c>
    </row>
    <row r="1450" spans="1:7" outlineLevel="3">
      <c r="A1450" s="3">
        <v>38620</v>
      </c>
      <c r="B1450" s="4" t="s">
        <v>267</v>
      </c>
      <c r="C1450" s="4" t="s">
        <v>253</v>
      </c>
      <c r="D1450" s="4" t="s">
        <v>288</v>
      </c>
      <c r="E1450" s="4" t="s">
        <v>980</v>
      </c>
      <c r="F1450" s="42">
        <v>4152.5415000000003</v>
      </c>
      <c r="G1450" s="42">
        <v>9227.8700000000008</v>
      </c>
    </row>
    <row r="1451" spans="1:7" outlineLevel="3">
      <c r="A1451" s="3">
        <v>38659</v>
      </c>
      <c r="B1451" s="4" t="s">
        <v>267</v>
      </c>
      <c r="C1451" s="4" t="s">
        <v>253</v>
      </c>
      <c r="D1451" s="4" t="s">
        <v>303</v>
      </c>
      <c r="E1451" s="4" t="s">
        <v>879</v>
      </c>
      <c r="F1451" s="42">
        <v>3516.6010000000001</v>
      </c>
      <c r="G1451" s="42">
        <v>6393.82</v>
      </c>
    </row>
    <row r="1452" spans="1:7" outlineLevel="3">
      <c r="A1452" s="3">
        <v>38671</v>
      </c>
      <c r="B1452" s="4" t="s">
        <v>267</v>
      </c>
      <c r="C1452" s="4" t="s">
        <v>253</v>
      </c>
      <c r="D1452" s="4" t="s">
        <v>265</v>
      </c>
      <c r="E1452" s="4" t="s">
        <v>855</v>
      </c>
      <c r="F1452" s="42">
        <v>4854.3364000000001</v>
      </c>
      <c r="G1452" s="42">
        <v>7138.73</v>
      </c>
    </row>
    <row r="1453" spans="1:7" outlineLevel="3">
      <c r="A1453" s="3">
        <v>38721</v>
      </c>
      <c r="B1453" s="4" t="s">
        <v>267</v>
      </c>
      <c r="C1453" s="4" t="s">
        <v>253</v>
      </c>
      <c r="D1453" s="4" t="s">
        <v>256</v>
      </c>
      <c r="E1453" s="4" t="s">
        <v>454</v>
      </c>
      <c r="F1453" s="42">
        <v>3082.1712000000002</v>
      </c>
      <c r="G1453" s="42">
        <v>7167.84</v>
      </c>
    </row>
    <row r="1454" spans="1:7" outlineLevel="3">
      <c r="A1454" s="3">
        <v>38728</v>
      </c>
      <c r="B1454" s="4" t="s">
        <v>267</v>
      </c>
      <c r="C1454" s="4" t="s">
        <v>253</v>
      </c>
      <c r="D1454" s="4" t="s">
        <v>245</v>
      </c>
      <c r="E1454" s="4" t="s">
        <v>691</v>
      </c>
      <c r="F1454" s="42">
        <v>3249.5644499999999</v>
      </c>
      <c r="G1454" s="42">
        <v>3475.47</v>
      </c>
    </row>
    <row r="1455" spans="1:7" outlineLevel="3">
      <c r="A1455" s="3">
        <v>38774</v>
      </c>
      <c r="B1455" s="4" t="s">
        <v>267</v>
      </c>
      <c r="C1455" s="4" t="s">
        <v>253</v>
      </c>
      <c r="D1455" s="4" t="s">
        <v>268</v>
      </c>
      <c r="E1455" s="4" t="s">
        <v>577</v>
      </c>
      <c r="F1455" s="42">
        <v>2746.3432000000003</v>
      </c>
      <c r="G1455" s="42">
        <v>4038.74</v>
      </c>
    </row>
    <row r="1456" spans="1:7" outlineLevel="3">
      <c r="A1456" s="3">
        <v>38781</v>
      </c>
      <c r="B1456" s="4" t="s">
        <v>267</v>
      </c>
      <c r="C1456" s="4" t="s">
        <v>253</v>
      </c>
      <c r="D1456" s="4" t="s">
        <v>279</v>
      </c>
      <c r="E1456" s="4" t="s">
        <v>553</v>
      </c>
      <c r="F1456" s="42">
        <v>1032.2926</v>
      </c>
      <c r="G1456" s="42">
        <v>2789.98</v>
      </c>
    </row>
    <row r="1457" spans="1:7" outlineLevel="3">
      <c r="A1457" s="3">
        <v>38793</v>
      </c>
      <c r="B1457" s="4" t="s">
        <v>267</v>
      </c>
      <c r="C1457" s="4" t="s">
        <v>253</v>
      </c>
      <c r="D1457" s="4" t="s">
        <v>256</v>
      </c>
      <c r="E1457" s="4" t="s">
        <v>526</v>
      </c>
      <c r="F1457" s="42">
        <v>6362.7404500000002</v>
      </c>
      <c r="G1457" s="42">
        <v>6805.07</v>
      </c>
    </row>
    <row r="1458" spans="1:7" outlineLevel="3">
      <c r="A1458" s="3">
        <v>38816</v>
      </c>
      <c r="B1458" s="4" t="s">
        <v>267</v>
      </c>
      <c r="C1458" s="4" t="s">
        <v>253</v>
      </c>
      <c r="D1458" s="4" t="s">
        <v>303</v>
      </c>
      <c r="E1458" s="4" t="s">
        <v>322</v>
      </c>
      <c r="F1458" s="42">
        <v>1126.7080000000001</v>
      </c>
      <c r="G1458" s="42">
        <v>2048.56</v>
      </c>
    </row>
    <row r="1459" spans="1:7" outlineLevel="3">
      <c r="A1459" s="3">
        <v>38837</v>
      </c>
      <c r="B1459" s="4" t="s">
        <v>267</v>
      </c>
      <c r="C1459" s="4" t="s">
        <v>253</v>
      </c>
      <c r="D1459" s="4" t="s">
        <v>279</v>
      </c>
      <c r="E1459" s="4" t="s">
        <v>410</v>
      </c>
      <c r="F1459" s="42">
        <v>730.46249999999998</v>
      </c>
      <c r="G1459" s="42">
        <v>973.95</v>
      </c>
    </row>
    <row r="1460" spans="1:7" outlineLevel="3">
      <c r="A1460" s="3">
        <v>38840</v>
      </c>
      <c r="B1460" s="4" t="s">
        <v>267</v>
      </c>
      <c r="C1460" s="4" t="s">
        <v>253</v>
      </c>
      <c r="D1460" s="4" t="s">
        <v>268</v>
      </c>
      <c r="E1460" s="4" t="s">
        <v>389</v>
      </c>
      <c r="F1460" s="42">
        <v>4468.6187</v>
      </c>
      <c r="G1460" s="42">
        <v>7573.93</v>
      </c>
    </row>
    <row r="1461" spans="1:7" outlineLevel="3">
      <c r="A1461" s="3">
        <v>38843</v>
      </c>
      <c r="B1461" s="4" t="s">
        <v>267</v>
      </c>
      <c r="C1461" s="4" t="s">
        <v>253</v>
      </c>
      <c r="D1461" s="4" t="s">
        <v>276</v>
      </c>
      <c r="E1461" s="4" t="s">
        <v>385</v>
      </c>
      <c r="F1461" s="42">
        <v>1558.413</v>
      </c>
      <c r="G1461" s="42">
        <v>3463.14</v>
      </c>
    </row>
    <row r="1462" spans="1:7" outlineLevel="3">
      <c r="A1462" s="3">
        <v>38864</v>
      </c>
      <c r="B1462" s="4" t="s">
        <v>267</v>
      </c>
      <c r="C1462" s="4" t="s">
        <v>253</v>
      </c>
      <c r="D1462" s="4" t="s">
        <v>256</v>
      </c>
      <c r="E1462" s="4" t="s">
        <v>322</v>
      </c>
      <c r="F1462" s="42">
        <v>5422.665</v>
      </c>
      <c r="G1462" s="42">
        <v>7230.22</v>
      </c>
    </row>
    <row r="1463" spans="1:7" outlineLevel="2">
      <c r="A1463" s="3"/>
      <c r="B1463" s="4"/>
      <c r="C1463" s="49" t="s">
        <v>2227</v>
      </c>
      <c r="D1463" s="4"/>
      <c r="E1463" s="4"/>
      <c r="F1463" s="42"/>
      <c r="G1463" s="42">
        <f>SUBTOTAL(9,G1432:G1462)</f>
        <v>169784.64000000004</v>
      </c>
    </row>
    <row r="1464" spans="1:7" outlineLevel="3">
      <c r="A1464" s="3">
        <v>38192</v>
      </c>
      <c r="B1464" s="4" t="s">
        <v>267</v>
      </c>
      <c r="C1464" s="4" t="s">
        <v>248</v>
      </c>
      <c r="D1464" s="4" t="s">
        <v>303</v>
      </c>
      <c r="E1464" s="4" t="s">
        <v>2061</v>
      </c>
      <c r="F1464" s="42">
        <v>3807.9720000000002</v>
      </c>
      <c r="G1464" s="42">
        <v>8462.16</v>
      </c>
    </row>
    <row r="1465" spans="1:7" outlineLevel="3">
      <c r="A1465" s="3">
        <v>38227</v>
      </c>
      <c r="B1465" s="4" t="s">
        <v>267</v>
      </c>
      <c r="C1465" s="4" t="s">
        <v>248</v>
      </c>
      <c r="D1465" s="4" t="s">
        <v>276</v>
      </c>
      <c r="E1465" s="4" t="s">
        <v>1981</v>
      </c>
      <c r="F1465" s="42">
        <v>5363.1532000000007</v>
      </c>
      <c r="G1465" s="42">
        <v>7886.99</v>
      </c>
    </row>
    <row r="1466" spans="1:7" outlineLevel="3">
      <c r="A1466" s="3">
        <v>38237</v>
      </c>
      <c r="B1466" s="4" t="s">
        <v>267</v>
      </c>
      <c r="C1466" s="4" t="s">
        <v>248</v>
      </c>
      <c r="D1466" s="4" t="s">
        <v>288</v>
      </c>
      <c r="E1466" s="4" t="s">
        <v>1946</v>
      </c>
      <c r="F1466" s="42">
        <v>3498.1875999999997</v>
      </c>
      <c r="G1466" s="42">
        <v>8135.32</v>
      </c>
    </row>
    <row r="1467" spans="1:7" outlineLevel="3">
      <c r="A1467" s="3">
        <v>38246</v>
      </c>
      <c r="B1467" s="4" t="s">
        <v>267</v>
      </c>
      <c r="C1467" s="4" t="s">
        <v>248</v>
      </c>
      <c r="D1467" s="4" t="s">
        <v>317</v>
      </c>
      <c r="E1467" s="4" t="s">
        <v>1929</v>
      </c>
      <c r="F1467" s="42">
        <v>828.59280000000001</v>
      </c>
      <c r="G1467" s="42">
        <v>2239.44</v>
      </c>
    </row>
    <row r="1468" spans="1:7" outlineLevel="3">
      <c r="A1468" s="3">
        <v>38256</v>
      </c>
      <c r="B1468" s="4" t="s">
        <v>267</v>
      </c>
      <c r="C1468" s="4" t="s">
        <v>248</v>
      </c>
      <c r="D1468" s="4" t="s">
        <v>251</v>
      </c>
      <c r="E1468" s="4" t="s">
        <v>1897</v>
      </c>
      <c r="F1468" s="42">
        <v>3621.1504000000004</v>
      </c>
      <c r="G1468" s="42">
        <v>8421.2800000000007</v>
      </c>
    </row>
    <row r="1469" spans="1:7" outlineLevel="3">
      <c r="A1469" s="3">
        <v>38269</v>
      </c>
      <c r="B1469" s="4" t="s">
        <v>267</v>
      </c>
      <c r="C1469" s="4" t="s">
        <v>248</v>
      </c>
      <c r="D1469" s="4" t="s">
        <v>256</v>
      </c>
      <c r="E1469" s="4" t="s">
        <v>1857</v>
      </c>
      <c r="F1469" s="42">
        <v>3347.6670000000004</v>
      </c>
      <c r="G1469" s="42">
        <v>7439.26</v>
      </c>
    </row>
    <row r="1470" spans="1:7" outlineLevel="3">
      <c r="A1470" s="3">
        <v>38272</v>
      </c>
      <c r="B1470" s="4" t="s">
        <v>267</v>
      </c>
      <c r="C1470" s="4" t="s">
        <v>248</v>
      </c>
      <c r="D1470" s="4" t="s">
        <v>254</v>
      </c>
      <c r="E1470" s="4" t="s">
        <v>1850</v>
      </c>
      <c r="F1470" s="42">
        <v>2274.3017999999997</v>
      </c>
      <c r="G1470" s="42">
        <v>3921.21</v>
      </c>
    </row>
    <row r="1471" spans="1:7" outlineLevel="3">
      <c r="A1471" s="3">
        <v>38310</v>
      </c>
      <c r="B1471" s="4" t="s">
        <v>267</v>
      </c>
      <c r="C1471" s="4" t="s">
        <v>248</v>
      </c>
      <c r="D1471" s="4" t="s">
        <v>276</v>
      </c>
      <c r="E1471" s="4" t="s">
        <v>1279</v>
      </c>
      <c r="F1471" s="42">
        <v>4198.0210999999999</v>
      </c>
      <c r="G1471" s="42">
        <v>7115.29</v>
      </c>
    </row>
    <row r="1472" spans="1:7" outlineLevel="3">
      <c r="A1472" s="3">
        <v>38335</v>
      </c>
      <c r="B1472" s="4" t="s">
        <v>267</v>
      </c>
      <c r="C1472" s="4" t="s">
        <v>248</v>
      </c>
      <c r="D1472" s="4" t="s">
        <v>265</v>
      </c>
      <c r="E1472" s="4" t="s">
        <v>1728</v>
      </c>
      <c r="F1472" s="42">
        <v>699.70040000000006</v>
      </c>
      <c r="G1472" s="42">
        <v>1206.3800000000001</v>
      </c>
    </row>
    <row r="1473" spans="1:7" outlineLevel="3">
      <c r="A1473" s="3">
        <v>38348</v>
      </c>
      <c r="B1473" s="4" t="s">
        <v>267</v>
      </c>
      <c r="C1473" s="4" t="s">
        <v>248</v>
      </c>
      <c r="D1473" s="4" t="s">
        <v>259</v>
      </c>
      <c r="E1473" s="4" t="s">
        <v>1687</v>
      </c>
      <c r="F1473" s="42">
        <v>1918.9985999999999</v>
      </c>
      <c r="G1473" s="42">
        <v>3252.54</v>
      </c>
    </row>
    <row r="1474" spans="1:7" outlineLevel="3">
      <c r="A1474" s="3">
        <v>38354</v>
      </c>
      <c r="B1474" s="4" t="s">
        <v>267</v>
      </c>
      <c r="C1474" s="4" t="s">
        <v>248</v>
      </c>
      <c r="D1474" s="4" t="s">
        <v>256</v>
      </c>
      <c r="E1474" s="4" t="s">
        <v>1668</v>
      </c>
      <c r="F1474" s="42">
        <v>4158.1949999999997</v>
      </c>
      <c r="G1474" s="42">
        <v>5544.26</v>
      </c>
    </row>
    <row r="1475" spans="1:7" outlineLevel="3">
      <c r="A1475" s="3">
        <v>38361</v>
      </c>
      <c r="B1475" s="4" t="s">
        <v>267</v>
      </c>
      <c r="C1475" s="4" t="s">
        <v>248</v>
      </c>
      <c r="D1475" s="4" t="s">
        <v>254</v>
      </c>
      <c r="E1475" s="4" t="s">
        <v>1646</v>
      </c>
      <c r="F1475" s="42">
        <v>3330.0135</v>
      </c>
      <c r="G1475" s="42">
        <v>7400.03</v>
      </c>
    </row>
    <row r="1476" spans="1:7" outlineLevel="3">
      <c r="A1476" s="3">
        <v>38368</v>
      </c>
      <c r="B1476" s="4" t="s">
        <v>267</v>
      </c>
      <c r="C1476" s="4" t="s">
        <v>248</v>
      </c>
      <c r="D1476" s="4" t="s">
        <v>281</v>
      </c>
      <c r="E1476" s="4" t="s">
        <v>1618</v>
      </c>
      <c r="F1476" s="42">
        <v>3468.3440000000001</v>
      </c>
      <c r="G1476" s="42">
        <v>6306.08</v>
      </c>
    </row>
    <row r="1477" spans="1:7" outlineLevel="3">
      <c r="A1477" s="3">
        <v>38372</v>
      </c>
      <c r="B1477" s="4" t="s">
        <v>267</v>
      </c>
      <c r="C1477" s="4" t="s">
        <v>248</v>
      </c>
      <c r="D1477" s="4" t="s">
        <v>281</v>
      </c>
      <c r="E1477" s="4" t="s">
        <v>1614</v>
      </c>
      <c r="F1477" s="42">
        <v>466.64890000000003</v>
      </c>
      <c r="G1477" s="42">
        <v>1085.23</v>
      </c>
    </row>
    <row r="1478" spans="1:7" outlineLevel="3">
      <c r="A1478" s="3">
        <v>38377</v>
      </c>
      <c r="B1478" s="4" t="s">
        <v>267</v>
      </c>
      <c r="C1478" s="4" t="s">
        <v>248</v>
      </c>
      <c r="D1478" s="4" t="s">
        <v>303</v>
      </c>
      <c r="E1478" s="4" t="s">
        <v>1594</v>
      </c>
      <c r="F1478" s="42">
        <v>5002.53</v>
      </c>
      <c r="G1478" s="42">
        <v>6670.04</v>
      </c>
    </row>
    <row r="1479" spans="1:7" outlineLevel="3">
      <c r="A1479" s="3">
        <v>38389</v>
      </c>
      <c r="B1479" s="4" t="s">
        <v>267</v>
      </c>
      <c r="C1479" s="4" t="s">
        <v>248</v>
      </c>
      <c r="D1479" s="4" t="s">
        <v>317</v>
      </c>
      <c r="E1479" s="4" t="s">
        <v>1567</v>
      </c>
      <c r="F1479" s="42">
        <v>5322.3736000000008</v>
      </c>
      <c r="G1479" s="42">
        <v>7827.02</v>
      </c>
    </row>
    <row r="1480" spans="1:7" outlineLevel="3">
      <c r="A1480" s="3">
        <v>38389</v>
      </c>
      <c r="B1480" s="4" t="s">
        <v>267</v>
      </c>
      <c r="C1480" s="4" t="s">
        <v>248</v>
      </c>
      <c r="D1480" s="4" t="s">
        <v>303</v>
      </c>
      <c r="E1480" s="4" t="s">
        <v>1568</v>
      </c>
      <c r="F1480" s="42">
        <v>2084.6947</v>
      </c>
      <c r="G1480" s="42">
        <v>5634.31</v>
      </c>
    </row>
    <row r="1481" spans="1:7" outlineLevel="3">
      <c r="A1481" s="3">
        <v>38431</v>
      </c>
      <c r="B1481" s="4" t="s">
        <v>267</v>
      </c>
      <c r="C1481" s="4" t="s">
        <v>248</v>
      </c>
      <c r="D1481" s="4" t="s">
        <v>288</v>
      </c>
      <c r="E1481" s="4" t="s">
        <v>1198</v>
      </c>
      <c r="F1481" s="42">
        <v>3705.6373999999996</v>
      </c>
      <c r="G1481" s="42">
        <v>6389.03</v>
      </c>
    </row>
    <row r="1482" spans="1:7" outlineLevel="3">
      <c r="A1482" s="3">
        <v>38439</v>
      </c>
      <c r="B1482" s="4" t="s">
        <v>267</v>
      </c>
      <c r="C1482" s="4" t="s">
        <v>248</v>
      </c>
      <c r="D1482" s="4" t="s">
        <v>251</v>
      </c>
      <c r="E1482" s="4" t="s">
        <v>1438</v>
      </c>
      <c r="F1482" s="42">
        <v>374.39190000000002</v>
      </c>
      <c r="G1482" s="42">
        <v>1011.87</v>
      </c>
    </row>
    <row r="1483" spans="1:7" outlineLevel="3">
      <c r="A1483" s="3">
        <v>38451</v>
      </c>
      <c r="B1483" s="4" t="s">
        <v>267</v>
      </c>
      <c r="C1483" s="4" t="s">
        <v>248</v>
      </c>
      <c r="D1483" s="4" t="s">
        <v>268</v>
      </c>
      <c r="E1483" s="4" t="s">
        <v>1412</v>
      </c>
      <c r="F1483" s="42">
        <v>4048.5840000000003</v>
      </c>
      <c r="G1483" s="42">
        <v>5953.8</v>
      </c>
    </row>
    <row r="1484" spans="1:7" outlineLevel="3">
      <c r="A1484" s="3">
        <v>38500</v>
      </c>
      <c r="B1484" s="4" t="s">
        <v>267</v>
      </c>
      <c r="C1484" s="4" t="s">
        <v>248</v>
      </c>
      <c r="D1484" s="4" t="s">
        <v>276</v>
      </c>
      <c r="E1484" s="4" t="s">
        <v>1299</v>
      </c>
      <c r="F1484" s="42">
        <v>2445.4150999999997</v>
      </c>
      <c r="G1484" s="42">
        <v>6609.23</v>
      </c>
    </row>
    <row r="1485" spans="1:7" outlineLevel="3">
      <c r="A1485" s="3">
        <v>38520</v>
      </c>
      <c r="B1485" s="4" t="s">
        <v>267</v>
      </c>
      <c r="C1485" s="4" t="s">
        <v>248</v>
      </c>
      <c r="D1485" s="4" t="s">
        <v>259</v>
      </c>
      <c r="E1485" s="4" t="s">
        <v>1252</v>
      </c>
      <c r="F1485" s="42">
        <v>6311.3180000000011</v>
      </c>
      <c r="G1485" s="42">
        <v>9281.35</v>
      </c>
    </row>
    <row r="1486" spans="1:7" outlineLevel="3">
      <c r="A1486" s="3">
        <v>38536</v>
      </c>
      <c r="B1486" s="4" t="s">
        <v>267</v>
      </c>
      <c r="C1486" s="4" t="s">
        <v>248</v>
      </c>
      <c r="D1486" s="4" t="s">
        <v>254</v>
      </c>
      <c r="E1486" s="4" t="s">
        <v>1218</v>
      </c>
      <c r="F1486" s="42">
        <v>1034.1458</v>
      </c>
      <c r="G1486" s="42">
        <v>1783.01</v>
      </c>
    </row>
    <row r="1487" spans="1:7" outlineLevel="3">
      <c r="A1487" s="3">
        <v>38542</v>
      </c>
      <c r="B1487" s="4" t="s">
        <v>267</v>
      </c>
      <c r="C1487" s="4" t="s">
        <v>248</v>
      </c>
      <c r="D1487" s="4" t="s">
        <v>259</v>
      </c>
      <c r="E1487" s="4" t="s">
        <v>1203</v>
      </c>
      <c r="F1487" s="42">
        <v>2437.0160999999998</v>
      </c>
      <c r="G1487" s="42">
        <v>6586.53</v>
      </c>
    </row>
    <row r="1488" spans="1:7" outlineLevel="3">
      <c r="A1488" s="3">
        <v>38545</v>
      </c>
      <c r="B1488" s="4" t="s">
        <v>267</v>
      </c>
      <c r="C1488" s="4" t="s">
        <v>248</v>
      </c>
      <c r="D1488" s="4" t="s">
        <v>281</v>
      </c>
      <c r="E1488" s="4" t="s">
        <v>1194</v>
      </c>
      <c r="F1488" s="42">
        <v>287.65440000000001</v>
      </c>
      <c r="G1488" s="42">
        <v>326.88</v>
      </c>
    </row>
    <row r="1489" spans="1:7" outlineLevel="3">
      <c r="A1489" s="3">
        <v>38602</v>
      </c>
      <c r="B1489" s="4" t="s">
        <v>267</v>
      </c>
      <c r="C1489" s="4" t="s">
        <v>248</v>
      </c>
      <c r="D1489" s="4" t="s">
        <v>254</v>
      </c>
      <c r="E1489" s="4" t="s">
        <v>1032</v>
      </c>
      <c r="F1489" s="42">
        <v>1880.0402999999999</v>
      </c>
      <c r="G1489" s="42">
        <v>5081.1899999999996</v>
      </c>
    </row>
    <row r="1490" spans="1:7" outlineLevel="3">
      <c r="A1490" s="3">
        <v>38619</v>
      </c>
      <c r="B1490" s="4" t="s">
        <v>267</v>
      </c>
      <c r="C1490" s="4" t="s">
        <v>248</v>
      </c>
      <c r="D1490" s="4" t="s">
        <v>303</v>
      </c>
      <c r="E1490" s="4" t="s">
        <v>549</v>
      </c>
      <c r="F1490" s="42">
        <v>2727.3</v>
      </c>
      <c r="G1490" s="42">
        <v>3636.4</v>
      </c>
    </row>
    <row r="1491" spans="1:7" outlineLevel="3">
      <c r="A1491" s="3">
        <v>38634</v>
      </c>
      <c r="B1491" s="4" t="s">
        <v>267</v>
      </c>
      <c r="C1491" s="4" t="s">
        <v>248</v>
      </c>
      <c r="D1491" s="4" t="s">
        <v>268</v>
      </c>
      <c r="E1491" s="4" t="s">
        <v>942</v>
      </c>
      <c r="F1491" s="42">
        <v>2718.9459000000002</v>
      </c>
      <c r="G1491" s="42">
        <v>6323.13</v>
      </c>
    </row>
    <row r="1492" spans="1:7" outlineLevel="3">
      <c r="A1492" s="3">
        <v>38657</v>
      </c>
      <c r="B1492" s="4" t="s">
        <v>267</v>
      </c>
      <c r="C1492" s="4" t="s">
        <v>248</v>
      </c>
      <c r="D1492" s="4" t="s">
        <v>317</v>
      </c>
      <c r="E1492" s="4" t="s">
        <v>887</v>
      </c>
      <c r="F1492" s="42">
        <v>42.479600000000005</v>
      </c>
      <c r="G1492" s="42">
        <v>62.47</v>
      </c>
    </row>
    <row r="1493" spans="1:7" outlineLevel="3">
      <c r="A1493" s="3">
        <v>38662</v>
      </c>
      <c r="B1493" s="4" t="s">
        <v>267</v>
      </c>
      <c r="C1493" s="4" t="s">
        <v>248</v>
      </c>
      <c r="D1493" s="4" t="s">
        <v>265</v>
      </c>
      <c r="E1493" s="4" t="s">
        <v>873</v>
      </c>
      <c r="F1493" s="42">
        <v>2922.2858999999999</v>
      </c>
      <c r="G1493" s="42">
        <v>7898.07</v>
      </c>
    </row>
    <row r="1494" spans="1:7" outlineLevel="3">
      <c r="A1494" s="3">
        <v>38663</v>
      </c>
      <c r="B1494" s="4" t="s">
        <v>267</v>
      </c>
      <c r="C1494" s="4" t="s">
        <v>248</v>
      </c>
      <c r="D1494" s="4" t="s">
        <v>276</v>
      </c>
      <c r="E1494" s="4" t="s">
        <v>871</v>
      </c>
      <c r="F1494" s="42">
        <v>5885.6925000000001</v>
      </c>
      <c r="G1494" s="42">
        <v>9975.75</v>
      </c>
    </row>
    <row r="1495" spans="1:7" outlineLevel="3">
      <c r="A1495" s="3">
        <v>38675</v>
      </c>
      <c r="B1495" s="4" t="s">
        <v>267</v>
      </c>
      <c r="C1495" s="4" t="s">
        <v>248</v>
      </c>
      <c r="D1495" s="4" t="s">
        <v>281</v>
      </c>
      <c r="E1495" s="4" t="s">
        <v>847</v>
      </c>
      <c r="F1495" s="42">
        <v>399.95249999999999</v>
      </c>
      <c r="G1495" s="42">
        <v>533.27</v>
      </c>
    </row>
    <row r="1496" spans="1:7" outlineLevel="3">
      <c r="A1496" s="3">
        <v>38682</v>
      </c>
      <c r="B1496" s="4" t="s">
        <v>267</v>
      </c>
      <c r="C1496" s="4" t="s">
        <v>248</v>
      </c>
      <c r="D1496" s="4" t="s">
        <v>317</v>
      </c>
      <c r="E1496" s="4" t="s">
        <v>824</v>
      </c>
      <c r="F1496" s="42">
        <v>3184.4638999999997</v>
      </c>
      <c r="G1496" s="42">
        <v>7405.73</v>
      </c>
    </row>
    <row r="1497" spans="1:7" outlineLevel="3">
      <c r="A1497" s="3">
        <v>38708</v>
      </c>
      <c r="B1497" s="4" t="s">
        <v>267</v>
      </c>
      <c r="C1497" s="4" t="s">
        <v>248</v>
      </c>
      <c r="D1497" s="4" t="s">
        <v>254</v>
      </c>
      <c r="E1497" s="4" t="s">
        <v>759</v>
      </c>
      <c r="F1497" s="42">
        <v>4382.9456</v>
      </c>
      <c r="G1497" s="42">
        <v>4980.62</v>
      </c>
    </row>
    <row r="1498" spans="1:7" outlineLevel="3">
      <c r="A1498" s="3">
        <v>38720</v>
      </c>
      <c r="B1498" s="4" t="s">
        <v>267</v>
      </c>
      <c r="C1498" s="4" t="s">
        <v>248</v>
      </c>
      <c r="D1498" s="4" t="s">
        <v>262</v>
      </c>
      <c r="E1498" s="4" t="s">
        <v>1339</v>
      </c>
      <c r="F1498" s="42">
        <v>4448.6904000000004</v>
      </c>
      <c r="G1498" s="42">
        <v>5055.33</v>
      </c>
    </row>
    <row r="1499" spans="1:7" outlineLevel="3">
      <c r="A1499" s="3">
        <v>38722</v>
      </c>
      <c r="B1499" s="4" t="s">
        <v>267</v>
      </c>
      <c r="C1499" s="4" t="s">
        <v>248</v>
      </c>
      <c r="D1499" s="4" t="s">
        <v>254</v>
      </c>
      <c r="E1499" s="4" t="s">
        <v>710</v>
      </c>
      <c r="F1499" s="42">
        <v>3253.4849999999997</v>
      </c>
      <c r="G1499" s="42">
        <v>4337.9799999999996</v>
      </c>
    </row>
    <row r="1500" spans="1:7" outlineLevel="3">
      <c r="A1500" s="3">
        <v>38727</v>
      </c>
      <c r="B1500" s="4" t="s">
        <v>267</v>
      </c>
      <c r="C1500" s="4" t="s">
        <v>248</v>
      </c>
      <c r="D1500" s="4" t="s">
        <v>317</v>
      </c>
      <c r="E1500" s="4" t="s">
        <v>694</v>
      </c>
      <c r="F1500" s="42">
        <v>7176.7327500000001</v>
      </c>
      <c r="G1500" s="42">
        <v>7675.65</v>
      </c>
    </row>
    <row r="1501" spans="1:7" outlineLevel="3">
      <c r="A1501" s="3">
        <v>38728</v>
      </c>
      <c r="B1501" s="4" t="s">
        <v>267</v>
      </c>
      <c r="C1501" s="4" t="s">
        <v>248</v>
      </c>
      <c r="D1501" s="4" t="s">
        <v>254</v>
      </c>
      <c r="E1501" s="4" t="s">
        <v>690</v>
      </c>
      <c r="F1501" s="42">
        <v>3163.7775000000001</v>
      </c>
      <c r="G1501" s="42">
        <v>4218.37</v>
      </c>
    </row>
    <row r="1502" spans="1:7" outlineLevel="3">
      <c r="A1502" s="3">
        <v>38737</v>
      </c>
      <c r="B1502" s="4" t="s">
        <v>267</v>
      </c>
      <c r="C1502" s="4" t="s">
        <v>248</v>
      </c>
      <c r="D1502" s="4" t="s">
        <v>256</v>
      </c>
      <c r="E1502" s="4" t="s">
        <v>672</v>
      </c>
      <c r="F1502" s="42">
        <v>5095.41</v>
      </c>
      <c r="G1502" s="42">
        <v>6793.88</v>
      </c>
    </row>
    <row r="1503" spans="1:7" outlineLevel="3">
      <c r="A1503" s="3">
        <v>38738</v>
      </c>
      <c r="B1503" s="4" t="s">
        <v>267</v>
      </c>
      <c r="C1503" s="4" t="s">
        <v>248</v>
      </c>
      <c r="D1503" s="4" t="s">
        <v>245</v>
      </c>
      <c r="E1503" s="4" t="s">
        <v>671</v>
      </c>
      <c r="F1503" s="42">
        <v>600.01840000000004</v>
      </c>
      <c r="G1503" s="42">
        <v>882.38</v>
      </c>
    </row>
    <row r="1504" spans="1:7" outlineLevel="3">
      <c r="A1504" s="3">
        <v>38740</v>
      </c>
      <c r="B1504" s="4" t="s">
        <v>267</v>
      </c>
      <c r="C1504" s="4" t="s">
        <v>248</v>
      </c>
      <c r="D1504" s="4" t="s">
        <v>281</v>
      </c>
      <c r="E1504" s="4" t="s">
        <v>665</v>
      </c>
      <c r="F1504" s="42">
        <v>6394.5092000000004</v>
      </c>
      <c r="G1504" s="42">
        <v>9403.69</v>
      </c>
    </row>
    <row r="1505" spans="1:7" outlineLevel="3">
      <c r="A1505" s="3">
        <v>38778</v>
      </c>
      <c r="B1505" s="4" t="s">
        <v>267</v>
      </c>
      <c r="C1505" s="4" t="s">
        <v>248</v>
      </c>
      <c r="D1505" s="4" t="s">
        <v>303</v>
      </c>
      <c r="E1505" s="4" t="s">
        <v>563</v>
      </c>
      <c r="F1505" s="42">
        <v>2450.7608</v>
      </c>
      <c r="G1505" s="42">
        <v>3604.06</v>
      </c>
    </row>
    <row r="1506" spans="1:7" outlineLevel="3">
      <c r="A1506" s="3">
        <v>38803</v>
      </c>
      <c r="B1506" s="4" t="s">
        <v>267</v>
      </c>
      <c r="C1506" s="4" t="s">
        <v>248</v>
      </c>
      <c r="D1506" s="4" t="s">
        <v>245</v>
      </c>
      <c r="E1506" s="4" t="s">
        <v>493</v>
      </c>
      <c r="F1506" s="42">
        <v>3377.2602999999999</v>
      </c>
      <c r="G1506" s="42">
        <v>5724.17</v>
      </c>
    </row>
    <row r="1507" spans="1:7" outlineLevel="3">
      <c r="A1507" s="3">
        <v>38823</v>
      </c>
      <c r="B1507" s="4" t="s">
        <v>267</v>
      </c>
      <c r="C1507" s="4" t="s">
        <v>248</v>
      </c>
      <c r="D1507" s="4" t="s">
        <v>259</v>
      </c>
      <c r="E1507" s="4" t="s">
        <v>434</v>
      </c>
      <c r="F1507" s="42">
        <v>4473.2474999999995</v>
      </c>
      <c r="G1507" s="42">
        <v>5964.33</v>
      </c>
    </row>
    <row r="1508" spans="1:7" outlineLevel="3">
      <c r="A1508" s="3">
        <v>38828</v>
      </c>
      <c r="B1508" s="4" t="s">
        <v>267</v>
      </c>
      <c r="C1508" s="4" t="s">
        <v>248</v>
      </c>
      <c r="D1508" s="4" t="s">
        <v>281</v>
      </c>
      <c r="E1508" s="4" t="s">
        <v>423</v>
      </c>
      <c r="F1508" s="42">
        <v>3303.1997999999999</v>
      </c>
      <c r="G1508" s="42">
        <v>7681.86</v>
      </c>
    </row>
    <row r="1509" spans="1:7" outlineLevel="3">
      <c r="A1509" s="3">
        <v>38839</v>
      </c>
      <c r="B1509" s="4" t="s">
        <v>267</v>
      </c>
      <c r="C1509" s="4" t="s">
        <v>248</v>
      </c>
      <c r="D1509" s="4" t="s">
        <v>262</v>
      </c>
      <c r="E1509" s="4" t="s">
        <v>1304</v>
      </c>
      <c r="F1509" s="42">
        <v>2420.2440000000001</v>
      </c>
      <c r="G1509" s="42">
        <v>5378.32</v>
      </c>
    </row>
    <row r="1510" spans="1:7" outlineLevel="3">
      <c r="A1510" s="3">
        <v>38865</v>
      </c>
      <c r="B1510" s="4" t="s">
        <v>267</v>
      </c>
      <c r="C1510" s="4" t="s">
        <v>248</v>
      </c>
      <c r="D1510" s="4" t="s">
        <v>265</v>
      </c>
      <c r="E1510" s="4" t="s">
        <v>320</v>
      </c>
      <c r="F1510" s="42">
        <v>5262.2075000000004</v>
      </c>
      <c r="G1510" s="42">
        <v>9567.65</v>
      </c>
    </row>
    <row r="1511" spans="1:7" outlineLevel="2">
      <c r="A1511" s="3"/>
      <c r="B1511" s="4"/>
      <c r="C1511" s="49" t="s">
        <v>2228</v>
      </c>
      <c r="D1511" s="4"/>
      <c r="E1511" s="4"/>
      <c r="F1511" s="42"/>
      <c r="G1511" s="42">
        <f>SUBTOTAL(9,G1464:G1510)</f>
        <v>258672.84</v>
      </c>
    </row>
    <row r="1512" spans="1:7" outlineLevel="3">
      <c r="A1512" s="3">
        <v>38183</v>
      </c>
      <c r="B1512" s="4" t="s">
        <v>267</v>
      </c>
      <c r="C1512" s="4" t="s">
        <v>272</v>
      </c>
      <c r="D1512" s="4" t="s">
        <v>262</v>
      </c>
      <c r="E1512" s="4" t="s">
        <v>2085</v>
      </c>
      <c r="F1512" s="42">
        <v>1049.9698999999998</v>
      </c>
      <c r="G1512" s="42">
        <v>1779.61</v>
      </c>
    </row>
    <row r="1513" spans="1:7" outlineLevel="3">
      <c r="A1513" s="3">
        <v>38191</v>
      </c>
      <c r="B1513" s="4" t="s">
        <v>267</v>
      </c>
      <c r="C1513" s="4" t="s">
        <v>272</v>
      </c>
      <c r="D1513" s="4" t="s">
        <v>303</v>
      </c>
      <c r="E1513" s="4" t="s">
        <v>2064</v>
      </c>
      <c r="F1513" s="42">
        <v>4591.3901999999998</v>
      </c>
      <c r="G1513" s="42">
        <v>7916.19</v>
      </c>
    </row>
    <row r="1514" spans="1:7" outlineLevel="3">
      <c r="A1514" s="3">
        <v>38192</v>
      </c>
      <c r="B1514" s="4" t="s">
        <v>267</v>
      </c>
      <c r="C1514" s="4" t="s">
        <v>272</v>
      </c>
      <c r="D1514" s="4" t="s">
        <v>262</v>
      </c>
      <c r="E1514" s="4" t="s">
        <v>2060</v>
      </c>
      <c r="F1514" s="42">
        <v>4232.2455</v>
      </c>
      <c r="G1514" s="42">
        <v>9404.99</v>
      </c>
    </row>
    <row r="1515" spans="1:7" outlineLevel="3">
      <c r="A1515" s="3">
        <v>38196</v>
      </c>
      <c r="B1515" s="4" t="s">
        <v>267</v>
      </c>
      <c r="C1515" s="4" t="s">
        <v>272</v>
      </c>
      <c r="D1515" s="4" t="s">
        <v>256</v>
      </c>
      <c r="E1515" s="4" t="s">
        <v>2052</v>
      </c>
      <c r="F1515" s="42">
        <v>3856.1411000000003</v>
      </c>
      <c r="G1515" s="42">
        <v>8967.77</v>
      </c>
    </row>
    <row r="1516" spans="1:7" outlineLevel="3">
      <c r="A1516" s="3">
        <v>38202</v>
      </c>
      <c r="B1516" s="4" t="s">
        <v>267</v>
      </c>
      <c r="C1516" s="4" t="s">
        <v>272</v>
      </c>
      <c r="D1516" s="4" t="s">
        <v>268</v>
      </c>
      <c r="E1516" s="4" t="s">
        <v>2036</v>
      </c>
      <c r="F1516" s="42">
        <v>1281.1804999999999</v>
      </c>
      <c r="G1516" s="42">
        <v>3462.65</v>
      </c>
    </row>
    <row r="1517" spans="1:7" outlineLevel="3">
      <c r="A1517" s="3">
        <v>38221</v>
      </c>
      <c r="B1517" s="4" t="s">
        <v>267</v>
      </c>
      <c r="C1517" s="4" t="s">
        <v>272</v>
      </c>
      <c r="D1517" s="4" t="s">
        <v>276</v>
      </c>
      <c r="E1517" s="4" t="s">
        <v>1994</v>
      </c>
      <c r="F1517" s="42">
        <v>3448.9587000000001</v>
      </c>
      <c r="G1517" s="42">
        <v>9321.51</v>
      </c>
    </row>
    <row r="1518" spans="1:7" outlineLevel="3">
      <c r="A1518" s="3">
        <v>38222</v>
      </c>
      <c r="B1518" s="4" t="s">
        <v>267</v>
      </c>
      <c r="C1518" s="4" t="s">
        <v>272</v>
      </c>
      <c r="D1518" s="4" t="s">
        <v>288</v>
      </c>
      <c r="E1518" s="4" t="s">
        <v>1990</v>
      </c>
      <c r="F1518" s="42">
        <v>3304.6064999999999</v>
      </c>
      <c r="G1518" s="42">
        <v>7343.57</v>
      </c>
    </row>
    <row r="1519" spans="1:7" outlineLevel="3">
      <c r="A1519" s="3">
        <v>38247</v>
      </c>
      <c r="B1519" s="4" t="s">
        <v>267</v>
      </c>
      <c r="C1519" s="4" t="s">
        <v>272</v>
      </c>
      <c r="D1519" s="4" t="s">
        <v>303</v>
      </c>
      <c r="E1519" s="4" t="s">
        <v>1926</v>
      </c>
      <c r="F1519" s="42">
        <v>913.60770000000002</v>
      </c>
      <c r="G1519" s="42">
        <v>2469.21</v>
      </c>
    </row>
    <row r="1520" spans="1:7" outlineLevel="3">
      <c r="A1520" s="3">
        <v>38249</v>
      </c>
      <c r="B1520" s="4" t="s">
        <v>267</v>
      </c>
      <c r="C1520" s="4" t="s">
        <v>272</v>
      </c>
      <c r="D1520" s="4" t="s">
        <v>281</v>
      </c>
      <c r="E1520" s="4" t="s">
        <v>1921</v>
      </c>
      <c r="F1520" s="42">
        <v>115.3515</v>
      </c>
      <c r="G1520" s="42">
        <v>209.73</v>
      </c>
    </row>
    <row r="1521" spans="1:7" outlineLevel="3">
      <c r="A1521" s="3">
        <v>38254</v>
      </c>
      <c r="B1521" s="4" t="s">
        <v>267</v>
      </c>
      <c r="C1521" s="4" t="s">
        <v>272</v>
      </c>
      <c r="D1521" s="4" t="s">
        <v>256</v>
      </c>
      <c r="E1521" s="4" t="s">
        <v>1901</v>
      </c>
      <c r="F1521" s="42">
        <v>6159.0388000000003</v>
      </c>
      <c r="G1521" s="42">
        <v>9057.41</v>
      </c>
    </row>
    <row r="1522" spans="1:7" outlineLevel="3">
      <c r="A1522" s="3">
        <v>38254</v>
      </c>
      <c r="B1522" s="4" t="s">
        <v>267</v>
      </c>
      <c r="C1522" s="4" t="s">
        <v>272</v>
      </c>
      <c r="D1522" s="4" t="s">
        <v>281</v>
      </c>
      <c r="E1522" s="4" t="s">
        <v>1906</v>
      </c>
      <c r="F1522" s="42">
        <v>112.7984</v>
      </c>
      <c r="G1522" s="42">
        <v>128.18</v>
      </c>
    </row>
    <row r="1523" spans="1:7" outlineLevel="3">
      <c r="A1523" s="3">
        <v>38264</v>
      </c>
      <c r="B1523" s="4" t="s">
        <v>267</v>
      </c>
      <c r="C1523" s="4" t="s">
        <v>272</v>
      </c>
      <c r="D1523" s="4" t="s">
        <v>281</v>
      </c>
      <c r="E1523" s="4" t="s">
        <v>1872</v>
      </c>
      <c r="F1523" s="42">
        <v>4398.0632000000005</v>
      </c>
      <c r="G1523" s="42">
        <v>6467.74</v>
      </c>
    </row>
    <row r="1524" spans="1:7" outlineLevel="3">
      <c r="A1524" s="3">
        <v>38332</v>
      </c>
      <c r="B1524" s="4" t="s">
        <v>267</v>
      </c>
      <c r="C1524" s="4" t="s">
        <v>272</v>
      </c>
      <c r="D1524" s="4" t="s">
        <v>276</v>
      </c>
      <c r="E1524" s="4" t="s">
        <v>1730</v>
      </c>
      <c r="F1524" s="42">
        <v>3413.6274000000003</v>
      </c>
      <c r="G1524" s="42">
        <v>9226.02</v>
      </c>
    </row>
    <row r="1525" spans="1:7" outlineLevel="3">
      <c r="A1525" s="3">
        <v>38342</v>
      </c>
      <c r="B1525" s="4" t="s">
        <v>267</v>
      </c>
      <c r="C1525" s="4" t="s">
        <v>272</v>
      </c>
      <c r="D1525" s="4" t="s">
        <v>303</v>
      </c>
      <c r="E1525" s="4" t="s">
        <v>1704</v>
      </c>
      <c r="F1525" s="42">
        <v>1749.0671000000002</v>
      </c>
      <c r="G1525" s="42">
        <v>1870.66</v>
      </c>
    </row>
    <row r="1526" spans="1:7" outlineLevel="3">
      <c r="A1526" s="3">
        <v>38359</v>
      </c>
      <c r="B1526" s="4" t="s">
        <v>267</v>
      </c>
      <c r="C1526" s="4" t="s">
        <v>272</v>
      </c>
      <c r="D1526" s="4" t="s">
        <v>251</v>
      </c>
      <c r="E1526" s="4" t="s">
        <v>1651</v>
      </c>
      <c r="F1526" s="42">
        <v>3894.4306999999994</v>
      </c>
      <c r="G1526" s="42">
        <v>6600.73</v>
      </c>
    </row>
    <row r="1527" spans="1:7" outlineLevel="3">
      <c r="A1527" s="3">
        <v>38390</v>
      </c>
      <c r="B1527" s="4" t="s">
        <v>267</v>
      </c>
      <c r="C1527" s="4" t="s">
        <v>272</v>
      </c>
      <c r="D1527" s="4" t="s">
        <v>317</v>
      </c>
      <c r="E1527" s="4" t="s">
        <v>1565</v>
      </c>
      <c r="F1527" s="42">
        <v>3726.0311000000002</v>
      </c>
      <c r="G1527" s="42">
        <v>3985.06</v>
      </c>
    </row>
    <row r="1528" spans="1:7" outlineLevel="3">
      <c r="A1528" s="3">
        <v>38391</v>
      </c>
      <c r="B1528" s="4" t="s">
        <v>267</v>
      </c>
      <c r="C1528" s="4" t="s">
        <v>272</v>
      </c>
      <c r="D1528" s="4" t="s">
        <v>245</v>
      </c>
      <c r="E1528" s="4" t="s">
        <v>1561</v>
      </c>
      <c r="F1528" s="42">
        <v>3726.3071999999997</v>
      </c>
      <c r="G1528" s="42">
        <v>4234.4399999999996</v>
      </c>
    </row>
    <row r="1529" spans="1:7" outlineLevel="3">
      <c r="A1529" s="3">
        <v>38397</v>
      </c>
      <c r="B1529" s="4" t="s">
        <v>267</v>
      </c>
      <c r="C1529" s="4" t="s">
        <v>272</v>
      </c>
      <c r="D1529" s="4" t="s">
        <v>245</v>
      </c>
      <c r="E1529" s="4" t="s">
        <v>1548</v>
      </c>
      <c r="F1529" s="42">
        <v>1698.6662999999999</v>
      </c>
      <c r="G1529" s="42">
        <v>4590.99</v>
      </c>
    </row>
    <row r="1530" spans="1:7" outlineLevel="3">
      <c r="A1530" s="3">
        <v>38423</v>
      </c>
      <c r="B1530" s="4" t="s">
        <v>267</v>
      </c>
      <c r="C1530" s="4" t="s">
        <v>272</v>
      </c>
      <c r="D1530" s="4" t="s">
        <v>268</v>
      </c>
      <c r="E1530" s="4" t="s">
        <v>1486</v>
      </c>
      <c r="F1530" s="42">
        <v>1499.6312000000003</v>
      </c>
      <c r="G1530" s="42">
        <v>2205.34</v>
      </c>
    </row>
    <row r="1531" spans="1:7" outlineLevel="3">
      <c r="A1531" s="3">
        <v>38437</v>
      </c>
      <c r="B1531" s="4" t="s">
        <v>267</v>
      </c>
      <c r="C1531" s="4" t="s">
        <v>272</v>
      </c>
      <c r="D1531" s="4" t="s">
        <v>288</v>
      </c>
      <c r="E1531" s="4" t="s">
        <v>1442</v>
      </c>
      <c r="F1531" s="42">
        <v>4993.1915000000008</v>
      </c>
      <c r="G1531" s="42">
        <v>9078.5300000000007</v>
      </c>
    </row>
    <row r="1532" spans="1:7" outlineLevel="3">
      <c r="A1532" s="3">
        <v>38449</v>
      </c>
      <c r="B1532" s="4" t="s">
        <v>267</v>
      </c>
      <c r="C1532" s="4" t="s">
        <v>272</v>
      </c>
      <c r="D1532" s="4" t="s">
        <v>281</v>
      </c>
      <c r="E1532" s="4" t="s">
        <v>1415</v>
      </c>
      <c r="F1532" s="42">
        <v>4155.9016000000001</v>
      </c>
      <c r="G1532" s="42">
        <v>6111.62</v>
      </c>
    </row>
    <row r="1533" spans="1:7" outlineLevel="3">
      <c r="A1533" s="3">
        <v>38456</v>
      </c>
      <c r="B1533" s="4" t="s">
        <v>267</v>
      </c>
      <c r="C1533" s="4" t="s">
        <v>272</v>
      </c>
      <c r="D1533" s="4" t="s">
        <v>265</v>
      </c>
      <c r="E1533" s="4" t="s">
        <v>1402</v>
      </c>
      <c r="F1533" s="42">
        <v>447.3485</v>
      </c>
      <c r="G1533" s="42">
        <v>1209.05</v>
      </c>
    </row>
    <row r="1534" spans="1:7" outlineLevel="3">
      <c r="A1534" s="3">
        <v>38467</v>
      </c>
      <c r="B1534" s="4" t="s">
        <v>267</v>
      </c>
      <c r="C1534" s="4" t="s">
        <v>272</v>
      </c>
      <c r="D1534" s="4" t="s">
        <v>279</v>
      </c>
      <c r="E1534" s="4" t="s">
        <v>1380</v>
      </c>
      <c r="F1534" s="42">
        <v>4662.3044</v>
      </c>
      <c r="G1534" s="42">
        <v>6856.33</v>
      </c>
    </row>
    <row r="1535" spans="1:7" outlineLevel="3">
      <c r="A1535" s="3">
        <v>38469</v>
      </c>
      <c r="B1535" s="4" t="s">
        <v>267</v>
      </c>
      <c r="C1535" s="4" t="s">
        <v>272</v>
      </c>
      <c r="D1535" s="4" t="s">
        <v>265</v>
      </c>
      <c r="E1535" s="4" t="s">
        <v>1376</v>
      </c>
      <c r="F1535" s="42">
        <v>2387.4477000000002</v>
      </c>
      <c r="G1535" s="42">
        <v>2553.42</v>
      </c>
    </row>
    <row r="1536" spans="1:7" outlineLevel="3">
      <c r="A1536" s="3">
        <v>38477</v>
      </c>
      <c r="B1536" s="4" t="s">
        <v>267</v>
      </c>
      <c r="C1536" s="4" t="s">
        <v>272</v>
      </c>
      <c r="D1536" s="4" t="s">
        <v>251</v>
      </c>
      <c r="E1536" s="4" t="s">
        <v>1347</v>
      </c>
      <c r="F1536" s="42">
        <v>5754.9366999999993</v>
      </c>
      <c r="G1536" s="42">
        <v>9754.1299999999992</v>
      </c>
    </row>
    <row r="1537" spans="1:7" outlineLevel="3">
      <c r="A1537" s="3">
        <v>38507</v>
      </c>
      <c r="B1537" s="4" t="s">
        <v>267</v>
      </c>
      <c r="C1537" s="4" t="s">
        <v>272</v>
      </c>
      <c r="D1537" s="4" t="s">
        <v>276</v>
      </c>
      <c r="E1537" s="4" t="s">
        <v>1284</v>
      </c>
      <c r="F1537" s="42">
        <v>1895.9930000000002</v>
      </c>
      <c r="G1537" s="42">
        <v>3447.26</v>
      </c>
    </row>
    <row r="1538" spans="1:7" outlineLevel="3">
      <c r="A1538" s="3">
        <v>38521</v>
      </c>
      <c r="B1538" s="4" t="s">
        <v>267</v>
      </c>
      <c r="C1538" s="4" t="s">
        <v>272</v>
      </c>
      <c r="D1538" s="4" t="s">
        <v>276</v>
      </c>
      <c r="E1538" s="4" t="s">
        <v>1249</v>
      </c>
      <c r="F1538" s="42">
        <v>1527.2820000000002</v>
      </c>
      <c r="G1538" s="42">
        <v>3393.96</v>
      </c>
    </row>
    <row r="1539" spans="1:7" outlineLevel="3">
      <c r="A1539" s="3">
        <v>38546</v>
      </c>
      <c r="B1539" s="4" t="s">
        <v>267</v>
      </c>
      <c r="C1539" s="4" t="s">
        <v>272</v>
      </c>
      <c r="D1539" s="4" t="s">
        <v>262</v>
      </c>
      <c r="E1539" s="4" t="s">
        <v>1189</v>
      </c>
      <c r="F1539" s="42">
        <v>5510.9539999999997</v>
      </c>
      <c r="G1539" s="42">
        <v>9340.6</v>
      </c>
    </row>
    <row r="1540" spans="1:7" outlineLevel="3">
      <c r="A1540" s="3">
        <v>38561</v>
      </c>
      <c r="B1540" s="4" t="s">
        <v>267</v>
      </c>
      <c r="C1540" s="4" t="s">
        <v>272</v>
      </c>
      <c r="D1540" s="4" t="s">
        <v>288</v>
      </c>
      <c r="E1540" s="4" t="s">
        <v>269</v>
      </c>
      <c r="F1540" s="42">
        <v>1115.2845</v>
      </c>
      <c r="G1540" s="42">
        <v>2027.79</v>
      </c>
    </row>
    <row r="1541" spans="1:7" outlineLevel="3">
      <c r="A1541" s="3">
        <v>38563</v>
      </c>
      <c r="B1541" s="4" t="s">
        <v>267</v>
      </c>
      <c r="C1541" s="4" t="s">
        <v>272</v>
      </c>
      <c r="D1541" s="4" t="s">
        <v>317</v>
      </c>
      <c r="E1541" s="4" t="s">
        <v>1134</v>
      </c>
      <c r="F1541" s="42">
        <v>5237.0174999999999</v>
      </c>
      <c r="G1541" s="42">
        <v>6982.69</v>
      </c>
    </row>
    <row r="1542" spans="1:7" outlineLevel="3">
      <c r="A1542" s="3">
        <v>38588</v>
      </c>
      <c r="B1542" s="4" t="s">
        <v>267</v>
      </c>
      <c r="C1542" s="4" t="s">
        <v>272</v>
      </c>
      <c r="D1542" s="4" t="s">
        <v>254</v>
      </c>
      <c r="E1542" s="4" t="s">
        <v>1073</v>
      </c>
      <c r="F1542" s="42">
        <v>923.91200000000003</v>
      </c>
      <c r="G1542" s="42">
        <v>1049.9000000000001</v>
      </c>
    </row>
    <row r="1543" spans="1:7" outlineLevel="3">
      <c r="A1543" s="3">
        <v>38605</v>
      </c>
      <c r="B1543" s="4" t="s">
        <v>267</v>
      </c>
      <c r="C1543" s="4" t="s">
        <v>272</v>
      </c>
      <c r="D1543" s="4" t="s">
        <v>254</v>
      </c>
      <c r="E1543" s="4" t="s">
        <v>1024</v>
      </c>
      <c r="F1543" s="42">
        <v>3060.2715000000003</v>
      </c>
      <c r="G1543" s="42">
        <v>5564.13</v>
      </c>
    </row>
    <row r="1544" spans="1:7" outlineLevel="3">
      <c r="A1544" s="3">
        <v>38612</v>
      </c>
      <c r="B1544" s="4" t="s">
        <v>267</v>
      </c>
      <c r="C1544" s="4" t="s">
        <v>272</v>
      </c>
      <c r="D1544" s="4" t="s">
        <v>303</v>
      </c>
      <c r="E1544" s="4" t="s">
        <v>1000</v>
      </c>
      <c r="F1544" s="42">
        <v>4906.8450000000003</v>
      </c>
      <c r="G1544" s="42">
        <v>6542.46</v>
      </c>
    </row>
    <row r="1545" spans="1:7" outlineLevel="3">
      <c r="A1545" s="3">
        <v>38613</v>
      </c>
      <c r="B1545" s="4" t="s">
        <v>267</v>
      </c>
      <c r="C1545" s="4" t="s">
        <v>272</v>
      </c>
      <c r="D1545" s="4" t="s">
        <v>265</v>
      </c>
      <c r="E1545" s="4" t="s">
        <v>996</v>
      </c>
      <c r="F1545" s="42">
        <v>5347.43</v>
      </c>
      <c r="G1545" s="42">
        <v>9722.6</v>
      </c>
    </row>
    <row r="1546" spans="1:7" outlineLevel="3">
      <c r="A1546" s="3">
        <v>38634</v>
      </c>
      <c r="B1546" s="4" t="s">
        <v>267</v>
      </c>
      <c r="C1546" s="4" t="s">
        <v>272</v>
      </c>
      <c r="D1546" s="4" t="s">
        <v>254</v>
      </c>
      <c r="E1546" s="4" t="s">
        <v>943</v>
      </c>
      <c r="F1546" s="42">
        <v>2970.6633000000002</v>
      </c>
      <c r="G1546" s="42">
        <v>3177.18</v>
      </c>
    </row>
    <row r="1547" spans="1:7" outlineLevel="3">
      <c r="A1547" s="3">
        <v>38725</v>
      </c>
      <c r="B1547" s="4" t="s">
        <v>267</v>
      </c>
      <c r="C1547" s="4" t="s">
        <v>272</v>
      </c>
      <c r="D1547" s="4" t="s">
        <v>279</v>
      </c>
      <c r="E1547" s="4" t="s">
        <v>700</v>
      </c>
      <c r="F1547" s="42">
        <v>4349.1008000000002</v>
      </c>
      <c r="G1547" s="42">
        <v>4942.16</v>
      </c>
    </row>
    <row r="1548" spans="1:7" outlineLevel="3">
      <c r="A1548" s="3">
        <v>38734</v>
      </c>
      <c r="B1548" s="4" t="s">
        <v>267</v>
      </c>
      <c r="C1548" s="4" t="s">
        <v>272</v>
      </c>
      <c r="D1548" s="4" t="s">
        <v>281</v>
      </c>
      <c r="E1548" s="4" t="s">
        <v>684</v>
      </c>
      <c r="F1548" s="42">
        <v>259.29750000000001</v>
      </c>
      <c r="G1548" s="42">
        <v>471.45</v>
      </c>
    </row>
    <row r="1549" spans="1:7" outlineLevel="3">
      <c r="A1549" s="3">
        <v>38759</v>
      </c>
      <c r="B1549" s="4" t="s">
        <v>267</v>
      </c>
      <c r="C1549" s="4" t="s">
        <v>272</v>
      </c>
      <c r="D1549" s="4" t="s">
        <v>281</v>
      </c>
      <c r="E1549" s="4" t="s">
        <v>613</v>
      </c>
      <c r="F1549" s="42">
        <v>2623.2334000000001</v>
      </c>
      <c r="G1549" s="42">
        <v>7089.82</v>
      </c>
    </row>
    <row r="1550" spans="1:7" outlineLevel="3">
      <c r="A1550" s="3">
        <v>38776</v>
      </c>
      <c r="B1550" s="4" t="s">
        <v>267</v>
      </c>
      <c r="C1550" s="4" t="s">
        <v>272</v>
      </c>
      <c r="D1550" s="4" t="s">
        <v>262</v>
      </c>
      <c r="E1550" s="4" t="s">
        <v>574</v>
      </c>
      <c r="F1550" s="42">
        <v>213.42189999999999</v>
      </c>
      <c r="G1550" s="42">
        <v>496.33</v>
      </c>
    </row>
    <row r="1551" spans="1:7" outlineLevel="3">
      <c r="A1551" s="3">
        <v>38798</v>
      </c>
      <c r="B1551" s="4" t="s">
        <v>267</v>
      </c>
      <c r="C1551" s="4" t="s">
        <v>272</v>
      </c>
      <c r="D1551" s="4" t="s">
        <v>279</v>
      </c>
      <c r="E1551" s="4" t="s">
        <v>509</v>
      </c>
      <c r="F1551" s="42">
        <v>4458.369850000001</v>
      </c>
      <c r="G1551" s="42">
        <v>4768.3100000000004</v>
      </c>
    </row>
    <row r="1552" spans="1:7" outlineLevel="3">
      <c r="A1552" s="3">
        <v>38798</v>
      </c>
      <c r="B1552" s="4" t="s">
        <v>267</v>
      </c>
      <c r="C1552" s="4" t="s">
        <v>272</v>
      </c>
      <c r="D1552" s="4" t="s">
        <v>265</v>
      </c>
      <c r="E1552" s="4" t="s">
        <v>513</v>
      </c>
      <c r="F1552" s="42">
        <v>899.5376</v>
      </c>
      <c r="G1552" s="42">
        <v>1524.64</v>
      </c>
    </row>
    <row r="1553" spans="1:7" outlineLevel="3">
      <c r="A1553" s="3">
        <v>38817</v>
      </c>
      <c r="B1553" s="4" t="s">
        <v>267</v>
      </c>
      <c r="C1553" s="4" t="s">
        <v>272</v>
      </c>
      <c r="D1553" s="4" t="s">
        <v>268</v>
      </c>
      <c r="E1553" s="4" t="s">
        <v>456</v>
      </c>
      <c r="F1553" s="42">
        <v>8220.264799999999</v>
      </c>
      <c r="G1553" s="42">
        <v>9341.2099999999991</v>
      </c>
    </row>
    <row r="1554" spans="1:7" outlineLevel="3">
      <c r="A1554" s="3">
        <v>38835</v>
      </c>
      <c r="B1554" s="4" t="s">
        <v>267</v>
      </c>
      <c r="C1554" s="4" t="s">
        <v>272</v>
      </c>
      <c r="D1554" s="4" t="s">
        <v>276</v>
      </c>
      <c r="E1554" s="4" t="s">
        <v>415</v>
      </c>
      <c r="F1554" s="42">
        <v>3290.5840000000003</v>
      </c>
      <c r="G1554" s="42">
        <v>3739.3</v>
      </c>
    </row>
    <row r="1555" spans="1:7" outlineLevel="3">
      <c r="A1555" s="3">
        <v>38838</v>
      </c>
      <c r="B1555" s="4" t="s">
        <v>267</v>
      </c>
      <c r="C1555" s="4" t="s">
        <v>272</v>
      </c>
      <c r="D1555" s="4" t="s">
        <v>251</v>
      </c>
      <c r="E1555" s="4" t="s">
        <v>400</v>
      </c>
      <c r="F1555" s="42">
        <v>6605.4974999999995</v>
      </c>
      <c r="G1555" s="42">
        <v>8807.33</v>
      </c>
    </row>
    <row r="1556" spans="1:7" outlineLevel="3">
      <c r="A1556" s="3">
        <v>38847</v>
      </c>
      <c r="B1556" s="4" t="s">
        <v>267</v>
      </c>
      <c r="C1556" s="4" t="s">
        <v>272</v>
      </c>
      <c r="D1556" s="4" t="s">
        <v>245</v>
      </c>
      <c r="E1556" s="4" t="s">
        <v>374</v>
      </c>
      <c r="F1556" s="42">
        <v>2236.3418999999999</v>
      </c>
      <c r="G1556" s="42">
        <v>3790.41</v>
      </c>
    </row>
    <row r="1557" spans="1:7" outlineLevel="2">
      <c r="A1557" s="3"/>
      <c r="B1557" s="4"/>
      <c r="C1557" s="49" t="s">
        <v>2229</v>
      </c>
      <c r="D1557" s="4"/>
      <c r="E1557" s="4"/>
      <c r="F1557" s="42"/>
      <c r="G1557" s="42">
        <f>SUBTOTAL(9,G1512:G1556)</f>
        <v>231024.41</v>
      </c>
    </row>
    <row r="1558" spans="1:7" outlineLevel="3">
      <c r="A1558" s="3">
        <v>38177</v>
      </c>
      <c r="B1558" s="4" t="s">
        <v>267</v>
      </c>
      <c r="C1558" s="4" t="s">
        <v>286</v>
      </c>
      <c r="D1558" s="4" t="s">
        <v>279</v>
      </c>
      <c r="E1558" s="4" t="s">
        <v>2094</v>
      </c>
      <c r="F1558" s="42">
        <v>5626.65</v>
      </c>
      <c r="G1558" s="42">
        <v>7502.2</v>
      </c>
    </row>
    <row r="1559" spans="1:7" outlineLevel="3">
      <c r="A1559" s="3">
        <v>38178</v>
      </c>
      <c r="B1559" s="4" t="s">
        <v>267</v>
      </c>
      <c r="C1559" s="4" t="s">
        <v>286</v>
      </c>
      <c r="D1559" s="4" t="s">
        <v>276</v>
      </c>
      <c r="E1559" s="4" t="s">
        <v>2090</v>
      </c>
      <c r="F1559" s="42">
        <v>4456.2780000000002</v>
      </c>
      <c r="G1559" s="42">
        <v>9902.84</v>
      </c>
    </row>
    <row r="1560" spans="1:7" outlineLevel="3">
      <c r="A1560" s="3">
        <v>38255</v>
      </c>
      <c r="B1560" s="4" t="s">
        <v>267</v>
      </c>
      <c r="C1560" s="4" t="s">
        <v>286</v>
      </c>
      <c r="D1560" s="4" t="s">
        <v>245</v>
      </c>
      <c r="E1560" s="4" t="s">
        <v>1900</v>
      </c>
      <c r="F1560" s="42">
        <v>2641.8960000000002</v>
      </c>
      <c r="G1560" s="42">
        <v>5870.88</v>
      </c>
    </row>
    <row r="1561" spans="1:7" outlineLevel="3">
      <c r="A1561" s="3">
        <v>38295</v>
      </c>
      <c r="B1561" s="4" t="s">
        <v>267</v>
      </c>
      <c r="C1561" s="4" t="s">
        <v>286</v>
      </c>
      <c r="D1561" s="4" t="s">
        <v>279</v>
      </c>
      <c r="E1561" s="4" t="s">
        <v>1800</v>
      </c>
      <c r="F1561" s="42">
        <v>5753.4897999999994</v>
      </c>
      <c r="G1561" s="42">
        <v>9919.81</v>
      </c>
    </row>
    <row r="1562" spans="1:7" outlineLevel="3">
      <c r="A1562" s="3">
        <v>38312</v>
      </c>
      <c r="B1562" s="4" t="s">
        <v>267</v>
      </c>
      <c r="C1562" s="4" t="s">
        <v>286</v>
      </c>
      <c r="D1562" s="4" t="s">
        <v>265</v>
      </c>
      <c r="E1562" s="4" t="s">
        <v>1776</v>
      </c>
      <c r="F1562" s="42">
        <v>5029.8975</v>
      </c>
      <c r="G1562" s="42">
        <v>8525.25</v>
      </c>
    </row>
    <row r="1563" spans="1:7" outlineLevel="3">
      <c r="A1563" s="3">
        <v>38328</v>
      </c>
      <c r="B1563" s="4" t="s">
        <v>267</v>
      </c>
      <c r="C1563" s="4" t="s">
        <v>286</v>
      </c>
      <c r="D1563" s="4" t="s">
        <v>262</v>
      </c>
      <c r="E1563" s="4" t="s">
        <v>723</v>
      </c>
      <c r="F1563" s="42">
        <v>2540.1992</v>
      </c>
      <c r="G1563" s="42">
        <v>2886.59</v>
      </c>
    </row>
    <row r="1564" spans="1:7" outlineLevel="3">
      <c r="A1564" s="3">
        <v>38381</v>
      </c>
      <c r="B1564" s="4" t="s">
        <v>267</v>
      </c>
      <c r="C1564" s="4" t="s">
        <v>286</v>
      </c>
      <c r="D1564" s="4" t="s">
        <v>251</v>
      </c>
      <c r="E1564" s="4" t="s">
        <v>1582</v>
      </c>
      <c r="F1564" s="42">
        <v>969.03510000000006</v>
      </c>
      <c r="G1564" s="42">
        <v>2253.5700000000002</v>
      </c>
    </row>
    <row r="1565" spans="1:7" outlineLevel="3">
      <c r="A1565" s="3">
        <v>38390</v>
      </c>
      <c r="B1565" s="4" t="s">
        <v>267</v>
      </c>
      <c r="C1565" s="4" t="s">
        <v>286</v>
      </c>
      <c r="D1565" s="4" t="s">
        <v>303</v>
      </c>
      <c r="E1565" s="4" t="s">
        <v>1564</v>
      </c>
      <c r="F1565" s="42">
        <v>2178.4634999999998</v>
      </c>
      <c r="G1565" s="42">
        <v>4841.03</v>
      </c>
    </row>
    <row r="1566" spans="1:7" outlineLevel="3">
      <c r="A1566" s="3">
        <v>38401</v>
      </c>
      <c r="B1566" s="4" t="s">
        <v>267</v>
      </c>
      <c r="C1566" s="4" t="s">
        <v>286</v>
      </c>
      <c r="D1566" s="4" t="s">
        <v>303</v>
      </c>
      <c r="E1566" s="4" t="s">
        <v>1534</v>
      </c>
      <c r="F1566" s="42">
        <v>3065.0762999999997</v>
      </c>
      <c r="G1566" s="42">
        <v>8283.99</v>
      </c>
    </row>
    <row r="1567" spans="1:7" outlineLevel="3">
      <c r="A1567" s="3">
        <v>38449</v>
      </c>
      <c r="B1567" s="4" t="s">
        <v>267</v>
      </c>
      <c r="C1567" s="4" t="s">
        <v>286</v>
      </c>
      <c r="D1567" s="4" t="s">
        <v>251</v>
      </c>
      <c r="E1567" s="4" t="s">
        <v>1416</v>
      </c>
      <c r="F1567" s="42">
        <v>865.99350000000004</v>
      </c>
      <c r="G1567" s="42">
        <v>1924.43</v>
      </c>
    </row>
    <row r="1568" spans="1:7" outlineLevel="3">
      <c r="A1568" s="3">
        <v>38463</v>
      </c>
      <c r="B1568" s="4" t="s">
        <v>267</v>
      </c>
      <c r="C1568" s="4" t="s">
        <v>286</v>
      </c>
      <c r="D1568" s="4" t="s">
        <v>288</v>
      </c>
      <c r="E1568" s="4" t="s">
        <v>1390</v>
      </c>
      <c r="F1568" s="42">
        <v>2494.6263999999996</v>
      </c>
      <c r="G1568" s="42">
        <v>4301.08</v>
      </c>
    </row>
    <row r="1569" spans="1:7" outlineLevel="3">
      <c r="A1569" s="3">
        <v>38467</v>
      </c>
      <c r="B1569" s="4" t="s">
        <v>267</v>
      </c>
      <c r="C1569" s="4" t="s">
        <v>286</v>
      </c>
      <c r="D1569" s="4" t="s">
        <v>265</v>
      </c>
      <c r="E1569" s="4" t="s">
        <v>1379</v>
      </c>
      <c r="F1569" s="42">
        <v>8208.3407999999999</v>
      </c>
      <c r="G1569" s="42">
        <v>9327.66</v>
      </c>
    </row>
    <row r="1570" spans="1:7" outlineLevel="3">
      <c r="A1570" s="3">
        <v>38480</v>
      </c>
      <c r="B1570" s="4" t="s">
        <v>267</v>
      </c>
      <c r="C1570" s="4" t="s">
        <v>286</v>
      </c>
      <c r="D1570" s="4" t="s">
        <v>281</v>
      </c>
      <c r="E1570" s="4" t="s">
        <v>1344</v>
      </c>
      <c r="F1570" s="42">
        <v>814.51800000000003</v>
      </c>
      <c r="G1570" s="42">
        <v>1810.04</v>
      </c>
    </row>
    <row r="1571" spans="1:7" outlineLevel="3">
      <c r="A1571" s="3">
        <v>38537</v>
      </c>
      <c r="B1571" s="4" t="s">
        <v>267</v>
      </c>
      <c r="C1571" s="4" t="s">
        <v>286</v>
      </c>
      <c r="D1571" s="4" t="s">
        <v>317</v>
      </c>
      <c r="E1571" s="4" t="s">
        <v>1216</v>
      </c>
      <c r="F1571" s="42">
        <v>344.94020000000006</v>
      </c>
      <c r="G1571" s="42">
        <v>368.92</v>
      </c>
    </row>
    <row r="1572" spans="1:7" outlineLevel="3">
      <c r="A1572" s="3">
        <v>38543</v>
      </c>
      <c r="B1572" s="4" t="s">
        <v>267</v>
      </c>
      <c r="C1572" s="4" t="s">
        <v>286</v>
      </c>
      <c r="D1572" s="4" t="s">
        <v>317</v>
      </c>
      <c r="E1572" s="4" t="s">
        <v>1200</v>
      </c>
      <c r="F1572" s="42">
        <v>4941.5079999999998</v>
      </c>
      <c r="G1572" s="42">
        <v>8984.56</v>
      </c>
    </row>
    <row r="1573" spans="1:7" outlineLevel="3">
      <c r="A1573" s="3">
        <v>38550</v>
      </c>
      <c r="B1573" s="4" t="s">
        <v>267</v>
      </c>
      <c r="C1573" s="4" t="s">
        <v>286</v>
      </c>
      <c r="D1573" s="4" t="s">
        <v>245</v>
      </c>
      <c r="E1573" s="4" t="s">
        <v>1177</v>
      </c>
      <c r="F1573" s="42">
        <v>2341.1550000000002</v>
      </c>
      <c r="G1573" s="42">
        <v>3121.54</v>
      </c>
    </row>
    <row r="1574" spans="1:7" outlineLevel="3">
      <c r="A1574" s="3">
        <v>38588</v>
      </c>
      <c r="B1574" s="4" t="s">
        <v>267</v>
      </c>
      <c r="C1574" s="4" t="s">
        <v>286</v>
      </c>
      <c r="D1574" s="4" t="s">
        <v>279</v>
      </c>
      <c r="E1574" s="4" t="s">
        <v>1074</v>
      </c>
      <c r="F1574" s="42">
        <v>531.6511999999999</v>
      </c>
      <c r="G1574" s="42">
        <v>916.64</v>
      </c>
    </row>
    <row r="1575" spans="1:7" outlineLevel="3">
      <c r="A1575" s="3">
        <v>38606</v>
      </c>
      <c r="B1575" s="4" t="s">
        <v>267</v>
      </c>
      <c r="C1575" s="4" t="s">
        <v>286</v>
      </c>
      <c r="D1575" s="4" t="s">
        <v>256</v>
      </c>
      <c r="E1575" s="4" t="s">
        <v>1018</v>
      </c>
      <c r="F1575" s="42">
        <v>5649.9024000000009</v>
      </c>
      <c r="G1575" s="42">
        <v>8308.68</v>
      </c>
    </row>
    <row r="1576" spans="1:7" outlineLevel="3">
      <c r="A1576" s="3">
        <v>38620</v>
      </c>
      <c r="B1576" s="4" t="s">
        <v>267</v>
      </c>
      <c r="C1576" s="4" t="s">
        <v>286</v>
      </c>
      <c r="D1576" s="4" t="s">
        <v>256</v>
      </c>
      <c r="E1576" s="4" t="s">
        <v>982</v>
      </c>
      <c r="F1576" s="42">
        <v>3753.7632000000003</v>
      </c>
      <c r="G1576" s="42">
        <v>4265.6400000000003</v>
      </c>
    </row>
    <row r="1577" spans="1:7" outlineLevel="3">
      <c r="A1577" s="3">
        <v>38679</v>
      </c>
      <c r="B1577" s="4" t="s">
        <v>267</v>
      </c>
      <c r="C1577" s="4" t="s">
        <v>286</v>
      </c>
      <c r="D1577" s="4" t="s">
        <v>268</v>
      </c>
      <c r="E1577" s="4" t="s">
        <v>834</v>
      </c>
      <c r="F1577" s="42">
        <v>1103.6693</v>
      </c>
      <c r="G1577" s="42">
        <v>2982.89</v>
      </c>
    </row>
    <row r="1578" spans="1:7" outlineLevel="3">
      <c r="A1578" s="3">
        <v>38725</v>
      </c>
      <c r="B1578" s="4" t="s">
        <v>267</v>
      </c>
      <c r="C1578" s="4" t="s">
        <v>286</v>
      </c>
      <c r="D1578" s="4" t="s">
        <v>251</v>
      </c>
      <c r="E1578" s="4" t="s">
        <v>701</v>
      </c>
      <c r="F1578" s="42">
        <v>2173.2177999999999</v>
      </c>
      <c r="G1578" s="42">
        <v>3683.42</v>
      </c>
    </row>
    <row r="1579" spans="1:7" outlineLevel="3">
      <c r="A1579" s="3">
        <v>38746</v>
      </c>
      <c r="B1579" s="4" t="s">
        <v>267</v>
      </c>
      <c r="C1579" s="4" t="s">
        <v>286</v>
      </c>
      <c r="D1579" s="4" t="s">
        <v>288</v>
      </c>
      <c r="E1579" s="4" t="s">
        <v>650</v>
      </c>
      <c r="F1579" s="42">
        <v>429.60445000000004</v>
      </c>
      <c r="G1579" s="42">
        <v>459.47</v>
      </c>
    </row>
    <row r="1580" spans="1:7" outlineLevel="3">
      <c r="A1580" s="3">
        <v>38754</v>
      </c>
      <c r="B1580" s="4" t="s">
        <v>267</v>
      </c>
      <c r="C1580" s="4" t="s">
        <v>286</v>
      </c>
      <c r="D1580" s="4" t="s">
        <v>276</v>
      </c>
      <c r="E1580" s="4" t="s">
        <v>632</v>
      </c>
      <c r="F1580" s="42">
        <v>1297.0133999999998</v>
      </c>
      <c r="G1580" s="42">
        <v>2236.23</v>
      </c>
    </row>
    <row r="1581" spans="1:7" outlineLevel="3">
      <c r="A1581" s="3">
        <v>38777</v>
      </c>
      <c r="B1581" s="4" t="s">
        <v>267</v>
      </c>
      <c r="C1581" s="4" t="s">
        <v>286</v>
      </c>
      <c r="D1581" s="4" t="s">
        <v>256</v>
      </c>
      <c r="E1581" s="4" t="s">
        <v>568</v>
      </c>
      <c r="F1581" s="42">
        <v>4976.1312000000007</v>
      </c>
      <c r="G1581" s="42">
        <v>7317.84</v>
      </c>
    </row>
    <row r="1582" spans="1:7" outlineLevel="3">
      <c r="A1582" s="3">
        <v>38807</v>
      </c>
      <c r="B1582" s="4" t="s">
        <v>267</v>
      </c>
      <c r="C1582" s="4" t="s">
        <v>286</v>
      </c>
      <c r="D1582" s="4" t="s">
        <v>317</v>
      </c>
      <c r="E1582" s="4" t="s">
        <v>483</v>
      </c>
      <c r="F1582" s="42">
        <v>892.64960000000008</v>
      </c>
      <c r="G1582" s="42">
        <v>1312.72</v>
      </c>
    </row>
    <row r="1583" spans="1:7" outlineLevel="3">
      <c r="A1583" s="3">
        <v>38847</v>
      </c>
      <c r="B1583" s="4" t="s">
        <v>267</v>
      </c>
      <c r="C1583" s="4" t="s">
        <v>286</v>
      </c>
      <c r="D1583" s="4" t="s">
        <v>245</v>
      </c>
      <c r="E1583" s="4" t="s">
        <v>375</v>
      </c>
      <c r="F1583" s="42">
        <v>2127.2576000000004</v>
      </c>
      <c r="G1583" s="42">
        <v>3128.32</v>
      </c>
    </row>
    <row r="1584" spans="1:7" outlineLevel="3">
      <c r="A1584" s="3">
        <v>38850</v>
      </c>
      <c r="B1584" s="4" t="s">
        <v>267</v>
      </c>
      <c r="C1584" s="4" t="s">
        <v>286</v>
      </c>
      <c r="D1584" s="4" t="s">
        <v>265</v>
      </c>
      <c r="E1584" s="4" t="s">
        <v>363</v>
      </c>
      <c r="F1584" s="42">
        <v>2666.1385999999998</v>
      </c>
      <c r="G1584" s="42">
        <v>7205.78</v>
      </c>
    </row>
    <row r="1585" spans="1:7" outlineLevel="3">
      <c r="A1585" s="3">
        <v>38852</v>
      </c>
      <c r="B1585" s="4" t="s">
        <v>267</v>
      </c>
      <c r="C1585" s="4" t="s">
        <v>286</v>
      </c>
      <c r="D1585" s="4" t="s">
        <v>281</v>
      </c>
      <c r="E1585" s="4" t="s">
        <v>358</v>
      </c>
      <c r="F1585" s="42">
        <v>3605.0410000000002</v>
      </c>
      <c r="G1585" s="42">
        <v>6554.62</v>
      </c>
    </row>
    <row r="1586" spans="1:7" outlineLevel="3">
      <c r="A1586" s="3">
        <v>38862</v>
      </c>
      <c r="B1586" s="4" t="s">
        <v>267</v>
      </c>
      <c r="C1586" s="4" t="s">
        <v>286</v>
      </c>
      <c r="D1586" s="4" t="s">
        <v>317</v>
      </c>
      <c r="E1586" s="4" t="s">
        <v>329</v>
      </c>
      <c r="F1586" s="42">
        <v>2580.6390000000001</v>
      </c>
      <c r="G1586" s="42">
        <v>6974.7</v>
      </c>
    </row>
    <row r="1587" spans="1:7" outlineLevel="3">
      <c r="A1587" s="3">
        <v>38871</v>
      </c>
      <c r="B1587" s="4" t="s">
        <v>267</v>
      </c>
      <c r="C1587" s="4" t="s">
        <v>286</v>
      </c>
      <c r="D1587" s="4" t="s">
        <v>259</v>
      </c>
      <c r="E1587" s="4" t="s">
        <v>307</v>
      </c>
      <c r="F1587" s="42">
        <v>1291.4625000000001</v>
      </c>
      <c r="G1587" s="42">
        <v>1721.95</v>
      </c>
    </row>
    <row r="1588" spans="1:7" outlineLevel="3">
      <c r="A1588" s="3">
        <v>38875</v>
      </c>
      <c r="B1588" s="4" t="s">
        <v>267</v>
      </c>
      <c r="C1588" s="4" t="s">
        <v>286</v>
      </c>
      <c r="D1588" s="4" t="s">
        <v>279</v>
      </c>
      <c r="E1588" s="4" t="s">
        <v>295</v>
      </c>
      <c r="F1588" s="42">
        <v>3401.7208000000001</v>
      </c>
      <c r="G1588" s="42">
        <v>9193.84</v>
      </c>
    </row>
    <row r="1589" spans="1:7" outlineLevel="2">
      <c r="A1589" s="3"/>
      <c r="B1589" s="4"/>
      <c r="C1589" s="49" t="s">
        <v>2230</v>
      </c>
      <c r="D1589" s="4"/>
      <c r="E1589" s="4"/>
      <c r="F1589" s="42"/>
      <c r="G1589" s="42">
        <f>SUBTOTAL(9,G1558:G1588)</f>
        <v>156087.13</v>
      </c>
    </row>
    <row r="1590" spans="1:7" outlineLevel="3">
      <c r="A1590" s="3">
        <v>38193</v>
      </c>
      <c r="B1590" s="4" t="s">
        <v>267</v>
      </c>
      <c r="C1590" s="4" t="s">
        <v>261</v>
      </c>
      <c r="D1590" s="4" t="s">
        <v>245</v>
      </c>
      <c r="E1590" s="4" t="s">
        <v>2059</v>
      </c>
      <c r="F1590" s="42">
        <v>307.44749999999999</v>
      </c>
      <c r="G1590" s="42">
        <v>409.93</v>
      </c>
    </row>
    <row r="1591" spans="1:7" outlineLevel="3">
      <c r="A1591" s="3">
        <v>38236</v>
      </c>
      <c r="B1591" s="4" t="s">
        <v>267</v>
      </c>
      <c r="C1591" s="4" t="s">
        <v>261</v>
      </c>
      <c r="D1591" s="4" t="s">
        <v>317</v>
      </c>
      <c r="E1591" s="4" t="s">
        <v>1953</v>
      </c>
      <c r="F1591" s="42">
        <v>2808.3587000000002</v>
      </c>
      <c r="G1591" s="42">
        <v>4759.93</v>
      </c>
    </row>
    <row r="1592" spans="1:7" outlineLevel="3">
      <c r="A1592" s="3">
        <v>38237</v>
      </c>
      <c r="B1592" s="4" t="s">
        <v>267</v>
      </c>
      <c r="C1592" s="4" t="s">
        <v>261</v>
      </c>
      <c r="D1592" s="4" t="s">
        <v>265</v>
      </c>
      <c r="E1592" s="4" t="s">
        <v>1947</v>
      </c>
      <c r="F1592" s="42">
        <v>5047.3450499999999</v>
      </c>
      <c r="G1592" s="42">
        <v>5398.23</v>
      </c>
    </row>
    <row r="1593" spans="1:7" outlineLevel="3">
      <c r="A1593" s="3">
        <v>38251</v>
      </c>
      <c r="B1593" s="4" t="s">
        <v>267</v>
      </c>
      <c r="C1593" s="4" t="s">
        <v>261</v>
      </c>
      <c r="D1593" s="4" t="s">
        <v>268</v>
      </c>
      <c r="E1593" s="4" t="s">
        <v>1914</v>
      </c>
      <c r="F1593" s="42">
        <v>2008.8009999999997</v>
      </c>
      <c r="G1593" s="42">
        <v>3463.45</v>
      </c>
    </row>
    <row r="1594" spans="1:7" outlineLevel="3">
      <c r="A1594" s="3">
        <v>38260</v>
      </c>
      <c r="B1594" s="4" t="s">
        <v>267</v>
      </c>
      <c r="C1594" s="4" t="s">
        <v>261</v>
      </c>
      <c r="D1594" s="4" t="s">
        <v>245</v>
      </c>
      <c r="E1594" s="4" t="s">
        <v>1885</v>
      </c>
      <c r="F1594" s="42">
        <v>5505.8645999999999</v>
      </c>
      <c r="G1594" s="42">
        <v>9492.8700000000008</v>
      </c>
    </row>
    <row r="1595" spans="1:7" outlineLevel="3">
      <c r="A1595" s="3">
        <v>38290</v>
      </c>
      <c r="B1595" s="4" t="s">
        <v>267</v>
      </c>
      <c r="C1595" s="4" t="s">
        <v>261</v>
      </c>
      <c r="D1595" s="4" t="s">
        <v>279</v>
      </c>
      <c r="E1595" s="4" t="s">
        <v>1812</v>
      </c>
      <c r="F1595" s="42">
        <v>4304.0030000000006</v>
      </c>
      <c r="G1595" s="42">
        <v>7825.46</v>
      </c>
    </row>
    <row r="1596" spans="1:7" outlineLevel="3">
      <c r="A1596" s="3">
        <v>38320</v>
      </c>
      <c r="B1596" s="4" t="s">
        <v>267</v>
      </c>
      <c r="C1596" s="4" t="s">
        <v>261</v>
      </c>
      <c r="D1596" s="4" t="s">
        <v>265</v>
      </c>
      <c r="E1596" s="4" t="s">
        <v>1760</v>
      </c>
      <c r="F1596" s="42">
        <v>4756.4436000000005</v>
      </c>
      <c r="G1596" s="42">
        <v>6994.77</v>
      </c>
    </row>
    <row r="1597" spans="1:7" outlineLevel="3">
      <c r="A1597" s="3">
        <v>38322</v>
      </c>
      <c r="B1597" s="4" t="s">
        <v>267</v>
      </c>
      <c r="C1597" s="4" t="s">
        <v>261</v>
      </c>
      <c r="D1597" s="4" t="s">
        <v>276</v>
      </c>
      <c r="E1597" s="4" t="s">
        <v>1756</v>
      </c>
      <c r="F1597" s="42">
        <v>730.53800000000001</v>
      </c>
      <c r="G1597" s="42">
        <v>1238.2</v>
      </c>
    </row>
    <row r="1598" spans="1:7" outlineLevel="3">
      <c r="A1598" s="3">
        <v>38374</v>
      </c>
      <c r="B1598" s="4" t="s">
        <v>267</v>
      </c>
      <c r="C1598" s="4" t="s">
        <v>261</v>
      </c>
      <c r="D1598" s="4" t="s">
        <v>245</v>
      </c>
      <c r="E1598" s="4" t="s">
        <v>1608</v>
      </c>
      <c r="F1598" s="42">
        <v>521.24860000000001</v>
      </c>
      <c r="G1598" s="42">
        <v>1408.78</v>
      </c>
    </row>
    <row r="1599" spans="1:7" outlineLevel="3">
      <c r="A1599" s="3">
        <v>38379</v>
      </c>
      <c r="B1599" s="4" t="s">
        <v>267</v>
      </c>
      <c r="C1599" s="4" t="s">
        <v>261</v>
      </c>
      <c r="D1599" s="4" t="s">
        <v>262</v>
      </c>
      <c r="E1599" s="4" t="s">
        <v>1590</v>
      </c>
      <c r="F1599" s="42">
        <v>2050.2460000000001</v>
      </c>
      <c r="G1599" s="42">
        <v>3727.72</v>
      </c>
    </row>
    <row r="1600" spans="1:7" outlineLevel="3">
      <c r="A1600" s="3">
        <v>38400</v>
      </c>
      <c r="B1600" s="4" t="s">
        <v>267</v>
      </c>
      <c r="C1600" s="4" t="s">
        <v>261</v>
      </c>
      <c r="D1600" s="4" t="s">
        <v>279</v>
      </c>
      <c r="E1600" s="4" t="s">
        <v>1539</v>
      </c>
      <c r="F1600" s="42">
        <v>2036.9360000000001</v>
      </c>
      <c r="G1600" s="42">
        <v>3703.52</v>
      </c>
    </row>
    <row r="1601" spans="1:7" outlineLevel="3">
      <c r="A1601" s="3">
        <v>38419</v>
      </c>
      <c r="B1601" s="4" t="s">
        <v>267</v>
      </c>
      <c r="C1601" s="4" t="s">
        <v>261</v>
      </c>
      <c r="D1601" s="4" t="s">
        <v>276</v>
      </c>
      <c r="E1601" s="4" t="s">
        <v>1493</v>
      </c>
      <c r="F1601" s="42">
        <v>62.325000000000003</v>
      </c>
      <c r="G1601" s="42">
        <v>83.1</v>
      </c>
    </row>
    <row r="1602" spans="1:7" outlineLevel="3">
      <c r="A1602" s="3">
        <v>38474</v>
      </c>
      <c r="B1602" s="4" t="s">
        <v>267</v>
      </c>
      <c r="C1602" s="4" t="s">
        <v>261</v>
      </c>
      <c r="D1602" s="4" t="s">
        <v>288</v>
      </c>
      <c r="E1602" s="4" t="s">
        <v>1359</v>
      </c>
      <c r="F1602" s="42">
        <v>1178.4981</v>
      </c>
      <c r="G1602" s="42">
        <v>3185.13</v>
      </c>
    </row>
    <row r="1603" spans="1:7" outlineLevel="3">
      <c r="A1603" s="3">
        <v>38492</v>
      </c>
      <c r="B1603" s="4" t="s">
        <v>267</v>
      </c>
      <c r="C1603" s="4" t="s">
        <v>261</v>
      </c>
      <c r="D1603" s="4" t="s">
        <v>276</v>
      </c>
      <c r="E1603" s="4" t="s">
        <v>768</v>
      </c>
      <c r="F1603" s="42">
        <v>3636.0837999999994</v>
      </c>
      <c r="G1603" s="42">
        <v>6269.11</v>
      </c>
    </row>
    <row r="1604" spans="1:7" outlineLevel="3">
      <c r="A1604" s="3">
        <v>38504</v>
      </c>
      <c r="B1604" s="4" t="s">
        <v>267</v>
      </c>
      <c r="C1604" s="4" t="s">
        <v>261</v>
      </c>
      <c r="D1604" s="4" t="s">
        <v>288</v>
      </c>
      <c r="E1604" s="4" t="s">
        <v>1290</v>
      </c>
      <c r="F1604" s="42">
        <v>8346.0905000000002</v>
      </c>
      <c r="G1604" s="42">
        <v>8926.2999999999993</v>
      </c>
    </row>
    <row r="1605" spans="1:7" outlineLevel="3">
      <c r="A1605" s="3">
        <v>38517</v>
      </c>
      <c r="B1605" s="4" t="s">
        <v>267</v>
      </c>
      <c r="C1605" s="4" t="s">
        <v>261</v>
      </c>
      <c r="D1605" s="4" t="s">
        <v>279</v>
      </c>
      <c r="E1605" s="4" t="s">
        <v>1259</v>
      </c>
      <c r="F1605" s="42">
        <v>1378.2446</v>
      </c>
      <c r="G1605" s="42">
        <v>3205.22</v>
      </c>
    </row>
    <row r="1606" spans="1:7" outlineLevel="3">
      <c r="A1606" s="3">
        <v>38519</v>
      </c>
      <c r="B1606" s="4" t="s">
        <v>267</v>
      </c>
      <c r="C1606" s="4" t="s">
        <v>261</v>
      </c>
      <c r="D1606" s="4" t="s">
        <v>268</v>
      </c>
      <c r="E1606" s="4" t="s">
        <v>1256</v>
      </c>
      <c r="F1606" s="42">
        <v>4235.8008</v>
      </c>
      <c r="G1606" s="42">
        <v>4813.41</v>
      </c>
    </row>
    <row r="1607" spans="1:7" outlineLevel="3">
      <c r="A1607" s="3">
        <v>38527</v>
      </c>
      <c r="B1607" s="4" t="s">
        <v>267</v>
      </c>
      <c r="C1607" s="4" t="s">
        <v>261</v>
      </c>
      <c r="D1607" s="4" t="s">
        <v>254</v>
      </c>
      <c r="E1607" s="4" t="s">
        <v>1236</v>
      </c>
      <c r="F1607" s="42">
        <v>1402.9664</v>
      </c>
      <c r="G1607" s="42">
        <v>1594.28</v>
      </c>
    </row>
    <row r="1608" spans="1:7" outlineLevel="3">
      <c r="A1608" s="3">
        <v>38548</v>
      </c>
      <c r="B1608" s="4" t="s">
        <v>267</v>
      </c>
      <c r="C1608" s="4" t="s">
        <v>261</v>
      </c>
      <c r="D1608" s="4" t="s">
        <v>262</v>
      </c>
      <c r="E1608" s="4" t="s">
        <v>1183</v>
      </c>
      <c r="F1608" s="42">
        <v>1908.5475000000001</v>
      </c>
      <c r="G1608" s="42">
        <v>2544.73</v>
      </c>
    </row>
    <row r="1609" spans="1:7" outlineLevel="3">
      <c r="A1609" s="3">
        <v>38561</v>
      </c>
      <c r="B1609" s="4" t="s">
        <v>267</v>
      </c>
      <c r="C1609" s="4" t="s">
        <v>261</v>
      </c>
      <c r="D1609" s="4" t="s">
        <v>256</v>
      </c>
      <c r="E1609" s="4" t="s">
        <v>1139</v>
      </c>
      <c r="F1609" s="42">
        <v>2898.1956999999998</v>
      </c>
      <c r="G1609" s="42">
        <v>6739.99</v>
      </c>
    </row>
    <row r="1610" spans="1:7" outlineLevel="3">
      <c r="A1610" s="3">
        <v>38562</v>
      </c>
      <c r="B1610" s="4" t="s">
        <v>267</v>
      </c>
      <c r="C1610" s="4" t="s">
        <v>261</v>
      </c>
      <c r="D1610" s="4" t="s">
        <v>251</v>
      </c>
      <c r="E1610" s="4" t="s">
        <v>791</v>
      </c>
      <c r="F1610" s="42">
        <v>966.49300000000005</v>
      </c>
      <c r="G1610" s="42">
        <v>1757.26</v>
      </c>
    </row>
    <row r="1611" spans="1:7" outlineLevel="3">
      <c r="A1611" s="3">
        <v>38609</v>
      </c>
      <c r="B1611" s="4" t="s">
        <v>267</v>
      </c>
      <c r="C1611" s="4" t="s">
        <v>261</v>
      </c>
      <c r="D1611" s="4" t="s">
        <v>317</v>
      </c>
      <c r="E1611" s="4" t="s">
        <v>1011</v>
      </c>
      <c r="F1611" s="42">
        <v>3607.2410000000004</v>
      </c>
      <c r="G1611" s="42">
        <v>6558.62</v>
      </c>
    </row>
    <row r="1612" spans="1:7" outlineLevel="3">
      <c r="A1612" s="3">
        <v>38615</v>
      </c>
      <c r="B1612" s="4" t="s">
        <v>267</v>
      </c>
      <c r="C1612" s="4" t="s">
        <v>261</v>
      </c>
      <c r="D1612" s="4" t="s">
        <v>259</v>
      </c>
      <c r="E1612" s="4" t="s">
        <v>993</v>
      </c>
      <c r="F1612" s="42">
        <v>1458.1886</v>
      </c>
      <c r="G1612" s="42">
        <v>1559.56</v>
      </c>
    </row>
    <row r="1613" spans="1:7" outlineLevel="3">
      <c r="A1613" s="3">
        <v>38659</v>
      </c>
      <c r="B1613" s="4" t="s">
        <v>267</v>
      </c>
      <c r="C1613" s="4" t="s">
        <v>261</v>
      </c>
      <c r="D1613" s="4" t="s">
        <v>256</v>
      </c>
      <c r="E1613" s="4" t="s">
        <v>882</v>
      </c>
      <c r="F1613" s="42">
        <v>785.95</v>
      </c>
      <c r="G1613" s="42">
        <v>1429</v>
      </c>
    </row>
    <row r="1614" spans="1:7" outlineLevel="3">
      <c r="A1614" s="3">
        <v>38712</v>
      </c>
      <c r="B1614" s="4" t="s">
        <v>267</v>
      </c>
      <c r="C1614" s="4" t="s">
        <v>261</v>
      </c>
      <c r="D1614" s="4" t="s">
        <v>262</v>
      </c>
      <c r="E1614" s="4" t="s">
        <v>748</v>
      </c>
      <c r="F1614" s="42">
        <v>8598.605950000001</v>
      </c>
      <c r="G1614" s="42">
        <v>9196.3700000000008</v>
      </c>
    </row>
    <row r="1615" spans="1:7" outlineLevel="3">
      <c r="A1615" s="3">
        <v>38717</v>
      </c>
      <c r="B1615" s="4" t="s">
        <v>267</v>
      </c>
      <c r="C1615" s="4" t="s">
        <v>261</v>
      </c>
      <c r="D1615" s="4" t="s">
        <v>254</v>
      </c>
      <c r="E1615" s="4" t="s">
        <v>727</v>
      </c>
      <c r="F1615" s="42">
        <v>4764.7050000000008</v>
      </c>
      <c r="G1615" s="42">
        <v>8663.1</v>
      </c>
    </row>
    <row r="1616" spans="1:7" outlineLevel="3">
      <c r="A1616" s="3">
        <v>38759</v>
      </c>
      <c r="B1616" s="4" t="s">
        <v>267</v>
      </c>
      <c r="C1616" s="4" t="s">
        <v>261</v>
      </c>
      <c r="D1616" s="4" t="s">
        <v>259</v>
      </c>
      <c r="E1616" s="4" t="s">
        <v>612</v>
      </c>
      <c r="F1616" s="42">
        <v>4972.22</v>
      </c>
      <c r="G1616" s="42">
        <v>9040.4</v>
      </c>
    </row>
    <row r="1617" spans="1:7" outlineLevel="3">
      <c r="A1617" s="3">
        <v>38778</v>
      </c>
      <c r="B1617" s="4" t="s">
        <v>267</v>
      </c>
      <c r="C1617" s="4" t="s">
        <v>261</v>
      </c>
      <c r="D1617" s="4" t="s">
        <v>251</v>
      </c>
      <c r="E1617" s="4" t="s">
        <v>560</v>
      </c>
      <c r="F1617" s="42">
        <v>3827.0385000000006</v>
      </c>
      <c r="G1617" s="42">
        <v>8504.5300000000007</v>
      </c>
    </row>
    <row r="1618" spans="1:7" outlineLevel="3">
      <c r="A1618" s="3">
        <v>38788</v>
      </c>
      <c r="B1618" s="4" t="s">
        <v>267</v>
      </c>
      <c r="C1618" s="4" t="s">
        <v>261</v>
      </c>
      <c r="D1618" s="4" t="s">
        <v>265</v>
      </c>
      <c r="E1618" s="4" t="s">
        <v>535</v>
      </c>
      <c r="F1618" s="42">
        <v>4265.7031999999999</v>
      </c>
      <c r="G1618" s="42">
        <v>4847.3900000000003</v>
      </c>
    </row>
    <row r="1619" spans="1:7" outlineLevel="3">
      <c r="A1619" s="3">
        <v>38813</v>
      </c>
      <c r="B1619" s="4" t="s">
        <v>267</v>
      </c>
      <c r="C1619" s="4" t="s">
        <v>261</v>
      </c>
      <c r="D1619" s="4" t="s">
        <v>317</v>
      </c>
      <c r="E1619" s="4" t="s">
        <v>466</v>
      </c>
      <c r="F1619" s="42">
        <v>4686.9570000000003</v>
      </c>
      <c r="G1619" s="42">
        <v>8521.74</v>
      </c>
    </row>
    <row r="1620" spans="1:7" outlineLevel="3">
      <c r="A1620" s="3">
        <v>38840</v>
      </c>
      <c r="B1620" s="4" t="s">
        <v>267</v>
      </c>
      <c r="C1620" s="4" t="s">
        <v>261</v>
      </c>
      <c r="D1620" s="4" t="s">
        <v>279</v>
      </c>
      <c r="E1620" s="4" t="s">
        <v>391</v>
      </c>
      <c r="F1620" s="42">
        <v>3904.1549999999997</v>
      </c>
      <c r="G1620" s="42">
        <v>5205.54</v>
      </c>
    </row>
    <row r="1621" spans="1:7" outlineLevel="3">
      <c r="A1621" s="3">
        <v>38849</v>
      </c>
      <c r="B1621" s="4" t="s">
        <v>267</v>
      </c>
      <c r="C1621" s="4" t="s">
        <v>261</v>
      </c>
      <c r="D1621" s="4" t="s">
        <v>276</v>
      </c>
      <c r="E1621" s="4" t="s">
        <v>368</v>
      </c>
      <c r="F1621" s="42">
        <v>1122.2566999999999</v>
      </c>
      <c r="G1621" s="42">
        <v>1902.13</v>
      </c>
    </row>
    <row r="1622" spans="1:7" outlineLevel="3">
      <c r="A1622" s="3">
        <v>38864</v>
      </c>
      <c r="B1622" s="4" t="s">
        <v>267</v>
      </c>
      <c r="C1622" s="4" t="s">
        <v>261</v>
      </c>
      <c r="D1622" s="4" t="s">
        <v>281</v>
      </c>
      <c r="E1622" s="4" t="s">
        <v>324</v>
      </c>
      <c r="F1622" s="42">
        <v>1067.1624999999999</v>
      </c>
      <c r="G1622" s="42">
        <v>1808.75</v>
      </c>
    </row>
    <row r="1623" spans="1:7" outlineLevel="3">
      <c r="A1623" s="3">
        <v>38866</v>
      </c>
      <c r="B1623" s="4" t="s">
        <v>267</v>
      </c>
      <c r="C1623" s="4" t="s">
        <v>261</v>
      </c>
      <c r="D1623" s="4" t="s">
        <v>317</v>
      </c>
      <c r="E1623" s="4" t="s">
        <v>318</v>
      </c>
      <c r="F1623" s="42">
        <v>295.78559999999999</v>
      </c>
      <c r="G1623" s="42">
        <v>336.12</v>
      </c>
    </row>
    <row r="1624" spans="1:7" outlineLevel="3">
      <c r="A1624" s="3">
        <v>38876</v>
      </c>
      <c r="B1624" s="4" t="s">
        <v>267</v>
      </c>
      <c r="C1624" s="4" t="s">
        <v>261</v>
      </c>
      <c r="D1624" s="4" t="s">
        <v>276</v>
      </c>
      <c r="E1624" s="4" t="s">
        <v>291</v>
      </c>
      <c r="F1624" s="42">
        <v>2605.3515000000002</v>
      </c>
      <c r="G1624" s="42">
        <v>5789.67</v>
      </c>
    </row>
    <row r="1625" spans="1:7" outlineLevel="3">
      <c r="A1625" s="3">
        <v>38880</v>
      </c>
      <c r="B1625" s="4" t="s">
        <v>267</v>
      </c>
      <c r="C1625" s="4" t="s">
        <v>261</v>
      </c>
      <c r="D1625" s="4" t="s">
        <v>268</v>
      </c>
      <c r="E1625" s="4" t="s">
        <v>269</v>
      </c>
      <c r="F1625" s="42">
        <v>3786.4939999999997</v>
      </c>
      <c r="G1625" s="42">
        <v>8805.7999999999993</v>
      </c>
    </row>
    <row r="1626" spans="1:7" outlineLevel="2">
      <c r="A1626" s="3"/>
      <c r="B1626" s="4"/>
      <c r="C1626" s="49" t="s">
        <v>2231</v>
      </c>
      <c r="D1626" s="4"/>
      <c r="E1626" s="4"/>
      <c r="F1626" s="42"/>
      <c r="G1626" s="42">
        <f>SUBTOTAL(9,G1590:G1625)</f>
        <v>169710.11</v>
      </c>
    </row>
    <row r="1627" spans="1:7" outlineLevel="3">
      <c r="A1627" s="3">
        <v>38162</v>
      </c>
      <c r="B1627" s="4" t="s">
        <v>267</v>
      </c>
      <c r="C1627" s="4" t="s">
        <v>258</v>
      </c>
      <c r="D1627" s="4" t="s">
        <v>276</v>
      </c>
      <c r="E1627" s="4" t="s">
        <v>2127</v>
      </c>
      <c r="F1627" s="42">
        <v>1712.0752</v>
      </c>
      <c r="G1627" s="42">
        <v>1945.54</v>
      </c>
    </row>
    <row r="1628" spans="1:7" outlineLevel="3">
      <c r="A1628" s="3">
        <v>38176</v>
      </c>
      <c r="B1628" s="4" t="s">
        <v>267</v>
      </c>
      <c r="C1628" s="4" t="s">
        <v>258</v>
      </c>
      <c r="D1628" s="4" t="s">
        <v>251</v>
      </c>
      <c r="E1628" s="4" t="s">
        <v>2096</v>
      </c>
      <c r="F1628" s="42">
        <v>3734.64</v>
      </c>
      <c r="G1628" s="42">
        <v>4979.5200000000004</v>
      </c>
    </row>
    <row r="1629" spans="1:7" outlineLevel="3">
      <c r="A1629" s="3">
        <v>38182</v>
      </c>
      <c r="B1629" s="4" t="s">
        <v>267</v>
      </c>
      <c r="C1629" s="4" t="s">
        <v>258</v>
      </c>
      <c r="D1629" s="4" t="s">
        <v>281</v>
      </c>
      <c r="E1629" s="4" t="s">
        <v>2086</v>
      </c>
      <c r="F1629" s="42">
        <v>4413.6810000000005</v>
      </c>
      <c r="G1629" s="42">
        <v>9808.18</v>
      </c>
    </row>
    <row r="1630" spans="1:7" outlineLevel="3">
      <c r="A1630" s="3">
        <v>38202</v>
      </c>
      <c r="B1630" s="4" t="s">
        <v>267</v>
      </c>
      <c r="C1630" s="4" t="s">
        <v>258</v>
      </c>
      <c r="D1630" s="4" t="s">
        <v>279</v>
      </c>
      <c r="E1630" s="4" t="s">
        <v>2034</v>
      </c>
      <c r="F1630" s="42">
        <v>3758.9611</v>
      </c>
      <c r="G1630" s="42">
        <v>8741.77</v>
      </c>
    </row>
    <row r="1631" spans="1:7" outlineLevel="3">
      <c r="A1631" s="3">
        <v>38215</v>
      </c>
      <c r="B1631" s="4" t="s">
        <v>267</v>
      </c>
      <c r="C1631" s="4" t="s">
        <v>258</v>
      </c>
      <c r="D1631" s="4" t="s">
        <v>245</v>
      </c>
      <c r="E1631" s="4" t="s">
        <v>2010</v>
      </c>
      <c r="F1631" s="42">
        <v>2645.0589</v>
      </c>
      <c r="G1631" s="42">
        <v>2828.94</v>
      </c>
    </row>
    <row r="1632" spans="1:7" outlineLevel="3">
      <c r="A1632" s="3">
        <v>38227</v>
      </c>
      <c r="B1632" s="4" t="s">
        <v>267</v>
      </c>
      <c r="C1632" s="4" t="s">
        <v>258</v>
      </c>
      <c r="D1632" s="4" t="s">
        <v>259</v>
      </c>
      <c r="E1632" s="4" t="s">
        <v>1983</v>
      </c>
      <c r="F1632" s="42">
        <v>964.14480000000003</v>
      </c>
      <c r="G1632" s="42">
        <v>1417.86</v>
      </c>
    </row>
    <row r="1633" spans="1:7" outlineLevel="3">
      <c r="A1633" s="3">
        <v>38260</v>
      </c>
      <c r="B1633" s="4" t="s">
        <v>267</v>
      </c>
      <c r="C1633" s="4" t="s">
        <v>258</v>
      </c>
      <c r="D1633" s="4" t="s">
        <v>281</v>
      </c>
      <c r="E1633" s="4" t="s">
        <v>1884</v>
      </c>
      <c r="F1633" s="42">
        <v>3523.6395000000002</v>
      </c>
      <c r="G1633" s="42">
        <v>9523.35</v>
      </c>
    </row>
    <row r="1634" spans="1:7" outlineLevel="3">
      <c r="A1634" s="3">
        <v>38263</v>
      </c>
      <c r="B1634" s="4" t="s">
        <v>267</v>
      </c>
      <c r="C1634" s="4" t="s">
        <v>258</v>
      </c>
      <c r="D1634" s="4" t="s">
        <v>276</v>
      </c>
      <c r="E1634" s="4" t="s">
        <v>1875</v>
      </c>
      <c r="F1634" s="42">
        <v>975.03359999999998</v>
      </c>
      <c r="G1634" s="42">
        <v>2267.52</v>
      </c>
    </row>
    <row r="1635" spans="1:7" outlineLevel="3">
      <c r="A1635" s="3">
        <v>38301</v>
      </c>
      <c r="B1635" s="4" t="s">
        <v>267</v>
      </c>
      <c r="C1635" s="4" t="s">
        <v>258</v>
      </c>
      <c r="D1635" s="4" t="s">
        <v>279</v>
      </c>
      <c r="E1635" s="4" t="s">
        <v>1794</v>
      </c>
      <c r="F1635" s="42">
        <v>243.90300000000002</v>
      </c>
      <c r="G1635" s="42">
        <v>443.46</v>
      </c>
    </row>
    <row r="1636" spans="1:7" outlineLevel="3">
      <c r="A1636" s="3">
        <v>38325</v>
      </c>
      <c r="B1636" s="4" t="s">
        <v>267</v>
      </c>
      <c r="C1636" s="4" t="s">
        <v>258</v>
      </c>
      <c r="D1636" s="4" t="s">
        <v>303</v>
      </c>
      <c r="E1636" s="4" t="s">
        <v>515</v>
      </c>
      <c r="F1636" s="42">
        <v>1980.135</v>
      </c>
      <c r="G1636" s="42">
        <v>2640.18</v>
      </c>
    </row>
    <row r="1637" spans="1:7" outlineLevel="3">
      <c r="A1637" s="3">
        <v>38352</v>
      </c>
      <c r="B1637" s="4" t="s">
        <v>267</v>
      </c>
      <c r="C1637" s="4" t="s">
        <v>258</v>
      </c>
      <c r="D1637" s="4" t="s">
        <v>268</v>
      </c>
      <c r="E1637" s="4" t="s">
        <v>1674</v>
      </c>
      <c r="F1637" s="42">
        <v>8667.1728000000003</v>
      </c>
      <c r="G1637" s="42">
        <v>9849.06</v>
      </c>
    </row>
    <row r="1638" spans="1:7" outlineLevel="3">
      <c r="A1638" s="3">
        <v>38380</v>
      </c>
      <c r="B1638" s="4" t="s">
        <v>267</v>
      </c>
      <c r="C1638" s="4" t="s">
        <v>258</v>
      </c>
      <c r="D1638" s="4" t="s">
        <v>256</v>
      </c>
      <c r="E1638" s="4" t="s">
        <v>1586</v>
      </c>
      <c r="F1638" s="42">
        <v>510.95249999999999</v>
      </c>
      <c r="G1638" s="42">
        <v>681.27</v>
      </c>
    </row>
    <row r="1639" spans="1:7" outlineLevel="3">
      <c r="A1639" s="3">
        <v>38408</v>
      </c>
      <c r="B1639" s="4" t="s">
        <v>267</v>
      </c>
      <c r="C1639" s="4" t="s">
        <v>258</v>
      </c>
      <c r="D1639" s="4" t="s">
        <v>276</v>
      </c>
      <c r="E1639" s="4" t="s">
        <v>835</v>
      </c>
      <c r="F1639" s="42">
        <v>3112.8674999999998</v>
      </c>
      <c r="G1639" s="42">
        <v>4150.49</v>
      </c>
    </row>
    <row r="1640" spans="1:7" outlineLevel="3">
      <c r="A1640" s="3">
        <v>38409</v>
      </c>
      <c r="B1640" s="4" t="s">
        <v>267</v>
      </c>
      <c r="C1640" s="4" t="s">
        <v>258</v>
      </c>
      <c r="D1640" s="4" t="s">
        <v>259</v>
      </c>
      <c r="E1640" s="4" t="s">
        <v>1515</v>
      </c>
      <c r="F1640" s="42">
        <v>1410.75605</v>
      </c>
      <c r="G1640" s="42">
        <v>1508.83</v>
      </c>
    </row>
    <row r="1641" spans="1:7" outlineLevel="3">
      <c r="A1641" s="3">
        <v>38425</v>
      </c>
      <c r="B1641" s="4" t="s">
        <v>267</v>
      </c>
      <c r="C1641" s="4" t="s">
        <v>258</v>
      </c>
      <c r="D1641" s="4" t="s">
        <v>279</v>
      </c>
      <c r="E1641" s="4" t="s">
        <v>1480</v>
      </c>
      <c r="F1641" s="42">
        <v>2282.1820000000002</v>
      </c>
      <c r="G1641" s="42">
        <v>3356.15</v>
      </c>
    </row>
    <row r="1642" spans="1:7" outlineLevel="3">
      <c r="A1642" s="3">
        <v>38445</v>
      </c>
      <c r="B1642" s="4" t="s">
        <v>267</v>
      </c>
      <c r="C1642" s="4" t="s">
        <v>258</v>
      </c>
      <c r="D1642" s="4" t="s">
        <v>254</v>
      </c>
      <c r="E1642" s="4" t="s">
        <v>1427</v>
      </c>
      <c r="F1642" s="42">
        <v>732.1893</v>
      </c>
      <c r="G1642" s="42">
        <v>1978.89</v>
      </c>
    </row>
    <row r="1643" spans="1:7" outlineLevel="3">
      <c r="A1643" s="3">
        <v>38473</v>
      </c>
      <c r="B1643" s="4" t="s">
        <v>267</v>
      </c>
      <c r="C1643" s="4" t="s">
        <v>258</v>
      </c>
      <c r="D1643" s="4" t="s">
        <v>256</v>
      </c>
      <c r="E1643" s="4" t="s">
        <v>1363</v>
      </c>
      <c r="F1643" s="42">
        <v>2952.3647999999998</v>
      </c>
      <c r="G1643" s="42">
        <v>3354.96</v>
      </c>
    </row>
    <row r="1644" spans="1:7" outlineLevel="3">
      <c r="A1644" s="3">
        <v>38499</v>
      </c>
      <c r="B1644" s="4" t="s">
        <v>267</v>
      </c>
      <c r="C1644" s="4" t="s">
        <v>258</v>
      </c>
      <c r="D1644" s="4" t="s">
        <v>265</v>
      </c>
      <c r="E1644" s="4" t="s">
        <v>1303</v>
      </c>
      <c r="F1644" s="42">
        <v>2116.3997999999997</v>
      </c>
      <c r="G1644" s="42">
        <v>4921.8599999999997</v>
      </c>
    </row>
    <row r="1645" spans="1:7" outlineLevel="3">
      <c r="A1645" s="3">
        <v>38502</v>
      </c>
      <c r="B1645" s="4" t="s">
        <v>267</v>
      </c>
      <c r="C1645" s="4" t="s">
        <v>258</v>
      </c>
      <c r="D1645" s="4" t="s">
        <v>254</v>
      </c>
      <c r="E1645" s="4" t="s">
        <v>1293</v>
      </c>
      <c r="F1645" s="42">
        <v>222.678</v>
      </c>
      <c r="G1645" s="42">
        <v>494.84</v>
      </c>
    </row>
    <row r="1646" spans="1:7" outlineLevel="3">
      <c r="A1646" s="3">
        <v>38553</v>
      </c>
      <c r="B1646" s="4" t="s">
        <v>267</v>
      </c>
      <c r="C1646" s="4" t="s">
        <v>258</v>
      </c>
      <c r="D1646" s="4" t="s">
        <v>251</v>
      </c>
      <c r="E1646" s="4" t="s">
        <v>1165</v>
      </c>
      <c r="F1646" s="42">
        <v>2051.0527000000002</v>
      </c>
      <c r="G1646" s="42">
        <v>4769.8900000000003</v>
      </c>
    </row>
    <row r="1647" spans="1:7" outlineLevel="3">
      <c r="A1647" s="3">
        <v>38568</v>
      </c>
      <c r="B1647" s="4" t="s">
        <v>267</v>
      </c>
      <c r="C1647" s="4" t="s">
        <v>258</v>
      </c>
      <c r="D1647" s="4" t="s">
        <v>281</v>
      </c>
      <c r="E1647" s="4" t="s">
        <v>1124</v>
      </c>
      <c r="F1647" s="42">
        <v>4911.2464500000006</v>
      </c>
      <c r="G1647" s="42">
        <v>5252.67</v>
      </c>
    </row>
    <row r="1648" spans="1:7" outlineLevel="3">
      <c r="A1648" s="3">
        <v>38571</v>
      </c>
      <c r="B1648" s="4" t="s">
        <v>267</v>
      </c>
      <c r="C1648" s="4" t="s">
        <v>258</v>
      </c>
      <c r="D1648" s="4" t="s">
        <v>262</v>
      </c>
      <c r="E1648" s="4" t="s">
        <v>1114</v>
      </c>
      <c r="F1648" s="42">
        <v>4037.3688999999999</v>
      </c>
      <c r="G1648" s="42">
        <v>9389.23</v>
      </c>
    </row>
    <row r="1649" spans="1:7" outlineLevel="3">
      <c r="A1649" s="3">
        <v>38587</v>
      </c>
      <c r="B1649" s="4" t="s">
        <v>267</v>
      </c>
      <c r="C1649" s="4" t="s">
        <v>258</v>
      </c>
      <c r="D1649" s="4" t="s">
        <v>303</v>
      </c>
      <c r="E1649" s="4" t="s">
        <v>1075</v>
      </c>
      <c r="F1649" s="42">
        <v>5301.9169999999995</v>
      </c>
      <c r="G1649" s="42">
        <v>8986.2999999999993</v>
      </c>
    </row>
    <row r="1650" spans="1:7" outlineLevel="3">
      <c r="A1650" s="3">
        <v>38604</v>
      </c>
      <c r="B1650" s="4" t="s">
        <v>267</v>
      </c>
      <c r="C1650" s="4" t="s">
        <v>258</v>
      </c>
      <c r="D1650" s="4" t="s">
        <v>251</v>
      </c>
      <c r="E1650" s="4" t="s">
        <v>1026</v>
      </c>
      <c r="F1650" s="42">
        <v>6992.6384000000007</v>
      </c>
      <c r="G1650" s="42">
        <v>7946.18</v>
      </c>
    </row>
    <row r="1651" spans="1:7" outlineLevel="3">
      <c r="A1651" s="3">
        <v>38625</v>
      </c>
      <c r="B1651" s="4" t="s">
        <v>267</v>
      </c>
      <c r="C1651" s="4" t="s">
        <v>258</v>
      </c>
      <c r="D1651" s="4" t="s">
        <v>262</v>
      </c>
      <c r="E1651" s="4" t="s">
        <v>971</v>
      </c>
      <c r="F1651" s="42">
        <v>610.89840000000004</v>
      </c>
      <c r="G1651" s="42">
        <v>898.38</v>
      </c>
    </row>
    <row r="1652" spans="1:7" outlineLevel="3">
      <c r="A1652" s="3">
        <v>38642</v>
      </c>
      <c r="B1652" s="4" t="s">
        <v>267</v>
      </c>
      <c r="C1652" s="4" t="s">
        <v>258</v>
      </c>
      <c r="D1652" s="4" t="s">
        <v>279</v>
      </c>
      <c r="E1652" s="4" t="s">
        <v>920</v>
      </c>
      <c r="F1652" s="42">
        <v>5729.6324999999997</v>
      </c>
      <c r="G1652" s="42">
        <v>7639.51</v>
      </c>
    </row>
    <row r="1653" spans="1:7" outlineLevel="3">
      <c r="A1653" s="3">
        <v>38661</v>
      </c>
      <c r="B1653" s="4" t="s">
        <v>267</v>
      </c>
      <c r="C1653" s="4" t="s">
        <v>258</v>
      </c>
      <c r="D1653" s="4" t="s">
        <v>303</v>
      </c>
      <c r="E1653" s="4" t="s">
        <v>877</v>
      </c>
      <c r="F1653" s="42">
        <v>2510.1938</v>
      </c>
      <c r="G1653" s="42">
        <v>5837.66</v>
      </c>
    </row>
    <row r="1654" spans="1:7" outlineLevel="3">
      <c r="A1654" s="3">
        <v>38664</v>
      </c>
      <c r="B1654" s="4" t="s">
        <v>267</v>
      </c>
      <c r="C1654" s="4" t="s">
        <v>258</v>
      </c>
      <c r="D1654" s="4" t="s">
        <v>303</v>
      </c>
      <c r="E1654" s="4" t="s">
        <v>870</v>
      </c>
      <c r="F1654" s="42">
        <v>3336.1549999999997</v>
      </c>
      <c r="G1654" s="42">
        <v>5654.5</v>
      </c>
    </row>
    <row r="1655" spans="1:7" outlineLevel="3">
      <c r="A1655" s="3">
        <v>38669</v>
      </c>
      <c r="B1655" s="4" t="s">
        <v>267</v>
      </c>
      <c r="C1655" s="4" t="s">
        <v>258</v>
      </c>
      <c r="D1655" s="4" t="s">
        <v>265</v>
      </c>
      <c r="E1655" s="4" t="s">
        <v>796</v>
      </c>
      <c r="F1655" s="42">
        <v>3653.6353000000004</v>
      </c>
      <c r="G1655" s="42">
        <v>9874.69</v>
      </c>
    </row>
    <row r="1656" spans="1:7" outlineLevel="3">
      <c r="A1656" s="3">
        <v>38671</v>
      </c>
      <c r="B1656" s="4" t="s">
        <v>267</v>
      </c>
      <c r="C1656" s="4" t="s">
        <v>258</v>
      </c>
      <c r="D1656" s="4" t="s">
        <v>317</v>
      </c>
      <c r="E1656" s="4" t="s">
        <v>856</v>
      </c>
      <c r="F1656" s="42">
        <v>2345.6158</v>
      </c>
      <c r="G1656" s="42">
        <v>2508.6799999999998</v>
      </c>
    </row>
    <row r="1657" spans="1:7" outlineLevel="3">
      <c r="A1657" s="3">
        <v>38672</v>
      </c>
      <c r="B1657" s="4" t="s">
        <v>267</v>
      </c>
      <c r="C1657" s="4" t="s">
        <v>258</v>
      </c>
      <c r="D1657" s="4" t="s">
        <v>281</v>
      </c>
      <c r="E1657" s="4" t="s">
        <v>852</v>
      </c>
      <c r="F1657" s="42">
        <v>4919.2220000000007</v>
      </c>
      <c r="G1657" s="42">
        <v>8944.0400000000009</v>
      </c>
    </row>
    <row r="1658" spans="1:7" outlineLevel="3">
      <c r="A1658" s="3">
        <v>38680</v>
      </c>
      <c r="B1658" s="4" t="s">
        <v>267</v>
      </c>
      <c r="C1658" s="4" t="s">
        <v>258</v>
      </c>
      <c r="D1658" s="4" t="s">
        <v>288</v>
      </c>
      <c r="E1658" s="4" t="s">
        <v>828</v>
      </c>
      <c r="F1658" s="42">
        <v>3269.8447000000001</v>
      </c>
      <c r="G1658" s="42">
        <v>7604.29</v>
      </c>
    </row>
    <row r="1659" spans="1:7" outlineLevel="3">
      <c r="A1659" s="3">
        <v>38681</v>
      </c>
      <c r="B1659" s="4" t="s">
        <v>267</v>
      </c>
      <c r="C1659" s="4" t="s">
        <v>258</v>
      </c>
      <c r="D1659" s="4" t="s">
        <v>265</v>
      </c>
      <c r="E1659" s="4" t="s">
        <v>826</v>
      </c>
      <c r="F1659" s="42">
        <v>3202.8527999999997</v>
      </c>
      <c r="G1659" s="42">
        <v>5522.16</v>
      </c>
    </row>
    <row r="1660" spans="1:7" outlineLevel="3">
      <c r="A1660" s="3">
        <v>38689</v>
      </c>
      <c r="B1660" s="4" t="s">
        <v>267</v>
      </c>
      <c r="C1660" s="4" t="s">
        <v>258</v>
      </c>
      <c r="D1660" s="4" t="s">
        <v>265</v>
      </c>
      <c r="E1660" s="4" t="s">
        <v>809</v>
      </c>
      <c r="F1660" s="42">
        <v>2650.3393999999998</v>
      </c>
      <c r="G1660" s="42">
        <v>6163.58</v>
      </c>
    </row>
    <row r="1661" spans="1:7" outlineLevel="3">
      <c r="A1661" s="3">
        <v>38692</v>
      </c>
      <c r="B1661" s="4" t="s">
        <v>267</v>
      </c>
      <c r="C1661" s="4" t="s">
        <v>258</v>
      </c>
      <c r="D1661" s="4" t="s">
        <v>262</v>
      </c>
      <c r="E1661" s="4" t="s">
        <v>802</v>
      </c>
      <c r="F1661" s="42">
        <v>1518.2024999999999</v>
      </c>
      <c r="G1661" s="42">
        <v>2024.27</v>
      </c>
    </row>
    <row r="1662" spans="1:7" outlineLevel="3">
      <c r="A1662" s="3">
        <v>38703</v>
      </c>
      <c r="B1662" s="4" t="s">
        <v>267</v>
      </c>
      <c r="C1662" s="4" t="s">
        <v>258</v>
      </c>
      <c r="D1662" s="4" t="s">
        <v>279</v>
      </c>
      <c r="E1662" s="4" t="s">
        <v>775</v>
      </c>
      <c r="F1662" s="42">
        <v>8077.5304500000002</v>
      </c>
      <c r="G1662" s="42">
        <v>8639.07</v>
      </c>
    </row>
    <row r="1663" spans="1:7" outlineLevel="3">
      <c r="A1663" s="3">
        <v>38704</v>
      </c>
      <c r="B1663" s="4" t="s">
        <v>267</v>
      </c>
      <c r="C1663" s="4" t="s">
        <v>258</v>
      </c>
      <c r="D1663" s="4" t="s">
        <v>254</v>
      </c>
      <c r="E1663" s="4" t="s">
        <v>772</v>
      </c>
      <c r="F1663" s="42">
        <v>3553.8092999999999</v>
      </c>
      <c r="G1663" s="42">
        <v>9604.89</v>
      </c>
    </row>
    <row r="1664" spans="1:7" outlineLevel="3">
      <c r="A1664" s="3">
        <v>38713</v>
      </c>
      <c r="B1664" s="4" t="s">
        <v>267</v>
      </c>
      <c r="C1664" s="4" t="s">
        <v>258</v>
      </c>
      <c r="D1664" s="4" t="s">
        <v>254</v>
      </c>
      <c r="E1664" s="4" t="s">
        <v>744</v>
      </c>
      <c r="F1664" s="42">
        <v>6101.0960000000014</v>
      </c>
      <c r="G1664" s="42">
        <v>8972.2000000000007</v>
      </c>
    </row>
    <row r="1665" spans="1:7" outlineLevel="3">
      <c r="A1665" s="3">
        <v>38725</v>
      </c>
      <c r="B1665" s="4" t="s">
        <v>267</v>
      </c>
      <c r="C1665" s="4" t="s">
        <v>258</v>
      </c>
      <c r="D1665" s="4" t="s">
        <v>276</v>
      </c>
      <c r="E1665" s="4" t="s">
        <v>703</v>
      </c>
      <c r="F1665" s="42">
        <v>1194.3855000000001</v>
      </c>
      <c r="G1665" s="42">
        <v>2654.19</v>
      </c>
    </row>
    <row r="1666" spans="1:7" outlineLevel="3">
      <c r="A1666" s="3">
        <v>38738</v>
      </c>
      <c r="B1666" s="4" t="s">
        <v>267</v>
      </c>
      <c r="C1666" s="4" t="s">
        <v>258</v>
      </c>
      <c r="D1666" s="4" t="s">
        <v>303</v>
      </c>
      <c r="E1666" s="4" t="s">
        <v>669</v>
      </c>
      <c r="F1666" s="42">
        <v>7438.0680000000002</v>
      </c>
      <c r="G1666" s="42">
        <v>8452.35</v>
      </c>
    </row>
    <row r="1667" spans="1:7" outlineLevel="3">
      <c r="A1667" s="3">
        <v>38758</v>
      </c>
      <c r="B1667" s="4" t="s">
        <v>267</v>
      </c>
      <c r="C1667" s="4" t="s">
        <v>258</v>
      </c>
      <c r="D1667" s="4" t="s">
        <v>279</v>
      </c>
      <c r="E1667" s="4" t="s">
        <v>616</v>
      </c>
      <c r="F1667" s="42">
        <v>2542.4395</v>
      </c>
      <c r="G1667" s="42">
        <v>5912.65</v>
      </c>
    </row>
    <row r="1668" spans="1:7" outlineLevel="3">
      <c r="A1668" s="3">
        <v>38768</v>
      </c>
      <c r="B1668" s="4" t="s">
        <v>267</v>
      </c>
      <c r="C1668" s="4" t="s">
        <v>258</v>
      </c>
      <c r="D1668" s="4" t="s">
        <v>251</v>
      </c>
      <c r="E1668" s="4" t="s">
        <v>590</v>
      </c>
      <c r="F1668" s="42">
        <v>2423.79</v>
      </c>
      <c r="G1668" s="42">
        <v>5386.2</v>
      </c>
    </row>
    <row r="1669" spans="1:7" outlineLevel="3">
      <c r="A1669" s="3">
        <v>38796</v>
      </c>
      <c r="B1669" s="4" t="s">
        <v>267</v>
      </c>
      <c r="C1669" s="4" t="s">
        <v>258</v>
      </c>
      <c r="D1669" s="4" t="s">
        <v>262</v>
      </c>
      <c r="E1669" s="4" t="s">
        <v>518</v>
      </c>
      <c r="F1669" s="42">
        <v>699.2444999999999</v>
      </c>
      <c r="G1669" s="42">
        <v>1889.85</v>
      </c>
    </row>
    <row r="1670" spans="1:7" outlineLevel="3">
      <c r="A1670" s="3">
        <v>38797</v>
      </c>
      <c r="B1670" s="4" t="s">
        <v>267</v>
      </c>
      <c r="C1670" s="4" t="s">
        <v>258</v>
      </c>
      <c r="D1670" s="4" t="s">
        <v>268</v>
      </c>
      <c r="E1670" s="4" t="s">
        <v>516</v>
      </c>
      <c r="F1670" s="42">
        <v>2464.9074999999998</v>
      </c>
      <c r="G1670" s="42">
        <v>4481.6499999999996</v>
      </c>
    </row>
    <row r="1671" spans="1:7" outlineLevel="3">
      <c r="A1671" s="3">
        <v>38837</v>
      </c>
      <c r="B1671" s="4" t="s">
        <v>267</v>
      </c>
      <c r="C1671" s="4" t="s">
        <v>258</v>
      </c>
      <c r="D1671" s="4" t="s">
        <v>245</v>
      </c>
      <c r="E1671" s="4" t="s">
        <v>408</v>
      </c>
      <c r="F1671" s="42">
        <v>3233.7251000000001</v>
      </c>
      <c r="G1671" s="42">
        <v>5480.89</v>
      </c>
    </row>
    <row r="1672" spans="1:7" outlineLevel="3">
      <c r="A1672" s="3">
        <v>38864</v>
      </c>
      <c r="B1672" s="4" t="s">
        <v>267</v>
      </c>
      <c r="C1672" s="4" t="s">
        <v>258</v>
      </c>
      <c r="D1672" s="4" t="s">
        <v>288</v>
      </c>
      <c r="E1672" s="4" t="s">
        <v>325</v>
      </c>
      <c r="F1672" s="42">
        <v>87.245999999999995</v>
      </c>
      <c r="G1672" s="42">
        <v>193.88</v>
      </c>
    </row>
    <row r="1673" spans="1:7" outlineLevel="2">
      <c r="A1673" s="3"/>
      <c r="B1673" s="4"/>
      <c r="C1673" s="49" t="s">
        <v>2232</v>
      </c>
      <c r="D1673" s="4"/>
      <c r="E1673" s="4"/>
      <c r="F1673" s="42"/>
      <c r="G1673" s="42">
        <f>SUBTOTAL(9,G1627:G1672)</f>
        <v>235576.52000000002</v>
      </c>
    </row>
    <row r="1674" spans="1:7" outlineLevel="3">
      <c r="A1674" s="3">
        <v>38161</v>
      </c>
      <c r="B1674" s="4" t="s">
        <v>267</v>
      </c>
      <c r="C1674" s="4" t="s">
        <v>255</v>
      </c>
      <c r="D1674" s="4" t="s">
        <v>254</v>
      </c>
      <c r="E1674" s="4" t="s">
        <v>2130</v>
      </c>
      <c r="F1674" s="42">
        <v>776.83100000000013</v>
      </c>
      <c r="G1674" s="42">
        <v>1412.42</v>
      </c>
    </row>
    <row r="1675" spans="1:7" outlineLevel="3">
      <c r="A1675" s="3">
        <v>38161</v>
      </c>
      <c r="B1675" s="4" t="s">
        <v>267</v>
      </c>
      <c r="C1675" s="4" t="s">
        <v>255</v>
      </c>
      <c r="D1675" s="4" t="s">
        <v>251</v>
      </c>
      <c r="E1675" s="4" t="s">
        <v>2131</v>
      </c>
      <c r="F1675" s="42">
        <v>1197.6321500000001</v>
      </c>
      <c r="G1675" s="42">
        <v>1280.8900000000001</v>
      </c>
    </row>
    <row r="1676" spans="1:7" outlineLevel="3">
      <c r="A1676" s="3">
        <v>38165</v>
      </c>
      <c r="B1676" s="4" t="s">
        <v>267</v>
      </c>
      <c r="C1676" s="4" t="s">
        <v>255</v>
      </c>
      <c r="D1676" s="4" t="s">
        <v>251</v>
      </c>
      <c r="E1676" s="4" t="s">
        <v>1611</v>
      </c>
      <c r="F1676" s="42">
        <v>3785.4963999999995</v>
      </c>
      <c r="G1676" s="42">
        <v>8803.48</v>
      </c>
    </row>
    <row r="1677" spans="1:7" outlineLevel="3">
      <c r="A1677" s="3">
        <v>38187</v>
      </c>
      <c r="B1677" s="4" t="s">
        <v>267</v>
      </c>
      <c r="C1677" s="4" t="s">
        <v>255</v>
      </c>
      <c r="D1677" s="4" t="s">
        <v>259</v>
      </c>
      <c r="E1677" s="4" t="s">
        <v>1853</v>
      </c>
      <c r="F1677" s="42">
        <v>826.72700000000009</v>
      </c>
      <c r="G1677" s="42">
        <v>1503.14</v>
      </c>
    </row>
    <row r="1678" spans="1:7" outlineLevel="3">
      <c r="A1678" s="3">
        <v>38196</v>
      </c>
      <c r="B1678" s="4" t="s">
        <v>267</v>
      </c>
      <c r="C1678" s="4" t="s">
        <v>255</v>
      </c>
      <c r="D1678" s="4" t="s">
        <v>254</v>
      </c>
      <c r="E1678" s="4" t="s">
        <v>402</v>
      </c>
      <c r="F1678" s="42">
        <v>4400.1055999999999</v>
      </c>
      <c r="G1678" s="42">
        <v>5000.12</v>
      </c>
    </row>
    <row r="1679" spans="1:7" outlineLevel="3">
      <c r="A1679" s="3">
        <v>38208</v>
      </c>
      <c r="B1679" s="4" t="s">
        <v>267</v>
      </c>
      <c r="C1679" s="4" t="s">
        <v>255</v>
      </c>
      <c r="D1679" s="4" t="s">
        <v>281</v>
      </c>
      <c r="E1679" s="4" t="s">
        <v>2025</v>
      </c>
      <c r="F1679" s="42">
        <v>1950.7224000000001</v>
      </c>
      <c r="G1679" s="42">
        <v>2216.73</v>
      </c>
    </row>
    <row r="1680" spans="1:7" outlineLevel="3">
      <c r="A1680" s="3">
        <v>38209</v>
      </c>
      <c r="B1680" s="4" t="s">
        <v>267</v>
      </c>
      <c r="C1680" s="4" t="s">
        <v>255</v>
      </c>
      <c r="D1680" s="4" t="s">
        <v>254</v>
      </c>
      <c r="E1680" s="4" t="s">
        <v>631</v>
      </c>
      <c r="F1680" s="42">
        <v>234.08879999999999</v>
      </c>
      <c r="G1680" s="42">
        <v>266.01</v>
      </c>
    </row>
    <row r="1681" spans="1:7" outlineLevel="3">
      <c r="A1681" s="3">
        <v>38236</v>
      </c>
      <c r="B1681" s="4" t="s">
        <v>267</v>
      </c>
      <c r="C1681" s="4" t="s">
        <v>255</v>
      </c>
      <c r="D1681" s="4" t="s">
        <v>279</v>
      </c>
      <c r="E1681" s="4" t="s">
        <v>1951</v>
      </c>
      <c r="F1681" s="42">
        <v>3595.4837000000002</v>
      </c>
      <c r="G1681" s="42">
        <v>8361.59</v>
      </c>
    </row>
    <row r="1682" spans="1:7" outlineLevel="3">
      <c r="A1682" s="3">
        <v>38240</v>
      </c>
      <c r="B1682" s="4" t="s">
        <v>267</v>
      </c>
      <c r="C1682" s="4" t="s">
        <v>255</v>
      </c>
      <c r="D1682" s="4" t="s">
        <v>256</v>
      </c>
      <c r="E1682" s="4" t="s">
        <v>1937</v>
      </c>
      <c r="F1682" s="42">
        <v>2852.3447999999999</v>
      </c>
      <c r="G1682" s="42">
        <v>7709.04</v>
      </c>
    </row>
    <row r="1683" spans="1:7" outlineLevel="3">
      <c r="A1683" s="3">
        <v>38267</v>
      </c>
      <c r="B1683" s="4" t="s">
        <v>267</v>
      </c>
      <c r="C1683" s="4" t="s">
        <v>255</v>
      </c>
      <c r="D1683" s="4" t="s">
        <v>288</v>
      </c>
      <c r="E1683" s="4" t="s">
        <v>1864</v>
      </c>
      <c r="F1683" s="42">
        <v>4572.0065999999997</v>
      </c>
      <c r="G1683" s="42">
        <v>7882.77</v>
      </c>
    </row>
    <row r="1684" spans="1:7" outlineLevel="3">
      <c r="A1684" s="3">
        <v>38280</v>
      </c>
      <c r="B1684" s="4" t="s">
        <v>267</v>
      </c>
      <c r="C1684" s="4" t="s">
        <v>255</v>
      </c>
      <c r="D1684" s="4" t="s">
        <v>288</v>
      </c>
      <c r="E1684" s="4" t="s">
        <v>1828</v>
      </c>
      <c r="F1684" s="42">
        <v>5499.7788</v>
      </c>
      <c r="G1684" s="42">
        <v>8087.91</v>
      </c>
    </row>
    <row r="1685" spans="1:7" outlineLevel="3">
      <c r="A1685" s="3">
        <v>38314</v>
      </c>
      <c r="B1685" s="4" t="s">
        <v>267</v>
      </c>
      <c r="C1685" s="4" t="s">
        <v>255</v>
      </c>
      <c r="D1685" s="4" t="s">
        <v>245</v>
      </c>
      <c r="E1685" s="4" t="s">
        <v>1773</v>
      </c>
      <c r="F1685" s="42">
        <v>682.20900000000006</v>
      </c>
      <c r="G1685" s="42">
        <v>1240.3800000000001</v>
      </c>
    </row>
    <row r="1686" spans="1:7" outlineLevel="3">
      <c r="A1686" s="3">
        <v>38362</v>
      </c>
      <c r="B1686" s="4" t="s">
        <v>267</v>
      </c>
      <c r="C1686" s="4" t="s">
        <v>255</v>
      </c>
      <c r="D1686" s="4" t="s">
        <v>245</v>
      </c>
      <c r="E1686" s="4" t="s">
        <v>1644</v>
      </c>
      <c r="F1686" s="42">
        <v>5815.1016</v>
      </c>
      <c r="G1686" s="42">
        <v>6608.07</v>
      </c>
    </row>
    <row r="1687" spans="1:7" outlineLevel="3">
      <c r="A1687" s="3">
        <v>38379</v>
      </c>
      <c r="B1687" s="4" t="s">
        <v>267</v>
      </c>
      <c r="C1687" s="4" t="s">
        <v>255</v>
      </c>
      <c r="D1687" s="4" t="s">
        <v>268</v>
      </c>
      <c r="E1687" s="4" t="s">
        <v>1589</v>
      </c>
      <c r="F1687" s="42">
        <v>1915.5491999999999</v>
      </c>
      <c r="G1687" s="42">
        <v>5177.16</v>
      </c>
    </row>
    <row r="1688" spans="1:7" outlineLevel="3">
      <c r="A1688" s="3">
        <v>38410</v>
      </c>
      <c r="B1688" s="4" t="s">
        <v>267</v>
      </c>
      <c r="C1688" s="4" t="s">
        <v>255</v>
      </c>
      <c r="D1688" s="4" t="s">
        <v>262</v>
      </c>
      <c r="E1688" s="4" t="s">
        <v>1510</v>
      </c>
      <c r="F1688" s="42">
        <v>5707.8207999999995</v>
      </c>
      <c r="G1688" s="42">
        <v>6486.16</v>
      </c>
    </row>
    <row r="1689" spans="1:7" outlineLevel="3">
      <c r="A1689" s="3">
        <v>38422</v>
      </c>
      <c r="B1689" s="4" t="s">
        <v>267</v>
      </c>
      <c r="C1689" s="4" t="s">
        <v>255</v>
      </c>
      <c r="D1689" s="4" t="s">
        <v>251</v>
      </c>
      <c r="E1689" s="4" t="s">
        <v>1489</v>
      </c>
      <c r="F1689" s="42">
        <v>2597.2689999999998</v>
      </c>
      <c r="G1689" s="42">
        <v>4478.05</v>
      </c>
    </row>
    <row r="1690" spans="1:7" outlineLevel="3">
      <c r="A1690" s="3">
        <v>38457</v>
      </c>
      <c r="B1690" s="4" t="s">
        <v>267</v>
      </c>
      <c r="C1690" s="4" t="s">
        <v>255</v>
      </c>
      <c r="D1690" s="4" t="s">
        <v>254</v>
      </c>
      <c r="E1690" s="4" t="s">
        <v>1398</v>
      </c>
      <c r="F1690" s="42">
        <v>4387.3697999999995</v>
      </c>
      <c r="G1690" s="42">
        <v>7436.22</v>
      </c>
    </row>
    <row r="1691" spans="1:7" outlineLevel="3">
      <c r="A1691" s="3">
        <v>38472</v>
      </c>
      <c r="B1691" s="4" t="s">
        <v>267</v>
      </c>
      <c r="C1691" s="4" t="s">
        <v>255</v>
      </c>
      <c r="D1691" s="4" t="s">
        <v>256</v>
      </c>
      <c r="E1691" s="4" t="s">
        <v>1366</v>
      </c>
      <c r="F1691" s="42">
        <v>2624.6504</v>
      </c>
      <c r="G1691" s="42">
        <v>4448.5600000000004</v>
      </c>
    </row>
    <row r="1692" spans="1:7" outlineLevel="3">
      <c r="A1692" s="3">
        <v>38491</v>
      </c>
      <c r="B1692" s="4" t="s">
        <v>267</v>
      </c>
      <c r="C1692" s="4" t="s">
        <v>255</v>
      </c>
      <c r="D1692" s="4" t="s">
        <v>259</v>
      </c>
      <c r="E1692" s="4" t="s">
        <v>1321</v>
      </c>
      <c r="F1692" s="42">
        <v>348.73200000000003</v>
      </c>
      <c r="G1692" s="42">
        <v>774.96</v>
      </c>
    </row>
    <row r="1693" spans="1:7" outlineLevel="3">
      <c r="A1693" s="3">
        <v>38509</v>
      </c>
      <c r="B1693" s="4" t="s">
        <v>267</v>
      </c>
      <c r="C1693" s="4" t="s">
        <v>255</v>
      </c>
      <c r="D1693" s="4" t="s">
        <v>256</v>
      </c>
      <c r="E1693" s="4" t="s">
        <v>1279</v>
      </c>
      <c r="F1693" s="42">
        <v>989.70189999999991</v>
      </c>
      <c r="G1693" s="42">
        <v>2674.87</v>
      </c>
    </row>
    <row r="1694" spans="1:7" outlineLevel="3">
      <c r="A1694" s="3">
        <v>38514</v>
      </c>
      <c r="B1694" s="4" t="s">
        <v>267</v>
      </c>
      <c r="C1694" s="4" t="s">
        <v>255</v>
      </c>
      <c r="D1694" s="4" t="s">
        <v>265</v>
      </c>
      <c r="E1694" s="4" t="s">
        <v>1262</v>
      </c>
      <c r="F1694" s="42">
        <v>3079.0034999999998</v>
      </c>
      <c r="G1694" s="42">
        <v>6842.23</v>
      </c>
    </row>
    <row r="1695" spans="1:7" outlineLevel="3">
      <c r="A1695" s="3">
        <v>38534</v>
      </c>
      <c r="B1695" s="4" t="s">
        <v>267</v>
      </c>
      <c r="C1695" s="4" t="s">
        <v>255</v>
      </c>
      <c r="D1695" s="4" t="s">
        <v>303</v>
      </c>
      <c r="E1695" s="4" t="s">
        <v>1223</v>
      </c>
      <c r="F1695" s="42">
        <v>2448.4097000000002</v>
      </c>
      <c r="G1695" s="42">
        <v>2618.62</v>
      </c>
    </row>
    <row r="1696" spans="1:7" outlineLevel="3">
      <c r="A1696" s="3">
        <v>38567</v>
      </c>
      <c r="B1696" s="4" t="s">
        <v>267</v>
      </c>
      <c r="C1696" s="4" t="s">
        <v>255</v>
      </c>
      <c r="D1696" s="4" t="s">
        <v>262</v>
      </c>
      <c r="E1696" s="4" t="s">
        <v>1127</v>
      </c>
      <c r="F1696" s="42">
        <v>2838.2705999999998</v>
      </c>
      <c r="G1696" s="42">
        <v>4893.57</v>
      </c>
    </row>
    <row r="1697" spans="1:7" outlineLevel="3">
      <c r="A1697" s="3">
        <v>38589</v>
      </c>
      <c r="B1697" s="4" t="s">
        <v>267</v>
      </c>
      <c r="C1697" s="4" t="s">
        <v>255</v>
      </c>
      <c r="D1697" s="4" t="s">
        <v>268</v>
      </c>
      <c r="E1697" s="4" t="s">
        <v>1068</v>
      </c>
      <c r="F1697" s="42">
        <v>2596.2075000000004</v>
      </c>
      <c r="G1697" s="42">
        <v>5769.35</v>
      </c>
    </row>
    <row r="1698" spans="1:7" outlineLevel="3">
      <c r="A1698" s="3">
        <v>38594</v>
      </c>
      <c r="B1698" s="4" t="s">
        <v>267</v>
      </c>
      <c r="C1698" s="4" t="s">
        <v>255</v>
      </c>
      <c r="D1698" s="4" t="s">
        <v>288</v>
      </c>
      <c r="E1698" s="4" t="s">
        <v>1054</v>
      </c>
      <c r="F1698" s="42">
        <v>1506.7028</v>
      </c>
      <c r="G1698" s="42">
        <v>3503.96</v>
      </c>
    </row>
    <row r="1699" spans="1:7" outlineLevel="3">
      <c r="A1699" s="3">
        <v>38596</v>
      </c>
      <c r="B1699" s="4" t="s">
        <v>267</v>
      </c>
      <c r="C1699" s="4" t="s">
        <v>255</v>
      </c>
      <c r="D1699" s="4" t="s">
        <v>262</v>
      </c>
      <c r="E1699" s="4" t="s">
        <v>1049</v>
      </c>
      <c r="F1699" s="42">
        <v>7327.08</v>
      </c>
      <c r="G1699" s="42">
        <v>9769.44</v>
      </c>
    </row>
    <row r="1700" spans="1:7" outlineLevel="3">
      <c r="A1700" s="3">
        <v>38621</v>
      </c>
      <c r="B1700" s="4" t="s">
        <v>267</v>
      </c>
      <c r="C1700" s="4" t="s">
        <v>255</v>
      </c>
      <c r="D1700" s="4" t="s">
        <v>251</v>
      </c>
      <c r="E1700" s="4" t="s">
        <v>977</v>
      </c>
      <c r="F1700" s="42">
        <v>5590.2749999999996</v>
      </c>
      <c r="G1700" s="42">
        <v>7453.7</v>
      </c>
    </row>
    <row r="1701" spans="1:7" outlineLevel="3">
      <c r="A1701" s="3">
        <v>38627</v>
      </c>
      <c r="B1701" s="4" t="s">
        <v>267</v>
      </c>
      <c r="C1701" s="4" t="s">
        <v>255</v>
      </c>
      <c r="D1701" s="4" t="s">
        <v>288</v>
      </c>
      <c r="E1701" s="4" t="s">
        <v>967</v>
      </c>
      <c r="F1701" s="42">
        <v>96.988399999999999</v>
      </c>
      <c r="G1701" s="42">
        <v>142.63</v>
      </c>
    </row>
    <row r="1702" spans="1:7" outlineLevel="3">
      <c r="A1702" s="3">
        <v>38629</v>
      </c>
      <c r="B1702" s="4" t="s">
        <v>267</v>
      </c>
      <c r="C1702" s="4" t="s">
        <v>255</v>
      </c>
      <c r="D1702" s="4" t="s">
        <v>279</v>
      </c>
      <c r="E1702" s="4" t="s">
        <v>955</v>
      </c>
      <c r="F1702" s="42">
        <v>8748.7752</v>
      </c>
      <c r="G1702" s="42">
        <v>9941.7900000000009</v>
      </c>
    </row>
    <row r="1703" spans="1:7" outlineLevel="3">
      <c r="A1703" s="3">
        <v>38640</v>
      </c>
      <c r="B1703" s="4" t="s">
        <v>267</v>
      </c>
      <c r="C1703" s="4" t="s">
        <v>255</v>
      </c>
      <c r="D1703" s="4" t="s">
        <v>245</v>
      </c>
      <c r="E1703" s="4" t="s">
        <v>928</v>
      </c>
      <c r="F1703" s="42">
        <v>926.09100000000001</v>
      </c>
      <c r="G1703" s="42">
        <v>2057.98</v>
      </c>
    </row>
    <row r="1704" spans="1:7" outlineLevel="3">
      <c r="A1704" s="3">
        <v>38641</v>
      </c>
      <c r="B1704" s="4" t="s">
        <v>267</v>
      </c>
      <c r="C1704" s="4" t="s">
        <v>255</v>
      </c>
      <c r="D1704" s="4" t="s">
        <v>245</v>
      </c>
      <c r="E1704" s="4" t="s">
        <v>924</v>
      </c>
      <c r="F1704" s="42">
        <v>3111.4742999999999</v>
      </c>
      <c r="G1704" s="42">
        <v>8409.39</v>
      </c>
    </row>
    <row r="1705" spans="1:7" outlineLevel="3">
      <c r="A1705" s="3">
        <v>38675</v>
      </c>
      <c r="B1705" s="4" t="s">
        <v>267</v>
      </c>
      <c r="C1705" s="4" t="s">
        <v>255</v>
      </c>
      <c r="D1705" s="4" t="s">
        <v>276</v>
      </c>
      <c r="E1705" s="4" t="s">
        <v>845</v>
      </c>
      <c r="F1705" s="42">
        <v>5560.9779500000004</v>
      </c>
      <c r="G1705" s="42">
        <v>5947.57</v>
      </c>
    </row>
    <row r="1706" spans="1:7" outlineLevel="3">
      <c r="A1706" s="3">
        <v>38676</v>
      </c>
      <c r="B1706" s="4" t="s">
        <v>267</v>
      </c>
      <c r="C1706" s="4" t="s">
        <v>255</v>
      </c>
      <c r="D1706" s="4" t="s">
        <v>245</v>
      </c>
      <c r="E1706" s="4" t="s">
        <v>841</v>
      </c>
      <c r="F1706" s="42">
        <v>6202.6778000000004</v>
      </c>
      <c r="G1706" s="42">
        <v>6633.88</v>
      </c>
    </row>
    <row r="1707" spans="1:7" outlineLevel="3">
      <c r="A1707" s="3">
        <v>38685</v>
      </c>
      <c r="B1707" s="4" t="s">
        <v>267</v>
      </c>
      <c r="C1707" s="4" t="s">
        <v>255</v>
      </c>
      <c r="D1707" s="4" t="s">
        <v>279</v>
      </c>
      <c r="E1707" s="4" t="s">
        <v>820</v>
      </c>
      <c r="F1707" s="42">
        <v>840.7795000000001</v>
      </c>
      <c r="G1707" s="42">
        <v>1528.69</v>
      </c>
    </row>
    <row r="1708" spans="1:7" outlineLevel="3">
      <c r="A1708" s="3">
        <v>38689</v>
      </c>
      <c r="B1708" s="4" t="s">
        <v>267</v>
      </c>
      <c r="C1708" s="4" t="s">
        <v>255</v>
      </c>
      <c r="D1708" s="4" t="s">
        <v>262</v>
      </c>
      <c r="E1708" s="4" t="s">
        <v>810</v>
      </c>
      <c r="F1708" s="42">
        <v>2314.6083000000003</v>
      </c>
      <c r="G1708" s="42">
        <v>5382.81</v>
      </c>
    </row>
    <row r="1709" spans="1:7" outlineLevel="3">
      <c r="A1709" s="3">
        <v>38712</v>
      </c>
      <c r="B1709" s="4" t="s">
        <v>267</v>
      </c>
      <c r="C1709" s="4" t="s">
        <v>255</v>
      </c>
      <c r="D1709" s="4" t="s">
        <v>254</v>
      </c>
      <c r="E1709" s="4" t="s">
        <v>751</v>
      </c>
      <c r="F1709" s="42">
        <v>1063.7899</v>
      </c>
      <c r="G1709" s="42">
        <v>2473.9299999999998</v>
      </c>
    </row>
    <row r="1710" spans="1:7" outlineLevel="3">
      <c r="A1710" s="3">
        <v>38717</v>
      </c>
      <c r="B1710" s="4" t="s">
        <v>267</v>
      </c>
      <c r="C1710" s="4" t="s">
        <v>255</v>
      </c>
      <c r="D1710" s="4" t="s">
        <v>254</v>
      </c>
      <c r="E1710" s="4" t="s">
        <v>729</v>
      </c>
      <c r="F1710" s="42">
        <v>2963.6761999999999</v>
      </c>
      <c r="G1710" s="42">
        <v>5023.18</v>
      </c>
    </row>
    <row r="1711" spans="1:7" outlineLevel="3">
      <c r="A1711" s="3">
        <v>38743</v>
      </c>
      <c r="B1711" s="4" t="s">
        <v>267</v>
      </c>
      <c r="C1711" s="4" t="s">
        <v>255</v>
      </c>
      <c r="D1711" s="4" t="s">
        <v>317</v>
      </c>
      <c r="E1711" s="4" t="s">
        <v>657</v>
      </c>
      <c r="F1711" s="42">
        <v>6053.5950000000003</v>
      </c>
      <c r="G1711" s="42">
        <v>8071.46</v>
      </c>
    </row>
    <row r="1712" spans="1:7" outlineLevel="3">
      <c r="A1712" s="3">
        <v>38743</v>
      </c>
      <c r="B1712" s="4" t="s">
        <v>267</v>
      </c>
      <c r="C1712" s="4" t="s">
        <v>255</v>
      </c>
      <c r="D1712" s="4" t="s">
        <v>279</v>
      </c>
      <c r="E1712" s="4" t="s">
        <v>659</v>
      </c>
      <c r="F1712" s="42">
        <v>1404.8010000000002</v>
      </c>
      <c r="G1712" s="42">
        <v>3121.78</v>
      </c>
    </row>
    <row r="1713" spans="1:7" outlineLevel="3">
      <c r="A1713" s="3">
        <v>38767</v>
      </c>
      <c r="B1713" s="4" t="s">
        <v>267</v>
      </c>
      <c r="C1713" s="4" t="s">
        <v>255</v>
      </c>
      <c r="D1713" s="4" t="s">
        <v>268</v>
      </c>
      <c r="E1713" s="4" t="s">
        <v>596</v>
      </c>
      <c r="F1713" s="42">
        <v>7657.5664000000006</v>
      </c>
      <c r="G1713" s="42">
        <v>8701.7800000000007</v>
      </c>
    </row>
    <row r="1714" spans="1:7" outlineLevel="3">
      <c r="A1714" s="3">
        <v>38776</v>
      </c>
      <c r="B1714" s="4" t="s">
        <v>267</v>
      </c>
      <c r="C1714" s="4" t="s">
        <v>255</v>
      </c>
      <c r="D1714" s="4" t="s">
        <v>281</v>
      </c>
      <c r="E1714" s="4" t="s">
        <v>575</v>
      </c>
      <c r="F1714" s="42">
        <v>125.89989999999999</v>
      </c>
      <c r="G1714" s="42">
        <v>340.27</v>
      </c>
    </row>
    <row r="1715" spans="1:7" outlineLevel="3">
      <c r="A1715" s="3">
        <v>38777</v>
      </c>
      <c r="B1715" s="4" t="s">
        <v>267</v>
      </c>
      <c r="C1715" s="4" t="s">
        <v>255</v>
      </c>
      <c r="D1715" s="4" t="s">
        <v>303</v>
      </c>
      <c r="E1715" s="4" t="s">
        <v>570</v>
      </c>
      <c r="F1715" s="42">
        <v>1843.8420000000001</v>
      </c>
      <c r="G1715" s="42">
        <v>3352.44</v>
      </c>
    </row>
    <row r="1716" spans="1:7" outlineLevel="3">
      <c r="A1716" s="3">
        <v>38778</v>
      </c>
      <c r="B1716" s="4" t="s">
        <v>267</v>
      </c>
      <c r="C1716" s="4" t="s">
        <v>255</v>
      </c>
      <c r="D1716" s="4" t="s">
        <v>276</v>
      </c>
      <c r="E1716" s="4" t="s">
        <v>564</v>
      </c>
      <c r="F1716" s="42">
        <v>2916.7138</v>
      </c>
      <c r="G1716" s="42">
        <v>3119.48</v>
      </c>
    </row>
    <row r="1717" spans="1:7" outlineLevel="3">
      <c r="A1717" s="3">
        <v>38781</v>
      </c>
      <c r="B1717" s="4" t="s">
        <v>267</v>
      </c>
      <c r="C1717" s="4" t="s">
        <v>255</v>
      </c>
      <c r="D1717" s="4" t="s">
        <v>245</v>
      </c>
      <c r="E1717" s="4" t="s">
        <v>554</v>
      </c>
      <c r="F1717" s="42">
        <v>755.2985000000001</v>
      </c>
      <c r="G1717" s="42">
        <v>1373.27</v>
      </c>
    </row>
    <row r="1718" spans="1:7" outlineLevel="3">
      <c r="A1718" s="3">
        <v>38784</v>
      </c>
      <c r="B1718" s="4" t="s">
        <v>267</v>
      </c>
      <c r="C1718" s="4" t="s">
        <v>255</v>
      </c>
      <c r="D1718" s="4" t="s">
        <v>268</v>
      </c>
      <c r="E1718" s="4" t="s">
        <v>541</v>
      </c>
      <c r="F1718" s="42">
        <v>4014.9744999999998</v>
      </c>
      <c r="G1718" s="42">
        <v>9337.15</v>
      </c>
    </row>
    <row r="1719" spans="1:7" outlineLevel="3">
      <c r="A1719" s="3">
        <v>38825</v>
      </c>
      <c r="B1719" s="4" t="s">
        <v>267</v>
      </c>
      <c r="C1719" s="4" t="s">
        <v>255</v>
      </c>
      <c r="D1719" s="4" t="s">
        <v>317</v>
      </c>
      <c r="E1719" s="4" t="s">
        <v>430</v>
      </c>
      <c r="F1719" s="42">
        <v>3239.9900500000003</v>
      </c>
      <c r="G1719" s="42">
        <v>3465.23</v>
      </c>
    </row>
    <row r="1720" spans="1:7" outlineLevel="3">
      <c r="A1720" s="3">
        <v>38828</v>
      </c>
      <c r="B1720" s="4" t="s">
        <v>267</v>
      </c>
      <c r="C1720" s="4" t="s">
        <v>255</v>
      </c>
      <c r="D1720" s="4" t="s">
        <v>256</v>
      </c>
      <c r="E1720" s="4" t="s">
        <v>424</v>
      </c>
      <c r="F1720" s="42">
        <v>3122.1255999999998</v>
      </c>
      <c r="G1720" s="42">
        <v>3547.87</v>
      </c>
    </row>
    <row r="1721" spans="1:7" outlineLevel="3">
      <c r="A1721" s="3">
        <v>38848</v>
      </c>
      <c r="B1721" s="4" t="s">
        <v>267</v>
      </c>
      <c r="C1721" s="4" t="s">
        <v>255</v>
      </c>
      <c r="D1721" s="4" t="s">
        <v>317</v>
      </c>
      <c r="E1721" s="4" t="s">
        <v>370</v>
      </c>
      <c r="F1721" s="42">
        <v>2293.8449999999998</v>
      </c>
      <c r="G1721" s="42">
        <v>3058.46</v>
      </c>
    </row>
    <row r="1722" spans="1:7" outlineLevel="2">
      <c r="A1722" s="3"/>
      <c r="B1722" s="4"/>
      <c r="C1722" s="49" t="s">
        <v>2233</v>
      </c>
      <c r="D1722" s="4"/>
      <c r="E1722" s="4"/>
      <c r="F1722" s="42"/>
      <c r="G1722" s="42">
        <f>SUBTOTAL(9,G1674:G1721)</f>
        <v>227730.44000000003</v>
      </c>
    </row>
    <row r="1723" spans="1:7" outlineLevel="1">
      <c r="A1723" s="3"/>
      <c r="B1723" s="49" t="s">
        <v>2224</v>
      </c>
      <c r="C1723" s="4"/>
      <c r="D1723" s="4"/>
      <c r="E1723" s="4"/>
      <c r="F1723" s="42"/>
      <c r="G1723" s="42">
        <f>SUBTOTAL(9,G1380:G1721)</f>
        <v>1706418.1399999987</v>
      </c>
    </row>
    <row r="1724" spans="1:7" outlineLevel="3">
      <c r="A1724" s="3">
        <v>38155</v>
      </c>
      <c r="B1724" s="4" t="s">
        <v>275</v>
      </c>
      <c r="C1724" s="4" t="s">
        <v>244</v>
      </c>
      <c r="D1724" s="4" t="s">
        <v>268</v>
      </c>
      <c r="E1724" s="4" t="s">
        <v>2145</v>
      </c>
      <c r="F1724" s="42">
        <v>6305.0007999999998</v>
      </c>
      <c r="G1724" s="42">
        <v>9272.06</v>
      </c>
    </row>
    <row r="1725" spans="1:7" outlineLevel="3">
      <c r="A1725" s="3">
        <v>38176</v>
      </c>
      <c r="B1725" s="4" t="s">
        <v>275</v>
      </c>
      <c r="C1725" s="4" t="s">
        <v>244</v>
      </c>
      <c r="D1725" s="4" t="s">
        <v>256</v>
      </c>
      <c r="E1725" s="4" t="s">
        <v>2101</v>
      </c>
      <c r="F1725" s="42">
        <v>1676.6288</v>
      </c>
      <c r="G1725" s="42">
        <v>1905.26</v>
      </c>
    </row>
    <row r="1726" spans="1:7" outlineLevel="3">
      <c r="A1726" s="3">
        <v>38193</v>
      </c>
      <c r="B1726" s="4" t="s">
        <v>275</v>
      </c>
      <c r="C1726" s="4" t="s">
        <v>244</v>
      </c>
      <c r="D1726" s="4" t="s">
        <v>288</v>
      </c>
      <c r="E1726" s="4" t="s">
        <v>2057</v>
      </c>
      <c r="F1726" s="42">
        <v>7400.6774999999998</v>
      </c>
      <c r="G1726" s="42">
        <v>9867.57</v>
      </c>
    </row>
    <row r="1727" spans="1:7" outlineLevel="3">
      <c r="A1727" s="3">
        <v>38237</v>
      </c>
      <c r="B1727" s="4" t="s">
        <v>275</v>
      </c>
      <c r="C1727" s="4" t="s">
        <v>244</v>
      </c>
      <c r="D1727" s="4" t="s">
        <v>281</v>
      </c>
      <c r="E1727" s="4" t="s">
        <v>1945</v>
      </c>
      <c r="F1727" s="42">
        <v>7884.2659500000009</v>
      </c>
      <c r="G1727" s="42">
        <v>8432.3700000000008</v>
      </c>
    </row>
    <row r="1728" spans="1:7" outlineLevel="3">
      <c r="A1728" s="3">
        <v>38260</v>
      </c>
      <c r="B1728" s="4" t="s">
        <v>275</v>
      </c>
      <c r="C1728" s="4" t="s">
        <v>244</v>
      </c>
      <c r="D1728" s="4" t="s">
        <v>281</v>
      </c>
      <c r="E1728" s="4" t="s">
        <v>1886</v>
      </c>
      <c r="F1728" s="42">
        <v>3236.7341000000001</v>
      </c>
      <c r="G1728" s="42">
        <v>8747.93</v>
      </c>
    </row>
    <row r="1729" spans="1:7" outlineLevel="3">
      <c r="A1729" s="3">
        <v>38277</v>
      </c>
      <c r="B1729" s="4" t="s">
        <v>275</v>
      </c>
      <c r="C1729" s="4" t="s">
        <v>244</v>
      </c>
      <c r="D1729" s="4" t="s">
        <v>254</v>
      </c>
      <c r="E1729" s="4" t="s">
        <v>1836</v>
      </c>
      <c r="F1729" s="42">
        <v>4316.7080000000005</v>
      </c>
      <c r="G1729" s="42">
        <v>4616.8</v>
      </c>
    </row>
    <row r="1730" spans="1:7" outlineLevel="3">
      <c r="A1730" s="3">
        <v>38303</v>
      </c>
      <c r="B1730" s="4" t="s">
        <v>275</v>
      </c>
      <c r="C1730" s="4" t="s">
        <v>244</v>
      </c>
      <c r="D1730" s="4" t="s">
        <v>251</v>
      </c>
      <c r="E1730" s="4" t="s">
        <v>1788</v>
      </c>
      <c r="F1730" s="42">
        <v>3504.6547999999998</v>
      </c>
      <c r="G1730" s="42">
        <v>8150.36</v>
      </c>
    </row>
    <row r="1731" spans="1:7" outlineLevel="3">
      <c r="A1731" s="3">
        <v>38304</v>
      </c>
      <c r="B1731" s="4" t="s">
        <v>275</v>
      </c>
      <c r="C1731" s="4" t="s">
        <v>244</v>
      </c>
      <c r="D1731" s="4" t="s">
        <v>268</v>
      </c>
      <c r="E1731" s="4" t="s">
        <v>1786</v>
      </c>
      <c r="F1731" s="42">
        <v>3755.3823999999995</v>
      </c>
      <c r="G1731" s="42">
        <v>4267.4799999999996</v>
      </c>
    </row>
    <row r="1732" spans="1:7" outlineLevel="3">
      <c r="A1732" s="3">
        <v>38366</v>
      </c>
      <c r="B1732" s="4" t="s">
        <v>275</v>
      </c>
      <c r="C1732" s="4" t="s">
        <v>244</v>
      </c>
      <c r="D1732" s="4" t="s">
        <v>254</v>
      </c>
      <c r="E1732" s="4" t="s">
        <v>1629</v>
      </c>
      <c r="F1732" s="42">
        <v>2674.672</v>
      </c>
      <c r="G1732" s="42">
        <v>4863.04</v>
      </c>
    </row>
    <row r="1733" spans="1:7" outlineLevel="3">
      <c r="A1733" s="3">
        <v>38373</v>
      </c>
      <c r="B1733" s="4" t="s">
        <v>275</v>
      </c>
      <c r="C1733" s="4" t="s">
        <v>244</v>
      </c>
      <c r="D1733" s="4" t="s">
        <v>317</v>
      </c>
      <c r="E1733" s="4" t="s">
        <v>1610</v>
      </c>
      <c r="F1733" s="42">
        <v>1883.7476999999999</v>
      </c>
      <c r="G1733" s="42">
        <v>5091.21</v>
      </c>
    </row>
    <row r="1734" spans="1:7" outlineLevel="3">
      <c r="A1734" s="3">
        <v>38374</v>
      </c>
      <c r="B1734" s="4" t="s">
        <v>275</v>
      </c>
      <c r="C1734" s="4" t="s">
        <v>244</v>
      </c>
      <c r="D1734" s="4" t="s">
        <v>276</v>
      </c>
      <c r="E1734" s="4" t="s">
        <v>1604</v>
      </c>
      <c r="F1734" s="42">
        <v>2673.2411999999999</v>
      </c>
      <c r="G1734" s="42">
        <v>6216.84</v>
      </c>
    </row>
    <row r="1735" spans="1:7" outlineLevel="3">
      <c r="A1735" s="3">
        <v>38376</v>
      </c>
      <c r="B1735" s="4" t="s">
        <v>275</v>
      </c>
      <c r="C1735" s="4" t="s">
        <v>244</v>
      </c>
      <c r="D1735" s="4" t="s">
        <v>254</v>
      </c>
      <c r="E1735" s="4" t="s">
        <v>1599</v>
      </c>
      <c r="F1735" s="42">
        <v>114.02549999999999</v>
      </c>
      <c r="G1735" s="42">
        <v>253.39</v>
      </c>
    </row>
    <row r="1736" spans="1:7" outlineLevel="3">
      <c r="A1736" s="3">
        <v>38377</v>
      </c>
      <c r="B1736" s="4" t="s">
        <v>275</v>
      </c>
      <c r="C1736" s="4" t="s">
        <v>244</v>
      </c>
      <c r="D1736" s="4" t="s">
        <v>256</v>
      </c>
      <c r="E1736" s="4" t="s">
        <v>1595</v>
      </c>
      <c r="F1736" s="42">
        <v>3148.5255999999999</v>
      </c>
      <c r="G1736" s="42">
        <v>3577.87</v>
      </c>
    </row>
    <row r="1737" spans="1:7" outlineLevel="3">
      <c r="A1737" s="3">
        <v>38379</v>
      </c>
      <c r="B1737" s="4" t="s">
        <v>275</v>
      </c>
      <c r="C1737" s="4" t="s">
        <v>244</v>
      </c>
      <c r="D1737" s="4" t="s">
        <v>254</v>
      </c>
      <c r="E1737" s="4" t="s">
        <v>305</v>
      </c>
      <c r="F1737" s="42">
        <v>3576.3728000000001</v>
      </c>
      <c r="G1737" s="42">
        <v>4064.06</v>
      </c>
    </row>
    <row r="1738" spans="1:7" outlineLevel="3">
      <c r="A1738" s="3">
        <v>38384</v>
      </c>
      <c r="B1738" s="4" t="s">
        <v>275</v>
      </c>
      <c r="C1738" s="4" t="s">
        <v>244</v>
      </c>
      <c r="D1738" s="4" t="s">
        <v>303</v>
      </c>
      <c r="E1738" s="4" t="s">
        <v>1575</v>
      </c>
      <c r="F1738" s="42">
        <v>1760.2029500000001</v>
      </c>
      <c r="G1738" s="42">
        <v>1882.57</v>
      </c>
    </row>
    <row r="1739" spans="1:7" outlineLevel="3">
      <c r="A1739" s="3">
        <v>38401</v>
      </c>
      <c r="B1739" s="4" t="s">
        <v>275</v>
      </c>
      <c r="C1739" s="4" t="s">
        <v>244</v>
      </c>
      <c r="D1739" s="4" t="s">
        <v>279</v>
      </c>
      <c r="E1739" s="4" t="s">
        <v>1535</v>
      </c>
      <c r="F1739" s="42">
        <v>2924.2365</v>
      </c>
      <c r="G1739" s="42">
        <v>6800.55</v>
      </c>
    </row>
    <row r="1740" spans="1:7" outlineLevel="3">
      <c r="A1740" s="3">
        <v>38412</v>
      </c>
      <c r="B1740" s="4" t="s">
        <v>275</v>
      </c>
      <c r="C1740" s="4" t="s">
        <v>244</v>
      </c>
      <c r="D1740" s="4" t="s">
        <v>276</v>
      </c>
      <c r="E1740" s="4" t="s">
        <v>1507</v>
      </c>
      <c r="F1740" s="42">
        <v>1363.1415999999999</v>
      </c>
      <c r="G1740" s="42">
        <v>2004.62</v>
      </c>
    </row>
    <row r="1741" spans="1:7" outlineLevel="3">
      <c r="A1741" s="3">
        <v>38421</v>
      </c>
      <c r="B1741" s="4" t="s">
        <v>275</v>
      </c>
      <c r="C1741" s="4" t="s">
        <v>244</v>
      </c>
      <c r="D1741" s="4" t="s">
        <v>254</v>
      </c>
      <c r="E1741" s="4" t="s">
        <v>1490</v>
      </c>
      <c r="F1741" s="42">
        <v>6587.55</v>
      </c>
      <c r="G1741" s="42">
        <v>8783.4</v>
      </c>
    </row>
    <row r="1742" spans="1:7" outlineLevel="3">
      <c r="A1742" s="3">
        <v>38463</v>
      </c>
      <c r="B1742" s="4" t="s">
        <v>275</v>
      </c>
      <c r="C1742" s="4" t="s">
        <v>244</v>
      </c>
      <c r="D1742" s="4" t="s">
        <v>265</v>
      </c>
      <c r="E1742" s="4" t="s">
        <v>1391</v>
      </c>
      <c r="F1742" s="42">
        <v>731.8193</v>
      </c>
      <c r="G1742" s="42">
        <v>1977.89</v>
      </c>
    </row>
    <row r="1743" spans="1:7" outlineLevel="3">
      <c r="A1743" s="3">
        <v>38522</v>
      </c>
      <c r="B1743" s="4" t="s">
        <v>275</v>
      </c>
      <c r="C1743" s="4" t="s">
        <v>244</v>
      </c>
      <c r="D1743" s="4" t="s">
        <v>268</v>
      </c>
      <c r="E1743" s="4" t="s">
        <v>1245</v>
      </c>
      <c r="F1743" s="42">
        <v>1521.4518</v>
      </c>
      <c r="G1743" s="42">
        <v>3538.26</v>
      </c>
    </row>
    <row r="1744" spans="1:7" outlineLevel="3">
      <c r="A1744" s="3">
        <v>38527</v>
      </c>
      <c r="B1744" s="4" t="s">
        <v>275</v>
      </c>
      <c r="C1744" s="4" t="s">
        <v>244</v>
      </c>
      <c r="D1744" s="4" t="s">
        <v>303</v>
      </c>
      <c r="E1744" s="4" t="s">
        <v>441</v>
      </c>
      <c r="F1744" s="42">
        <v>555.73869999999999</v>
      </c>
      <c r="G1744" s="42">
        <v>941.93</v>
      </c>
    </row>
    <row r="1745" spans="1:7" outlineLevel="3">
      <c r="A1745" s="3">
        <v>38551</v>
      </c>
      <c r="B1745" s="4" t="s">
        <v>275</v>
      </c>
      <c r="C1745" s="4" t="s">
        <v>244</v>
      </c>
      <c r="D1745" s="4" t="s">
        <v>288</v>
      </c>
      <c r="E1745" s="4" t="s">
        <v>1171</v>
      </c>
      <c r="F1745" s="42">
        <v>4445.8333999999995</v>
      </c>
      <c r="G1745" s="42">
        <v>7665.23</v>
      </c>
    </row>
    <row r="1746" spans="1:7" outlineLevel="3">
      <c r="A1746" s="3">
        <v>38559</v>
      </c>
      <c r="B1746" s="4" t="s">
        <v>275</v>
      </c>
      <c r="C1746" s="4" t="s">
        <v>244</v>
      </c>
      <c r="D1746" s="4" t="s">
        <v>251</v>
      </c>
      <c r="E1746" s="4" t="s">
        <v>1152</v>
      </c>
      <c r="F1746" s="42">
        <v>944.04719999999986</v>
      </c>
      <c r="G1746" s="42">
        <v>1600.08</v>
      </c>
    </row>
    <row r="1747" spans="1:7" outlineLevel="3">
      <c r="A1747" s="3">
        <v>38573</v>
      </c>
      <c r="B1747" s="4" t="s">
        <v>275</v>
      </c>
      <c r="C1747" s="4" t="s">
        <v>244</v>
      </c>
      <c r="D1747" s="4" t="s">
        <v>279</v>
      </c>
      <c r="E1747" s="4" t="s">
        <v>1110</v>
      </c>
      <c r="F1747" s="42">
        <v>3580.6875</v>
      </c>
      <c r="G1747" s="42">
        <v>4774.25</v>
      </c>
    </row>
    <row r="1748" spans="1:7" outlineLevel="3">
      <c r="A1748" s="3">
        <v>38620</v>
      </c>
      <c r="B1748" s="4" t="s">
        <v>275</v>
      </c>
      <c r="C1748" s="4" t="s">
        <v>244</v>
      </c>
      <c r="D1748" s="4" t="s">
        <v>279</v>
      </c>
      <c r="E1748" s="4" t="s">
        <v>981</v>
      </c>
      <c r="F1748" s="42">
        <v>5781.8175000000001</v>
      </c>
      <c r="G1748" s="42">
        <v>7709.09</v>
      </c>
    </row>
    <row r="1749" spans="1:7" outlineLevel="3">
      <c r="A1749" s="3">
        <v>38627</v>
      </c>
      <c r="B1749" s="4" t="s">
        <v>275</v>
      </c>
      <c r="C1749" s="4" t="s">
        <v>244</v>
      </c>
      <c r="D1749" s="4" t="s">
        <v>276</v>
      </c>
      <c r="E1749" s="4" t="s">
        <v>964</v>
      </c>
      <c r="F1749" s="42">
        <v>4428.5120000000006</v>
      </c>
      <c r="G1749" s="42">
        <v>8051.84</v>
      </c>
    </row>
    <row r="1750" spans="1:7" outlineLevel="3">
      <c r="A1750" s="3">
        <v>38634</v>
      </c>
      <c r="B1750" s="4" t="s">
        <v>275</v>
      </c>
      <c r="C1750" s="4" t="s">
        <v>244</v>
      </c>
      <c r="D1750" s="4" t="s">
        <v>245</v>
      </c>
      <c r="E1750" s="4" t="s">
        <v>750</v>
      </c>
      <c r="F1750" s="42">
        <v>373.66500000000002</v>
      </c>
      <c r="G1750" s="42">
        <v>498.22</v>
      </c>
    </row>
    <row r="1751" spans="1:7" outlineLevel="3">
      <c r="A1751" s="3">
        <v>38653</v>
      </c>
      <c r="B1751" s="4" t="s">
        <v>275</v>
      </c>
      <c r="C1751" s="4" t="s">
        <v>244</v>
      </c>
      <c r="D1751" s="4" t="s">
        <v>245</v>
      </c>
      <c r="E1751" s="4" t="s">
        <v>722</v>
      </c>
      <c r="F1751" s="42">
        <v>2714.0059000000001</v>
      </c>
      <c r="G1751" s="42">
        <v>4600.01</v>
      </c>
    </row>
    <row r="1752" spans="1:7" outlineLevel="3">
      <c r="A1752" s="3">
        <v>38661</v>
      </c>
      <c r="B1752" s="4" t="s">
        <v>275</v>
      </c>
      <c r="C1752" s="4" t="s">
        <v>244</v>
      </c>
      <c r="D1752" s="4" t="s">
        <v>262</v>
      </c>
      <c r="E1752" s="4" t="s">
        <v>876</v>
      </c>
      <c r="F1752" s="42">
        <v>7261.4696000000004</v>
      </c>
      <c r="G1752" s="42">
        <v>8251.67</v>
      </c>
    </row>
    <row r="1753" spans="1:7" outlineLevel="3">
      <c r="A1753" s="3">
        <v>38680</v>
      </c>
      <c r="B1753" s="4" t="s">
        <v>275</v>
      </c>
      <c r="C1753" s="4" t="s">
        <v>244</v>
      </c>
      <c r="D1753" s="4" t="s">
        <v>281</v>
      </c>
      <c r="E1753" s="4" t="s">
        <v>830</v>
      </c>
      <c r="F1753" s="42">
        <v>3276.3989500000002</v>
      </c>
      <c r="G1753" s="42">
        <v>3504.17</v>
      </c>
    </row>
    <row r="1754" spans="1:7" outlineLevel="3">
      <c r="A1754" s="3">
        <v>38704</v>
      </c>
      <c r="B1754" s="4" t="s">
        <v>275</v>
      </c>
      <c r="C1754" s="4" t="s">
        <v>244</v>
      </c>
      <c r="D1754" s="4" t="s">
        <v>281</v>
      </c>
      <c r="E1754" s="4" t="s">
        <v>773</v>
      </c>
      <c r="F1754" s="42">
        <v>4920.1225999999997</v>
      </c>
      <c r="G1754" s="42">
        <v>8482.9699999999993</v>
      </c>
    </row>
    <row r="1755" spans="1:7" outlineLevel="3">
      <c r="A1755" s="3">
        <v>38709</v>
      </c>
      <c r="B1755" s="4" t="s">
        <v>275</v>
      </c>
      <c r="C1755" s="4" t="s">
        <v>244</v>
      </c>
      <c r="D1755" s="4" t="s">
        <v>251</v>
      </c>
      <c r="E1755" s="4" t="s">
        <v>756</v>
      </c>
      <c r="F1755" s="42">
        <v>4489.32</v>
      </c>
      <c r="G1755" s="42">
        <v>5985.76</v>
      </c>
    </row>
    <row r="1756" spans="1:7" outlineLevel="3">
      <c r="A1756" s="3">
        <v>38713</v>
      </c>
      <c r="B1756" s="4" t="s">
        <v>275</v>
      </c>
      <c r="C1756" s="4" t="s">
        <v>244</v>
      </c>
      <c r="D1756" s="4" t="s">
        <v>256</v>
      </c>
      <c r="E1756" s="4" t="s">
        <v>745</v>
      </c>
      <c r="F1756" s="42">
        <v>2325.6495</v>
      </c>
      <c r="G1756" s="42">
        <v>5168.1099999999997</v>
      </c>
    </row>
    <row r="1757" spans="1:7" outlineLevel="3">
      <c r="A1757" s="3">
        <v>38714</v>
      </c>
      <c r="B1757" s="4" t="s">
        <v>275</v>
      </c>
      <c r="C1757" s="4" t="s">
        <v>244</v>
      </c>
      <c r="D1757" s="4" t="s">
        <v>303</v>
      </c>
      <c r="E1757" s="4" t="s">
        <v>743</v>
      </c>
      <c r="F1757" s="42">
        <v>1774.5371</v>
      </c>
      <c r="G1757" s="42">
        <v>3007.69</v>
      </c>
    </row>
    <row r="1758" spans="1:7" outlineLevel="3">
      <c r="A1758" s="3">
        <v>38735</v>
      </c>
      <c r="B1758" s="4" t="s">
        <v>275</v>
      </c>
      <c r="C1758" s="4" t="s">
        <v>244</v>
      </c>
      <c r="D1758" s="4" t="s">
        <v>265</v>
      </c>
      <c r="E1758" s="4" t="s">
        <v>681</v>
      </c>
      <c r="F1758" s="42">
        <v>3651.7105000000001</v>
      </c>
      <c r="G1758" s="42">
        <v>8492.35</v>
      </c>
    </row>
    <row r="1759" spans="1:7" outlineLevel="3">
      <c r="A1759" s="3">
        <v>38744</v>
      </c>
      <c r="B1759" s="4" t="s">
        <v>275</v>
      </c>
      <c r="C1759" s="4" t="s">
        <v>244</v>
      </c>
      <c r="D1759" s="4" t="s">
        <v>256</v>
      </c>
      <c r="E1759" s="4" t="s">
        <v>654</v>
      </c>
      <c r="F1759" s="42">
        <v>6011.984550000001</v>
      </c>
      <c r="G1759" s="42">
        <v>6429.93</v>
      </c>
    </row>
    <row r="1760" spans="1:7" outlineLevel="3">
      <c r="A1760" s="3">
        <v>38752</v>
      </c>
      <c r="B1760" s="4" t="s">
        <v>275</v>
      </c>
      <c r="C1760" s="4" t="s">
        <v>244</v>
      </c>
      <c r="D1760" s="4" t="s">
        <v>254</v>
      </c>
      <c r="E1760" s="4" t="s">
        <v>638</v>
      </c>
      <c r="F1760" s="42">
        <v>1465.0916</v>
      </c>
      <c r="G1760" s="42">
        <v>2526.02</v>
      </c>
    </row>
    <row r="1761" spans="1:7" outlineLevel="3">
      <c r="A1761" s="3">
        <v>38753</v>
      </c>
      <c r="B1761" s="4" t="s">
        <v>275</v>
      </c>
      <c r="C1761" s="4" t="s">
        <v>244</v>
      </c>
      <c r="D1761" s="4" t="s">
        <v>268</v>
      </c>
      <c r="E1761" s="4" t="s">
        <v>633</v>
      </c>
      <c r="F1761" s="42">
        <v>486.17090000000002</v>
      </c>
      <c r="G1761" s="42">
        <v>1130.6300000000001</v>
      </c>
    </row>
    <row r="1762" spans="1:7" outlineLevel="3">
      <c r="A1762" s="3">
        <v>38758</v>
      </c>
      <c r="B1762" s="4" t="s">
        <v>275</v>
      </c>
      <c r="C1762" s="4" t="s">
        <v>244</v>
      </c>
      <c r="D1762" s="4" t="s">
        <v>317</v>
      </c>
      <c r="E1762" s="4" t="s">
        <v>615</v>
      </c>
      <c r="F1762" s="42">
        <v>3235.2345</v>
      </c>
      <c r="G1762" s="42">
        <v>7189.41</v>
      </c>
    </row>
    <row r="1763" spans="1:7" outlineLevel="3">
      <c r="A1763" s="3">
        <v>38768</v>
      </c>
      <c r="B1763" s="4" t="s">
        <v>275</v>
      </c>
      <c r="C1763" s="4" t="s">
        <v>244</v>
      </c>
      <c r="D1763" s="4" t="s">
        <v>268</v>
      </c>
      <c r="E1763" s="4" t="s">
        <v>595</v>
      </c>
      <c r="F1763" s="42">
        <v>1201.3275000000001</v>
      </c>
      <c r="G1763" s="42">
        <v>1601.77</v>
      </c>
    </row>
    <row r="1764" spans="1:7" outlineLevel="3">
      <c r="A1764" s="3">
        <v>38777</v>
      </c>
      <c r="B1764" s="4" t="s">
        <v>275</v>
      </c>
      <c r="C1764" s="4" t="s">
        <v>244</v>
      </c>
      <c r="D1764" s="4" t="s">
        <v>279</v>
      </c>
      <c r="E1764" s="4" t="s">
        <v>567</v>
      </c>
      <c r="F1764" s="42">
        <v>4421.1944999999996</v>
      </c>
      <c r="G1764" s="42">
        <v>7493.55</v>
      </c>
    </row>
    <row r="1765" spans="1:7" outlineLevel="3">
      <c r="A1765" s="3">
        <v>38788</v>
      </c>
      <c r="B1765" s="4" t="s">
        <v>275</v>
      </c>
      <c r="C1765" s="4" t="s">
        <v>244</v>
      </c>
      <c r="D1765" s="4" t="s">
        <v>262</v>
      </c>
      <c r="E1765" s="4" t="s">
        <v>533</v>
      </c>
      <c r="F1765" s="42">
        <v>3445.1291999999999</v>
      </c>
      <c r="G1765" s="42">
        <v>9311.16</v>
      </c>
    </row>
    <row r="1766" spans="1:7" outlineLevel="3">
      <c r="A1766" s="3">
        <v>38811</v>
      </c>
      <c r="B1766" s="4" t="s">
        <v>275</v>
      </c>
      <c r="C1766" s="4" t="s">
        <v>244</v>
      </c>
      <c r="D1766" s="4" t="s">
        <v>256</v>
      </c>
      <c r="E1766" s="4" t="s">
        <v>476</v>
      </c>
      <c r="F1766" s="42">
        <v>1961.4825000000001</v>
      </c>
      <c r="G1766" s="42">
        <v>2615.31</v>
      </c>
    </row>
    <row r="1767" spans="1:7" outlineLevel="3">
      <c r="A1767" s="3">
        <v>38845</v>
      </c>
      <c r="B1767" s="4" t="s">
        <v>275</v>
      </c>
      <c r="C1767" s="4" t="s">
        <v>244</v>
      </c>
      <c r="D1767" s="4" t="s">
        <v>254</v>
      </c>
      <c r="E1767" s="4" t="s">
        <v>379</v>
      </c>
      <c r="F1767" s="42">
        <v>1834.0455999999999</v>
      </c>
      <c r="G1767" s="42">
        <v>4956.88</v>
      </c>
    </row>
    <row r="1768" spans="1:7" outlineLevel="3">
      <c r="A1768" s="3">
        <v>38848</v>
      </c>
      <c r="B1768" s="4" t="s">
        <v>275</v>
      </c>
      <c r="C1768" s="4" t="s">
        <v>244</v>
      </c>
      <c r="D1768" s="4" t="s">
        <v>254</v>
      </c>
      <c r="E1768" s="4" t="s">
        <v>369</v>
      </c>
      <c r="F1768" s="42">
        <v>3545.6228500000002</v>
      </c>
      <c r="G1768" s="42">
        <v>3792.11</v>
      </c>
    </row>
    <row r="1769" spans="1:7" outlineLevel="3">
      <c r="A1769" s="3">
        <v>38855</v>
      </c>
      <c r="B1769" s="4" t="s">
        <v>275</v>
      </c>
      <c r="C1769" s="4" t="s">
        <v>244</v>
      </c>
      <c r="D1769" s="4" t="s">
        <v>303</v>
      </c>
      <c r="E1769" s="4" t="s">
        <v>347</v>
      </c>
      <c r="F1769" s="42">
        <v>8649.2829500000007</v>
      </c>
      <c r="G1769" s="42">
        <v>9250.57</v>
      </c>
    </row>
    <row r="1770" spans="1:7" outlineLevel="3">
      <c r="A1770" s="3">
        <v>38874</v>
      </c>
      <c r="B1770" s="4" t="s">
        <v>275</v>
      </c>
      <c r="C1770" s="4" t="s">
        <v>244</v>
      </c>
      <c r="D1770" s="4" t="s">
        <v>288</v>
      </c>
      <c r="E1770" s="4" t="s">
        <v>302</v>
      </c>
      <c r="F1770" s="42">
        <v>1701.5422999999998</v>
      </c>
      <c r="G1770" s="42">
        <v>2883.97</v>
      </c>
    </row>
    <row r="1771" spans="1:7" outlineLevel="3">
      <c r="A1771" s="3">
        <v>38875</v>
      </c>
      <c r="B1771" s="4" t="s">
        <v>275</v>
      </c>
      <c r="C1771" s="4" t="s">
        <v>244</v>
      </c>
      <c r="D1771" s="4" t="s">
        <v>259</v>
      </c>
      <c r="E1771" s="4" t="s">
        <v>300</v>
      </c>
      <c r="F1771" s="42">
        <v>304.81</v>
      </c>
      <c r="G1771" s="42">
        <v>326</v>
      </c>
    </row>
    <row r="1772" spans="1:7" outlineLevel="3">
      <c r="A1772" s="3">
        <v>38878</v>
      </c>
      <c r="B1772" s="4" t="s">
        <v>275</v>
      </c>
      <c r="C1772" s="4" t="s">
        <v>244</v>
      </c>
      <c r="D1772" s="4" t="s">
        <v>276</v>
      </c>
      <c r="E1772" s="4" t="s">
        <v>277</v>
      </c>
      <c r="F1772" s="42">
        <v>2336.3963999999996</v>
      </c>
      <c r="G1772" s="42">
        <v>5433.48</v>
      </c>
    </row>
    <row r="1773" spans="1:7" outlineLevel="2">
      <c r="A1773" s="3"/>
      <c r="B1773" s="4"/>
      <c r="C1773" s="49" t="s">
        <v>2226</v>
      </c>
      <c r="D1773" s="4"/>
      <c r="E1773" s="4"/>
      <c r="F1773" s="42"/>
      <c r="G1773" s="42">
        <f>SUBTOTAL(9,G1724:G1772)</f>
        <v>247987.69</v>
      </c>
    </row>
    <row r="1774" spans="1:7" outlineLevel="3">
      <c r="A1774" s="3">
        <v>38176</v>
      </c>
      <c r="B1774" s="4" t="s">
        <v>275</v>
      </c>
      <c r="C1774" s="4" t="s">
        <v>253</v>
      </c>
      <c r="D1774" s="4" t="s">
        <v>265</v>
      </c>
      <c r="E1774" s="4" t="s">
        <v>2097</v>
      </c>
      <c r="F1774" s="42">
        <v>3708.54</v>
      </c>
      <c r="G1774" s="42">
        <v>4944.72</v>
      </c>
    </row>
    <row r="1775" spans="1:7" outlineLevel="3">
      <c r="A1775" s="3">
        <v>38190</v>
      </c>
      <c r="B1775" s="4" t="s">
        <v>275</v>
      </c>
      <c r="C1775" s="4" t="s">
        <v>253</v>
      </c>
      <c r="D1775" s="4" t="s">
        <v>259</v>
      </c>
      <c r="E1775" s="4" t="s">
        <v>895</v>
      </c>
      <c r="F1775" s="42">
        <v>704.27079999999989</v>
      </c>
      <c r="G1775" s="42">
        <v>1214.26</v>
      </c>
    </row>
    <row r="1776" spans="1:7" outlineLevel="3">
      <c r="A1776" s="3">
        <v>38242</v>
      </c>
      <c r="B1776" s="4" t="s">
        <v>275</v>
      </c>
      <c r="C1776" s="4" t="s">
        <v>253</v>
      </c>
      <c r="D1776" s="4" t="s">
        <v>265</v>
      </c>
      <c r="E1776" s="4" t="s">
        <v>1933</v>
      </c>
      <c r="F1776" s="42">
        <v>3673.2696000000001</v>
      </c>
      <c r="G1776" s="42">
        <v>4174.17</v>
      </c>
    </row>
    <row r="1777" spans="1:7" outlineLevel="3">
      <c r="A1777" s="3">
        <v>38260</v>
      </c>
      <c r="B1777" s="4" t="s">
        <v>275</v>
      </c>
      <c r="C1777" s="4" t="s">
        <v>253</v>
      </c>
      <c r="D1777" s="4" t="s">
        <v>279</v>
      </c>
      <c r="E1777" s="4" t="s">
        <v>1892</v>
      </c>
      <c r="F1777" s="42">
        <v>444.07</v>
      </c>
      <c r="G1777" s="42">
        <v>807.4</v>
      </c>
    </row>
    <row r="1778" spans="1:7" outlineLevel="3">
      <c r="A1778" s="3">
        <v>38262</v>
      </c>
      <c r="B1778" s="4" t="s">
        <v>275</v>
      </c>
      <c r="C1778" s="4" t="s">
        <v>253</v>
      </c>
      <c r="D1778" s="4" t="s">
        <v>254</v>
      </c>
      <c r="E1778" s="4" t="s">
        <v>1879</v>
      </c>
      <c r="F1778" s="42">
        <v>6662.8287000000009</v>
      </c>
      <c r="G1778" s="42">
        <v>7126.02</v>
      </c>
    </row>
    <row r="1779" spans="1:7" outlineLevel="3">
      <c r="A1779" s="3">
        <v>38295</v>
      </c>
      <c r="B1779" s="4" t="s">
        <v>275</v>
      </c>
      <c r="C1779" s="4" t="s">
        <v>253</v>
      </c>
      <c r="D1779" s="4" t="s">
        <v>279</v>
      </c>
      <c r="E1779" s="4" t="s">
        <v>1802</v>
      </c>
      <c r="F1779" s="42">
        <v>1445.4114999999999</v>
      </c>
      <c r="G1779" s="42">
        <v>2449.85</v>
      </c>
    </row>
    <row r="1780" spans="1:7" outlineLevel="3">
      <c r="A1780" s="3">
        <v>38320</v>
      </c>
      <c r="B1780" s="4" t="s">
        <v>275</v>
      </c>
      <c r="C1780" s="4" t="s">
        <v>253</v>
      </c>
      <c r="D1780" s="4" t="s">
        <v>276</v>
      </c>
      <c r="E1780" s="4" t="s">
        <v>1079</v>
      </c>
      <c r="F1780" s="42">
        <v>2682.0261</v>
      </c>
      <c r="G1780" s="42">
        <v>6237.27</v>
      </c>
    </row>
    <row r="1781" spans="1:7" outlineLevel="3">
      <c r="A1781" s="3">
        <v>38320</v>
      </c>
      <c r="B1781" s="4" t="s">
        <v>275</v>
      </c>
      <c r="C1781" s="4" t="s">
        <v>253</v>
      </c>
      <c r="D1781" s="4" t="s">
        <v>288</v>
      </c>
      <c r="E1781" s="4" t="s">
        <v>1761</v>
      </c>
      <c r="F1781" s="42">
        <v>2669.4</v>
      </c>
      <c r="G1781" s="42">
        <v>5932</v>
      </c>
    </row>
    <row r="1782" spans="1:7" outlineLevel="3">
      <c r="A1782" s="3">
        <v>38330</v>
      </c>
      <c r="B1782" s="4" t="s">
        <v>275</v>
      </c>
      <c r="C1782" s="4" t="s">
        <v>253</v>
      </c>
      <c r="D1782" s="4" t="s">
        <v>262</v>
      </c>
      <c r="E1782" s="4" t="s">
        <v>1735</v>
      </c>
      <c r="F1782" s="42">
        <v>2607.7049000000002</v>
      </c>
      <c r="G1782" s="42">
        <v>6064.43</v>
      </c>
    </row>
    <row r="1783" spans="1:7" outlineLevel="3">
      <c r="A1783" s="3">
        <v>38337</v>
      </c>
      <c r="B1783" s="4" t="s">
        <v>275</v>
      </c>
      <c r="C1783" s="4" t="s">
        <v>253</v>
      </c>
      <c r="D1783" s="4" t="s">
        <v>245</v>
      </c>
      <c r="E1783" s="4" t="s">
        <v>1351</v>
      </c>
      <c r="F1783" s="42">
        <v>7221.7023999999992</v>
      </c>
      <c r="G1783" s="42">
        <v>8206.48</v>
      </c>
    </row>
    <row r="1784" spans="1:7" outlineLevel="3">
      <c r="A1784" s="3">
        <v>38368</v>
      </c>
      <c r="B1784" s="4" t="s">
        <v>275</v>
      </c>
      <c r="C1784" s="4" t="s">
        <v>253</v>
      </c>
      <c r="D1784" s="4" t="s">
        <v>281</v>
      </c>
      <c r="E1784" s="4" t="s">
        <v>1619</v>
      </c>
      <c r="F1784" s="42">
        <v>2476.3958000000002</v>
      </c>
      <c r="G1784" s="42">
        <v>5759.06</v>
      </c>
    </row>
    <row r="1785" spans="1:7" outlineLevel="3">
      <c r="A1785" s="3">
        <v>38394</v>
      </c>
      <c r="B1785" s="4" t="s">
        <v>275</v>
      </c>
      <c r="C1785" s="4" t="s">
        <v>253</v>
      </c>
      <c r="D1785" s="4" t="s">
        <v>251</v>
      </c>
      <c r="E1785" s="4" t="s">
        <v>1067</v>
      </c>
      <c r="F1785" s="42">
        <v>3639.0150000000003</v>
      </c>
      <c r="G1785" s="42">
        <v>4852.0200000000004</v>
      </c>
    </row>
    <row r="1786" spans="1:7" outlineLevel="3">
      <c r="A1786" s="3">
        <v>38416</v>
      </c>
      <c r="B1786" s="4" t="s">
        <v>275</v>
      </c>
      <c r="C1786" s="4" t="s">
        <v>253</v>
      </c>
      <c r="D1786" s="4" t="s">
        <v>281</v>
      </c>
      <c r="E1786" s="4" t="s">
        <v>1500</v>
      </c>
      <c r="F1786" s="42">
        <v>796.02600000000007</v>
      </c>
      <c r="G1786" s="42">
        <v>1447.32</v>
      </c>
    </row>
    <row r="1787" spans="1:7" outlineLevel="3">
      <c r="A1787" s="3">
        <v>38437</v>
      </c>
      <c r="B1787" s="4" t="s">
        <v>275</v>
      </c>
      <c r="C1787" s="4" t="s">
        <v>253</v>
      </c>
      <c r="D1787" s="4" t="s">
        <v>256</v>
      </c>
      <c r="E1787" s="4" t="s">
        <v>1444</v>
      </c>
      <c r="F1787" s="42">
        <v>720.07799999999997</v>
      </c>
      <c r="G1787" s="42">
        <v>1674.6</v>
      </c>
    </row>
    <row r="1788" spans="1:7" outlineLevel="3">
      <c r="A1788" s="3">
        <v>38452</v>
      </c>
      <c r="B1788" s="4" t="s">
        <v>275</v>
      </c>
      <c r="C1788" s="4" t="s">
        <v>253</v>
      </c>
      <c r="D1788" s="4" t="s">
        <v>279</v>
      </c>
      <c r="E1788" s="4" t="s">
        <v>1411</v>
      </c>
      <c r="F1788" s="42">
        <v>2059.2946999999999</v>
      </c>
      <c r="G1788" s="42">
        <v>3490.33</v>
      </c>
    </row>
    <row r="1789" spans="1:7" outlineLevel="3">
      <c r="A1789" s="3">
        <v>38470</v>
      </c>
      <c r="B1789" s="4" t="s">
        <v>275</v>
      </c>
      <c r="C1789" s="4" t="s">
        <v>253</v>
      </c>
      <c r="D1789" s="4" t="s">
        <v>317</v>
      </c>
      <c r="E1789" s="4" t="s">
        <v>1370</v>
      </c>
      <c r="F1789" s="42">
        <v>6469.4333000000006</v>
      </c>
      <c r="G1789" s="42">
        <v>6919.18</v>
      </c>
    </row>
    <row r="1790" spans="1:7" outlineLevel="3">
      <c r="A1790" s="3">
        <v>38492</v>
      </c>
      <c r="B1790" s="4" t="s">
        <v>275</v>
      </c>
      <c r="C1790" s="4" t="s">
        <v>253</v>
      </c>
      <c r="D1790" s="4" t="s">
        <v>245</v>
      </c>
      <c r="E1790" s="4" t="s">
        <v>1315</v>
      </c>
      <c r="F1790" s="42">
        <v>2929.712</v>
      </c>
      <c r="G1790" s="42">
        <v>4308.3999999999996</v>
      </c>
    </row>
    <row r="1791" spans="1:7" outlineLevel="3">
      <c r="A1791" s="3">
        <v>38501</v>
      </c>
      <c r="B1791" s="4" t="s">
        <v>275</v>
      </c>
      <c r="C1791" s="4" t="s">
        <v>253</v>
      </c>
      <c r="D1791" s="4" t="s">
        <v>276</v>
      </c>
      <c r="E1791" s="4" t="s">
        <v>1295</v>
      </c>
      <c r="F1791" s="42">
        <v>3938.09845</v>
      </c>
      <c r="G1791" s="42">
        <v>4211.87</v>
      </c>
    </row>
    <row r="1792" spans="1:7" outlineLevel="3">
      <c r="A1792" s="3">
        <v>38513</v>
      </c>
      <c r="B1792" s="4" t="s">
        <v>275</v>
      </c>
      <c r="C1792" s="4" t="s">
        <v>253</v>
      </c>
      <c r="D1792" s="4" t="s">
        <v>303</v>
      </c>
      <c r="E1792" s="4" t="s">
        <v>1267</v>
      </c>
      <c r="F1792" s="42">
        <v>1411.174</v>
      </c>
      <c r="G1792" s="42">
        <v>3281.8</v>
      </c>
    </row>
    <row r="1793" spans="1:7" outlineLevel="3">
      <c r="A1793" s="3">
        <v>38528</v>
      </c>
      <c r="B1793" s="4" t="s">
        <v>275</v>
      </c>
      <c r="C1793" s="4" t="s">
        <v>253</v>
      </c>
      <c r="D1793" s="4" t="s">
        <v>303</v>
      </c>
      <c r="E1793" s="4" t="s">
        <v>1233</v>
      </c>
      <c r="F1793" s="42">
        <v>3633.498</v>
      </c>
      <c r="G1793" s="42">
        <v>6606.36</v>
      </c>
    </row>
    <row r="1794" spans="1:7" outlineLevel="3">
      <c r="A1794" s="3">
        <v>38541</v>
      </c>
      <c r="B1794" s="4" t="s">
        <v>275</v>
      </c>
      <c r="C1794" s="4" t="s">
        <v>253</v>
      </c>
      <c r="D1794" s="4" t="s">
        <v>279</v>
      </c>
      <c r="E1794" s="4" t="s">
        <v>1207</v>
      </c>
      <c r="F1794" s="42">
        <v>558.38200000000006</v>
      </c>
      <c r="G1794" s="42">
        <v>597.20000000000005</v>
      </c>
    </row>
    <row r="1795" spans="1:7" outlineLevel="3">
      <c r="A1795" s="3">
        <v>38556</v>
      </c>
      <c r="B1795" s="4" t="s">
        <v>275</v>
      </c>
      <c r="C1795" s="4" t="s">
        <v>253</v>
      </c>
      <c r="D1795" s="4" t="s">
        <v>279</v>
      </c>
      <c r="E1795" s="4" t="s">
        <v>1160</v>
      </c>
      <c r="F1795" s="42">
        <v>5299.4575999999997</v>
      </c>
      <c r="G1795" s="42">
        <v>7793.32</v>
      </c>
    </row>
    <row r="1796" spans="1:7" outlineLevel="3">
      <c r="A1796" s="3">
        <v>38560</v>
      </c>
      <c r="B1796" s="4" t="s">
        <v>275</v>
      </c>
      <c r="C1796" s="4" t="s">
        <v>253</v>
      </c>
      <c r="D1796" s="4" t="s">
        <v>251</v>
      </c>
      <c r="E1796" s="4" t="s">
        <v>1146</v>
      </c>
      <c r="F1796" s="42">
        <v>5352.9696000000004</v>
      </c>
      <c r="G1796" s="42">
        <v>6082.92</v>
      </c>
    </row>
    <row r="1797" spans="1:7" outlineLevel="3">
      <c r="A1797" s="3">
        <v>38560</v>
      </c>
      <c r="B1797" s="4" t="s">
        <v>275</v>
      </c>
      <c r="C1797" s="4" t="s">
        <v>253</v>
      </c>
      <c r="D1797" s="4" t="s">
        <v>317</v>
      </c>
      <c r="E1797" s="4" t="s">
        <v>1148</v>
      </c>
      <c r="F1797" s="42">
        <v>1468.2327</v>
      </c>
      <c r="G1797" s="42">
        <v>2488.5300000000002</v>
      </c>
    </row>
    <row r="1798" spans="1:7" outlineLevel="3">
      <c r="A1798" s="3">
        <v>38570</v>
      </c>
      <c r="B1798" s="4" t="s">
        <v>275</v>
      </c>
      <c r="C1798" s="4" t="s">
        <v>253</v>
      </c>
      <c r="D1798" s="4" t="s">
        <v>262</v>
      </c>
      <c r="E1798" s="4" t="s">
        <v>1118</v>
      </c>
      <c r="F1798" s="42">
        <v>769.61479999999995</v>
      </c>
      <c r="G1798" s="42">
        <v>2080.04</v>
      </c>
    </row>
    <row r="1799" spans="1:7" outlineLevel="3">
      <c r="A1799" s="3">
        <v>38573</v>
      </c>
      <c r="B1799" s="4" t="s">
        <v>275</v>
      </c>
      <c r="C1799" s="4" t="s">
        <v>253</v>
      </c>
      <c r="D1799" s="4" t="s">
        <v>251</v>
      </c>
      <c r="E1799" s="4" t="s">
        <v>1111</v>
      </c>
      <c r="F1799" s="42">
        <v>1327.1233999999999</v>
      </c>
      <c r="G1799" s="42">
        <v>3586.82</v>
      </c>
    </row>
    <row r="1800" spans="1:7" outlineLevel="3">
      <c r="A1800" s="3">
        <v>38586</v>
      </c>
      <c r="B1800" s="4" t="s">
        <v>275</v>
      </c>
      <c r="C1800" s="4" t="s">
        <v>253</v>
      </c>
      <c r="D1800" s="4" t="s">
        <v>276</v>
      </c>
      <c r="E1800" s="4" t="s">
        <v>1081</v>
      </c>
      <c r="F1800" s="42">
        <v>4442.3175000000001</v>
      </c>
      <c r="G1800" s="42">
        <v>5923.09</v>
      </c>
    </row>
    <row r="1801" spans="1:7" outlineLevel="3">
      <c r="A1801" s="3">
        <v>38621</v>
      </c>
      <c r="B1801" s="4" t="s">
        <v>275</v>
      </c>
      <c r="C1801" s="4" t="s">
        <v>253</v>
      </c>
      <c r="D1801" s="4" t="s">
        <v>268</v>
      </c>
      <c r="E1801" s="4" t="s">
        <v>979</v>
      </c>
      <c r="F1801" s="42">
        <v>403.83879999999999</v>
      </c>
      <c r="G1801" s="42">
        <v>939.16</v>
      </c>
    </row>
    <row r="1802" spans="1:7" outlineLevel="3">
      <c r="A1802" s="3">
        <v>38622</v>
      </c>
      <c r="B1802" s="4" t="s">
        <v>275</v>
      </c>
      <c r="C1802" s="4" t="s">
        <v>253</v>
      </c>
      <c r="D1802" s="4" t="s">
        <v>259</v>
      </c>
      <c r="E1802" s="4" t="s">
        <v>722</v>
      </c>
      <c r="F1802" s="42">
        <v>2648.4232000000002</v>
      </c>
      <c r="G1802" s="42">
        <v>3894.74</v>
      </c>
    </row>
    <row r="1803" spans="1:7" outlineLevel="3">
      <c r="A1803" s="3">
        <v>38623</v>
      </c>
      <c r="B1803" s="4" t="s">
        <v>275</v>
      </c>
      <c r="C1803" s="4" t="s">
        <v>253</v>
      </c>
      <c r="D1803" s="4" t="s">
        <v>288</v>
      </c>
      <c r="E1803" s="4" t="s">
        <v>975</v>
      </c>
      <c r="F1803" s="42">
        <v>1000.4775</v>
      </c>
      <c r="G1803" s="42">
        <v>1333.97</v>
      </c>
    </row>
    <row r="1804" spans="1:7" outlineLevel="3">
      <c r="A1804" s="3">
        <v>38681</v>
      </c>
      <c r="B1804" s="4" t="s">
        <v>275</v>
      </c>
      <c r="C1804" s="4" t="s">
        <v>253</v>
      </c>
      <c r="D1804" s="4" t="s">
        <v>317</v>
      </c>
      <c r="E1804" s="4" t="s">
        <v>825</v>
      </c>
      <c r="F1804" s="42">
        <v>4280.7875999999997</v>
      </c>
      <c r="G1804" s="42">
        <v>9955.32</v>
      </c>
    </row>
    <row r="1805" spans="1:7" outlineLevel="3">
      <c r="A1805" s="3">
        <v>38707</v>
      </c>
      <c r="B1805" s="4" t="s">
        <v>275</v>
      </c>
      <c r="C1805" s="4" t="s">
        <v>253</v>
      </c>
      <c r="D1805" s="4" t="s">
        <v>276</v>
      </c>
      <c r="E1805" s="4" t="s">
        <v>762</v>
      </c>
      <c r="F1805" s="42">
        <v>189.27350000000001</v>
      </c>
      <c r="G1805" s="42">
        <v>511.55</v>
      </c>
    </row>
    <row r="1806" spans="1:7" outlineLevel="3">
      <c r="A1806" s="3">
        <v>38722</v>
      </c>
      <c r="B1806" s="4" t="s">
        <v>275</v>
      </c>
      <c r="C1806" s="4" t="s">
        <v>253</v>
      </c>
      <c r="D1806" s="4" t="s">
        <v>256</v>
      </c>
      <c r="E1806" s="4" t="s">
        <v>709</v>
      </c>
      <c r="F1806" s="42">
        <v>5672.0121999999992</v>
      </c>
      <c r="G1806" s="42">
        <v>9613.58</v>
      </c>
    </row>
    <row r="1807" spans="1:7" outlineLevel="3">
      <c r="A1807" s="3">
        <v>38725</v>
      </c>
      <c r="B1807" s="4" t="s">
        <v>275</v>
      </c>
      <c r="C1807" s="4" t="s">
        <v>253</v>
      </c>
      <c r="D1807" s="4" t="s">
        <v>317</v>
      </c>
      <c r="E1807" s="4" t="s">
        <v>702</v>
      </c>
      <c r="F1807" s="42">
        <v>1201.9445999999998</v>
      </c>
      <c r="G1807" s="42">
        <v>2795.22</v>
      </c>
    </row>
    <row r="1808" spans="1:7" outlineLevel="3">
      <c r="A1808" s="3">
        <v>38726</v>
      </c>
      <c r="B1808" s="4" t="s">
        <v>275</v>
      </c>
      <c r="C1808" s="4" t="s">
        <v>253</v>
      </c>
      <c r="D1808" s="4" t="s">
        <v>262</v>
      </c>
      <c r="E1808" s="4" t="s">
        <v>697</v>
      </c>
      <c r="F1808" s="42">
        <v>2070.5570000000002</v>
      </c>
      <c r="G1808" s="42">
        <v>5596.1</v>
      </c>
    </row>
    <row r="1809" spans="1:7" outlineLevel="3">
      <c r="A1809" s="3">
        <v>38733</v>
      </c>
      <c r="B1809" s="4" t="s">
        <v>275</v>
      </c>
      <c r="C1809" s="4" t="s">
        <v>253</v>
      </c>
      <c r="D1809" s="4" t="s">
        <v>268</v>
      </c>
      <c r="E1809" s="4" t="s">
        <v>685</v>
      </c>
      <c r="F1809" s="42">
        <v>3206.4777999999997</v>
      </c>
      <c r="G1809" s="42">
        <v>5528.41</v>
      </c>
    </row>
    <row r="1810" spans="1:7" outlineLevel="3">
      <c r="A1810" s="3">
        <v>38749</v>
      </c>
      <c r="B1810" s="4" t="s">
        <v>275</v>
      </c>
      <c r="C1810" s="4" t="s">
        <v>253</v>
      </c>
      <c r="D1810" s="4" t="s">
        <v>259</v>
      </c>
      <c r="E1810" s="4" t="s">
        <v>643</v>
      </c>
      <c r="F1810" s="42">
        <v>4422.4548000000004</v>
      </c>
      <c r="G1810" s="42">
        <v>6503.61</v>
      </c>
    </row>
    <row r="1811" spans="1:7" outlineLevel="3">
      <c r="A1811" s="3">
        <v>38764</v>
      </c>
      <c r="B1811" s="4" t="s">
        <v>275</v>
      </c>
      <c r="C1811" s="4" t="s">
        <v>253</v>
      </c>
      <c r="D1811" s="4" t="s">
        <v>281</v>
      </c>
      <c r="E1811" s="4" t="s">
        <v>603</v>
      </c>
      <c r="F1811" s="42">
        <v>83.82</v>
      </c>
      <c r="G1811" s="42">
        <v>95.25</v>
      </c>
    </row>
    <row r="1812" spans="1:7" outlineLevel="3">
      <c r="A1812" s="3">
        <v>38791</v>
      </c>
      <c r="B1812" s="4" t="s">
        <v>275</v>
      </c>
      <c r="C1812" s="4" t="s">
        <v>253</v>
      </c>
      <c r="D1812" s="4" t="s">
        <v>245</v>
      </c>
      <c r="E1812" s="4" t="s">
        <v>530</v>
      </c>
      <c r="F1812" s="42">
        <v>3260.0040000000004</v>
      </c>
      <c r="G1812" s="42">
        <v>3704.55</v>
      </c>
    </row>
    <row r="1813" spans="1:7" outlineLevel="3">
      <c r="A1813" s="3">
        <v>38797</v>
      </c>
      <c r="B1813" s="4" t="s">
        <v>275</v>
      </c>
      <c r="C1813" s="4" t="s">
        <v>253</v>
      </c>
      <c r="D1813" s="4" t="s">
        <v>259</v>
      </c>
      <c r="E1813" s="4" t="s">
        <v>514</v>
      </c>
      <c r="F1813" s="42">
        <v>4823.6870000000008</v>
      </c>
      <c r="G1813" s="42">
        <v>8770.34</v>
      </c>
    </row>
    <row r="1814" spans="1:7" outlineLevel="3">
      <c r="A1814" s="3">
        <v>38810</v>
      </c>
      <c r="B1814" s="4" t="s">
        <v>275</v>
      </c>
      <c r="C1814" s="4" t="s">
        <v>253</v>
      </c>
      <c r="D1814" s="4" t="s">
        <v>251</v>
      </c>
      <c r="E1814" s="4" t="s">
        <v>480</v>
      </c>
      <c r="F1814" s="42">
        <v>3714.3155500000003</v>
      </c>
      <c r="G1814" s="42">
        <v>3972.53</v>
      </c>
    </row>
    <row r="1815" spans="1:7" outlineLevel="3">
      <c r="A1815" s="3">
        <v>38820</v>
      </c>
      <c r="B1815" s="4" t="s">
        <v>275</v>
      </c>
      <c r="C1815" s="4" t="s">
        <v>253</v>
      </c>
      <c r="D1815" s="4" t="s">
        <v>281</v>
      </c>
      <c r="E1815" s="4" t="s">
        <v>447</v>
      </c>
      <c r="F1815" s="42">
        <v>5416.9879499999997</v>
      </c>
      <c r="G1815" s="42">
        <v>5793.57</v>
      </c>
    </row>
    <row r="1816" spans="1:7" outlineLevel="3">
      <c r="A1816" s="3">
        <v>38823</v>
      </c>
      <c r="B1816" s="4" t="s">
        <v>275</v>
      </c>
      <c r="C1816" s="4" t="s">
        <v>253</v>
      </c>
      <c r="D1816" s="4" t="s">
        <v>265</v>
      </c>
      <c r="E1816" s="4" t="s">
        <v>435</v>
      </c>
      <c r="F1816" s="42">
        <v>2521.9542999999999</v>
      </c>
      <c r="G1816" s="42">
        <v>5865.01</v>
      </c>
    </row>
    <row r="1817" spans="1:7" outlineLevel="3">
      <c r="A1817" s="3">
        <v>38838</v>
      </c>
      <c r="B1817" s="4" t="s">
        <v>275</v>
      </c>
      <c r="C1817" s="4" t="s">
        <v>253</v>
      </c>
      <c r="D1817" s="4" t="s">
        <v>251</v>
      </c>
      <c r="E1817" s="4" t="s">
        <v>402</v>
      </c>
      <c r="F1817" s="42">
        <v>5990.4974999999995</v>
      </c>
      <c r="G1817" s="42">
        <v>7987.33</v>
      </c>
    </row>
    <row r="1818" spans="1:7" outlineLevel="3">
      <c r="A1818" s="3">
        <v>38853</v>
      </c>
      <c r="B1818" s="4" t="s">
        <v>275</v>
      </c>
      <c r="C1818" s="4" t="s">
        <v>253</v>
      </c>
      <c r="D1818" s="4" t="s">
        <v>254</v>
      </c>
      <c r="E1818" s="4" t="s">
        <v>356</v>
      </c>
      <c r="F1818" s="42">
        <v>4533.7574999999997</v>
      </c>
      <c r="G1818" s="42">
        <v>6045.01</v>
      </c>
    </row>
    <row r="1819" spans="1:7" outlineLevel="2">
      <c r="A1819" s="3"/>
      <c r="B1819" s="4"/>
      <c r="C1819" s="49" t="s">
        <v>2227</v>
      </c>
      <c r="D1819" s="4"/>
      <c r="E1819" s="4"/>
      <c r="F1819" s="42"/>
      <c r="G1819" s="42">
        <f>SUBTOTAL(9,G1774:G1818)</f>
        <v>207164.70999999996</v>
      </c>
    </row>
    <row r="1820" spans="1:7" outlineLevel="3">
      <c r="A1820" s="3">
        <v>38227</v>
      </c>
      <c r="B1820" s="4" t="s">
        <v>275</v>
      </c>
      <c r="C1820" s="4" t="s">
        <v>248</v>
      </c>
      <c r="D1820" s="4" t="s">
        <v>317</v>
      </c>
      <c r="E1820" s="4" t="s">
        <v>1982</v>
      </c>
      <c r="F1820" s="42">
        <v>1901.4449999999999</v>
      </c>
      <c r="G1820" s="42">
        <v>2535.2600000000002</v>
      </c>
    </row>
    <row r="1821" spans="1:7" outlineLevel="3">
      <c r="A1821" s="3">
        <v>38234</v>
      </c>
      <c r="B1821" s="4" t="s">
        <v>275</v>
      </c>
      <c r="C1821" s="4" t="s">
        <v>248</v>
      </c>
      <c r="D1821" s="4" t="s">
        <v>288</v>
      </c>
      <c r="E1821" s="4" t="s">
        <v>1960</v>
      </c>
      <c r="F1821" s="42">
        <v>5988.93</v>
      </c>
      <c r="G1821" s="42">
        <v>7985.24</v>
      </c>
    </row>
    <row r="1822" spans="1:7" outlineLevel="3">
      <c r="A1822" s="3">
        <v>38254</v>
      </c>
      <c r="B1822" s="4" t="s">
        <v>275</v>
      </c>
      <c r="C1822" s="4" t="s">
        <v>248</v>
      </c>
      <c r="D1822" s="4" t="s">
        <v>279</v>
      </c>
      <c r="E1822" s="4" t="s">
        <v>1902</v>
      </c>
      <c r="F1822" s="42">
        <v>2982.5345000000002</v>
      </c>
      <c r="G1822" s="42">
        <v>5422.79</v>
      </c>
    </row>
    <row r="1823" spans="1:7" outlineLevel="3">
      <c r="A1823" s="3">
        <v>38256</v>
      </c>
      <c r="B1823" s="4" t="s">
        <v>275</v>
      </c>
      <c r="C1823" s="4" t="s">
        <v>248</v>
      </c>
      <c r="D1823" s="4" t="s">
        <v>279</v>
      </c>
      <c r="E1823" s="4" t="s">
        <v>1898</v>
      </c>
      <c r="F1823" s="42">
        <v>3590.7685000000001</v>
      </c>
      <c r="G1823" s="42">
        <v>6528.67</v>
      </c>
    </row>
    <row r="1824" spans="1:7" outlineLevel="3">
      <c r="A1824" s="3">
        <v>38260</v>
      </c>
      <c r="B1824" s="4" t="s">
        <v>275</v>
      </c>
      <c r="C1824" s="4" t="s">
        <v>248</v>
      </c>
      <c r="D1824" s="4" t="s">
        <v>281</v>
      </c>
      <c r="E1824" s="4" t="s">
        <v>1888</v>
      </c>
      <c r="F1824" s="42">
        <v>6348.0889999999999</v>
      </c>
      <c r="G1824" s="42">
        <v>6789.4</v>
      </c>
    </row>
    <row r="1825" spans="1:7" outlineLevel="3">
      <c r="A1825" s="3">
        <v>38260</v>
      </c>
      <c r="B1825" s="4" t="s">
        <v>275</v>
      </c>
      <c r="C1825" s="4" t="s">
        <v>248</v>
      </c>
      <c r="D1825" s="4" t="s">
        <v>259</v>
      </c>
      <c r="E1825" s="4" t="s">
        <v>1891</v>
      </c>
      <c r="F1825" s="42">
        <v>500.88749999999999</v>
      </c>
      <c r="G1825" s="42">
        <v>1353.75</v>
      </c>
    </row>
    <row r="1826" spans="1:7" outlineLevel="3">
      <c r="A1826" s="3">
        <v>38341</v>
      </c>
      <c r="B1826" s="4" t="s">
        <v>275</v>
      </c>
      <c r="C1826" s="4" t="s">
        <v>248</v>
      </c>
      <c r="D1826" s="4" t="s">
        <v>245</v>
      </c>
      <c r="E1826" s="4" t="s">
        <v>1706</v>
      </c>
      <c r="F1826" s="42">
        <v>3589.2229000000002</v>
      </c>
      <c r="G1826" s="42">
        <v>8347.0300000000007</v>
      </c>
    </row>
    <row r="1827" spans="1:7" outlineLevel="3">
      <c r="A1827" s="3">
        <v>38346</v>
      </c>
      <c r="B1827" s="4" t="s">
        <v>275</v>
      </c>
      <c r="C1827" s="4" t="s">
        <v>248</v>
      </c>
      <c r="D1827" s="4" t="s">
        <v>288</v>
      </c>
      <c r="E1827" s="4" t="s">
        <v>1691</v>
      </c>
      <c r="F1827" s="42">
        <v>3664.6785</v>
      </c>
      <c r="G1827" s="42">
        <v>8143.73</v>
      </c>
    </row>
    <row r="1828" spans="1:7" outlineLevel="3">
      <c r="A1828" s="3">
        <v>38350</v>
      </c>
      <c r="B1828" s="4" t="s">
        <v>275</v>
      </c>
      <c r="C1828" s="4" t="s">
        <v>248</v>
      </c>
      <c r="D1828" s="4" t="s">
        <v>259</v>
      </c>
      <c r="E1828" s="4" t="s">
        <v>1683</v>
      </c>
      <c r="F1828" s="42">
        <v>2767.9344000000001</v>
      </c>
      <c r="G1828" s="42">
        <v>3145.38</v>
      </c>
    </row>
    <row r="1829" spans="1:7" outlineLevel="3">
      <c r="A1829" s="3">
        <v>38354</v>
      </c>
      <c r="B1829" s="4" t="s">
        <v>275</v>
      </c>
      <c r="C1829" s="4" t="s">
        <v>248</v>
      </c>
      <c r="D1829" s="4" t="s">
        <v>245</v>
      </c>
      <c r="E1829" s="4" t="s">
        <v>1670</v>
      </c>
      <c r="F1829" s="42">
        <v>2437.6640000000002</v>
      </c>
      <c r="G1829" s="42">
        <v>3584.8</v>
      </c>
    </row>
    <row r="1830" spans="1:7" outlineLevel="3">
      <c r="A1830" s="3">
        <v>38356</v>
      </c>
      <c r="B1830" s="4" t="s">
        <v>275</v>
      </c>
      <c r="C1830" s="4" t="s">
        <v>248</v>
      </c>
      <c r="D1830" s="4" t="s">
        <v>276</v>
      </c>
      <c r="E1830" s="4" t="s">
        <v>1661</v>
      </c>
      <c r="F1830" s="42">
        <v>3442.1714999999999</v>
      </c>
      <c r="G1830" s="42">
        <v>8005.05</v>
      </c>
    </row>
    <row r="1831" spans="1:7" outlineLevel="3">
      <c r="A1831" s="3">
        <v>38364</v>
      </c>
      <c r="B1831" s="4" t="s">
        <v>275</v>
      </c>
      <c r="C1831" s="4" t="s">
        <v>248</v>
      </c>
      <c r="D1831" s="4" t="s">
        <v>251</v>
      </c>
      <c r="E1831" s="4" t="s">
        <v>1634</v>
      </c>
      <c r="F1831" s="42">
        <v>6619.97</v>
      </c>
      <c r="G1831" s="42">
        <v>9735.25</v>
      </c>
    </row>
    <row r="1832" spans="1:7" outlineLevel="3">
      <c r="A1832" s="3">
        <v>38391</v>
      </c>
      <c r="B1832" s="4" t="s">
        <v>275</v>
      </c>
      <c r="C1832" s="4" t="s">
        <v>248</v>
      </c>
      <c r="D1832" s="4" t="s">
        <v>262</v>
      </c>
      <c r="E1832" s="4" t="s">
        <v>1841</v>
      </c>
      <c r="F1832" s="42">
        <v>1936.7624999999998</v>
      </c>
      <c r="G1832" s="42">
        <v>2582.35</v>
      </c>
    </row>
    <row r="1833" spans="1:7" outlineLevel="3">
      <c r="A1833" s="3">
        <v>38402</v>
      </c>
      <c r="B1833" s="4" t="s">
        <v>275</v>
      </c>
      <c r="C1833" s="4" t="s">
        <v>248</v>
      </c>
      <c r="D1833" s="4" t="s">
        <v>254</v>
      </c>
      <c r="E1833" s="4" t="s">
        <v>1533</v>
      </c>
      <c r="F1833" s="42">
        <v>2891.0551999999998</v>
      </c>
      <c r="G1833" s="42">
        <v>3285.29</v>
      </c>
    </row>
    <row r="1834" spans="1:7" outlineLevel="3">
      <c r="A1834" s="3">
        <v>38418</v>
      </c>
      <c r="B1834" s="4" t="s">
        <v>275</v>
      </c>
      <c r="C1834" s="4" t="s">
        <v>248</v>
      </c>
      <c r="D1834" s="4" t="s">
        <v>254</v>
      </c>
      <c r="E1834" s="4" t="s">
        <v>1495</v>
      </c>
      <c r="F1834" s="42">
        <v>4069.8790000000004</v>
      </c>
      <c r="G1834" s="42">
        <v>7399.78</v>
      </c>
    </row>
    <row r="1835" spans="1:7" outlineLevel="3">
      <c r="A1835" s="3">
        <v>38439</v>
      </c>
      <c r="B1835" s="4" t="s">
        <v>275</v>
      </c>
      <c r="C1835" s="4" t="s">
        <v>248</v>
      </c>
      <c r="D1835" s="4" t="s">
        <v>276</v>
      </c>
      <c r="E1835" s="4" t="s">
        <v>1360</v>
      </c>
      <c r="F1835" s="42">
        <v>5369.4795000000004</v>
      </c>
      <c r="G1835" s="42">
        <v>9762.69</v>
      </c>
    </row>
    <row r="1836" spans="1:7" outlineLevel="3">
      <c r="A1836" s="3">
        <v>38443</v>
      </c>
      <c r="B1836" s="4" t="s">
        <v>275</v>
      </c>
      <c r="C1836" s="4" t="s">
        <v>248</v>
      </c>
      <c r="D1836" s="4" t="s">
        <v>245</v>
      </c>
      <c r="E1836" s="4" t="s">
        <v>1429</v>
      </c>
      <c r="F1836" s="42">
        <v>1506.989</v>
      </c>
      <c r="G1836" s="42">
        <v>2739.98</v>
      </c>
    </row>
    <row r="1837" spans="1:7" outlineLevel="3">
      <c r="A1837" s="3">
        <v>38458</v>
      </c>
      <c r="B1837" s="4" t="s">
        <v>275</v>
      </c>
      <c r="C1837" s="4" t="s">
        <v>248</v>
      </c>
      <c r="D1837" s="4" t="s">
        <v>245</v>
      </c>
      <c r="E1837" s="4" t="s">
        <v>1397</v>
      </c>
      <c r="F1837" s="42">
        <v>5199.7574999999997</v>
      </c>
      <c r="G1837" s="42">
        <v>6933.01</v>
      </c>
    </row>
    <row r="1838" spans="1:7" outlineLevel="3">
      <c r="A1838" s="3">
        <v>38486</v>
      </c>
      <c r="B1838" s="4" t="s">
        <v>275</v>
      </c>
      <c r="C1838" s="4" t="s">
        <v>248</v>
      </c>
      <c r="D1838" s="4" t="s">
        <v>288</v>
      </c>
      <c r="E1838" s="4" t="s">
        <v>1331</v>
      </c>
      <c r="F1838" s="42">
        <v>4029.0627999999997</v>
      </c>
      <c r="G1838" s="42">
        <v>6828.92</v>
      </c>
    </row>
    <row r="1839" spans="1:7" outlineLevel="3">
      <c r="A1839" s="3">
        <v>38505</v>
      </c>
      <c r="B1839" s="4" t="s">
        <v>275</v>
      </c>
      <c r="C1839" s="4" t="s">
        <v>248</v>
      </c>
      <c r="D1839" s="4" t="s">
        <v>281</v>
      </c>
      <c r="E1839" s="4" t="s">
        <v>1289</v>
      </c>
      <c r="F1839" s="42">
        <v>4484.9023999999999</v>
      </c>
      <c r="G1839" s="42">
        <v>5096.4799999999996</v>
      </c>
    </row>
    <row r="1840" spans="1:7" outlineLevel="3">
      <c r="A1840" s="3">
        <v>38510</v>
      </c>
      <c r="B1840" s="4" t="s">
        <v>275</v>
      </c>
      <c r="C1840" s="4" t="s">
        <v>248</v>
      </c>
      <c r="D1840" s="4" t="s">
        <v>245</v>
      </c>
      <c r="E1840" s="4" t="s">
        <v>1276</v>
      </c>
      <c r="F1840" s="42">
        <v>2763.3285000000001</v>
      </c>
      <c r="G1840" s="42">
        <v>6140.73</v>
      </c>
    </row>
    <row r="1841" spans="1:7" outlineLevel="3">
      <c r="A1841" s="3">
        <v>38514</v>
      </c>
      <c r="B1841" s="4" t="s">
        <v>275</v>
      </c>
      <c r="C1841" s="4" t="s">
        <v>248</v>
      </c>
      <c r="D1841" s="4" t="s">
        <v>317</v>
      </c>
      <c r="E1841" s="4" t="s">
        <v>1264</v>
      </c>
      <c r="F1841" s="42">
        <v>2170.674</v>
      </c>
      <c r="G1841" s="42">
        <v>4823.72</v>
      </c>
    </row>
    <row r="1842" spans="1:7" outlineLevel="3">
      <c r="A1842" s="3">
        <v>38521</v>
      </c>
      <c r="B1842" s="4" t="s">
        <v>275</v>
      </c>
      <c r="C1842" s="4" t="s">
        <v>248</v>
      </c>
      <c r="D1842" s="4" t="s">
        <v>259</v>
      </c>
      <c r="E1842" s="4" t="s">
        <v>1251</v>
      </c>
      <c r="F1842" s="42">
        <v>175.79639999999998</v>
      </c>
      <c r="G1842" s="42">
        <v>297.95999999999998</v>
      </c>
    </row>
    <row r="1843" spans="1:7" outlineLevel="3">
      <c r="A1843" s="3">
        <v>38550</v>
      </c>
      <c r="B1843" s="4" t="s">
        <v>275</v>
      </c>
      <c r="C1843" s="4" t="s">
        <v>248</v>
      </c>
      <c r="D1843" s="4" t="s">
        <v>281</v>
      </c>
      <c r="E1843" s="4" t="s">
        <v>1174</v>
      </c>
      <c r="F1843" s="42">
        <v>5375.1455999999998</v>
      </c>
      <c r="G1843" s="42">
        <v>6108.12</v>
      </c>
    </row>
    <row r="1844" spans="1:7" outlineLevel="3">
      <c r="A1844" s="3">
        <v>38555</v>
      </c>
      <c r="B1844" s="4" t="s">
        <v>275</v>
      </c>
      <c r="C1844" s="4" t="s">
        <v>248</v>
      </c>
      <c r="D1844" s="4" t="s">
        <v>256</v>
      </c>
      <c r="E1844" s="4" t="s">
        <v>1161</v>
      </c>
      <c r="F1844" s="42">
        <v>3982.4149000000002</v>
      </c>
      <c r="G1844" s="42">
        <v>9261.43</v>
      </c>
    </row>
    <row r="1845" spans="1:7" outlineLevel="3">
      <c r="A1845" s="3">
        <v>38580</v>
      </c>
      <c r="B1845" s="4" t="s">
        <v>275</v>
      </c>
      <c r="C1845" s="4" t="s">
        <v>248</v>
      </c>
      <c r="D1845" s="4" t="s">
        <v>317</v>
      </c>
      <c r="E1845" s="4" t="s">
        <v>1097</v>
      </c>
      <c r="F1845" s="42">
        <v>1983.9015999999999</v>
      </c>
      <c r="G1845" s="42">
        <v>3420.52</v>
      </c>
    </row>
    <row r="1846" spans="1:7" outlineLevel="3">
      <c r="A1846" s="3">
        <v>38627</v>
      </c>
      <c r="B1846" s="4" t="s">
        <v>275</v>
      </c>
      <c r="C1846" s="4" t="s">
        <v>248</v>
      </c>
      <c r="D1846" s="4" t="s">
        <v>268</v>
      </c>
      <c r="E1846" s="4" t="s">
        <v>966</v>
      </c>
      <c r="F1846" s="42">
        <v>167.9623</v>
      </c>
      <c r="G1846" s="42">
        <v>390.61</v>
      </c>
    </row>
    <row r="1847" spans="1:7" outlineLevel="3">
      <c r="A1847" s="3">
        <v>38629</v>
      </c>
      <c r="B1847" s="4" t="s">
        <v>275</v>
      </c>
      <c r="C1847" s="4" t="s">
        <v>248</v>
      </c>
      <c r="D1847" s="4" t="s">
        <v>245</v>
      </c>
      <c r="E1847" s="4" t="s">
        <v>956</v>
      </c>
      <c r="F1847" s="42">
        <v>3640.3153000000002</v>
      </c>
      <c r="G1847" s="42">
        <v>9838.69</v>
      </c>
    </row>
    <row r="1848" spans="1:7" outlineLevel="3">
      <c r="A1848" s="3">
        <v>38643</v>
      </c>
      <c r="B1848" s="4" t="s">
        <v>275</v>
      </c>
      <c r="C1848" s="4" t="s">
        <v>248</v>
      </c>
      <c r="D1848" s="4" t="s">
        <v>245</v>
      </c>
      <c r="E1848" s="4" t="s">
        <v>919</v>
      </c>
      <c r="F1848" s="42">
        <v>3776.4321999999997</v>
      </c>
      <c r="G1848" s="42">
        <v>6511.09</v>
      </c>
    </row>
    <row r="1849" spans="1:7" outlineLevel="3">
      <c r="A1849" s="3">
        <v>38653</v>
      </c>
      <c r="B1849" s="4" t="s">
        <v>275</v>
      </c>
      <c r="C1849" s="4" t="s">
        <v>248</v>
      </c>
      <c r="D1849" s="4" t="s">
        <v>251</v>
      </c>
      <c r="E1849" s="4" t="s">
        <v>897</v>
      </c>
      <c r="F1849" s="42">
        <v>4705.0725000000002</v>
      </c>
      <c r="G1849" s="42">
        <v>6273.43</v>
      </c>
    </row>
    <row r="1850" spans="1:7" outlineLevel="3">
      <c r="A1850" s="3">
        <v>38680</v>
      </c>
      <c r="B1850" s="4" t="s">
        <v>275</v>
      </c>
      <c r="C1850" s="4" t="s">
        <v>248</v>
      </c>
      <c r="D1850" s="4" t="s">
        <v>276</v>
      </c>
      <c r="E1850" s="4" t="s">
        <v>827</v>
      </c>
      <c r="F1850" s="42">
        <v>8476.7232000000004</v>
      </c>
      <c r="G1850" s="42">
        <v>9632.64</v>
      </c>
    </row>
    <row r="1851" spans="1:7" outlineLevel="3">
      <c r="A1851" s="3">
        <v>38752</v>
      </c>
      <c r="B1851" s="4" t="s">
        <v>275</v>
      </c>
      <c r="C1851" s="4" t="s">
        <v>248</v>
      </c>
      <c r="D1851" s="4" t="s">
        <v>265</v>
      </c>
      <c r="E1851" s="4" t="s">
        <v>635</v>
      </c>
      <c r="F1851" s="42">
        <v>4114.4076999999997</v>
      </c>
      <c r="G1851" s="42">
        <v>9568.39</v>
      </c>
    </row>
    <row r="1852" spans="1:7" outlineLevel="3">
      <c r="A1852" s="3">
        <v>38755</v>
      </c>
      <c r="B1852" s="4" t="s">
        <v>275</v>
      </c>
      <c r="C1852" s="4" t="s">
        <v>248</v>
      </c>
      <c r="D1852" s="4" t="s">
        <v>276</v>
      </c>
      <c r="E1852" s="4" t="s">
        <v>625</v>
      </c>
      <c r="F1852" s="42">
        <v>2895.18075</v>
      </c>
      <c r="G1852" s="42">
        <v>3096.45</v>
      </c>
    </row>
    <row r="1853" spans="1:7" outlineLevel="3">
      <c r="A1853" s="3">
        <v>38801</v>
      </c>
      <c r="B1853" s="4" t="s">
        <v>275</v>
      </c>
      <c r="C1853" s="4" t="s">
        <v>248</v>
      </c>
      <c r="D1853" s="4" t="s">
        <v>303</v>
      </c>
      <c r="E1853" s="4" t="s">
        <v>499</v>
      </c>
      <c r="F1853" s="42">
        <v>4543.4642000000003</v>
      </c>
      <c r="G1853" s="42">
        <v>4859.32</v>
      </c>
    </row>
    <row r="1854" spans="1:7" outlineLevel="3">
      <c r="A1854" s="3">
        <v>38802</v>
      </c>
      <c r="B1854" s="4" t="s">
        <v>275</v>
      </c>
      <c r="C1854" s="4" t="s">
        <v>248</v>
      </c>
      <c r="D1854" s="4" t="s">
        <v>268</v>
      </c>
      <c r="E1854" s="4" t="s">
        <v>498</v>
      </c>
      <c r="F1854" s="42">
        <v>1404.5454</v>
      </c>
      <c r="G1854" s="42">
        <v>2421.63</v>
      </c>
    </row>
    <row r="1855" spans="1:7" outlineLevel="3">
      <c r="A1855" s="3">
        <v>38806</v>
      </c>
      <c r="B1855" s="4" t="s">
        <v>275</v>
      </c>
      <c r="C1855" s="4" t="s">
        <v>248</v>
      </c>
      <c r="D1855" s="4" t="s">
        <v>256</v>
      </c>
      <c r="E1855" s="4" t="s">
        <v>485</v>
      </c>
      <c r="F1855" s="42">
        <v>3133.125</v>
      </c>
      <c r="G1855" s="42">
        <v>6962.5</v>
      </c>
    </row>
    <row r="1856" spans="1:7" outlineLevel="3">
      <c r="A1856" s="3">
        <v>38821</v>
      </c>
      <c r="B1856" s="4" t="s">
        <v>275</v>
      </c>
      <c r="C1856" s="4" t="s">
        <v>248</v>
      </c>
      <c r="D1856" s="4" t="s">
        <v>245</v>
      </c>
      <c r="E1856" s="4" t="s">
        <v>444</v>
      </c>
      <c r="F1856" s="42">
        <v>6221.9201000000003</v>
      </c>
      <c r="G1856" s="42">
        <v>6654.46</v>
      </c>
    </row>
    <row r="1857" spans="1:7" outlineLevel="3">
      <c r="A1857" s="3">
        <v>38836</v>
      </c>
      <c r="B1857" s="4" t="s">
        <v>275</v>
      </c>
      <c r="C1857" s="4" t="s">
        <v>248</v>
      </c>
      <c r="D1857" s="4" t="s">
        <v>251</v>
      </c>
      <c r="E1857" s="4" t="s">
        <v>412</v>
      </c>
      <c r="F1857" s="42">
        <v>3196.6177999999995</v>
      </c>
      <c r="G1857" s="42">
        <v>5511.41</v>
      </c>
    </row>
    <row r="1858" spans="1:7" outlineLevel="3">
      <c r="A1858" s="3">
        <v>38836</v>
      </c>
      <c r="B1858" s="4" t="s">
        <v>275</v>
      </c>
      <c r="C1858" s="4" t="s">
        <v>248</v>
      </c>
      <c r="D1858" s="4" t="s">
        <v>279</v>
      </c>
      <c r="E1858" s="4" t="s">
        <v>413</v>
      </c>
      <c r="F1858" s="42">
        <v>2714.3696</v>
      </c>
      <c r="G1858" s="42">
        <v>3991.72</v>
      </c>
    </row>
    <row r="1859" spans="1:7" outlineLevel="3">
      <c r="A1859" s="3">
        <v>38875</v>
      </c>
      <c r="B1859" s="4" t="s">
        <v>275</v>
      </c>
      <c r="C1859" s="4" t="s">
        <v>248</v>
      </c>
      <c r="D1859" s="4" t="s">
        <v>265</v>
      </c>
      <c r="E1859" s="4" t="s">
        <v>293</v>
      </c>
      <c r="F1859" s="42">
        <v>5395.1260000000002</v>
      </c>
      <c r="G1859" s="42">
        <v>9809.32</v>
      </c>
    </row>
    <row r="1860" spans="1:7" outlineLevel="2">
      <c r="A1860" s="3"/>
      <c r="B1860" s="4"/>
      <c r="C1860" s="49" t="s">
        <v>2228</v>
      </c>
      <c r="D1860" s="4"/>
      <c r="E1860" s="4"/>
      <c r="F1860" s="42"/>
      <c r="G1860" s="42">
        <f>SUBTOTAL(9,G1820:G1859)</f>
        <v>231778.99000000002</v>
      </c>
    </row>
    <row r="1861" spans="1:7" outlineLevel="3">
      <c r="A1861" s="3">
        <v>38178</v>
      </c>
      <c r="B1861" s="4" t="s">
        <v>275</v>
      </c>
      <c r="C1861" s="4" t="s">
        <v>272</v>
      </c>
      <c r="D1861" s="4" t="s">
        <v>317</v>
      </c>
      <c r="E1861" s="4" t="s">
        <v>1218</v>
      </c>
      <c r="F1861" s="42">
        <v>5100.5515000000005</v>
      </c>
      <c r="G1861" s="42">
        <v>9273.73</v>
      </c>
    </row>
    <row r="1862" spans="1:7" outlineLevel="3">
      <c r="A1862" s="3">
        <v>38208</v>
      </c>
      <c r="B1862" s="4" t="s">
        <v>275</v>
      </c>
      <c r="C1862" s="4" t="s">
        <v>272</v>
      </c>
      <c r="D1862" s="4" t="s">
        <v>256</v>
      </c>
      <c r="E1862" s="4" t="s">
        <v>2024</v>
      </c>
      <c r="F1862" s="42">
        <v>1370.5505000000001</v>
      </c>
      <c r="G1862" s="42">
        <v>2491.91</v>
      </c>
    </row>
    <row r="1863" spans="1:7" outlineLevel="3">
      <c r="A1863" s="3">
        <v>38216</v>
      </c>
      <c r="B1863" s="4" t="s">
        <v>275</v>
      </c>
      <c r="C1863" s="4" t="s">
        <v>272</v>
      </c>
      <c r="D1863" s="4" t="s">
        <v>276</v>
      </c>
      <c r="E1863" s="4" t="s">
        <v>2004</v>
      </c>
      <c r="F1863" s="42">
        <v>3418.5360000000005</v>
      </c>
      <c r="G1863" s="42">
        <v>6215.52</v>
      </c>
    </row>
    <row r="1864" spans="1:7" outlineLevel="3">
      <c r="A1864" s="3">
        <v>38267</v>
      </c>
      <c r="B1864" s="4" t="s">
        <v>275</v>
      </c>
      <c r="C1864" s="4" t="s">
        <v>272</v>
      </c>
      <c r="D1864" s="4" t="s">
        <v>265</v>
      </c>
      <c r="E1864" s="4" t="s">
        <v>1865</v>
      </c>
      <c r="F1864" s="42">
        <v>4574.7884000000004</v>
      </c>
      <c r="G1864" s="42">
        <v>6727.63</v>
      </c>
    </row>
    <row r="1865" spans="1:7" outlineLevel="3">
      <c r="A1865" s="3">
        <v>38276</v>
      </c>
      <c r="B1865" s="4" t="s">
        <v>275</v>
      </c>
      <c r="C1865" s="4" t="s">
        <v>272</v>
      </c>
      <c r="D1865" s="4" t="s">
        <v>251</v>
      </c>
      <c r="E1865" s="4" t="s">
        <v>1838</v>
      </c>
      <c r="F1865" s="42">
        <v>4250.1646000000001</v>
      </c>
      <c r="G1865" s="42">
        <v>7327.87</v>
      </c>
    </row>
    <row r="1866" spans="1:7" outlineLevel="3">
      <c r="A1866" s="3">
        <v>38278</v>
      </c>
      <c r="B1866" s="4" t="s">
        <v>275</v>
      </c>
      <c r="C1866" s="4" t="s">
        <v>272</v>
      </c>
      <c r="D1866" s="4" t="s">
        <v>303</v>
      </c>
      <c r="E1866" s="4" t="s">
        <v>1833</v>
      </c>
      <c r="F1866" s="42">
        <v>8929.9045000000006</v>
      </c>
      <c r="G1866" s="42">
        <v>9550.7000000000007</v>
      </c>
    </row>
    <row r="1867" spans="1:7" outlineLevel="3">
      <c r="A1867" s="3">
        <v>38335</v>
      </c>
      <c r="B1867" s="4" t="s">
        <v>275</v>
      </c>
      <c r="C1867" s="4" t="s">
        <v>272</v>
      </c>
      <c r="D1867" s="4" t="s">
        <v>265</v>
      </c>
      <c r="E1867" s="4" t="s">
        <v>1727</v>
      </c>
      <c r="F1867" s="42">
        <v>2046.6315</v>
      </c>
      <c r="G1867" s="42">
        <v>4548.07</v>
      </c>
    </row>
    <row r="1868" spans="1:7" outlineLevel="3">
      <c r="A1868" s="3">
        <v>38348</v>
      </c>
      <c r="B1868" s="4" t="s">
        <v>275</v>
      </c>
      <c r="C1868" s="4" t="s">
        <v>272</v>
      </c>
      <c r="D1868" s="4" t="s">
        <v>251</v>
      </c>
      <c r="E1868" s="4" t="s">
        <v>1685</v>
      </c>
      <c r="F1868" s="42">
        <v>3396.2484999999997</v>
      </c>
      <c r="G1868" s="42">
        <v>9179.0499999999993</v>
      </c>
    </row>
    <row r="1869" spans="1:7" outlineLevel="3">
      <c r="A1869" s="3">
        <v>38373</v>
      </c>
      <c r="B1869" s="4" t="s">
        <v>275</v>
      </c>
      <c r="C1869" s="4" t="s">
        <v>272</v>
      </c>
      <c r="D1869" s="4" t="s">
        <v>279</v>
      </c>
      <c r="E1869" s="4" t="s">
        <v>1609</v>
      </c>
      <c r="F1869" s="42">
        <v>8615.6224000000002</v>
      </c>
      <c r="G1869" s="42">
        <v>9790.48</v>
      </c>
    </row>
    <row r="1870" spans="1:7" outlineLevel="3">
      <c r="A1870" s="3">
        <v>38407</v>
      </c>
      <c r="B1870" s="4" t="s">
        <v>275</v>
      </c>
      <c r="C1870" s="4" t="s">
        <v>272</v>
      </c>
      <c r="D1870" s="4" t="s">
        <v>245</v>
      </c>
      <c r="E1870" s="4" t="s">
        <v>1523</v>
      </c>
      <c r="F1870" s="42">
        <v>655.1875</v>
      </c>
      <c r="G1870" s="42">
        <v>1191.25</v>
      </c>
    </row>
    <row r="1871" spans="1:7" outlineLevel="3">
      <c r="A1871" s="3">
        <v>38415</v>
      </c>
      <c r="B1871" s="4" t="s">
        <v>275</v>
      </c>
      <c r="C1871" s="4" t="s">
        <v>272</v>
      </c>
      <c r="D1871" s="4" t="s">
        <v>268</v>
      </c>
      <c r="E1871" s="4" t="s">
        <v>1501</v>
      </c>
      <c r="F1871" s="42">
        <v>5245.7053000000005</v>
      </c>
      <c r="G1871" s="42">
        <v>5610.38</v>
      </c>
    </row>
    <row r="1872" spans="1:7" outlineLevel="3">
      <c r="A1872" s="3">
        <v>38428</v>
      </c>
      <c r="B1872" s="4" t="s">
        <v>275</v>
      </c>
      <c r="C1872" s="4" t="s">
        <v>272</v>
      </c>
      <c r="D1872" s="4" t="s">
        <v>288</v>
      </c>
      <c r="E1872" s="4" t="s">
        <v>1466</v>
      </c>
      <c r="F1872" s="42">
        <v>1445.6381000000001</v>
      </c>
      <c r="G1872" s="42">
        <v>3907.13</v>
      </c>
    </row>
    <row r="1873" spans="1:7" outlineLevel="3">
      <c r="A1873" s="3">
        <v>38446</v>
      </c>
      <c r="B1873" s="4" t="s">
        <v>275</v>
      </c>
      <c r="C1873" s="4" t="s">
        <v>272</v>
      </c>
      <c r="D1873" s="4" t="s">
        <v>281</v>
      </c>
      <c r="E1873" s="4" t="s">
        <v>1424</v>
      </c>
      <c r="F1873" s="42">
        <v>1454.9974999999999</v>
      </c>
      <c r="G1873" s="42">
        <v>2645.45</v>
      </c>
    </row>
    <row r="1874" spans="1:7" outlineLevel="3">
      <c r="A1874" s="3">
        <v>38476</v>
      </c>
      <c r="B1874" s="4" t="s">
        <v>275</v>
      </c>
      <c r="C1874" s="4" t="s">
        <v>272</v>
      </c>
      <c r="D1874" s="4" t="s">
        <v>256</v>
      </c>
      <c r="E1874" s="4" t="s">
        <v>539</v>
      </c>
      <c r="F1874" s="42">
        <v>6407.7148000000007</v>
      </c>
      <c r="G1874" s="42">
        <v>9423.11</v>
      </c>
    </row>
    <row r="1875" spans="1:7" outlineLevel="3">
      <c r="A1875" s="3">
        <v>38479</v>
      </c>
      <c r="B1875" s="4" t="s">
        <v>275</v>
      </c>
      <c r="C1875" s="4" t="s">
        <v>272</v>
      </c>
      <c r="D1875" s="4" t="s">
        <v>276</v>
      </c>
      <c r="E1875" s="4" t="s">
        <v>1346</v>
      </c>
      <c r="F1875" s="42">
        <v>2608.9359999999997</v>
      </c>
      <c r="G1875" s="42">
        <v>2964.7</v>
      </c>
    </row>
    <row r="1876" spans="1:7" outlineLevel="3">
      <c r="A1876" s="3">
        <v>38506</v>
      </c>
      <c r="B1876" s="4" t="s">
        <v>275</v>
      </c>
      <c r="C1876" s="4" t="s">
        <v>272</v>
      </c>
      <c r="D1876" s="4" t="s">
        <v>251</v>
      </c>
      <c r="E1876" s="4" t="s">
        <v>1286</v>
      </c>
      <c r="F1876" s="42">
        <v>6306.4724999999999</v>
      </c>
      <c r="G1876" s="42">
        <v>8408.6299999999992</v>
      </c>
    </row>
    <row r="1877" spans="1:7" outlineLevel="3">
      <c r="A1877" s="3">
        <v>38554</v>
      </c>
      <c r="B1877" s="4" t="s">
        <v>275</v>
      </c>
      <c r="C1877" s="4" t="s">
        <v>272</v>
      </c>
      <c r="D1877" s="4" t="s">
        <v>259</v>
      </c>
      <c r="E1877" s="4" t="s">
        <v>1162</v>
      </c>
      <c r="F1877" s="42">
        <v>7044.3375000000005</v>
      </c>
      <c r="G1877" s="42">
        <v>9392.4500000000007</v>
      </c>
    </row>
    <row r="1878" spans="1:7" outlineLevel="3">
      <c r="A1878" s="3">
        <v>38572</v>
      </c>
      <c r="B1878" s="4" t="s">
        <v>275</v>
      </c>
      <c r="C1878" s="4" t="s">
        <v>272</v>
      </c>
      <c r="D1878" s="4" t="s">
        <v>268</v>
      </c>
      <c r="E1878" s="4" t="s">
        <v>1112</v>
      </c>
      <c r="F1878" s="42">
        <v>5623.7619999999997</v>
      </c>
      <c r="G1878" s="42">
        <v>9531.7999999999993</v>
      </c>
    </row>
    <row r="1879" spans="1:7" outlineLevel="3">
      <c r="A1879" s="3">
        <v>38601</v>
      </c>
      <c r="B1879" s="4" t="s">
        <v>275</v>
      </c>
      <c r="C1879" s="4" t="s">
        <v>272</v>
      </c>
      <c r="D1879" s="4" t="s">
        <v>259</v>
      </c>
      <c r="E1879" s="4" t="s">
        <v>1034</v>
      </c>
      <c r="F1879" s="42">
        <v>4294.03</v>
      </c>
      <c r="G1879" s="42">
        <v>6314.75</v>
      </c>
    </row>
    <row r="1880" spans="1:7" outlineLevel="3">
      <c r="A1880" s="3">
        <v>38617</v>
      </c>
      <c r="B1880" s="4" t="s">
        <v>275</v>
      </c>
      <c r="C1880" s="4" t="s">
        <v>272</v>
      </c>
      <c r="D1880" s="4" t="s">
        <v>251</v>
      </c>
      <c r="E1880" s="4" t="s">
        <v>989</v>
      </c>
      <c r="F1880" s="42">
        <v>7160.4984000000004</v>
      </c>
      <c r="G1880" s="42">
        <v>8136.93</v>
      </c>
    </row>
    <row r="1881" spans="1:7" outlineLevel="3">
      <c r="A1881" s="3">
        <v>38625</v>
      </c>
      <c r="B1881" s="4" t="s">
        <v>275</v>
      </c>
      <c r="C1881" s="4" t="s">
        <v>272</v>
      </c>
      <c r="D1881" s="4" t="s">
        <v>268</v>
      </c>
      <c r="E1881" s="4" t="s">
        <v>968</v>
      </c>
      <c r="F1881" s="42">
        <v>472.37850000000003</v>
      </c>
      <c r="G1881" s="42">
        <v>1049.73</v>
      </c>
    </row>
    <row r="1882" spans="1:7" outlineLevel="3">
      <c r="A1882" s="3">
        <v>38662</v>
      </c>
      <c r="B1882" s="4" t="s">
        <v>275</v>
      </c>
      <c r="C1882" s="4" t="s">
        <v>272</v>
      </c>
      <c r="D1882" s="4" t="s">
        <v>245</v>
      </c>
      <c r="E1882" s="4" t="s">
        <v>875</v>
      </c>
      <c r="F1882" s="42">
        <v>3078.6660000000002</v>
      </c>
      <c r="G1882" s="42">
        <v>4527.45</v>
      </c>
    </row>
    <row r="1883" spans="1:7" outlineLevel="3">
      <c r="A1883" s="3">
        <v>38702</v>
      </c>
      <c r="B1883" s="4" t="s">
        <v>275</v>
      </c>
      <c r="C1883" s="4" t="s">
        <v>272</v>
      </c>
      <c r="D1883" s="4" t="s">
        <v>254</v>
      </c>
      <c r="E1883" s="4" t="s">
        <v>782</v>
      </c>
      <c r="F1883" s="42">
        <v>3978.1851999999994</v>
      </c>
      <c r="G1883" s="42">
        <v>6858.94</v>
      </c>
    </row>
    <row r="1884" spans="1:7" outlineLevel="3">
      <c r="A1884" s="3">
        <v>38705</v>
      </c>
      <c r="B1884" s="4" t="s">
        <v>275</v>
      </c>
      <c r="C1884" s="4" t="s">
        <v>272</v>
      </c>
      <c r="D1884" s="4" t="s">
        <v>251</v>
      </c>
      <c r="E1884" s="4" t="s">
        <v>771</v>
      </c>
      <c r="F1884" s="42">
        <v>1081.3165000000001</v>
      </c>
      <c r="G1884" s="42">
        <v>1966.03</v>
      </c>
    </row>
    <row r="1885" spans="1:7" outlineLevel="3">
      <c r="A1885" s="3">
        <v>38708</v>
      </c>
      <c r="B1885" s="4" t="s">
        <v>275</v>
      </c>
      <c r="C1885" s="4" t="s">
        <v>272</v>
      </c>
      <c r="D1885" s="4" t="s">
        <v>317</v>
      </c>
      <c r="E1885" s="4" t="s">
        <v>758</v>
      </c>
      <c r="F1885" s="42">
        <v>4847.2629999999999</v>
      </c>
      <c r="G1885" s="42">
        <v>8215.7000000000007</v>
      </c>
    </row>
    <row r="1886" spans="1:7" outlineLevel="3">
      <c r="A1886" s="3">
        <v>38715</v>
      </c>
      <c r="B1886" s="4" t="s">
        <v>275</v>
      </c>
      <c r="C1886" s="4" t="s">
        <v>272</v>
      </c>
      <c r="D1886" s="4" t="s">
        <v>259</v>
      </c>
      <c r="E1886" s="4" t="s">
        <v>735</v>
      </c>
      <c r="F1886" s="42">
        <v>822.26530000000002</v>
      </c>
      <c r="G1886" s="42">
        <v>1393.67</v>
      </c>
    </row>
    <row r="1887" spans="1:7" outlineLevel="3">
      <c r="A1887" s="3">
        <v>38755</v>
      </c>
      <c r="B1887" s="4" t="s">
        <v>275</v>
      </c>
      <c r="C1887" s="4" t="s">
        <v>272</v>
      </c>
      <c r="D1887" s="4" t="s">
        <v>281</v>
      </c>
      <c r="E1887" s="4" t="s">
        <v>626</v>
      </c>
      <c r="F1887" s="42">
        <v>297.93509999999998</v>
      </c>
      <c r="G1887" s="42">
        <v>805.23</v>
      </c>
    </row>
    <row r="1888" spans="1:7" outlineLevel="3">
      <c r="A1888" s="3">
        <v>38777</v>
      </c>
      <c r="B1888" s="4" t="s">
        <v>275</v>
      </c>
      <c r="C1888" s="4" t="s">
        <v>272</v>
      </c>
      <c r="D1888" s="4" t="s">
        <v>279</v>
      </c>
      <c r="E1888" s="4" t="s">
        <v>566</v>
      </c>
      <c r="F1888" s="42">
        <v>3185.7074000000002</v>
      </c>
      <c r="G1888" s="42">
        <v>8610.02</v>
      </c>
    </row>
    <row r="1889" spans="1:7" outlineLevel="3">
      <c r="A1889" s="3">
        <v>38810</v>
      </c>
      <c r="B1889" s="4" t="s">
        <v>275</v>
      </c>
      <c r="C1889" s="4" t="s">
        <v>272</v>
      </c>
      <c r="D1889" s="4" t="s">
        <v>254</v>
      </c>
      <c r="E1889" s="4" t="s">
        <v>478</v>
      </c>
      <c r="F1889" s="42">
        <v>8792.467200000001</v>
      </c>
      <c r="G1889" s="42">
        <v>9991.44</v>
      </c>
    </row>
    <row r="1890" spans="1:7" outlineLevel="3">
      <c r="A1890" s="3">
        <v>38825</v>
      </c>
      <c r="B1890" s="4" t="s">
        <v>275</v>
      </c>
      <c r="C1890" s="4" t="s">
        <v>272</v>
      </c>
      <c r="D1890" s="4" t="s">
        <v>245</v>
      </c>
      <c r="E1890" s="4" t="s">
        <v>429</v>
      </c>
      <c r="F1890" s="42">
        <v>2322.1385</v>
      </c>
      <c r="G1890" s="42">
        <v>4222.07</v>
      </c>
    </row>
    <row r="1891" spans="1:7" outlineLevel="3">
      <c r="A1891" s="3">
        <v>38843</v>
      </c>
      <c r="B1891" s="4" t="s">
        <v>275</v>
      </c>
      <c r="C1891" s="4" t="s">
        <v>272</v>
      </c>
      <c r="D1891" s="4" t="s">
        <v>317</v>
      </c>
      <c r="E1891" s="4" t="s">
        <v>383</v>
      </c>
      <c r="F1891" s="42">
        <v>3172.0617999999999</v>
      </c>
      <c r="G1891" s="42">
        <v>8573.14</v>
      </c>
    </row>
    <row r="1892" spans="1:7" outlineLevel="3">
      <c r="A1892" s="3">
        <v>38846</v>
      </c>
      <c r="B1892" s="4" t="s">
        <v>275</v>
      </c>
      <c r="C1892" s="4" t="s">
        <v>272</v>
      </c>
      <c r="D1892" s="4" t="s">
        <v>276</v>
      </c>
      <c r="E1892" s="4" t="s">
        <v>377</v>
      </c>
      <c r="F1892" s="42">
        <v>4285.1774999999998</v>
      </c>
      <c r="G1892" s="42">
        <v>5713.57</v>
      </c>
    </row>
    <row r="1893" spans="1:7" outlineLevel="3">
      <c r="A1893" s="3">
        <v>38855</v>
      </c>
      <c r="B1893" s="4" t="s">
        <v>275</v>
      </c>
      <c r="C1893" s="4" t="s">
        <v>272</v>
      </c>
      <c r="D1893" s="4" t="s">
        <v>279</v>
      </c>
      <c r="E1893" s="4" t="s">
        <v>350</v>
      </c>
      <c r="F1893" s="42">
        <v>3489.6525000000001</v>
      </c>
      <c r="G1893" s="42">
        <v>4652.87</v>
      </c>
    </row>
    <row r="1894" spans="1:7" outlineLevel="2">
      <c r="A1894" s="3"/>
      <c r="B1894" s="4"/>
      <c r="C1894" s="49" t="s">
        <v>2229</v>
      </c>
      <c r="D1894" s="4"/>
      <c r="E1894" s="4"/>
      <c r="F1894" s="42"/>
      <c r="G1894" s="42">
        <f>SUBTOTAL(9,G1861:G1893)</f>
        <v>199211.40000000008</v>
      </c>
    </row>
    <row r="1895" spans="1:7" outlineLevel="3">
      <c r="A1895" s="3">
        <v>38183</v>
      </c>
      <c r="B1895" s="4" t="s">
        <v>275</v>
      </c>
      <c r="C1895" s="4" t="s">
        <v>286</v>
      </c>
      <c r="D1895" s="4" t="s">
        <v>288</v>
      </c>
      <c r="E1895" s="4" t="s">
        <v>2084</v>
      </c>
      <c r="F1895" s="42">
        <v>4614.5072</v>
      </c>
      <c r="G1895" s="42">
        <v>6786.04</v>
      </c>
    </row>
    <row r="1896" spans="1:7" outlineLevel="3">
      <c r="A1896" s="3">
        <v>38198</v>
      </c>
      <c r="B1896" s="4" t="s">
        <v>275</v>
      </c>
      <c r="C1896" s="4" t="s">
        <v>286</v>
      </c>
      <c r="D1896" s="4" t="s">
        <v>265</v>
      </c>
      <c r="E1896" s="4" t="s">
        <v>2050</v>
      </c>
      <c r="F1896" s="42">
        <v>6831.5120500000003</v>
      </c>
      <c r="G1896" s="42">
        <v>7306.43</v>
      </c>
    </row>
    <row r="1897" spans="1:7" outlineLevel="3">
      <c r="A1897" s="3">
        <v>38205</v>
      </c>
      <c r="B1897" s="4" t="s">
        <v>275</v>
      </c>
      <c r="C1897" s="4" t="s">
        <v>286</v>
      </c>
      <c r="D1897" s="4" t="s">
        <v>254</v>
      </c>
      <c r="E1897" s="4" t="s">
        <v>2029</v>
      </c>
      <c r="F1897" s="42">
        <v>1254.2889</v>
      </c>
      <c r="G1897" s="42">
        <v>3389.97</v>
      </c>
    </row>
    <row r="1898" spans="1:7" outlineLevel="3">
      <c r="A1898" s="3">
        <v>38229</v>
      </c>
      <c r="B1898" s="4" t="s">
        <v>275</v>
      </c>
      <c r="C1898" s="4" t="s">
        <v>286</v>
      </c>
      <c r="D1898" s="4" t="s">
        <v>259</v>
      </c>
      <c r="E1898" s="4" t="s">
        <v>1971</v>
      </c>
      <c r="F1898" s="42">
        <v>3931.9823999999994</v>
      </c>
      <c r="G1898" s="42">
        <v>6779.28</v>
      </c>
    </row>
    <row r="1899" spans="1:7" outlineLevel="3">
      <c r="A1899" s="3">
        <v>38273</v>
      </c>
      <c r="B1899" s="4" t="s">
        <v>275</v>
      </c>
      <c r="C1899" s="4" t="s">
        <v>286</v>
      </c>
      <c r="D1899" s="4" t="s">
        <v>279</v>
      </c>
      <c r="E1899" s="4" t="s">
        <v>1848</v>
      </c>
      <c r="F1899" s="42">
        <v>1108.8071500000001</v>
      </c>
      <c r="G1899" s="42">
        <v>1185.8900000000001</v>
      </c>
    </row>
    <row r="1900" spans="1:7" outlineLevel="3">
      <c r="A1900" s="3">
        <v>38274</v>
      </c>
      <c r="B1900" s="4" t="s">
        <v>275</v>
      </c>
      <c r="C1900" s="4" t="s">
        <v>286</v>
      </c>
      <c r="D1900" s="4" t="s">
        <v>259</v>
      </c>
      <c r="E1900" s="4" t="s">
        <v>1845</v>
      </c>
      <c r="F1900" s="42">
        <v>2317.3040000000001</v>
      </c>
      <c r="G1900" s="42">
        <v>3407.8</v>
      </c>
    </row>
    <row r="1901" spans="1:7" outlineLevel="3">
      <c r="A1901" s="3">
        <v>38288</v>
      </c>
      <c r="B1901" s="4" t="s">
        <v>275</v>
      </c>
      <c r="C1901" s="4" t="s">
        <v>286</v>
      </c>
      <c r="D1901" s="4" t="s">
        <v>254</v>
      </c>
      <c r="E1901" s="4" t="s">
        <v>766</v>
      </c>
      <c r="F1901" s="42">
        <v>499.13550000000004</v>
      </c>
      <c r="G1901" s="42">
        <v>1109.19</v>
      </c>
    </row>
    <row r="1902" spans="1:7" outlineLevel="3">
      <c r="A1902" s="3">
        <v>38337</v>
      </c>
      <c r="B1902" s="4" t="s">
        <v>275</v>
      </c>
      <c r="C1902" s="4" t="s">
        <v>286</v>
      </c>
      <c r="D1902" s="4" t="s">
        <v>288</v>
      </c>
      <c r="E1902" s="4" t="s">
        <v>1717</v>
      </c>
      <c r="F1902" s="42">
        <v>4145.5819000000001</v>
      </c>
      <c r="G1902" s="42">
        <v>7026.41</v>
      </c>
    </row>
    <row r="1903" spans="1:7" outlineLevel="3">
      <c r="A1903" s="3">
        <v>38374</v>
      </c>
      <c r="B1903" s="4" t="s">
        <v>275</v>
      </c>
      <c r="C1903" s="4" t="s">
        <v>286</v>
      </c>
      <c r="D1903" s="4" t="s">
        <v>251</v>
      </c>
      <c r="E1903" s="4" t="s">
        <v>1606</v>
      </c>
      <c r="F1903" s="42">
        <v>2132.9313500000003</v>
      </c>
      <c r="G1903" s="42">
        <v>2281.21</v>
      </c>
    </row>
    <row r="1904" spans="1:7" outlineLevel="3">
      <c r="A1904" s="3">
        <v>38376</v>
      </c>
      <c r="B1904" s="4" t="s">
        <v>275</v>
      </c>
      <c r="C1904" s="4" t="s">
        <v>286</v>
      </c>
      <c r="D1904" s="4" t="s">
        <v>268</v>
      </c>
      <c r="E1904" s="4" t="s">
        <v>1597</v>
      </c>
      <c r="F1904" s="42">
        <v>2303.4252000000001</v>
      </c>
      <c r="G1904" s="42">
        <v>3387.39</v>
      </c>
    </row>
    <row r="1905" spans="1:7" outlineLevel="3">
      <c r="A1905" s="3">
        <v>38400</v>
      </c>
      <c r="B1905" s="4" t="s">
        <v>275</v>
      </c>
      <c r="C1905" s="4" t="s">
        <v>286</v>
      </c>
      <c r="D1905" s="4" t="s">
        <v>259</v>
      </c>
      <c r="E1905" s="4" t="s">
        <v>1538</v>
      </c>
      <c r="F1905" s="42">
        <v>3002.0096000000003</v>
      </c>
      <c r="G1905" s="42">
        <v>4414.72</v>
      </c>
    </row>
    <row r="1906" spans="1:7" outlineLevel="3">
      <c r="A1906" s="3">
        <v>38427</v>
      </c>
      <c r="B1906" s="4" t="s">
        <v>275</v>
      </c>
      <c r="C1906" s="4" t="s">
        <v>286</v>
      </c>
      <c r="D1906" s="4" t="s">
        <v>245</v>
      </c>
      <c r="E1906" s="4" t="s">
        <v>1471</v>
      </c>
      <c r="F1906" s="42">
        <v>335.06</v>
      </c>
      <c r="G1906" s="42">
        <v>609.20000000000005</v>
      </c>
    </row>
    <row r="1907" spans="1:7" outlineLevel="3">
      <c r="A1907" s="3">
        <v>38434</v>
      </c>
      <c r="B1907" s="4" t="s">
        <v>275</v>
      </c>
      <c r="C1907" s="4" t="s">
        <v>286</v>
      </c>
      <c r="D1907" s="4" t="s">
        <v>254</v>
      </c>
      <c r="E1907" s="4" t="s">
        <v>1452</v>
      </c>
      <c r="F1907" s="42">
        <v>944.41020000000003</v>
      </c>
      <c r="G1907" s="42">
        <v>2552.46</v>
      </c>
    </row>
    <row r="1908" spans="1:7" outlineLevel="3">
      <c r="A1908" s="3">
        <v>38443</v>
      </c>
      <c r="B1908" s="4" t="s">
        <v>275</v>
      </c>
      <c r="C1908" s="4" t="s">
        <v>286</v>
      </c>
      <c r="D1908" s="4" t="s">
        <v>303</v>
      </c>
      <c r="E1908" s="4" t="s">
        <v>1428</v>
      </c>
      <c r="F1908" s="42">
        <v>6032.3582000000006</v>
      </c>
      <c r="G1908" s="42">
        <v>6451.72</v>
      </c>
    </row>
    <row r="1909" spans="1:7" outlineLevel="3">
      <c r="A1909" s="3">
        <v>38446</v>
      </c>
      <c r="B1909" s="4" t="s">
        <v>275</v>
      </c>
      <c r="C1909" s="4" t="s">
        <v>286</v>
      </c>
      <c r="D1909" s="4" t="s">
        <v>262</v>
      </c>
      <c r="E1909" s="4" t="s">
        <v>1422</v>
      </c>
      <c r="F1909" s="42">
        <v>5896.5015999999996</v>
      </c>
      <c r="G1909" s="42">
        <v>6700.57</v>
      </c>
    </row>
    <row r="1910" spans="1:7" outlineLevel="3">
      <c r="A1910" s="3">
        <v>38446</v>
      </c>
      <c r="B1910" s="4" t="s">
        <v>275</v>
      </c>
      <c r="C1910" s="4" t="s">
        <v>286</v>
      </c>
      <c r="D1910" s="4" t="s">
        <v>303</v>
      </c>
      <c r="E1910" s="4" t="s">
        <v>1423</v>
      </c>
      <c r="F1910" s="42">
        <v>3918.3584000000001</v>
      </c>
      <c r="G1910" s="42">
        <v>4452.68</v>
      </c>
    </row>
    <row r="1911" spans="1:7" outlineLevel="3">
      <c r="A1911" s="3">
        <v>38469</v>
      </c>
      <c r="B1911" s="4" t="s">
        <v>275</v>
      </c>
      <c r="C1911" s="4" t="s">
        <v>286</v>
      </c>
      <c r="D1911" s="4" t="s">
        <v>262</v>
      </c>
      <c r="E1911" s="4" t="s">
        <v>1377</v>
      </c>
      <c r="F1911" s="42">
        <v>73.771500000000003</v>
      </c>
      <c r="G1911" s="42">
        <v>134.13</v>
      </c>
    </row>
    <row r="1912" spans="1:7" outlineLevel="3">
      <c r="A1912" s="3">
        <v>38488</v>
      </c>
      <c r="B1912" s="4" t="s">
        <v>275</v>
      </c>
      <c r="C1912" s="4" t="s">
        <v>286</v>
      </c>
      <c r="D1912" s="4" t="s">
        <v>288</v>
      </c>
      <c r="E1912" s="4" t="s">
        <v>1327</v>
      </c>
      <c r="F1912" s="42">
        <v>2000.2825999999998</v>
      </c>
      <c r="G1912" s="42">
        <v>4651.82</v>
      </c>
    </row>
    <row r="1913" spans="1:7" outlineLevel="3">
      <c r="A1913" s="3">
        <v>38490</v>
      </c>
      <c r="B1913" s="4" t="s">
        <v>275</v>
      </c>
      <c r="C1913" s="4" t="s">
        <v>286</v>
      </c>
      <c r="D1913" s="4" t="s">
        <v>279</v>
      </c>
      <c r="E1913" s="4" t="s">
        <v>1323</v>
      </c>
      <c r="F1913" s="42">
        <v>567.88160000000005</v>
      </c>
      <c r="G1913" s="42">
        <v>607.36</v>
      </c>
    </row>
    <row r="1914" spans="1:7" outlineLevel="3">
      <c r="A1914" s="3">
        <v>38493</v>
      </c>
      <c r="B1914" s="4" t="s">
        <v>275</v>
      </c>
      <c r="C1914" s="4" t="s">
        <v>286</v>
      </c>
      <c r="D1914" s="4" t="s">
        <v>245</v>
      </c>
      <c r="E1914" s="4" t="s">
        <v>1310</v>
      </c>
      <c r="F1914" s="42">
        <v>4149.348500000001</v>
      </c>
      <c r="G1914" s="42">
        <v>7544.27</v>
      </c>
    </row>
    <row r="1915" spans="1:7" outlineLevel="3">
      <c r="A1915" s="3">
        <v>38494</v>
      </c>
      <c r="B1915" s="4" t="s">
        <v>275</v>
      </c>
      <c r="C1915" s="4" t="s">
        <v>286</v>
      </c>
      <c r="D1915" s="4" t="s">
        <v>245</v>
      </c>
      <c r="E1915" s="4" t="s">
        <v>1309</v>
      </c>
      <c r="F1915" s="42">
        <v>6011.2204000000011</v>
      </c>
      <c r="G1915" s="42">
        <v>8840.0300000000007</v>
      </c>
    </row>
    <row r="1916" spans="1:7" outlineLevel="3">
      <c r="A1916" s="3">
        <v>38510</v>
      </c>
      <c r="B1916" s="4" t="s">
        <v>275</v>
      </c>
      <c r="C1916" s="4" t="s">
        <v>286</v>
      </c>
      <c r="D1916" s="4" t="s">
        <v>288</v>
      </c>
      <c r="E1916" s="4" t="s">
        <v>1277</v>
      </c>
      <c r="F1916" s="42">
        <v>4825.2511999999997</v>
      </c>
      <c r="G1916" s="42">
        <v>5483.24</v>
      </c>
    </row>
    <row r="1917" spans="1:7" outlineLevel="3">
      <c r="A1917" s="3">
        <v>38530</v>
      </c>
      <c r="B1917" s="4" t="s">
        <v>275</v>
      </c>
      <c r="C1917" s="4" t="s">
        <v>286</v>
      </c>
      <c r="D1917" s="4" t="s">
        <v>276</v>
      </c>
      <c r="E1917" s="4" t="s">
        <v>1228</v>
      </c>
      <c r="F1917" s="42">
        <v>1074.6909000000001</v>
      </c>
      <c r="G1917" s="42">
        <v>2904.57</v>
      </c>
    </row>
    <row r="1918" spans="1:7" outlineLevel="3">
      <c r="A1918" s="3">
        <v>38543</v>
      </c>
      <c r="B1918" s="4" t="s">
        <v>275</v>
      </c>
      <c r="C1918" s="4" t="s">
        <v>286</v>
      </c>
      <c r="D1918" s="4" t="s">
        <v>281</v>
      </c>
      <c r="E1918" s="4" t="s">
        <v>1199</v>
      </c>
      <c r="F1918" s="42">
        <v>3381.0748000000003</v>
      </c>
      <c r="G1918" s="42">
        <v>9138.0400000000009</v>
      </c>
    </row>
    <row r="1919" spans="1:7" outlineLevel="3">
      <c r="A1919" s="3">
        <v>38623</v>
      </c>
      <c r="B1919" s="4" t="s">
        <v>275</v>
      </c>
      <c r="C1919" s="4" t="s">
        <v>286</v>
      </c>
      <c r="D1919" s="4" t="s">
        <v>256</v>
      </c>
      <c r="E1919" s="4" t="s">
        <v>976</v>
      </c>
      <c r="F1919" s="42">
        <v>1013.1176</v>
      </c>
      <c r="G1919" s="42">
        <v>1151.27</v>
      </c>
    </row>
    <row r="1920" spans="1:7" outlineLevel="3">
      <c r="A1920" s="3">
        <v>38652</v>
      </c>
      <c r="B1920" s="4" t="s">
        <v>275</v>
      </c>
      <c r="C1920" s="4" t="s">
        <v>286</v>
      </c>
      <c r="D1920" s="4" t="s">
        <v>303</v>
      </c>
      <c r="E1920" s="4" t="s">
        <v>900</v>
      </c>
      <c r="F1920" s="42">
        <v>6349.5871999999999</v>
      </c>
      <c r="G1920" s="42">
        <v>7215.44</v>
      </c>
    </row>
    <row r="1921" spans="1:7" outlineLevel="3">
      <c r="A1921" s="3">
        <v>38672</v>
      </c>
      <c r="B1921" s="4" t="s">
        <v>275</v>
      </c>
      <c r="C1921" s="4" t="s">
        <v>286</v>
      </c>
      <c r="D1921" s="4" t="s">
        <v>262</v>
      </c>
      <c r="E1921" s="4" t="s">
        <v>853</v>
      </c>
      <c r="F1921" s="42">
        <v>5142.9207500000002</v>
      </c>
      <c r="G1921" s="42">
        <v>5500.45</v>
      </c>
    </row>
    <row r="1922" spans="1:7" outlineLevel="3">
      <c r="A1922" s="3">
        <v>38695</v>
      </c>
      <c r="B1922" s="4" t="s">
        <v>275</v>
      </c>
      <c r="C1922" s="4" t="s">
        <v>286</v>
      </c>
      <c r="D1922" s="4" t="s">
        <v>254</v>
      </c>
      <c r="E1922" s="4" t="s">
        <v>794</v>
      </c>
      <c r="F1922" s="42">
        <v>6619.0860000000011</v>
      </c>
      <c r="G1922" s="42">
        <v>9733.9500000000007</v>
      </c>
    </row>
    <row r="1923" spans="1:7" outlineLevel="3">
      <c r="A1923" s="3">
        <v>38722</v>
      </c>
      <c r="B1923" s="4" t="s">
        <v>275</v>
      </c>
      <c r="C1923" s="4" t="s">
        <v>286</v>
      </c>
      <c r="D1923" s="4" t="s">
        <v>259</v>
      </c>
      <c r="E1923" s="4" t="s">
        <v>711</v>
      </c>
      <c r="F1923" s="42">
        <v>3128.8279000000002</v>
      </c>
      <c r="G1923" s="42">
        <v>3346.34</v>
      </c>
    </row>
    <row r="1924" spans="1:7" outlineLevel="3">
      <c r="A1924" s="3">
        <v>38723</v>
      </c>
      <c r="B1924" s="4" t="s">
        <v>275</v>
      </c>
      <c r="C1924" s="4" t="s">
        <v>286</v>
      </c>
      <c r="D1924" s="4" t="s">
        <v>245</v>
      </c>
      <c r="E1924" s="4" t="s">
        <v>704</v>
      </c>
      <c r="F1924" s="42">
        <v>8498.8227499999994</v>
      </c>
      <c r="G1924" s="42">
        <v>9089.65</v>
      </c>
    </row>
    <row r="1925" spans="1:7" outlineLevel="3">
      <c r="A1925" s="3">
        <v>38744</v>
      </c>
      <c r="B1925" s="4" t="s">
        <v>275</v>
      </c>
      <c r="C1925" s="4" t="s">
        <v>286</v>
      </c>
      <c r="D1925" s="4" t="s">
        <v>303</v>
      </c>
      <c r="E1925" s="4" t="s">
        <v>655</v>
      </c>
      <c r="F1925" s="42">
        <v>4128.8250000000007</v>
      </c>
      <c r="G1925" s="42">
        <v>5505.1</v>
      </c>
    </row>
    <row r="1926" spans="1:7" outlineLevel="3">
      <c r="A1926" s="3">
        <v>38754</v>
      </c>
      <c r="B1926" s="4" t="s">
        <v>275</v>
      </c>
      <c r="C1926" s="4" t="s">
        <v>286</v>
      </c>
      <c r="D1926" s="4" t="s">
        <v>317</v>
      </c>
      <c r="E1926" s="4" t="s">
        <v>629</v>
      </c>
      <c r="F1926" s="42">
        <v>7334.8599500000009</v>
      </c>
      <c r="G1926" s="42">
        <v>7844.77</v>
      </c>
    </row>
    <row r="1927" spans="1:7" outlineLevel="3">
      <c r="A1927" s="3">
        <v>38758</v>
      </c>
      <c r="B1927" s="4" t="s">
        <v>275</v>
      </c>
      <c r="C1927" s="4" t="s">
        <v>286</v>
      </c>
      <c r="D1927" s="4" t="s">
        <v>276</v>
      </c>
      <c r="E1927" s="4" t="s">
        <v>617</v>
      </c>
      <c r="F1927" s="42">
        <v>1088.6912</v>
      </c>
      <c r="G1927" s="42">
        <v>2531.84</v>
      </c>
    </row>
    <row r="1928" spans="1:7" outlineLevel="3">
      <c r="A1928" s="3">
        <v>38776</v>
      </c>
      <c r="B1928" s="4" t="s">
        <v>275</v>
      </c>
      <c r="C1928" s="4" t="s">
        <v>286</v>
      </c>
      <c r="D1928" s="4" t="s">
        <v>317</v>
      </c>
      <c r="E1928" s="4" t="s">
        <v>573</v>
      </c>
      <c r="F1928" s="42">
        <v>8702.3376000000007</v>
      </c>
      <c r="G1928" s="42">
        <v>9889.02</v>
      </c>
    </row>
    <row r="1929" spans="1:7" outlineLevel="3">
      <c r="A1929" s="3">
        <v>38782</v>
      </c>
      <c r="B1929" s="4" t="s">
        <v>275</v>
      </c>
      <c r="C1929" s="4" t="s">
        <v>286</v>
      </c>
      <c r="D1929" s="4" t="s">
        <v>281</v>
      </c>
      <c r="E1929" s="4" t="s">
        <v>550</v>
      </c>
      <c r="F1929" s="42">
        <v>925.96050000000002</v>
      </c>
      <c r="G1929" s="42">
        <v>2057.69</v>
      </c>
    </row>
    <row r="1930" spans="1:7" outlineLevel="3">
      <c r="A1930" s="3">
        <v>38786</v>
      </c>
      <c r="B1930" s="4" t="s">
        <v>275</v>
      </c>
      <c r="C1930" s="4" t="s">
        <v>286</v>
      </c>
      <c r="D1930" s="4" t="s">
        <v>251</v>
      </c>
      <c r="E1930" s="4" t="s">
        <v>540</v>
      </c>
      <c r="F1930" s="42">
        <v>4378.3432000000003</v>
      </c>
      <c r="G1930" s="42">
        <v>4682.72</v>
      </c>
    </row>
    <row r="1931" spans="1:7" outlineLevel="3">
      <c r="A1931" s="3">
        <v>38819</v>
      </c>
      <c r="B1931" s="4" t="s">
        <v>275</v>
      </c>
      <c r="C1931" s="4" t="s">
        <v>286</v>
      </c>
      <c r="D1931" s="4" t="s">
        <v>259</v>
      </c>
      <c r="E1931" s="4" t="s">
        <v>453</v>
      </c>
      <c r="F1931" s="42">
        <v>987.8309999999999</v>
      </c>
      <c r="G1931" s="42">
        <v>2195.1799999999998</v>
      </c>
    </row>
    <row r="1932" spans="1:7" outlineLevel="3">
      <c r="A1932" s="3">
        <v>38832</v>
      </c>
      <c r="B1932" s="4" t="s">
        <v>275</v>
      </c>
      <c r="C1932" s="4" t="s">
        <v>286</v>
      </c>
      <c r="D1932" s="4" t="s">
        <v>268</v>
      </c>
      <c r="E1932" s="4" t="s">
        <v>419</v>
      </c>
      <c r="F1932" s="42">
        <v>8333.411900000001</v>
      </c>
      <c r="G1932" s="42">
        <v>8912.74</v>
      </c>
    </row>
    <row r="1933" spans="1:7" outlineLevel="3">
      <c r="A1933" s="3">
        <v>38867</v>
      </c>
      <c r="B1933" s="4" t="s">
        <v>275</v>
      </c>
      <c r="C1933" s="4" t="s">
        <v>286</v>
      </c>
      <c r="D1933" s="4" t="s">
        <v>256</v>
      </c>
      <c r="E1933" s="4" t="s">
        <v>313</v>
      </c>
      <c r="F1933" s="42">
        <v>4190.1288000000004</v>
      </c>
      <c r="G1933" s="42">
        <v>4761.51</v>
      </c>
    </row>
    <row r="1934" spans="1:7" outlineLevel="3">
      <c r="A1934" s="3">
        <v>38867</v>
      </c>
      <c r="B1934" s="4" t="s">
        <v>275</v>
      </c>
      <c r="C1934" s="4" t="s">
        <v>286</v>
      </c>
      <c r="D1934" s="4" t="s">
        <v>256</v>
      </c>
      <c r="E1934" s="4" t="s">
        <v>315</v>
      </c>
      <c r="F1934" s="42">
        <v>1138.0952</v>
      </c>
      <c r="G1934" s="42">
        <v>1293.29</v>
      </c>
    </row>
    <row r="1935" spans="1:7" outlineLevel="2">
      <c r="A1935" s="3"/>
      <c r="B1935" s="4"/>
      <c r="C1935" s="49" t="s">
        <v>2230</v>
      </c>
      <c r="D1935" s="4"/>
      <c r="E1935" s="4"/>
      <c r="F1935" s="42"/>
      <c r="G1935" s="42">
        <f>SUBTOTAL(9,G1895:G1934)</f>
        <v>192855.38</v>
      </c>
    </row>
    <row r="1936" spans="1:7" outlineLevel="3">
      <c r="A1936" s="3">
        <v>38165</v>
      </c>
      <c r="B1936" s="4" t="s">
        <v>275</v>
      </c>
      <c r="C1936" s="4" t="s">
        <v>261</v>
      </c>
      <c r="D1936" s="4" t="s">
        <v>268</v>
      </c>
      <c r="E1936" s="4" t="s">
        <v>2118</v>
      </c>
      <c r="F1936" s="42">
        <v>1990.1633999999999</v>
      </c>
      <c r="G1936" s="42">
        <v>5378.82</v>
      </c>
    </row>
    <row r="1937" spans="1:7" outlineLevel="3">
      <c r="A1937" s="3">
        <v>38166</v>
      </c>
      <c r="B1937" s="4" t="s">
        <v>275</v>
      </c>
      <c r="C1937" s="4" t="s">
        <v>261</v>
      </c>
      <c r="D1937" s="4" t="s">
        <v>288</v>
      </c>
      <c r="E1937" s="4" t="s">
        <v>2117</v>
      </c>
      <c r="F1937" s="42">
        <v>844.62290000000007</v>
      </c>
      <c r="G1937" s="42">
        <v>903.34</v>
      </c>
    </row>
    <row r="1938" spans="1:7" outlineLevel="3">
      <c r="A1938" s="3">
        <v>38253</v>
      </c>
      <c r="B1938" s="4" t="s">
        <v>275</v>
      </c>
      <c r="C1938" s="4" t="s">
        <v>261</v>
      </c>
      <c r="D1938" s="4" t="s">
        <v>288</v>
      </c>
      <c r="E1938" s="4" t="s">
        <v>1911</v>
      </c>
      <c r="F1938" s="42">
        <v>1657.1991999999998</v>
      </c>
      <c r="G1938" s="42">
        <v>2857.24</v>
      </c>
    </row>
    <row r="1939" spans="1:7" outlineLevel="3">
      <c r="A1939" s="3">
        <v>38262</v>
      </c>
      <c r="B1939" s="4" t="s">
        <v>275</v>
      </c>
      <c r="C1939" s="4" t="s">
        <v>261</v>
      </c>
      <c r="D1939" s="4" t="s">
        <v>259</v>
      </c>
      <c r="E1939" s="4" t="s">
        <v>1878</v>
      </c>
      <c r="F1939" s="42">
        <v>7266.9135000000006</v>
      </c>
      <c r="G1939" s="42">
        <v>7772.1</v>
      </c>
    </row>
    <row r="1940" spans="1:7" outlineLevel="3">
      <c r="A1940" s="3">
        <v>38298</v>
      </c>
      <c r="B1940" s="4" t="s">
        <v>275</v>
      </c>
      <c r="C1940" s="4" t="s">
        <v>261</v>
      </c>
      <c r="D1940" s="4" t="s">
        <v>288</v>
      </c>
      <c r="E1940" s="4" t="s">
        <v>1798</v>
      </c>
      <c r="F1940" s="42">
        <v>2972.2392</v>
      </c>
      <c r="G1940" s="42">
        <v>4370.9399999999996</v>
      </c>
    </row>
    <row r="1941" spans="1:7" outlineLevel="3">
      <c r="A1941" s="3">
        <v>38328</v>
      </c>
      <c r="B1941" s="4" t="s">
        <v>275</v>
      </c>
      <c r="C1941" s="4" t="s">
        <v>261</v>
      </c>
      <c r="D1941" s="4" t="s">
        <v>303</v>
      </c>
      <c r="E1941" s="4" t="s">
        <v>1741</v>
      </c>
      <c r="F1941" s="42">
        <v>3649.0770000000002</v>
      </c>
      <c r="G1941" s="42">
        <v>8109.06</v>
      </c>
    </row>
    <row r="1942" spans="1:7" outlineLevel="3">
      <c r="A1942" s="3">
        <v>38330</v>
      </c>
      <c r="B1942" s="4" t="s">
        <v>275</v>
      </c>
      <c r="C1942" s="4" t="s">
        <v>261</v>
      </c>
      <c r="D1942" s="4" t="s">
        <v>317</v>
      </c>
      <c r="E1942" s="4" t="s">
        <v>1734</v>
      </c>
      <c r="F1942" s="42">
        <v>6029.9849999999997</v>
      </c>
      <c r="G1942" s="42">
        <v>8039.98</v>
      </c>
    </row>
    <row r="1943" spans="1:7" outlineLevel="3">
      <c r="A1943" s="3">
        <v>38341</v>
      </c>
      <c r="B1943" s="4" t="s">
        <v>275</v>
      </c>
      <c r="C1943" s="4" t="s">
        <v>261</v>
      </c>
      <c r="D1943" s="4" t="s">
        <v>245</v>
      </c>
      <c r="E1943" s="4" t="s">
        <v>246</v>
      </c>
      <c r="F1943" s="42">
        <v>4999.8841999999995</v>
      </c>
      <c r="G1943" s="42">
        <v>8474.3799999999992</v>
      </c>
    </row>
    <row r="1944" spans="1:7" outlineLevel="3">
      <c r="A1944" s="3">
        <v>38346</v>
      </c>
      <c r="B1944" s="4" t="s">
        <v>275</v>
      </c>
      <c r="C1944" s="4" t="s">
        <v>261</v>
      </c>
      <c r="D1944" s="4" t="s">
        <v>265</v>
      </c>
      <c r="E1944" s="4" t="s">
        <v>1692</v>
      </c>
      <c r="F1944" s="42">
        <v>3343.9950000000003</v>
      </c>
      <c r="G1944" s="42">
        <v>7431.1</v>
      </c>
    </row>
    <row r="1945" spans="1:7" outlineLevel="3">
      <c r="A1945" s="3">
        <v>38361</v>
      </c>
      <c r="B1945" s="4" t="s">
        <v>275</v>
      </c>
      <c r="C1945" s="4" t="s">
        <v>261</v>
      </c>
      <c r="D1945" s="4" t="s">
        <v>245</v>
      </c>
      <c r="E1945" s="4" t="s">
        <v>1647</v>
      </c>
      <c r="F1945" s="42">
        <v>5832.7015999999994</v>
      </c>
      <c r="G1945" s="42">
        <v>6628.07</v>
      </c>
    </row>
    <row r="1946" spans="1:7" outlineLevel="3">
      <c r="A1946" s="3">
        <v>38372</v>
      </c>
      <c r="B1946" s="4" t="s">
        <v>275</v>
      </c>
      <c r="C1946" s="4" t="s">
        <v>261</v>
      </c>
      <c r="D1946" s="4" t="s">
        <v>259</v>
      </c>
      <c r="E1946" s="4" t="s">
        <v>1613</v>
      </c>
      <c r="F1946" s="42">
        <v>3166.7708000000002</v>
      </c>
      <c r="G1946" s="42">
        <v>8558.84</v>
      </c>
    </row>
    <row r="1947" spans="1:7" outlineLevel="3">
      <c r="A1947" s="3">
        <v>38416</v>
      </c>
      <c r="B1947" s="4" t="s">
        <v>275</v>
      </c>
      <c r="C1947" s="4" t="s">
        <v>261</v>
      </c>
      <c r="D1947" s="4" t="s">
        <v>254</v>
      </c>
      <c r="E1947" s="4" t="s">
        <v>1499</v>
      </c>
      <c r="F1947" s="42">
        <v>3412.3835999999997</v>
      </c>
      <c r="G1947" s="42">
        <v>5883.42</v>
      </c>
    </row>
    <row r="1948" spans="1:7" outlineLevel="3">
      <c r="A1948" s="3">
        <v>38424</v>
      </c>
      <c r="B1948" s="4" t="s">
        <v>275</v>
      </c>
      <c r="C1948" s="4" t="s">
        <v>261</v>
      </c>
      <c r="D1948" s="4" t="s">
        <v>259</v>
      </c>
      <c r="E1948" s="4" t="s">
        <v>1483</v>
      </c>
      <c r="F1948" s="42">
        <v>1126.1528000000001</v>
      </c>
      <c r="G1948" s="42">
        <v>2618.96</v>
      </c>
    </row>
    <row r="1949" spans="1:7" outlineLevel="3">
      <c r="A1949" s="3">
        <v>38437</v>
      </c>
      <c r="B1949" s="4" t="s">
        <v>275</v>
      </c>
      <c r="C1949" s="4" t="s">
        <v>261</v>
      </c>
      <c r="D1949" s="4" t="s">
        <v>317</v>
      </c>
      <c r="E1949" s="4" t="s">
        <v>1445</v>
      </c>
      <c r="F1949" s="42">
        <v>578.60709999999995</v>
      </c>
      <c r="G1949" s="42">
        <v>980.69</v>
      </c>
    </row>
    <row r="1950" spans="1:7" outlineLevel="3">
      <c r="A1950" s="3">
        <v>38462</v>
      </c>
      <c r="B1950" s="4" t="s">
        <v>275</v>
      </c>
      <c r="C1950" s="4" t="s">
        <v>261</v>
      </c>
      <c r="D1950" s="4" t="s">
        <v>254</v>
      </c>
      <c r="E1950" s="4" t="s">
        <v>1392</v>
      </c>
      <c r="F1950" s="42">
        <v>3970.2932000000001</v>
      </c>
      <c r="G1950" s="42">
        <v>9233.24</v>
      </c>
    </row>
    <row r="1951" spans="1:7" outlineLevel="3">
      <c r="A1951" s="3">
        <v>38494</v>
      </c>
      <c r="B1951" s="4" t="s">
        <v>275</v>
      </c>
      <c r="C1951" s="4" t="s">
        <v>261</v>
      </c>
      <c r="D1951" s="4" t="s">
        <v>262</v>
      </c>
      <c r="E1951" s="4" t="s">
        <v>471</v>
      </c>
      <c r="F1951" s="42">
        <v>1444.0581999999999</v>
      </c>
      <c r="G1951" s="42">
        <v>3902.86</v>
      </c>
    </row>
    <row r="1952" spans="1:7" outlineLevel="3">
      <c r="A1952" s="3">
        <v>38521</v>
      </c>
      <c r="B1952" s="4" t="s">
        <v>275</v>
      </c>
      <c r="C1952" s="4" t="s">
        <v>261</v>
      </c>
      <c r="D1952" s="4" t="s">
        <v>288</v>
      </c>
      <c r="E1952" s="4" t="s">
        <v>1247</v>
      </c>
      <c r="F1952" s="42">
        <v>4302.009</v>
      </c>
      <c r="G1952" s="42">
        <v>9560.02</v>
      </c>
    </row>
    <row r="1953" spans="1:7" outlineLevel="3">
      <c r="A1953" s="3">
        <v>38527</v>
      </c>
      <c r="B1953" s="4" t="s">
        <v>275</v>
      </c>
      <c r="C1953" s="4" t="s">
        <v>261</v>
      </c>
      <c r="D1953" s="4" t="s">
        <v>268</v>
      </c>
      <c r="E1953" s="4" t="s">
        <v>1234</v>
      </c>
      <c r="F1953" s="42">
        <v>3189.3504500000004</v>
      </c>
      <c r="G1953" s="42">
        <v>3411.07</v>
      </c>
    </row>
    <row r="1954" spans="1:7" outlineLevel="3">
      <c r="A1954" s="3">
        <v>38530</v>
      </c>
      <c r="B1954" s="4" t="s">
        <v>275</v>
      </c>
      <c r="C1954" s="4" t="s">
        <v>261</v>
      </c>
      <c r="D1954" s="4" t="s">
        <v>268</v>
      </c>
      <c r="E1954" s="4" t="s">
        <v>1226</v>
      </c>
      <c r="F1954" s="42">
        <v>3976.5967999999998</v>
      </c>
      <c r="G1954" s="42">
        <v>4518.8599999999997</v>
      </c>
    </row>
    <row r="1955" spans="1:7" outlineLevel="3">
      <c r="A1955" s="3">
        <v>38573</v>
      </c>
      <c r="B1955" s="4" t="s">
        <v>275</v>
      </c>
      <c r="C1955" s="4" t="s">
        <v>261</v>
      </c>
      <c r="D1955" s="4" t="s">
        <v>259</v>
      </c>
      <c r="E1955" s="4" t="s">
        <v>1109</v>
      </c>
      <c r="F1955" s="42">
        <v>4070.6401000000001</v>
      </c>
      <c r="G1955" s="42">
        <v>6899.39</v>
      </c>
    </row>
    <row r="1956" spans="1:7" outlineLevel="3">
      <c r="A1956" s="3">
        <v>38592</v>
      </c>
      <c r="B1956" s="4" t="s">
        <v>275</v>
      </c>
      <c r="C1956" s="4" t="s">
        <v>261</v>
      </c>
      <c r="D1956" s="4" t="s">
        <v>303</v>
      </c>
      <c r="E1956" s="4" t="s">
        <v>1059</v>
      </c>
      <c r="F1956" s="42">
        <v>5349.4444000000003</v>
      </c>
      <c r="G1956" s="42">
        <v>7866.83</v>
      </c>
    </row>
    <row r="1957" spans="1:7" outlineLevel="3">
      <c r="A1957" s="3">
        <v>38601</v>
      </c>
      <c r="B1957" s="4" t="s">
        <v>275</v>
      </c>
      <c r="C1957" s="4" t="s">
        <v>261</v>
      </c>
      <c r="D1957" s="4" t="s">
        <v>265</v>
      </c>
      <c r="E1957" s="4" t="s">
        <v>1036</v>
      </c>
      <c r="F1957" s="42">
        <v>3853.0602000000003</v>
      </c>
      <c r="G1957" s="42">
        <v>4120.92</v>
      </c>
    </row>
    <row r="1958" spans="1:7" outlineLevel="3">
      <c r="A1958" s="3">
        <v>38618</v>
      </c>
      <c r="B1958" s="4" t="s">
        <v>275</v>
      </c>
      <c r="C1958" s="4" t="s">
        <v>261</v>
      </c>
      <c r="D1958" s="4" t="s">
        <v>262</v>
      </c>
      <c r="E1958" s="4" t="s">
        <v>986</v>
      </c>
      <c r="F1958" s="42">
        <v>4440.5185000000001</v>
      </c>
      <c r="G1958" s="42">
        <v>8073.67</v>
      </c>
    </row>
    <row r="1959" spans="1:7" outlineLevel="3">
      <c r="A1959" s="3">
        <v>38658</v>
      </c>
      <c r="B1959" s="4" t="s">
        <v>275</v>
      </c>
      <c r="C1959" s="4" t="s">
        <v>261</v>
      </c>
      <c r="D1959" s="4" t="s">
        <v>317</v>
      </c>
      <c r="E1959" s="4" t="s">
        <v>884</v>
      </c>
      <c r="F1959" s="42">
        <v>5180.1380000000008</v>
      </c>
      <c r="G1959" s="42">
        <v>7617.85</v>
      </c>
    </row>
    <row r="1960" spans="1:7" outlineLevel="3">
      <c r="A1960" s="3">
        <v>38665</v>
      </c>
      <c r="B1960" s="4" t="s">
        <v>275</v>
      </c>
      <c r="C1960" s="4" t="s">
        <v>261</v>
      </c>
      <c r="D1960" s="4" t="s">
        <v>268</v>
      </c>
      <c r="E1960" s="4" t="s">
        <v>868</v>
      </c>
      <c r="F1960" s="42">
        <v>126.852</v>
      </c>
      <c r="G1960" s="42">
        <v>144.15</v>
      </c>
    </row>
    <row r="1961" spans="1:7" outlineLevel="3">
      <c r="A1961" s="3">
        <v>38669</v>
      </c>
      <c r="B1961" s="4" t="s">
        <v>275</v>
      </c>
      <c r="C1961" s="4" t="s">
        <v>261</v>
      </c>
      <c r="D1961" s="4" t="s">
        <v>251</v>
      </c>
      <c r="E1961" s="4" t="s">
        <v>861</v>
      </c>
      <c r="F1961" s="42">
        <v>176.18659999999997</v>
      </c>
      <c r="G1961" s="42">
        <v>303.77</v>
      </c>
    </row>
    <row r="1962" spans="1:7" outlineLevel="3">
      <c r="A1962" s="3">
        <v>38678</v>
      </c>
      <c r="B1962" s="4" t="s">
        <v>275</v>
      </c>
      <c r="C1962" s="4" t="s">
        <v>261</v>
      </c>
      <c r="D1962" s="4" t="s">
        <v>281</v>
      </c>
      <c r="E1962" s="4" t="s">
        <v>837</v>
      </c>
      <c r="F1962" s="42">
        <v>1014.3213999999999</v>
      </c>
      <c r="G1962" s="42">
        <v>1748.83</v>
      </c>
    </row>
    <row r="1963" spans="1:7" outlineLevel="3">
      <c r="A1963" s="3">
        <v>38734</v>
      </c>
      <c r="B1963" s="4" t="s">
        <v>275</v>
      </c>
      <c r="C1963" s="4" t="s">
        <v>261</v>
      </c>
      <c r="D1963" s="4" t="s">
        <v>288</v>
      </c>
      <c r="E1963" s="4" t="s">
        <v>682</v>
      </c>
      <c r="F1963" s="42">
        <v>746.97149999999999</v>
      </c>
      <c r="G1963" s="42">
        <v>798.9</v>
      </c>
    </row>
    <row r="1964" spans="1:7" outlineLevel="3">
      <c r="A1964" s="3">
        <v>38754</v>
      </c>
      <c r="B1964" s="4" t="s">
        <v>275</v>
      </c>
      <c r="C1964" s="4" t="s">
        <v>261</v>
      </c>
      <c r="D1964" s="4" t="s">
        <v>256</v>
      </c>
      <c r="E1964" s="4" t="s">
        <v>627</v>
      </c>
      <c r="F1964" s="42">
        <v>4349.0474999999997</v>
      </c>
      <c r="G1964" s="42">
        <v>9664.5499999999993</v>
      </c>
    </row>
    <row r="1965" spans="1:7" outlineLevel="3">
      <c r="A1965" s="3">
        <v>38795</v>
      </c>
      <c r="B1965" s="4" t="s">
        <v>275</v>
      </c>
      <c r="C1965" s="4" t="s">
        <v>261</v>
      </c>
      <c r="D1965" s="4" t="s">
        <v>256</v>
      </c>
      <c r="E1965" s="4" t="s">
        <v>521</v>
      </c>
      <c r="F1965" s="42">
        <v>3434.0249999999996</v>
      </c>
      <c r="G1965" s="42">
        <v>4578.7</v>
      </c>
    </row>
    <row r="1966" spans="1:7" outlineLevel="3">
      <c r="A1966" s="3">
        <v>38800</v>
      </c>
      <c r="B1966" s="4" t="s">
        <v>275</v>
      </c>
      <c r="C1966" s="4" t="s">
        <v>261</v>
      </c>
      <c r="D1966" s="4" t="s">
        <v>279</v>
      </c>
      <c r="E1966" s="4" t="s">
        <v>502</v>
      </c>
      <c r="F1966" s="42">
        <v>5628.87</v>
      </c>
      <c r="G1966" s="42">
        <v>8277.75</v>
      </c>
    </row>
    <row r="1967" spans="1:7" outlineLevel="3">
      <c r="A1967" s="3">
        <v>38804</v>
      </c>
      <c r="B1967" s="4" t="s">
        <v>275</v>
      </c>
      <c r="C1967" s="4" t="s">
        <v>261</v>
      </c>
      <c r="D1967" s="4" t="s">
        <v>259</v>
      </c>
      <c r="E1967" s="4" t="s">
        <v>491</v>
      </c>
      <c r="F1967" s="42">
        <v>1539.5333000000001</v>
      </c>
      <c r="G1967" s="42">
        <v>3580.31</v>
      </c>
    </row>
    <row r="1968" spans="1:7" outlineLevel="3">
      <c r="A1968" s="3">
        <v>38817</v>
      </c>
      <c r="B1968" s="4" t="s">
        <v>275</v>
      </c>
      <c r="C1968" s="4" t="s">
        <v>261</v>
      </c>
      <c r="D1968" s="4" t="s">
        <v>288</v>
      </c>
      <c r="E1968" s="4" t="s">
        <v>457</v>
      </c>
      <c r="F1968" s="42">
        <v>2373.2788</v>
      </c>
      <c r="G1968" s="42">
        <v>4091.86</v>
      </c>
    </row>
    <row r="1969" spans="1:7" outlineLevel="3">
      <c r="A1969" s="3">
        <v>38854</v>
      </c>
      <c r="B1969" s="4" t="s">
        <v>275</v>
      </c>
      <c r="C1969" s="4" t="s">
        <v>261</v>
      </c>
      <c r="D1969" s="4" t="s">
        <v>268</v>
      </c>
      <c r="E1969" s="4" t="s">
        <v>355</v>
      </c>
      <c r="F1969" s="42">
        <v>436.86270000000002</v>
      </c>
      <c r="G1969" s="42">
        <v>1180.71</v>
      </c>
    </row>
    <row r="1970" spans="1:7" outlineLevel="3">
      <c r="A1970" s="3">
        <v>38876</v>
      </c>
      <c r="B1970" s="4" t="s">
        <v>275</v>
      </c>
      <c r="C1970" s="4" t="s">
        <v>261</v>
      </c>
      <c r="D1970" s="4" t="s">
        <v>256</v>
      </c>
      <c r="E1970" s="4" t="s">
        <v>290</v>
      </c>
      <c r="F1970" s="42">
        <v>4651.7015999999994</v>
      </c>
      <c r="G1970" s="42">
        <v>7884.24</v>
      </c>
    </row>
    <row r="1971" spans="1:7" outlineLevel="2">
      <c r="A1971" s="3"/>
      <c r="B1971" s="4"/>
      <c r="C1971" s="49" t="s">
        <v>2231</v>
      </c>
      <c r="D1971" s="4"/>
      <c r="E1971" s="4"/>
      <c r="F1971" s="42"/>
      <c r="G1971" s="42">
        <f>SUBTOTAL(9,G1936:G1970)</f>
        <v>185465.41999999995</v>
      </c>
    </row>
    <row r="1972" spans="1:7" outlineLevel="3">
      <c r="A1972" s="3">
        <v>38212</v>
      </c>
      <c r="B1972" s="4" t="s">
        <v>275</v>
      </c>
      <c r="C1972" s="4" t="s">
        <v>258</v>
      </c>
      <c r="D1972" s="4" t="s">
        <v>251</v>
      </c>
      <c r="E1972" s="4" t="s">
        <v>2015</v>
      </c>
      <c r="F1972" s="42">
        <v>1054.7642000000001</v>
      </c>
      <c r="G1972" s="42">
        <v>2452.94</v>
      </c>
    </row>
    <row r="1973" spans="1:7" outlineLevel="3">
      <c r="A1973" s="3">
        <v>38228</v>
      </c>
      <c r="B1973" s="4" t="s">
        <v>275</v>
      </c>
      <c r="C1973" s="4" t="s">
        <v>258</v>
      </c>
      <c r="D1973" s="4" t="s">
        <v>251</v>
      </c>
      <c r="E1973" s="4" t="s">
        <v>1977</v>
      </c>
      <c r="F1973" s="42">
        <v>1775.8355000000001</v>
      </c>
      <c r="G1973" s="42">
        <v>4129.8500000000004</v>
      </c>
    </row>
    <row r="1974" spans="1:7" outlineLevel="3">
      <c r="A1974" s="3">
        <v>38236</v>
      </c>
      <c r="B1974" s="4" t="s">
        <v>275</v>
      </c>
      <c r="C1974" s="4" t="s">
        <v>258</v>
      </c>
      <c r="D1974" s="4" t="s">
        <v>251</v>
      </c>
      <c r="E1974" s="4" t="s">
        <v>1952</v>
      </c>
      <c r="F1974" s="42">
        <v>5481.7663999999995</v>
      </c>
      <c r="G1974" s="42">
        <v>6229.28</v>
      </c>
    </row>
    <row r="1975" spans="1:7" outlineLevel="3">
      <c r="A1975" s="3">
        <v>38326</v>
      </c>
      <c r="B1975" s="4" t="s">
        <v>275</v>
      </c>
      <c r="C1975" s="4" t="s">
        <v>258</v>
      </c>
      <c r="D1975" s="4" t="s">
        <v>265</v>
      </c>
      <c r="E1975" s="4" t="s">
        <v>1749</v>
      </c>
      <c r="F1975" s="42">
        <v>505.125</v>
      </c>
      <c r="G1975" s="42">
        <v>673.5</v>
      </c>
    </row>
    <row r="1976" spans="1:7" outlineLevel="3">
      <c r="A1976" s="3">
        <v>38338</v>
      </c>
      <c r="B1976" s="4" t="s">
        <v>275</v>
      </c>
      <c r="C1976" s="4" t="s">
        <v>258</v>
      </c>
      <c r="D1976" s="4" t="s">
        <v>288</v>
      </c>
      <c r="E1976" s="4" t="s">
        <v>1715</v>
      </c>
      <c r="F1976" s="42">
        <v>3075.82</v>
      </c>
      <c r="G1976" s="42">
        <v>5592.4</v>
      </c>
    </row>
    <row r="1977" spans="1:7" outlineLevel="3">
      <c r="A1977" s="3">
        <v>38342</v>
      </c>
      <c r="B1977" s="4" t="s">
        <v>275</v>
      </c>
      <c r="C1977" s="4" t="s">
        <v>258</v>
      </c>
      <c r="D1977" s="4" t="s">
        <v>279</v>
      </c>
      <c r="E1977" s="4" t="s">
        <v>1702</v>
      </c>
      <c r="F1977" s="42">
        <v>2432.7352000000001</v>
      </c>
      <c r="G1977" s="42">
        <v>6574.96</v>
      </c>
    </row>
    <row r="1978" spans="1:7" outlineLevel="3">
      <c r="A1978" s="3">
        <v>38356</v>
      </c>
      <c r="B1978" s="4" t="s">
        <v>275</v>
      </c>
      <c r="C1978" s="4" t="s">
        <v>258</v>
      </c>
      <c r="D1978" s="4" t="s">
        <v>317</v>
      </c>
      <c r="E1978" s="4" t="s">
        <v>1662</v>
      </c>
      <c r="F1978" s="42">
        <v>2681.8387999999995</v>
      </c>
      <c r="G1978" s="42">
        <v>4623.8599999999997</v>
      </c>
    </row>
    <row r="1979" spans="1:7" outlineLevel="3">
      <c r="A1979" s="3">
        <v>38366</v>
      </c>
      <c r="B1979" s="4" t="s">
        <v>275</v>
      </c>
      <c r="C1979" s="4" t="s">
        <v>258</v>
      </c>
      <c r="D1979" s="4" t="s">
        <v>317</v>
      </c>
      <c r="E1979" s="4" t="s">
        <v>1626</v>
      </c>
      <c r="F1979" s="42">
        <v>6385.7321000000002</v>
      </c>
      <c r="G1979" s="42">
        <v>6829.66</v>
      </c>
    </row>
    <row r="1980" spans="1:7" outlineLevel="3">
      <c r="A1980" s="3">
        <v>38381</v>
      </c>
      <c r="B1980" s="4" t="s">
        <v>275</v>
      </c>
      <c r="C1980" s="4" t="s">
        <v>258</v>
      </c>
      <c r="D1980" s="4" t="s">
        <v>276</v>
      </c>
      <c r="E1980" s="4" t="s">
        <v>1580</v>
      </c>
      <c r="F1980" s="42">
        <v>7371.4425000000001</v>
      </c>
      <c r="G1980" s="42">
        <v>9828.59</v>
      </c>
    </row>
    <row r="1981" spans="1:7" outlineLevel="3">
      <c r="A1981" s="3">
        <v>38389</v>
      </c>
      <c r="B1981" s="4" t="s">
        <v>275</v>
      </c>
      <c r="C1981" s="4" t="s">
        <v>258</v>
      </c>
      <c r="D1981" s="4" t="s">
        <v>317</v>
      </c>
      <c r="E1981" s="4" t="s">
        <v>1569</v>
      </c>
      <c r="F1981" s="42">
        <v>1615.6175000000001</v>
      </c>
      <c r="G1981" s="42">
        <v>3757.25</v>
      </c>
    </row>
    <row r="1982" spans="1:7" outlineLevel="3">
      <c r="A1982" s="3">
        <v>38406</v>
      </c>
      <c r="B1982" s="4" t="s">
        <v>275</v>
      </c>
      <c r="C1982" s="4" t="s">
        <v>258</v>
      </c>
      <c r="D1982" s="4" t="s">
        <v>262</v>
      </c>
      <c r="E1982" s="4" t="s">
        <v>1526</v>
      </c>
      <c r="F1982" s="42">
        <v>924.27480000000003</v>
      </c>
      <c r="G1982" s="42">
        <v>2498.04</v>
      </c>
    </row>
    <row r="1983" spans="1:7" outlineLevel="3">
      <c r="A1983" s="3">
        <v>38424</v>
      </c>
      <c r="B1983" s="4" t="s">
        <v>275</v>
      </c>
      <c r="C1983" s="4" t="s">
        <v>258</v>
      </c>
      <c r="D1983" s="4" t="s">
        <v>279</v>
      </c>
      <c r="E1983" s="4" t="s">
        <v>1482</v>
      </c>
      <c r="F1983" s="42">
        <v>3604.6560000000004</v>
      </c>
      <c r="G1983" s="42">
        <v>6553.92</v>
      </c>
    </row>
    <row r="1984" spans="1:7" outlineLevel="3">
      <c r="A1984" s="3">
        <v>38434</v>
      </c>
      <c r="B1984" s="4" t="s">
        <v>275</v>
      </c>
      <c r="C1984" s="4" t="s">
        <v>258</v>
      </c>
      <c r="D1984" s="4" t="s">
        <v>256</v>
      </c>
      <c r="E1984" s="4" t="s">
        <v>1453</v>
      </c>
      <c r="F1984" s="42">
        <v>1264.9718</v>
      </c>
      <c r="G1984" s="42">
        <v>2144.02</v>
      </c>
    </row>
    <row r="1985" spans="1:7" outlineLevel="3">
      <c r="A1985" s="3">
        <v>38440</v>
      </c>
      <c r="B1985" s="4" t="s">
        <v>275</v>
      </c>
      <c r="C1985" s="4" t="s">
        <v>258</v>
      </c>
      <c r="D1985" s="4" t="s">
        <v>262</v>
      </c>
      <c r="E1985" s="4" t="s">
        <v>1435</v>
      </c>
      <c r="F1985" s="42">
        <v>5290.05</v>
      </c>
      <c r="G1985" s="42">
        <v>7053.4</v>
      </c>
    </row>
    <row r="1986" spans="1:7" outlineLevel="3">
      <c r="A1986" s="3">
        <v>38479</v>
      </c>
      <c r="B1986" s="4" t="s">
        <v>275</v>
      </c>
      <c r="C1986" s="4" t="s">
        <v>258</v>
      </c>
      <c r="D1986" s="4" t="s">
        <v>268</v>
      </c>
      <c r="E1986" s="4" t="s">
        <v>1345</v>
      </c>
      <c r="F1986" s="42">
        <v>3897.7180000000003</v>
      </c>
      <c r="G1986" s="42">
        <v>7086.76</v>
      </c>
    </row>
    <row r="1987" spans="1:7" outlineLevel="3">
      <c r="A1987" s="3">
        <v>38506</v>
      </c>
      <c r="B1987" s="4" t="s">
        <v>275</v>
      </c>
      <c r="C1987" s="4" t="s">
        <v>258</v>
      </c>
      <c r="D1987" s="4" t="s">
        <v>268</v>
      </c>
      <c r="E1987" s="4" t="s">
        <v>1285</v>
      </c>
      <c r="F1987" s="42">
        <v>4050.4580999999998</v>
      </c>
      <c r="G1987" s="42">
        <v>9419.67</v>
      </c>
    </row>
    <row r="1988" spans="1:7" outlineLevel="3">
      <c r="A1988" s="3">
        <v>38512</v>
      </c>
      <c r="B1988" s="4" t="s">
        <v>275</v>
      </c>
      <c r="C1988" s="4" t="s">
        <v>258</v>
      </c>
      <c r="D1988" s="4" t="s">
        <v>276</v>
      </c>
      <c r="E1988" s="4" t="s">
        <v>1269</v>
      </c>
      <c r="F1988" s="42">
        <v>5771</v>
      </c>
      <c r="G1988" s="42">
        <v>9950</v>
      </c>
    </row>
    <row r="1989" spans="1:7" outlineLevel="3">
      <c r="A1989" s="3">
        <v>38536</v>
      </c>
      <c r="B1989" s="4" t="s">
        <v>275</v>
      </c>
      <c r="C1989" s="4" t="s">
        <v>258</v>
      </c>
      <c r="D1989" s="4" t="s">
        <v>268</v>
      </c>
      <c r="E1989" s="4" t="s">
        <v>1217</v>
      </c>
      <c r="F1989" s="42">
        <v>1598.1743000000001</v>
      </c>
      <c r="G1989" s="42">
        <v>4319.3900000000003</v>
      </c>
    </row>
    <row r="1990" spans="1:7" outlineLevel="3">
      <c r="A1990" s="3">
        <v>38542</v>
      </c>
      <c r="B1990" s="4" t="s">
        <v>275</v>
      </c>
      <c r="C1990" s="4" t="s">
        <v>258</v>
      </c>
      <c r="D1990" s="4" t="s">
        <v>303</v>
      </c>
      <c r="E1990" s="4" t="s">
        <v>1204</v>
      </c>
      <c r="F1990" s="42">
        <v>3730.9585500000003</v>
      </c>
      <c r="G1990" s="42">
        <v>3990.33</v>
      </c>
    </row>
    <row r="1991" spans="1:7" outlineLevel="3">
      <c r="A1991" s="3">
        <v>38577</v>
      </c>
      <c r="B1991" s="4" t="s">
        <v>275</v>
      </c>
      <c r="C1991" s="4" t="s">
        <v>258</v>
      </c>
      <c r="D1991" s="4" t="s">
        <v>251</v>
      </c>
      <c r="E1991" s="4" t="s">
        <v>1101</v>
      </c>
      <c r="F1991" s="42">
        <v>2645.0640000000003</v>
      </c>
      <c r="G1991" s="42">
        <v>5877.92</v>
      </c>
    </row>
    <row r="1992" spans="1:7" outlineLevel="3">
      <c r="A1992" s="3">
        <v>38584</v>
      </c>
      <c r="B1992" s="4" t="s">
        <v>275</v>
      </c>
      <c r="C1992" s="4" t="s">
        <v>258</v>
      </c>
      <c r="D1992" s="4" t="s">
        <v>303</v>
      </c>
      <c r="E1992" s="4" t="s">
        <v>1084</v>
      </c>
      <c r="F1992" s="42">
        <v>2368.0572999999999</v>
      </c>
      <c r="G1992" s="42">
        <v>5507.11</v>
      </c>
    </row>
    <row r="1993" spans="1:7" outlineLevel="3">
      <c r="A1993" s="3">
        <v>38592</v>
      </c>
      <c r="B1993" s="4" t="s">
        <v>275</v>
      </c>
      <c r="C1993" s="4" t="s">
        <v>258</v>
      </c>
      <c r="D1993" s="4" t="s">
        <v>288</v>
      </c>
      <c r="E1993" s="4" t="s">
        <v>436</v>
      </c>
      <c r="F1993" s="42">
        <v>489.07799999999997</v>
      </c>
      <c r="G1993" s="42">
        <v>1086.8399999999999</v>
      </c>
    </row>
    <row r="1994" spans="1:7" outlineLevel="3">
      <c r="A1994" s="3">
        <v>38598</v>
      </c>
      <c r="B1994" s="4" t="s">
        <v>275</v>
      </c>
      <c r="C1994" s="4" t="s">
        <v>258</v>
      </c>
      <c r="D1994" s="4" t="s">
        <v>276</v>
      </c>
      <c r="E1994" s="4" t="s">
        <v>1042</v>
      </c>
      <c r="F1994" s="42">
        <v>3514.2808000000005</v>
      </c>
      <c r="G1994" s="42">
        <v>5168.0600000000004</v>
      </c>
    </row>
    <row r="1995" spans="1:7" outlineLevel="3">
      <c r="A1995" s="3">
        <v>38628</v>
      </c>
      <c r="B1995" s="4" t="s">
        <v>275</v>
      </c>
      <c r="C1995" s="4" t="s">
        <v>258</v>
      </c>
      <c r="D1995" s="4" t="s">
        <v>256</v>
      </c>
      <c r="E1995" s="4" t="s">
        <v>962</v>
      </c>
      <c r="F1995" s="42">
        <v>1461.2336</v>
      </c>
      <c r="G1995" s="42">
        <v>3949.28</v>
      </c>
    </row>
    <row r="1996" spans="1:7" outlineLevel="3">
      <c r="A1996" s="3">
        <v>38651</v>
      </c>
      <c r="B1996" s="4" t="s">
        <v>275</v>
      </c>
      <c r="C1996" s="4" t="s">
        <v>258</v>
      </c>
      <c r="D1996" s="4" t="s">
        <v>256</v>
      </c>
      <c r="E1996" s="4" t="s">
        <v>901</v>
      </c>
      <c r="F1996" s="42">
        <v>1691.9724999999999</v>
      </c>
      <c r="G1996" s="42">
        <v>2867.75</v>
      </c>
    </row>
    <row r="1997" spans="1:7" outlineLevel="3">
      <c r="A1997" s="3">
        <v>38653</v>
      </c>
      <c r="B1997" s="4" t="s">
        <v>275</v>
      </c>
      <c r="C1997" s="4" t="s">
        <v>258</v>
      </c>
      <c r="D1997" s="4" t="s">
        <v>262</v>
      </c>
      <c r="E1997" s="4" t="s">
        <v>899</v>
      </c>
      <c r="F1997" s="42">
        <v>2044.3494499999999</v>
      </c>
      <c r="G1997" s="42">
        <v>2186.4699999999998</v>
      </c>
    </row>
    <row r="1998" spans="1:7" outlineLevel="3">
      <c r="A1998" s="3">
        <v>38690</v>
      </c>
      <c r="B1998" s="4" t="s">
        <v>275</v>
      </c>
      <c r="C1998" s="4" t="s">
        <v>258</v>
      </c>
      <c r="D1998" s="4" t="s">
        <v>276</v>
      </c>
      <c r="E1998" s="4" t="s">
        <v>330</v>
      </c>
      <c r="F1998" s="42">
        <v>2741.0130000000004</v>
      </c>
      <c r="G1998" s="42">
        <v>6091.14</v>
      </c>
    </row>
    <row r="1999" spans="1:7" outlineLevel="3">
      <c r="A1999" s="3">
        <v>38705</v>
      </c>
      <c r="B1999" s="4" t="s">
        <v>275</v>
      </c>
      <c r="C1999" s="4" t="s">
        <v>258</v>
      </c>
      <c r="D1999" s="4" t="s">
        <v>276</v>
      </c>
      <c r="E1999" s="4" t="s">
        <v>769</v>
      </c>
      <c r="F1999" s="42">
        <v>2986.3084000000003</v>
      </c>
      <c r="G1999" s="42">
        <v>4391.63</v>
      </c>
    </row>
    <row r="2000" spans="1:7" outlineLevel="3">
      <c r="A2000" s="3">
        <v>38711</v>
      </c>
      <c r="B2000" s="4" t="s">
        <v>275</v>
      </c>
      <c r="C2000" s="4" t="s">
        <v>258</v>
      </c>
      <c r="D2000" s="4" t="s">
        <v>317</v>
      </c>
      <c r="E2000" s="4" t="s">
        <v>753</v>
      </c>
      <c r="F2000" s="42">
        <v>3106.86</v>
      </c>
      <c r="G2000" s="42">
        <v>4142.4799999999996</v>
      </c>
    </row>
    <row r="2001" spans="1:7" outlineLevel="3">
      <c r="A2001" s="3">
        <v>38736</v>
      </c>
      <c r="B2001" s="4" t="s">
        <v>275</v>
      </c>
      <c r="C2001" s="4" t="s">
        <v>258</v>
      </c>
      <c r="D2001" s="4" t="s">
        <v>259</v>
      </c>
      <c r="E2001" s="4" t="s">
        <v>679</v>
      </c>
      <c r="F2001" s="42">
        <v>1247.7436</v>
      </c>
      <c r="G2001" s="42">
        <v>3372.28</v>
      </c>
    </row>
    <row r="2002" spans="1:7" outlineLevel="3">
      <c r="A2002" s="3">
        <v>38777</v>
      </c>
      <c r="B2002" s="4" t="s">
        <v>275</v>
      </c>
      <c r="C2002" s="4" t="s">
        <v>258</v>
      </c>
      <c r="D2002" s="4" t="s">
        <v>245</v>
      </c>
      <c r="E2002" s="4" t="s">
        <v>572</v>
      </c>
      <c r="F2002" s="42">
        <v>1049.8713</v>
      </c>
      <c r="G2002" s="42">
        <v>2837.49</v>
      </c>
    </row>
    <row r="2003" spans="1:7" outlineLevel="3">
      <c r="A2003" s="3">
        <v>38778</v>
      </c>
      <c r="B2003" s="4" t="s">
        <v>275</v>
      </c>
      <c r="C2003" s="4" t="s">
        <v>258</v>
      </c>
      <c r="D2003" s="4" t="s">
        <v>268</v>
      </c>
      <c r="E2003" s="4" t="s">
        <v>562</v>
      </c>
      <c r="F2003" s="42">
        <v>1850.7735</v>
      </c>
      <c r="G2003" s="42">
        <v>4112.83</v>
      </c>
    </row>
    <row r="2004" spans="1:7" outlineLevel="3">
      <c r="A2004" s="3">
        <v>38803</v>
      </c>
      <c r="B2004" s="4" t="s">
        <v>275</v>
      </c>
      <c r="C2004" s="4" t="s">
        <v>258</v>
      </c>
      <c r="D2004" s="4" t="s">
        <v>317</v>
      </c>
      <c r="E2004" s="4" t="s">
        <v>492</v>
      </c>
      <c r="F2004" s="42">
        <v>5943.5551999999998</v>
      </c>
      <c r="G2004" s="42">
        <v>6754.04</v>
      </c>
    </row>
    <row r="2005" spans="1:7" outlineLevel="3">
      <c r="A2005" s="3">
        <v>38812</v>
      </c>
      <c r="B2005" s="4" t="s">
        <v>275</v>
      </c>
      <c r="C2005" s="4" t="s">
        <v>258</v>
      </c>
      <c r="D2005" s="4" t="s">
        <v>259</v>
      </c>
      <c r="E2005" s="4" t="s">
        <v>471</v>
      </c>
      <c r="F2005" s="42">
        <v>1451.0067999999999</v>
      </c>
      <c r="G2005" s="42">
        <v>3921.64</v>
      </c>
    </row>
    <row r="2006" spans="1:7" outlineLevel="2">
      <c r="A2006" s="3"/>
      <c r="B2006" s="4"/>
      <c r="C2006" s="49" t="s">
        <v>2232</v>
      </c>
      <c r="D2006" s="4"/>
      <c r="E2006" s="4"/>
      <c r="F2006" s="42"/>
      <c r="G2006" s="42">
        <f>SUBTOTAL(9,G1972:G2005)</f>
        <v>165974.78</v>
      </c>
    </row>
    <row r="2007" spans="1:7" outlineLevel="3">
      <c r="A2007" s="3">
        <v>38162</v>
      </c>
      <c r="B2007" s="4" t="s">
        <v>275</v>
      </c>
      <c r="C2007" s="4" t="s">
        <v>255</v>
      </c>
      <c r="D2007" s="4" t="s">
        <v>276</v>
      </c>
      <c r="E2007" s="4" t="s">
        <v>2124</v>
      </c>
      <c r="F2007" s="42">
        <v>6180.3780500000003</v>
      </c>
      <c r="G2007" s="42">
        <v>6610.03</v>
      </c>
    </row>
    <row r="2008" spans="1:7" outlineLevel="3">
      <c r="A2008" s="3">
        <v>38191</v>
      </c>
      <c r="B2008" s="4" t="s">
        <v>275</v>
      </c>
      <c r="C2008" s="4" t="s">
        <v>255</v>
      </c>
      <c r="D2008" s="4" t="s">
        <v>265</v>
      </c>
      <c r="E2008" s="4" t="s">
        <v>2066</v>
      </c>
      <c r="F2008" s="42">
        <v>829.32959999999991</v>
      </c>
      <c r="G2008" s="42">
        <v>942.42</v>
      </c>
    </row>
    <row r="2009" spans="1:7" outlineLevel="3">
      <c r="A2009" s="3">
        <v>38194</v>
      </c>
      <c r="B2009" s="4" t="s">
        <v>275</v>
      </c>
      <c r="C2009" s="4" t="s">
        <v>255</v>
      </c>
      <c r="D2009" s="4" t="s">
        <v>245</v>
      </c>
      <c r="E2009" s="4" t="s">
        <v>2055</v>
      </c>
      <c r="F2009" s="42">
        <v>3913.9425000000001</v>
      </c>
      <c r="G2009" s="42">
        <v>5218.59</v>
      </c>
    </row>
    <row r="2010" spans="1:7" outlineLevel="3">
      <c r="A2010" s="3">
        <v>38207</v>
      </c>
      <c r="B2010" s="4" t="s">
        <v>275</v>
      </c>
      <c r="C2010" s="4" t="s">
        <v>255</v>
      </c>
      <c r="D2010" s="4" t="s">
        <v>254</v>
      </c>
      <c r="E2010" s="4" t="s">
        <v>2026</v>
      </c>
      <c r="F2010" s="42">
        <v>7632.068400000001</v>
      </c>
      <c r="G2010" s="42">
        <v>8162.64</v>
      </c>
    </row>
    <row r="2011" spans="1:7" outlineLevel="3">
      <c r="A2011" s="3">
        <v>38217</v>
      </c>
      <c r="B2011" s="4" t="s">
        <v>275</v>
      </c>
      <c r="C2011" s="4" t="s">
        <v>255</v>
      </c>
      <c r="D2011" s="4" t="s">
        <v>262</v>
      </c>
      <c r="E2011" s="4" t="s">
        <v>2000</v>
      </c>
      <c r="F2011" s="42">
        <v>4844.0752000000002</v>
      </c>
      <c r="G2011" s="42">
        <v>7123.64</v>
      </c>
    </row>
    <row r="2012" spans="1:7" outlineLevel="3">
      <c r="A2012" s="3">
        <v>38265</v>
      </c>
      <c r="B2012" s="4" t="s">
        <v>275</v>
      </c>
      <c r="C2012" s="4" t="s">
        <v>255</v>
      </c>
      <c r="D2012" s="4" t="s">
        <v>303</v>
      </c>
      <c r="E2012" s="4" t="s">
        <v>1870</v>
      </c>
      <c r="F2012" s="42">
        <v>2580.172</v>
      </c>
      <c r="G2012" s="42">
        <v>6000.4</v>
      </c>
    </row>
    <row r="2013" spans="1:7" outlineLevel="3">
      <c r="A2013" s="3">
        <v>38291</v>
      </c>
      <c r="B2013" s="4" t="s">
        <v>275</v>
      </c>
      <c r="C2013" s="4" t="s">
        <v>255</v>
      </c>
      <c r="D2013" s="4" t="s">
        <v>259</v>
      </c>
      <c r="E2013" s="4" t="s">
        <v>1335</v>
      </c>
      <c r="F2013" s="42">
        <v>7841.6447999999991</v>
      </c>
      <c r="G2013" s="42">
        <v>8910.9599999999991</v>
      </c>
    </row>
    <row r="2014" spans="1:7" outlineLevel="3">
      <c r="A2014" s="3">
        <v>38308</v>
      </c>
      <c r="B2014" s="4" t="s">
        <v>275</v>
      </c>
      <c r="C2014" s="4" t="s">
        <v>255</v>
      </c>
      <c r="D2014" s="4" t="s">
        <v>276</v>
      </c>
      <c r="E2014" s="4" t="s">
        <v>1781</v>
      </c>
      <c r="F2014" s="42">
        <v>3404.2008000000001</v>
      </c>
      <c r="G2014" s="42">
        <v>3868.41</v>
      </c>
    </row>
    <row r="2015" spans="1:7" outlineLevel="3">
      <c r="A2015" s="3">
        <v>38319</v>
      </c>
      <c r="B2015" s="4" t="s">
        <v>275</v>
      </c>
      <c r="C2015" s="4" t="s">
        <v>255</v>
      </c>
      <c r="D2015" s="4" t="s">
        <v>245</v>
      </c>
      <c r="E2015" s="4" t="s">
        <v>1654</v>
      </c>
      <c r="F2015" s="42">
        <v>2143.98</v>
      </c>
      <c r="G2015" s="42">
        <v>4764.3999999999996</v>
      </c>
    </row>
    <row r="2016" spans="1:7" outlineLevel="3">
      <c r="A2016" s="3">
        <v>38323</v>
      </c>
      <c r="B2016" s="4" t="s">
        <v>275</v>
      </c>
      <c r="C2016" s="4" t="s">
        <v>255</v>
      </c>
      <c r="D2016" s="4" t="s">
        <v>317</v>
      </c>
      <c r="E2016" s="4" t="s">
        <v>1754</v>
      </c>
      <c r="F2016" s="42">
        <v>2965.0391999999997</v>
      </c>
      <c r="G2016" s="42">
        <v>6895.44</v>
      </c>
    </row>
    <row r="2017" spans="1:7" outlineLevel="3">
      <c r="A2017" s="3">
        <v>38359</v>
      </c>
      <c r="B2017" s="4" t="s">
        <v>275</v>
      </c>
      <c r="C2017" s="4" t="s">
        <v>255</v>
      </c>
      <c r="D2017" s="4" t="s">
        <v>254</v>
      </c>
      <c r="E2017" s="4" t="s">
        <v>1650</v>
      </c>
      <c r="F2017" s="42">
        <v>2486.4555</v>
      </c>
      <c r="G2017" s="42">
        <v>6720.15</v>
      </c>
    </row>
    <row r="2018" spans="1:7" outlineLevel="3">
      <c r="A2018" s="3">
        <v>38364</v>
      </c>
      <c r="B2018" s="4" t="s">
        <v>275</v>
      </c>
      <c r="C2018" s="4" t="s">
        <v>255</v>
      </c>
      <c r="D2018" s="4" t="s">
        <v>288</v>
      </c>
      <c r="E2018" s="4" t="s">
        <v>1638</v>
      </c>
      <c r="F2018" s="42">
        <v>2118.4757</v>
      </c>
      <c r="G2018" s="42">
        <v>5725.61</v>
      </c>
    </row>
    <row r="2019" spans="1:7" outlineLevel="3">
      <c r="A2019" s="3">
        <v>38365</v>
      </c>
      <c r="B2019" s="4" t="s">
        <v>275</v>
      </c>
      <c r="C2019" s="4" t="s">
        <v>255</v>
      </c>
      <c r="D2019" s="4" t="s">
        <v>303</v>
      </c>
      <c r="E2019" s="4" t="s">
        <v>1631</v>
      </c>
      <c r="F2019" s="42">
        <v>5046.5826999999999</v>
      </c>
      <c r="G2019" s="42">
        <v>8553.5300000000007</v>
      </c>
    </row>
    <row r="2020" spans="1:7" outlineLevel="3">
      <c r="A2020" s="3">
        <v>38394</v>
      </c>
      <c r="B2020" s="4" t="s">
        <v>275</v>
      </c>
      <c r="C2020" s="4" t="s">
        <v>255</v>
      </c>
      <c r="D2020" s="4" t="s">
        <v>268</v>
      </c>
      <c r="E2020" s="4" t="s">
        <v>897</v>
      </c>
      <c r="F2020" s="42">
        <v>4673.3073999999997</v>
      </c>
      <c r="G2020" s="42">
        <v>7920.86</v>
      </c>
    </row>
    <row r="2021" spans="1:7" outlineLevel="3">
      <c r="A2021" s="3">
        <v>38399</v>
      </c>
      <c r="B2021" s="4" t="s">
        <v>275</v>
      </c>
      <c r="C2021" s="4" t="s">
        <v>255</v>
      </c>
      <c r="D2021" s="4" t="s">
        <v>251</v>
      </c>
      <c r="E2021" s="4" t="s">
        <v>566</v>
      </c>
      <c r="F2021" s="42">
        <v>1982.4816000000001</v>
      </c>
      <c r="G2021" s="42">
        <v>2252.8200000000002</v>
      </c>
    </row>
    <row r="2022" spans="1:7" outlineLevel="3">
      <c r="A2022" s="3">
        <v>38405</v>
      </c>
      <c r="B2022" s="4" t="s">
        <v>275</v>
      </c>
      <c r="C2022" s="4" t="s">
        <v>255</v>
      </c>
      <c r="D2022" s="4" t="s">
        <v>281</v>
      </c>
      <c r="E2022" s="4" t="s">
        <v>1528</v>
      </c>
      <c r="F2022" s="42">
        <v>7872.3216000000002</v>
      </c>
      <c r="G2022" s="42">
        <v>8945.82</v>
      </c>
    </row>
    <row r="2023" spans="1:7" outlineLevel="3">
      <c r="A2023" s="3">
        <v>38462</v>
      </c>
      <c r="B2023" s="4" t="s">
        <v>275</v>
      </c>
      <c r="C2023" s="4" t="s">
        <v>255</v>
      </c>
      <c r="D2023" s="4" t="s">
        <v>254</v>
      </c>
      <c r="E2023" s="4" t="s">
        <v>1393</v>
      </c>
      <c r="F2023" s="42">
        <v>4501.7550000000001</v>
      </c>
      <c r="G2023" s="42">
        <v>6002.34</v>
      </c>
    </row>
    <row r="2024" spans="1:7" outlineLevel="3">
      <c r="A2024" s="3">
        <v>38469</v>
      </c>
      <c r="B2024" s="4" t="s">
        <v>275</v>
      </c>
      <c r="C2024" s="4" t="s">
        <v>255</v>
      </c>
      <c r="D2024" s="4" t="s">
        <v>276</v>
      </c>
      <c r="E2024" s="4" t="s">
        <v>1374</v>
      </c>
      <c r="F2024" s="42">
        <v>3027.87</v>
      </c>
      <c r="G2024" s="42">
        <v>4452.75</v>
      </c>
    </row>
    <row r="2025" spans="1:7" outlineLevel="3">
      <c r="A2025" s="3">
        <v>38477</v>
      </c>
      <c r="B2025" s="4" t="s">
        <v>275</v>
      </c>
      <c r="C2025" s="4" t="s">
        <v>255</v>
      </c>
      <c r="D2025" s="4" t="s">
        <v>256</v>
      </c>
      <c r="E2025" s="4" t="s">
        <v>1348</v>
      </c>
      <c r="F2025" s="42">
        <v>742.9754999999999</v>
      </c>
      <c r="G2025" s="42">
        <v>1727.85</v>
      </c>
    </row>
    <row r="2026" spans="1:7" outlineLevel="3">
      <c r="A2026" s="3">
        <v>38502</v>
      </c>
      <c r="B2026" s="4" t="s">
        <v>275</v>
      </c>
      <c r="C2026" s="4" t="s">
        <v>255</v>
      </c>
      <c r="D2026" s="4" t="s">
        <v>245</v>
      </c>
      <c r="E2026" s="4" t="s">
        <v>1292</v>
      </c>
      <c r="F2026" s="42">
        <v>1004.5194</v>
      </c>
      <c r="G2026" s="42">
        <v>1731.93</v>
      </c>
    </row>
    <row r="2027" spans="1:7" outlineLevel="3">
      <c r="A2027" s="3">
        <v>38509</v>
      </c>
      <c r="B2027" s="4" t="s">
        <v>275</v>
      </c>
      <c r="C2027" s="4" t="s">
        <v>255</v>
      </c>
      <c r="D2027" s="4" t="s">
        <v>279</v>
      </c>
      <c r="E2027" s="4" t="s">
        <v>1278</v>
      </c>
      <c r="F2027" s="42">
        <v>3305.3670000000002</v>
      </c>
      <c r="G2027" s="42">
        <v>7345.26</v>
      </c>
    </row>
    <row r="2028" spans="1:7" outlineLevel="3">
      <c r="A2028" s="3">
        <v>38510</v>
      </c>
      <c r="B2028" s="4" t="s">
        <v>275</v>
      </c>
      <c r="C2028" s="4" t="s">
        <v>255</v>
      </c>
      <c r="D2028" s="4" t="s">
        <v>317</v>
      </c>
      <c r="E2028" s="4" t="s">
        <v>685</v>
      </c>
      <c r="F2028" s="42">
        <v>3612.1940000000004</v>
      </c>
      <c r="G2028" s="42">
        <v>5312.05</v>
      </c>
    </row>
    <row r="2029" spans="1:7" outlineLevel="3">
      <c r="A2029" s="3">
        <v>38534</v>
      </c>
      <c r="B2029" s="4" t="s">
        <v>275</v>
      </c>
      <c r="C2029" s="4" t="s">
        <v>255</v>
      </c>
      <c r="D2029" s="4" t="s">
        <v>288</v>
      </c>
      <c r="E2029" s="4" t="s">
        <v>1220</v>
      </c>
      <c r="F2029" s="42">
        <v>7429.1272000000008</v>
      </c>
      <c r="G2029" s="42">
        <v>8442.19</v>
      </c>
    </row>
    <row r="2030" spans="1:7" outlineLevel="3">
      <c r="A2030" s="3">
        <v>38538</v>
      </c>
      <c r="B2030" s="4" t="s">
        <v>275</v>
      </c>
      <c r="C2030" s="4" t="s">
        <v>255</v>
      </c>
      <c r="D2030" s="4" t="s">
        <v>276</v>
      </c>
      <c r="E2030" s="4" t="s">
        <v>1212</v>
      </c>
      <c r="F2030" s="42">
        <v>700.90404999999998</v>
      </c>
      <c r="G2030" s="42">
        <v>749.63</v>
      </c>
    </row>
    <row r="2031" spans="1:7" outlineLevel="3">
      <c r="A2031" s="3">
        <v>38545</v>
      </c>
      <c r="B2031" s="4" t="s">
        <v>275</v>
      </c>
      <c r="C2031" s="4" t="s">
        <v>255</v>
      </c>
      <c r="D2031" s="4" t="s">
        <v>288</v>
      </c>
      <c r="E2031" s="4" t="s">
        <v>1192</v>
      </c>
      <c r="F2031" s="42">
        <v>3653.8683999999998</v>
      </c>
      <c r="G2031" s="42">
        <v>9875.32</v>
      </c>
    </row>
    <row r="2032" spans="1:7" outlineLevel="3">
      <c r="A2032" s="3">
        <v>38546</v>
      </c>
      <c r="B2032" s="4" t="s">
        <v>275</v>
      </c>
      <c r="C2032" s="4" t="s">
        <v>255</v>
      </c>
      <c r="D2032" s="4" t="s">
        <v>259</v>
      </c>
      <c r="E2032" s="4" t="s">
        <v>1190</v>
      </c>
      <c r="F2032" s="42">
        <v>6877.98</v>
      </c>
      <c r="G2032" s="42">
        <v>9170.64</v>
      </c>
    </row>
    <row r="2033" spans="1:7" outlineLevel="3">
      <c r="A2033" s="3">
        <v>38628</v>
      </c>
      <c r="B2033" s="4" t="s">
        <v>275</v>
      </c>
      <c r="C2033" s="4" t="s">
        <v>255</v>
      </c>
      <c r="D2033" s="4" t="s">
        <v>317</v>
      </c>
      <c r="E2033" s="4" t="s">
        <v>959</v>
      </c>
      <c r="F2033" s="42">
        <v>9189.7783999999992</v>
      </c>
      <c r="G2033" s="42">
        <v>9828.64</v>
      </c>
    </row>
    <row r="2034" spans="1:7" outlineLevel="3">
      <c r="A2034" s="3">
        <v>38640</v>
      </c>
      <c r="B2034" s="4" t="s">
        <v>275</v>
      </c>
      <c r="C2034" s="4" t="s">
        <v>255</v>
      </c>
      <c r="D2034" s="4" t="s">
        <v>254</v>
      </c>
      <c r="E2034" s="4" t="s">
        <v>930</v>
      </c>
      <c r="F2034" s="42">
        <v>815.20889999999997</v>
      </c>
      <c r="G2034" s="42">
        <v>1381.71</v>
      </c>
    </row>
    <row r="2035" spans="1:7" outlineLevel="3">
      <c r="A2035" s="3">
        <v>38657</v>
      </c>
      <c r="B2035" s="4" t="s">
        <v>275</v>
      </c>
      <c r="C2035" s="4" t="s">
        <v>255</v>
      </c>
      <c r="D2035" s="4" t="s">
        <v>281</v>
      </c>
      <c r="E2035" s="4" t="s">
        <v>886</v>
      </c>
      <c r="F2035" s="42">
        <v>4805.8864000000003</v>
      </c>
      <c r="G2035" s="42">
        <v>7067.48</v>
      </c>
    </row>
    <row r="2036" spans="1:7" outlineLevel="3">
      <c r="A2036" s="3">
        <v>38726</v>
      </c>
      <c r="B2036" s="4" t="s">
        <v>275</v>
      </c>
      <c r="C2036" s="4" t="s">
        <v>255</v>
      </c>
      <c r="D2036" s="4" t="s">
        <v>265</v>
      </c>
      <c r="E2036" s="4" t="s">
        <v>696</v>
      </c>
      <c r="F2036" s="42">
        <v>7340.2923000000001</v>
      </c>
      <c r="G2036" s="42">
        <v>7850.58</v>
      </c>
    </row>
    <row r="2037" spans="1:7" outlineLevel="3">
      <c r="A2037" s="3">
        <v>38741</v>
      </c>
      <c r="B2037" s="4" t="s">
        <v>275</v>
      </c>
      <c r="C2037" s="4" t="s">
        <v>255</v>
      </c>
      <c r="D2037" s="4" t="s">
        <v>251</v>
      </c>
      <c r="E2037" s="4" t="s">
        <v>664</v>
      </c>
      <c r="F2037" s="42">
        <v>1149.0890000000002</v>
      </c>
      <c r="G2037" s="42">
        <v>2672.3</v>
      </c>
    </row>
    <row r="2038" spans="1:7" outlineLevel="3">
      <c r="A2038" s="3">
        <v>38767</v>
      </c>
      <c r="B2038" s="4" t="s">
        <v>275</v>
      </c>
      <c r="C2038" s="4" t="s">
        <v>255</v>
      </c>
      <c r="D2038" s="4" t="s">
        <v>281</v>
      </c>
      <c r="E2038" s="4" t="s">
        <v>598</v>
      </c>
      <c r="F2038" s="42">
        <v>949.51800000000003</v>
      </c>
      <c r="G2038" s="42">
        <v>2110.04</v>
      </c>
    </row>
    <row r="2039" spans="1:7" outlineLevel="3">
      <c r="A2039" s="3">
        <v>38795</v>
      </c>
      <c r="B2039" s="4" t="s">
        <v>275</v>
      </c>
      <c r="C2039" s="4" t="s">
        <v>255</v>
      </c>
      <c r="D2039" s="4" t="s">
        <v>303</v>
      </c>
      <c r="E2039" s="4" t="s">
        <v>520</v>
      </c>
      <c r="F2039" s="42">
        <v>4976.2782999999999</v>
      </c>
      <c r="G2039" s="42">
        <v>8434.3700000000008</v>
      </c>
    </row>
    <row r="2040" spans="1:7" outlineLevel="3">
      <c r="A2040" s="3">
        <v>38799</v>
      </c>
      <c r="B2040" s="4" t="s">
        <v>275</v>
      </c>
      <c r="C2040" s="4" t="s">
        <v>255</v>
      </c>
      <c r="D2040" s="4" t="s">
        <v>279</v>
      </c>
      <c r="E2040" s="4" t="s">
        <v>505</v>
      </c>
      <c r="F2040" s="42">
        <v>3132.0574999999999</v>
      </c>
      <c r="G2040" s="42">
        <v>5694.65</v>
      </c>
    </row>
    <row r="2041" spans="1:7" outlineLevel="3">
      <c r="A2041" s="3">
        <v>38802</v>
      </c>
      <c r="B2041" s="4" t="s">
        <v>275</v>
      </c>
      <c r="C2041" s="4" t="s">
        <v>255</v>
      </c>
      <c r="D2041" s="4" t="s">
        <v>288</v>
      </c>
      <c r="E2041" s="4" t="s">
        <v>497</v>
      </c>
      <c r="F2041" s="42">
        <v>2675.9324999999999</v>
      </c>
      <c r="G2041" s="42">
        <v>3567.91</v>
      </c>
    </row>
    <row r="2042" spans="1:7" outlineLevel="3">
      <c r="A2042" s="3">
        <v>38819</v>
      </c>
      <c r="B2042" s="4" t="s">
        <v>275</v>
      </c>
      <c r="C2042" s="4" t="s">
        <v>255</v>
      </c>
      <c r="D2042" s="4" t="s">
        <v>279</v>
      </c>
      <c r="E2042" s="4" t="s">
        <v>452</v>
      </c>
      <c r="F2042" s="42">
        <v>5928.8175000000001</v>
      </c>
      <c r="G2042" s="42">
        <v>7905.09</v>
      </c>
    </row>
    <row r="2043" spans="1:7" outlineLevel="3">
      <c r="A2043" s="3">
        <v>38830</v>
      </c>
      <c r="B2043" s="4" t="s">
        <v>275</v>
      </c>
      <c r="C2043" s="4" t="s">
        <v>255</v>
      </c>
      <c r="D2043" s="4" t="s">
        <v>259</v>
      </c>
      <c r="E2043" s="4" t="s">
        <v>421</v>
      </c>
      <c r="F2043" s="42">
        <v>1673.6358</v>
      </c>
      <c r="G2043" s="42">
        <v>4523.34</v>
      </c>
    </row>
    <row r="2044" spans="1:7" outlineLevel="3">
      <c r="A2044" s="3">
        <v>38855</v>
      </c>
      <c r="B2044" s="4" t="s">
        <v>275</v>
      </c>
      <c r="C2044" s="4" t="s">
        <v>255</v>
      </c>
      <c r="D2044" s="4" t="s">
        <v>317</v>
      </c>
      <c r="E2044" s="4" t="s">
        <v>349</v>
      </c>
      <c r="F2044" s="42">
        <v>2442.518</v>
      </c>
      <c r="G2044" s="42">
        <v>6601.4</v>
      </c>
    </row>
    <row r="2045" spans="1:7" outlineLevel="2">
      <c r="A2045" s="11"/>
      <c r="C2045" s="1" t="s">
        <v>2233</v>
      </c>
      <c r="F2045" s="50"/>
      <c r="G2045" s="50">
        <f>SUBTOTAL(9,G2007:G2044)</f>
        <v>221063.18999999997</v>
      </c>
    </row>
    <row r="2046" spans="1:7" outlineLevel="1">
      <c r="A2046" s="11"/>
      <c r="B2046" s="1" t="s">
        <v>2225</v>
      </c>
      <c r="F2046" s="50"/>
      <c r="G2046" s="50">
        <f>SUBTOTAL(9,G1724:G2044)</f>
        <v>1651501.5599999989</v>
      </c>
    </row>
    <row r="2047" spans="1:7">
      <c r="A2047" s="11"/>
      <c r="B2047" s="1" t="s">
        <v>2203</v>
      </c>
      <c r="F2047" s="50"/>
      <c r="G2047" s="50">
        <f>SUBTOTAL(9,G4:G2044)</f>
        <v>10075812.600000007</v>
      </c>
    </row>
  </sheetData>
  <sortState xmlns:xlrd2="http://schemas.microsoft.com/office/spreadsheetml/2017/richdata2" ref="A4:G2044">
    <sortCondition ref="B4:B2044" customList="NorthEast,SouthEast,West,North,MidWest"/>
    <sortCondition ref="C4:C2044"/>
  </sortState>
  <mergeCells count="1">
    <mergeCell ref="A1:H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FEC9A-E097-46C8-858B-A511267C1A0B}">
  <dimension ref="A1:J45"/>
  <sheetViews>
    <sheetView topLeftCell="A34" zoomScale="160" zoomScaleNormal="160" workbookViewId="0">
      <selection activeCell="C44" sqref="C44"/>
    </sheetView>
  </sheetViews>
  <sheetFormatPr defaultRowHeight="14.6"/>
  <sheetData>
    <row r="1" spans="1:10">
      <c r="A1">
        <v>10</v>
      </c>
      <c r="B1">
        <v>20</v>
      </c>
      <c r="C1">
        <f>10+20</f>
        <v>30</v>
      </c>
      <c r="F1" t="str">
        <f ca="1">_xlfn.FORMULATEXT(C1)</f>
        <v>=10+20</v>
      </c>
      <c r="G1" t="s">
        <v>2234</v>
      </c>
      <c r="J1" s="46" t="s">
        <v>2237</v>
      </c>
    </row>
    <row r="2" spans="1:10">
      <c r="C2">
        <f>B1+A1</f>
        <v>30</v>
      </c>
      <c r="F2" t="str">
        <f ca="1">_xlfn.FORMULATEXT(C2)</f>
        <v>=B1+A1</v>
      </c>
      <c r="G2" t="s">
        <v>2235</v>
      </c>
      <c r="J2" t="s">
        <v>2238</v>
      </c>
    </row>
    <row r="3" spans="1:10">
      <c r="A3" t="s">
        <v>2203</v>
      </c>
      <c r="B3">
        <v>300</v>
      </c>
      <c r="G3">
        <f>C3+D3+F3</f>
        <v>0</v>
      </c>
      <c r="J3" t="s">
        <v>2239</v>
      </c>
    </row>
    <row r="4" spans="1:10">
      <c r="J4" t="s">
        <v>2240</v>
      </c>
    </row>
    <row r="5" spans="1:10">
      <c r="A5" t="s">
        <v>221</v>
      </c>
      <c r="B5" t="s">
        <v>220</v>
      </c>
      <c r="C5" t="s">
        <v>2236</v>
      </c>
      <c r="D5" t="s">
        <v>41</v>
      </c>
      <c r="E5" t="s">
        <v>159</v>
      </c>
      <c r="J5" t="s">
        <v>2241</v>
      </c>
    </row>
    <row r="6" spans="1:10">
      <c r="A6">
        <v>100</v>
      </c>
      <c r="B6">
        <v>89</v>
      </c>
      <c r="C6">
        <v>48</v>
      </c>
      <c r="D6">
        <f>A6+B6+C6</f>
        <v>237</v>
      </c>
      <c r="E6" s="34">
        <f>$D6/$B$3</f>
        <v>0.79</v>
      </c>
      <c r="F6">
        <f>B6+C6+D6</f>
        <v>374</v>
      </c>
      <c r="H6" t="str">
        <f ca="1">_xlfn.FORMULATEXT(D6)</f>
        <v>=A6+B6+C6</v>
      </c>
      <c r="I6" t="str">
        <f ca="1">_xlfn.FORMULATEXT(F6)</f>
        <v>=B6+C6+D6</v>
      </c>
    </row>
    <row r="7" spans="1:10">
      <c r="A7">
        <v>9</v>
      </c>
      <c r="B7">
        <v>55</v>
      </c>
      <c r="C7">
        <v>47</v>
      </c>
      <c r="D7">
        <f t="shared" ref="D7:D15" si="0">A7+B7+C7</f>
        <v>111</v>
      </c>
      <c r="H7" t="str">
        <f t="shared" ref="H7:H15" ca="1" si="1">_xlfn.FORMULATEXT(D7)</f>
        <v>=A7+B7+C7</v>
      </c>
    </row>
    <row r="8" spans="1:10">
      <c r="A8">
        <v>82</v>
      </c>
      <c r="B8">
        <v>71</v>
      </c>
      <c r="C8">
        <v>10</v>
      </c>
      <c r="D8">
        <f t="shared" si="0"/>
        <v>163</v>
      </c>
      <c r="H8" t="str">
        <f t="shared" ca="1" si="1"/>
        <v>=A8+B8+C8</v>
      </c>
    </row>
    <row r="9" spans="1:10">
      <c r="A9">
        <v>37</v>
      </c>
      <c r="B9">
        <v>58</v>
      </c>
      <c r="C9">
        <v>41</v>
      </c>
      <c r="D9">
        <f t="shared" si="0"/>
        <v>136</v>
      </c>
      <c r="H9" t="str">
        <f t="shared" ca="1" si="1"/>
        <v>=A9+B9+C9</v>
      </c>
    </row>
    <row r="10" spans="1:10">
      <c r="A10">
        <v>12</v>
      </c>
      <c r="B10">
        <v>66</v>
      </c>
      <c r="C10">
        <v>47</v>
      </c>
      <c r="D10">
        <f t="shared" si="0"/>
        <v>125</v>
      </c>
      <c r="H10" t="str">
        <f t="shared" ca="1" si="1"/>
        <v>=A10+B10+C10</v>
      </c>
    </row>
    <row r="11" spans="1:10">
      <c r="A11">
        <v>48</v>
      </c>
      <c r="B11">
        <v>80</v>
      </c>
      <c r="C11">
        <v>58</v>
      </c>
      <c r="D11">
        <f t="shared" si="0"/>
        <v>186</v>
      </c>
      <c r="H11" t="str">
        <f t="shared" ca="1" si="1"/>
        <v>=A11+B11+C11</v>
      </c>
    </row>
    <row r="12" spans="1:10">
      <c r="A12">
        <v>56</v>
      </c>
      <c r="B12">
        <v>67</v>
      </c>
      <c r="C12">
        <v>81</v>
      </c>
      <c r="D12">
        <f t="shared" si="0"/>
        <v>204</v>
      </c>
      <c r="H12" t="str">
        <f t="shared" ca="1" si="1"/>
        <v>=A12+B12+C12</v>
      </c>
    </row>
    <row r="13" spans="1:10">
      <c r="A13">
        <v>30</v>
      </c>
      <c r="B13">
        <v>32</v>
      </c>
      <c r="C13">
        <v>50</v>
      </c>
      <c r="D13">
        <f t="shared" si="0"/>
        <v>112</v>
      </c>
      <c r="H13" t="str">
        <f t="shared" ca="1" si="1"/>
        <v>=A13+B13+C13</v>
      </c>
    </row>
    <row r="14" spans="1:10">
      <c r="A14">
        <v>47</v>
      </c>
      <c r="B14">
        <v>16</v>
      </c>
      <c r="C14">
        <v>29</v>
      </c>
      <c r="D14">
        <f t="shared" si="0"/>
        <v>92</v>
      </c>
      <c r="H14" t="str">
        <f t="shared" ca="1" si="1"/>
        <v>=A14+B14+C14</v>
      </c>
    </row>
    <row r="15" spans="1:10">
      <c r="A15">
        <v>45</v>
      </c>
      <c r="B15">
        <v>2</v>
      </c>
      <c r="C15">
        <v>55</v>
      </c>
      <c r="D15">
        <f t="shared" si="0"/>
        <v>102</v>
      </c>
      <c r="H15" t="str">
        <f t="shared" ca="1" si="1"/>
        <v>=A15+B15+C15</v>
      </c>
    </row>
    <row r="18" spans="1:2">
      <c r="A18" t="s">
        <v>2242</v>
      </c>
    </row>
    <row r="19" spans="1:2">
      <c r="A19" t="s">
        <v>2243</v>
      </c>
    </row>
    <row r="21" spans="1:2">
      <c r="A21" t="s">
        <v>2244</v>
      </c>
    </row>
    <row r="23" spans="1:2">
      <c r="A23" t="s">
        <v>2245</v>
      </c>
      <c r="B23" t="s">
        <v>2246</v>
      </c>
    </row>
    <row r="24" spans="1:2">
      <c r="A24" t="s">
        <v>2247</v>
      </c>
      <c r="B24" t="s">
        <v>2248</v>
      </c>
    </row>
    <row r="25" spans="1:2">
      <c r="A25" t="s">
        <v>2249</v>
      </c>
      <c r="B25" t="s">
        <v>2250</v>
      </c>
    </row>
    <row r="27" spans="1:2">
      <c r="A27" t="s">
        <v>2251</v>
      </c>
    </row>
    <row r="29" spans="1:2">
      <c r="A29" s="46" t="s">
        <v>2252</v>
      </c>
    </row>
    <row r="30" spans="1:2">
      <c r="A30" t="s">
        <v>2253</v>
      </c>
    </row>
    <row r="33" spans="2:9">
      <c r="B33" t="s">
        <v>2245</v>
      </c>
      <c r="C33" t="s">
        <v>2245</v>
      </c>
      <c r="D33" t="s">
        <v>2245</v>
      </c>
      <c r="E33" t="s">
        <v>2245</v>
      </c>
      <c r="G33" t="s">
        <v>2247</v>
      </c>
      <c r="H33" t="s">
        <v>2257</v>
      </c>
      <c r="I33" t="s">
        <v>2258</v>
      </c>
    </row>
    <row r="34" spans="2:9">
      <c r="B34" t="s">
        <v>2254</v>
      </c>
      <c r="G34" t="s">
        <v>2247</v>
      </c>
    </row>
    <row r="35" spans="2:9">
      <c r="B35" t="s">
        <v>2255</v>
      </c>
      <c r="G35" t="s">
        <v>2247</v>
      </c>
    </row>
    <row r="36" spans="2:9">
      <c r="B36" t="s">
        <v>2256</v>
      </c>
      <c r="G36" t="s">
        <v>2247</v>
      </c>
    </row>
    <row r="37" spans="2:9">
      <c r="G37" t="s">
        <v>2247</v>
      </c>
    </row>
    <row r="40" spans="2:9">
      <c r="B40" t="s">
        <v>2249</v>
      </c>
      <c r="C40" t="s">
        <v>2249</v>
      </c>
      <c r="D40" t="s">
        <v>2249</v>
      </c>
      <c r="E40" t="s">
        <v>2249</v>
      </c>
      <c r="F40" t="s">
        <v>2249</v>
      </c>
    </row>
    <row r="41" spans="2:9">
      <c r="B41" t="s">
        <v>2249</v>
      </c>
    </row>
    <row r="42" spans="2:9">
      <c r="B42" t="s">
        <v>2249</v>
      </c>
    </row>
    <row r="43" spans="2:9">
      <c r="B43" t="s">
        <v>2249</v>
      </c>
    </row>
    <row r="44" spans="2:9">
      <c r="B44" t="s">
        <v>2249</v>
      </c>
    </row>
    <row r="45" spans="2:9">
      <c r="B45" t="s">
        <v>2249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87F28-318A-478A-B11C-CA3D1B4AF936}">
  <dimension ref="A1:Q50"/>
  <sheetViews>
    <sheetView topLeftCell="B28" zoomScale="170" zoomScaleNormal="170" workbookViewId="0">
      <selection activeCell="D32" sqref="D32"/>
    </sheetView>
  </sheetViews>
  <sheetFormatPr defaultRowHeight="14.6"/>
  <cols>
    <col min="2" max="2" width="9.4609375" customWidth="1"/>
    <col min="3" max="3" width="17" customWidth="1"/>
    <col min="4" max="5" width="10.61328125" bestFit="1" customWidth="1"/>
    <col min="6" max="6" width="14.3828125" bestFit="1" customWidth="1"/>
    <col min="7" max="10" width="10.4609375" bestFit="1" customWidth="1"/>
    <col min="16" max="16" width="10.4609375" bestFit="1" customWidth="1"/>
  </cols>
  <sheetData>
    <row r="1" spans="1:6">
      <c r="A1" s="1" t="s">
        <v>2259</v>
      </c>
    </row>
    <row r="3" spans="1:6">
      <c r="A3" s="51" t="s">
        <v>2260</v>
      </c>
      <c r="B3" s="51" t="s">
        <v>2261</v>
      </c>
      <c r="C3" s="51" t="s">
        <v>2262</v>
      </c>
      <c r="D3" s="51" t="s">
        <v>2263</v>
      </c>
      <c r="E3" s="51" t="s">
        <v>2264</v>
      </c>
      <c r="F3" s="51" t="s">
        <v>2265</v>
      </c>
    </row>
    <row r="4" spans="1:6">
      <c r="A4" s="4" t="s">
        <v>2266</v>
      </c>
      <c r="B4" s="4">
        <v>100</v>
      </c>
      <c r="C4" s="4">
        <v>77</v>
      </c>
      <c r="D4" s="4">
        <v>87</v>
      </c>
      <c r="E4" s="4">
        <v>52</v>
      </c>
      <c r="F4" s="4">
        <f>B4+C4+D4+E4</f>
        <v>316</v>
      </c>
    </row>
    <row r="5" spans="1:6">
      <c r="A5" s="4" t="s">
        <v>2267</v>
      </c>
      <c r="B5" s="4">
        <v>200</v>
      </c>
      <c r="C5" s="4">
        <v>62</v>
      </c>
      <c r="D5" s="4">
        <v>73</v>
      </c>
      <c r="E5" s="4">
        <v>55</v>
      </c>
      <c r="F5" s="4">
        <f t="shared" ref="F5:F9" si="0">B5+C5+D5+E5</f>
        <v>390</v>
      </c>
    </row>
    <row r="6" spans="1:6">
      <c r="A6" s="4" t="s">
        <v>2268</v>
      </c>
      <c r="B6" s="4">
        <v>300</v>
      </c>
      <c r="C6" s="4">
        <v>62</v>
      </c>
      <c r="D6" s="4">
        <v>68</v>
      </c>
      <c r="E6" s="4">
        <v>63</v>
      </c>
      <c r="F6" s="4">
        <f t="shared" si="0"/>
        <v>493</v>
      </c>
    </row>
    <row r="7" spans="1:6">
      <c r="A7" s="4" t="s">
        <v>2269</v>
      </c>
      <c r="B7" s="4">
        <v>400</v>
      </c>
      <c r="C7" s="4">
        <v>79</v>
      </c>
      <c r="D7" s="4">
        <v>51</v>
      </c>
      <c r="E7" s="4">
        <v>57</v>
      </c>
      <c r="F7" s="4">
        <f t="shared" si="0"/>
        <v>587</v>
      </c>
    </row>
    <row r="8" spans="1:6">
      <c r="A8" s="4" t="s">
        <v>2270</v>
      </c>
      <c r="B8" s="4">
        <v>500</v>
      </c>
      <c r="C8" s="4">
        <v>98</v>
      </c>
      <c r="D8" s="4">
        <v>78</v>
      </c>
      <c r="E8" s="4">
        <v>65</v>
      </c>
      <c r="F8" s="4">
        <f t="shared" si="0"/>
        <v>741</v>
      </c>
    </row>
    <row r="9" spans="1:6">
      <c r="A9" s="4" t="s">
        <v>2271</v>
      </c>
      <c r="B9" s="4">
        <v>600</v>
      </c>
      <c r="C9" s="4">
        <v>96</v>
      </c>
      <c r="D9" s="4">
        <v>100</v>
      </c>
      <c r="E9" s="4">
        <v>91</v>
      </c>
      <c r="F9" s="4">
        <f t="shared" si="0"/>
        <v>887</v>
      </c>
    </row>
    <row r="12" spans="1:6">
      <c r="A12" s="1" t="s">
        <v>2272</v>
      </c>
    </row>
    <row r="14" spans="1:6">
      <c r="A14" s="52" t="s">
        <v>2273</v>
      </c>
      <c r="B14" s="53">
        <v>0.15</v>
      </c>
    </row>
    <row r="15" spans="1:6">
      <c r="C15" t="s">
        <v>2274</v>
      </c>
      <c r="D15" t="s">
        <v>2275</v>
      </c>
    </row>
    <row r="16" spans="1:6">
      <c r="A16" s="51" t="s">
        <v>2276</v>
      </c>
      <c r="B16" s="51" t="s">
        <v>2277</v>
      </c>
      <c r="C16" s="51" t="s">
        <v>2278</v>
      </c>
      <c r="D16" s="51" t="s">
        <v>2279</v>
      </c>
    </row>
    <row r="17" spans="1:17">
      <c r="A17" s="4" t="s">
        <v>2280</v>
      </c>
      <c r="B17" s="4">
        <v>5197</v>
      </c>
      <c r="C17" s="54">
        <f>B17*$B$14</f>
        <v>779.55</v>
      </c>
      <c r="D17" s="54">
        <f>B17-C17</f>
        <v>4417.45</v>
      </c>
    </row>
    <row r="18" spans="1:17">
      <c r="A18" s="4" t="s">
        <v>2281</v>
      </c>
      <c r="B18" s="4">
        <v>5558</v>
      </c>
      <c r="C18" s="54">
        <f t="shared" ref="C18:C23" si="1">B18*$B$14</f>
        <v>833.69999999999993</v>
      </c>
      <c r="D18" s="54">
        <f t="shared" ref="D18:D23" si="2">B18-C18</f>
        <v>4724.3</v>
      </c>
    </row>
    <row r="19" spans="1:17">
      <c r="A19" s="4" t="s">
        <v>2282</v>
      </c>
      <c r="B19" s="4">
        <v>6610</v>
      </c>
      <c r="C19" s="54">
        <f t="shared" si="1"/>
        <v>991.5</v>
      </c>
      <c r="D19" s="54">
        <f t="shared" si="2"/>
        <v>5618.5</v>
      </c>
    </row>
    <row r="20" spans="1:17">
      <c r="A20" s="4" t="s">
        <v>2283</v>
      </c>
      <c r="B20" s="4">
        <v>7710</v>
      </c>
      <c r="C20" s="54">
        <f t="shared" si="1"/>
        <v>1156.5</v>
      </c>
      <c r="D20" s="54">
        <f t="shared" si="2"/>
        <v>6553.5</v>
      </c>
    </row>
    <row r="21" spans="1:17">
      <c r="A21" s="4" t="s">
        <v>2284</v>
      </c>
      <c r="B21" s="4">
        <v>6097</v>
      </c>
      <c r="C21" s="54">
        <f t="shared" si="1"/>
        <v>914.55</v>
      </c>
      <c r="D21" s="54">
        <f t="shared" si="2"/>
        <v>5182.45</v>
      </c>
    </row>
    <row r="22" spans="1:17">
      <c r="A22" s="4" t="s">
        <v>244</v>
      </c>
      <c r="B22" s="4">
        <v>8108</v>
      </c>
      <c r="C22" s="54">
        <f t="shared" si="1"/>
        <v>1216.2</v>
      </c>
      <c r="D22" s="54">
        <f t="shared" si="2"/>
        <v>6891.8</v>
      </c>
    </row>
    <row r="23" spans="1:17">
      <c r="A23" s="4" t="s">
        <v>2285</v>
      </c>
      <c r="B23" s="4">
        <v>5411</v>
      </c>
      <c r="C23" s="54">
        <f t="shared" si="1"/>
        <v>811.65</v>
      </c>
      <c r="D23" s="54">
        <f t="shared" si="2"/>
        <v>4599.3500000000004</v>
      </c>
    </row>
    <row r="26" spans="1:17">
      <c r="A26" s="1" t="s">
        <v>2286</v>
      </c>
      <c r="P26" t="s">
        <v>2287</v>
      </c>
      <c r="Q26" t="s">
        <v>2288</v>
      </c>
    </row>
    <row r="27" spans="1:17">
      <c r="P27" t="s">
        <v>2289</v>
      </c>
      <c r="Q27" s="30" t="s">
        <v>2290</v>
      </c>
    </row>
    <row r="28" spans="1:17">
      <c r="A28" s="51" t="s">
        <v>2291</v>
      </c>
      <c r="B28" s="55">
        <v>0.09</v>
      </c>
      <c r="D28" s="25"/>
      <c r="P28" t="s">
        <v>2292</v>
      </c>
      <c r="Q28" s="30" t="s">
        <v>2293</v>
      </c>
    </row>
    <row r="29" spans="1:17">
      <c r="P29" t="s">
        <v>2294</v>
      </c>
      <c r="Q29" s="30" t="s">
        <v>2295</v>
      </c>
    </row>
    <row r="30" spans="1:17">
      <c r="P30" t="s">
        <v>2296</v>
      </c>
      <c r="Q30" s="30" t="s">
        <v>2297</v>
      </c>
    </row>
    <row r="31" spans="1:17">
      <c r="C31" s="51" t="s">
        <v>2298</v>
      </c>
      <c r="D31" s="56">
        <v>20500</v>
      </c>
      <c r="E31" s="56">
        <v>20600</v>
      </c>
      <c r="F31" s="56">
        <v>20589</v>
      </c>
      <c r="G31" s="56">
        <v>21200</v>
      </c>
    </row>
    <row r="32" spans="1:17" ht="39.450000000000003">
      <c r="B32" s="57" t="s">
        <v>2299</v>
      </c>
      <c r="C32" s="56">
        <v>36</v>
      </c>
      <c r="D32" s="58">
        <f>PMT($B$28/12,$C32,D$31)</f>
        <v>-651.89451952878414</v>
      </c>
      <c r="E32" s="58">
        <f t="shared" ref="E32:G35" si="3">PMT($B$28/12,$C32,E$31)</f>
        <v>-655.07449279477817</v>
      </c>
      <c r="F32" s="58">
        <f t="shared" si="3"/>
        <v>-654.72469573551882</v>
      </c>
      <c r="G32" s="58">
        <f t="shared" si="3"/>
        <v>-674.15433239074252</v>
      </c>
    </row>
    <row r="33" spans="2:8">
      <c r="B33" t="s">
        <v>2300</v>
      </c>
      <c r="C33" s="56">
        <v>48</v>
      </c>
      <c r="D33" s="58">
        <f t="shared" ref="D33:D35" si="4">PMT($B$28/12,$C33,D$31)</f>
        <v>-510.14336866565128</v>
      </c>
      <c r="E33" s="58">
        <f t="shared" si="3"/>
        <v>-512.63187290304472</v>
      </c>
      <c r="F33" s="58">
        <f t="shared" si="3"/>
        <v>-512.35813743693143</v>
      </c>
      <c r="G33" s="58">
        <f t="shared" si="3"/>
        <v>-527.56289832740515</v>
      </c>
    </row>
    <row r="34" spans="2:8">
      <c r="C34" s="56">
        <v>60</v>
      </c>
      <c r="D34" s="58">
        <f t="shared" si="4"/>
        <v>-425.54628214025712</v>
      </c>
      <c r="E34" s="58">
        <f t="shared" si="3"/>
        <v>-427.62211766289261</v>
      </c>
      <c r="F34" s="58">
        <f t="shared" si="3"/>
        <v>-427.39377575540266</v>
      </c>
      <c r="G34" s="58">
        <f t="shared" si="3"/>
        <v>-440.07713079870496</v>
      </c>
    </row>
    <row r="35" spans="2:8">
      <c r="C35" s="56">
        <v>72</v>
      </c>
      <c r="D35" s="58">
        <f t="shared" si="4"/>
        <v>-369.52351194957259</v>
      </c>
      <c r="E35" s="58">
        <f t="shared" si="3"/>
        <v>-371.32606566639976</v>
      </c>
      <c r="F35" s="58">
        <f t="shared" si="3"/>
        <v>-371.1277847575488</v>
      </c>
      <c r="G35" s="58">
        <f t="shared" si="3"/>
        <v>-382.1413879673629</v>
      </c>
    </row>
    <row r="38" spans="2:8">
      <c r="C38" t="s">
        <v>2301</v>
      </c>
      <c r="D38" t="s">
        <v>2302</v>
      </c>
      <c r="H38" t="s">
        <v>2314</v>
      </c>
    </row>
    <row r="39" spans="2:8">
      <c r="G39" t="s">
        <v>2287</v>
      </c>
      <c r="H39" t="s">
        <v>2291</v>
      </c>
    </row>
    <row r="40" spans="2:8">
      <c r="C40" t="s">
        <v>2291</v>
      </c>
      <c r="D40" t="s">
        <v>2303</v>
      </c>
      <c r="E40" t="s">
        <v>2304</v>
      </c>
      <c r="G40" t="s">
        <v>2207</v>
      </c>
    </row>
    <row r="41" spans="2:8">
      <c r="C41" t="s">
        <v>2287</v>
      </c>
      <c r="D41" t="s">
        <v>2305</v>
      </c>
      <c r="G41" t="s">
        <v>2289</v>
      </c>
      <c r="H41" s="30" t="s">
        <v>2290</v>
      </c>
    </row>
    <row r="42" spans="2:8">
      <c r="C42" t="s">
        <v>2306</v>
      </c>
      <c r="D42" t="s">
        <v>2307</v>
      </c>
      <c r="G42" t="s">
        <v>2308</v>
      </c>
      <c r="H42" s="30" t="s">
        <v>2295</v>
      </c>
    </row>
    <row r="43" spans="2:8">
      <c r="C43" t="s">
        <v>2309</v>
      </c>
      <c r="D43" t="s">
        <v>2310</v>
      </c>
      <c r="E43" t="s">
        <v>2311</v>
      </c>
      <c r="G43" t="s">
        <v>2296</v>
      </c>
      <c r="H43" s="30" t="s">
        <v>2297</v>
      </c>
    </row>
    <row r="44" spans="2:8">
      <c r="C44" t="s">
        <v>2312</v>
      </c>
      <c r="D44" t="s">
        <v>2310</v>
      </c>
    </row>
    <row r="47" spans="2:8">
      <c r="C47" t="s">
        <v>2291</v>
      </c>
      <c r="D47" s="55">
        <v>0.05</v>
      </c>
    </row>
    <row r="48" spans="2:8">
      <c r="C48" t="s">
        <v>2287</v>
      </c>
      <c r="D48">
        <v>14</v>
      </c>
      <c r="E48" t="s">
        <v>2313</v>
      </c>
    </row>
    <row r="49" spans="3:4">
      <c r="C49" t="s">
        <v>2306</v>
      </c>
      <c r="D49">
        <v>10000</v>
      </c>
    </row>
    <row r="50" spans="3:4">
      <c r="D50" s="59">
        <f>PMT(D47/12,D48,D49)</f>
        <v>-736.8082256836276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5789-09B7-487B-B5AF-12C3BDAB0F51}">
  <dimension ref="A1:L69"/>
  <sheetViews>
    <sheetView topLeftCell="A57" zoomScale="130" zoomScaleNormal="130" workbookViewId="0">
      <selection activeCell="A67" sqref="A67"/>
    </sheetView>
  </sheetViews>
  <sheetFormatPr defaultRowHeight="14.6"/>
  <cols>
    <col min="1" max="1" width="14.4609375" customWidth="1"/>
    <col min="2" max="2" width="10.07421875" bestFit="1" customWidth="1"/>
    <col min="3" max="3" width="12.84375" customWidth="1"/>
    <col min="5" max="5" width="10.07421875" bestFit="1" customWidth="1"/>
    <col min="8" max="8" width="11.84375" bestFit="1" customWidth="1"/>
  </cols>
  <sheetData>
    <row r="1" spans="1:12">
      <c r="A1" s="64" t="s">
        <v>16</v>
      </c>
      <c r="B1" s="65" t="s">
        <v>17</v>
      </c>
      <c r="C1" s="65" t="s">
        <v>18</v>
      </c>
      <c r="D1" s="65" t="s">
        <v>19</v>
      </c>
      <c r="E1" s="66" t="s">
        <v>20</v>
      </c>
      <c r="F1" s="65" t="s">
        <v>2321</v>
      </c>
    </row>
    <row r="2" spans="1:12">
      <c r="A2" s="60">
        <v>39455</v>
      </c>
      <c r="B2" s="4" t="s">
        <v>37</v>
      </c>
      <c r="C2" s="4" t="s">
        <v>33</v>
      </c>
      <c r="D2" s="4">
        <v>28373.37</v>
      </c>
      <c r="E2" s="63">
        <v>24826.7</v>
      </c>
      <c r="F2" s="71">
        <f>CarSales[[#This Row],[Sales]]-CarSales[[#This Row],[COGS]]</f>
        <v>3546.6699999999983</v>
      </c>
      <c r="H2" t="s">
        <v>2315</v>
      </c>
      <c r="I2" t="s">
        <v>2316</v>
      </c>
    </row>
    <row r="3" spans="1:12">
      <c r="A3" s="60">
        <v>39986</v>
      </c>
      <c r="B3" s="4" t="s">
        <v>23</v>
      </c>
      <c r="C3" s="4" t="s">
        <v>33</v>
      </c>
      <c r="D3" s="4">
        <v>27274.02</v>
      </c>
      <c r="E3" s="63">
        <v>24001.14</v>
      </c>
      <c r="F3" s="4">
        <f>CarSales[[#This Row],[Sales]]-CarSales[[#This Row],[COGS]]</f>
        <v>3272.880000000001</v>
      </c>
      <c r="H3" t="s">
        <v>2317</v>
      </c>
      <c r="I3" t="s">
        <v>2318</v>
      </c>
    </row>
    <row r="4" spans="1:12">
      <c r="A4" s="60">
        <v>40328</v>
      </c>
      <c r="B4" s="4" t="s">
        <v>23</v>
      </c>
      <c r="C4" s="4" t="s">
        <v>39</v>
      </c>
      <c r="D4" s="4">
        <v>16415.22</v>
      </c>
      <c r="E4" s="63">
        <v>14937.85</v>
      </c>
      <c r="F4" s="4">
        <f>CarSales[[#This Row],[Sales]]-CarSales[[#This Row],[COGS]]</f>
        <v>1477.3700000000008</v>
      </c>
    </row>
    <row r="5" spans="1:12">
      <c r="A5" s="60">
        <v>40378</v>
      </c>
      <c r="B5" s="4" t="s">
        <v>197</v>
      </c>
      <c r="C5" s="4" t="s">
        <v>28</v>
      </c>
      <c r="D5" s="4">
        <v>32557.81</v>
      </c>
      <c r="E5" s="63">
        <v>30278.76</v>
      </c>
      <c r="F5" s="4">
        <f>CarSales[[#This Row],[Sales]]-CarSales[[#This Row],[COGS]]</f>
        <v>2279.0500000000029</v>
      </c>
      <c r="H5" t="s">
        <v>2319</v>
      </c>
    </row>
    <row r="6" spans="1:12">
      <c r="A6" s="60">
        <v>40491</v>
      </c>
      <c r="B6" s="4" t="s">
        <v>2212</v>
      </c>
      <c r="C6" s="4" t="s">
        <v>28</v>
      </c>
      <c r="D6" s="4">
        <v>27204.91</v>
      </c>
      <c r="E6" s="63">
        <v>25300.57</v>
      </c>
      <c r="F6" s="4">
        <f>CarSales[[#This Row],[Sales]]-CarSales[[#This Row],[COGS]]</f>
        <v>1904.3400000000001</v>
      </c>
      <c r="H6" t="s">
        <v>2320</v>
      </c>
    </row>
    <row r="7" spans="1:12">
      <c r="A7" s="61">
        <v>40129</v>
      </c>
      <c r="B7" s="4" t="s">
        <v>21</v>
      </c>
      <c r="C7" s="4" t="s">
        <v>22</v>
      </c>
      <c r="D7" s="4">
        <v>26235.72</v>
      </c>
      <c r="E7" s="63">
        <v>23087.43</v>
      </c>
      <c r="F7" s="4">
        <f>CarSales[[#This Row],[Sales]]-CarSales[[#This Row],[COGS]]</f>
        <v>3148.2900000000009</v>
      </c>
    </row>
    <row r="8" spans="1:12">
      <c r="A8" s="60">
        <v>40265</v>
      </c>
      <c r="B8" s="4" t="s">
        <v>21</v>
      </c>
      <c r="C8" s="4" t="s">
        <v>30</v>
      </c>
      <c r="D8" s="4">
        <v>40818.31</v>
      </c>
      <c r="E8" s="63">
        <v>34695.56</v>
      </c>
      <c r="F8" s="4">
        <f>CarSales[[#This Row],[Sales]]-CarSales[[#This Row],[COGS]]</f>
        <v>6122.75</v>
      </c>
      <c r="H8" t="s">
        <v>2322</v>
      </c>
    </row>
    <row r="9" spans="1:12">
      <c r="A9" s="60">
        <v>40291</v>
      </c>
      <c r="B9" s="4" t="s">
        <v>21</v>
      </c>
      <c r="C9" s="4" t="s">
        <v>34</v>
      </c>
      <c r="D9" s="4">
        <v>22001.86</v>
      </c>
      <c r="E9" s="63">
        <v>19361.64</v>
      </c>
      <c r="F9" s="4">
        <f>CarSales[[#This Row],[Sales]]-CarSales[[#This Row],[COGS]]</f>
        <v>2640.2200000000012</v>
      </c>
      <c r="H9" t="s">
        <v>2323</v>
      </c>
      <c r="J9" s="19" t="s">
        <v>2324</v>
      </c>
      <c r="L9" s="73" t="s">
        <v>2330</v>
      </c>
    </row>
    <row r="10" spans="1:12">
      <c r="A10" s="62">
        <v>39470</v>
      </c>
      <c r="B10" s="4" t="s">
        <v>21</v>
      </c>
      <c r="C10" s="4" t="s">
        <v>25</v>
      </c>
      <c r="D10" s="4">
        <v>19873.240000000002</v>
      </c>
      <c r="E10" s="63">
        <v>17488.45</v>
      </c>
      <c r="F10" s="4">
        <f>CarSales[[#This Row],[Sales]]-CarSales[[#This Row],[COGS]]</f>
        <v>2384.7900000000009</v>
      </c>
      <c r="H10" t="s">
        <v>2325</v>
      </c>
      <c r="J10" s="19" t="s">
        <v>2326</v>
      </c>
      <c r="L10" s="73" t="s">
        <v>2331</v>
      </c>
    </row>
    <row r="11" spans="1:12">
      <c r="A11" s="60">
        <v>40308</v>
      </c>
      <c r="B11" s="4" t="s">
        <v>21</v>
      </c>
      <c r="C11" s="4" t="s">
        <v>39</v>
      </c>
      <c r="D11" s="4">
        <v>21454.959999999999</v>
      </c>
      <c r="E11" s="63">
        <v>18236.72</v>
      </c>
      <c r="F11" s="4">
        <f>CarSales[[#This Row],[Sales]]-CarSales[[#This Row],[COGS]]</f>
        <v>3218.239999999998</v>
      </c>
      <c r="H11" t="s">
        <v>2327</v>
      </c>
      <c r="K11" s="19" t="s">
        <v>2328</v>
      </c>
      <c r="L11" s="73" t="s">
        <v>2332</v>
      </c>
    </row>
    <row r="12" spans="1:12">
      <c r="A12" s="60">
        <v>39821</v>
      </c>
      <c r="B12" s="4" t="s">
        <v>21</v>
      </c>
      <c r="C12" s="4" t="s">
        <v>199</v>
      </c>
      <c r="D12" s="4">
        <v>29213.66</v>
      </c>
      <c r="E12" s="63">
        <v>25708.02</v>
      </c>
      <c r="F12" s="4">
        <f>CarSales[[#This Row],[Sales]]-CarSales[[#This Row],[COGS]]</f>
        <v>3505.6399999999994</v>
      </c>
      <c r="H12" t="s">
        <v>2329</v>
      </c>
    </row>
    <row r="13" spans="1:12">
      <c r="A13" s="60">
        <v>39948</v>
      </c>
      <c r="B13" s="4" t="s">
        <v>35</v>
      </c>
      <c r="C13" s="4" t="s">
        <v>199</v>
      </c>
      <c r="D13" s="4">
        <v>31602.34</v>
      </c>
      <c r="E13" s="63">
        <v>28442.11</v>
      </c>
      <c r="F13" s="4">
        <f>CarSales[[#This Row],[Sales]]-CarSales[[#This Row],[COGS]]</f>
        <v>3160.2299999999996</v>
      </c>
    </row>
    <row r="14" spans="1:12">
      <c r="A14" s="61">
        <v>39697</v>
      </c>
      <c r="B14" s="4" t="s">
        <v>27</v>
      </c>
      <c r="C14" s="4" t="s">
        <v>33</v>
      </c>
      <c r="D14" s="4">
        <v>21729.09</v>
      </c>
      <c r="E14" s="63">
        <v>19447.54</v>
      </c>
      <c r="F14" s="4">
        <f>CarSales[[#This Row],[Sales]]-CarSales[[#This Row],[COGS]]</f>
        <v>2281.5499999999993</v>
      </c>
    </row>
    <row r="15" spans="1:12">
      <c r="A15" s="60">
        <v>40249</v>
      </c>
      <c r="B15" s="4" t="s">
        <v>27</v>
      </c>
      <c r="C15" s="4" t="s">
        <v>198</v>
      </c>
      <c r="D15" s="4">
        <v>24464.47</v>
      </c>
      <c r="E15" s="63">
        <v>21895.7</v>
      </c>
      <c r="F15" s="4">
        <f>CarSales[[#This Row],[Sales]]-CarSales[[#This Row],[COGS]]</f>
        <v>2568.7700000000004</v>
      </c>
      <c r="H15" t="s">
        <v>2217</v>
      </c>
    </row>
    <row r="16" spans="1:12">
      <c r="A16" s="60">
        <v>39710</v>
      </c>
      <c r="B16" s="4" t="s">
        <v>29</v>
      </c>
      <c r="C16" s="4" t="s">
        <v>200</v>
      </c>
      <c r="D16" s="4">
        <v>19679.560000000001</v>
      </c>
      <c r="E16" s="63">
        <v>12791.71</v>
      </c>
      <c r="F16" s="4">
        <f>CarSales[[#This Row],[Sales]]-CarSales[[#This Row],[COGS]]</f>
        <v>6887.8500000000022</v>
      </c>
      <c r="H16">
        <f>SUM(CarSales[Sales])</f>
        <v>747321.48</v>
      </c>
      <c r="I16" t="s">
        <v>2360</v>
      </c>
    </row>
    <row r="17" spans="1:11">
      <c r="A17" s="60">
        <v>40115</v>
      </c>
      <c r="B17" s="4" t="s">
        <v>29</v>
      </c>
      <c r="C17" s="4" t="s">
        <v>201</v>
      </c>
      <c r="D17" s="4">
        <v>29953.89</v>
      </c>
      <c r="E17" s="63">
        <v>26958.5</v>
      </c>
      <c r="F17" s="4">
        <f>CarSales[[#This Row],[Sales]]-CarSales[[#This Row],[COGS]]</f>
        <v>2995.3899999999994</v>
      </c>
    </row>
    <row r="18" spans="1:11">
      <c r="A18" s="60">
        <v>39461</v>
      </c>
      <c r="B18" s="4" t="s">
        <v>29</v>
      </c>
      <c r="C18" s="4" t="s">
        <v>39</v>
      </c>
      <c r="D18" s="4">
        <v>25489.66</v>
      </c>
      <c r="E18" s="63">
        <v>16568.28</v>
      </c>
      <c r="F18" s="4">
        <f>CarSales[[#This Row],[Sales]]-CarSales[[#This Row],[COGS]]</f>
        <v>8921.380000000001</v>
      </c>
      <c r="H18" t="s">
        <v>235</v>
      </c>
    </row>
    <row r="19" spans="1:11">
      <c r="A19" s="60">
        <v>39881</v>
      </c>
      <c r="B19" s="4" t="s">
        <v>29</v>
      </c>
      <c r="C19" s="4" t="s">
        <v>39</v>
      </c>
      <c r="D19" s="4">
        <v>25254.23</v>
      </c>
      <c r="E19" s="63">
        <v>22981.35</v>
      </c>
      <c r="F19" s="4">
        <f>CarSales[[#This Row],[Sales]]-CarSales[[#This Row],[COGS]]</f>
        <v>2272.880000000001</v>
      </c>
      <c r="H19">
        <f>AVERAGE(CarSales[Sales])</f>
        <v>27678.573333333334</v>
      </c>
      <c r="I19" t="s">
        <v>2361</v>
      </c>
    </row>
    <row r="20" spans="1:11">
      <c r="A20" s="60">
        <v>40239</v>
      </c>
      <c r="B20" s="4" t="s">
        <v>29</v>
      </c>
      <c r="C20" s="4" t="s">
        <v>195</v>
      </c>
      <c r="D20" s="4">
        <v>17659.490000000002</v>
      </c>
      <c r="E20" s="63">
        <v>16070.14</v>
      </c>
      <c r="F20" s="4">
        <f>CarSales[[#This Row],[Sales]]-CarSales[[#This Row],[COGS]]</f>
        <v>1589.3500000000022</v>
      </c>
    </row>
    <row r="21" spans="1:11">
      <c r="A21" s="60">
        <v>39630</v>
      </c>
      <c r="B21" s="4" t="s">
        <v>29</v>
      </c>
      <c r="C21" s="4" t="s">
        <v>32</v>
      </c>
      <c r="D21" s="4">
        <v>26488.82</v>
      </c>
      <c r="E21" s="63">
        <v>24104.83</v>
      </c>
      <c r="F21" s="4">
        <f>CarSales[[#This Row],[Sales]]-CarSales[[#This Row],[COGS]]</f>
        <v>2383.989999999998</v>
      </c>
      <c r="H21" t="s">
        <v>2362</v>
      </c>
    </row>
    <row r="22" spans="1:11">
      <c r="A22" s="62">
        <v>40370</v>
      </c>
      <c r="B22" s="4" t="s">
        <v>29</v>
      </c>
      <c r="C22" s="4" t="s">
        <v>32</v>
      </c>
      <c r="D22" s="4">
        <v>24686.62</v>
      </c>
      <c r="E22" s="63">
        <v>17280.63</v>
      </c>
      <c r="F22" s="4">
        <f>CarSales[[#This Row],[Sales]]-CarSales[[#This Row],[COGS]]</f>
        <v>7405.989999999998</v>
      </c>
      <c r="H22">
        <f>MAX(CarSales[Sales])</f>
        <v>100000</v>
      </c>
      <c r="I22" t="s">
        <v>2363</v>
      </c>
    </row>
    <row r="23" spans="1:11">
      <c r="A23" s="61">
        <v>40445</v>
      </c>
      <c r="B23" s="4" t="s">
        <v>29</v>
      </c>
      <c r="C23" s="4" t="s">
        <v>36</v>
      </c>
      <c r="D23" s="4">
        <v>25710.57</v>
      </c>
      <c r="E23" s="63">
        <v>16711.87</v>
      </c>
      <c r="F23" s="4">
        <f>CarSales[[#This Row],[Sales]]-CarSales[[#This Row],[COGS]]</f>
        <v>8998.7000000000007</v>
      </c>
      <c r="I23" t="s">
        <v>2364</v>
      </c>
    </row>
    <row r="24" spans="1:11">
      <c r="A24" s="60">
        <v>39487</v>
      </c>
      <c r="B24" s="4" t="s">
        <v>29</v>
      </c>
      <c r="C24" s="4" t="s">
        <v>31</v>
      </c>
      <c r="D24" s="4">
        <v>20796.04</v>
      </c>
      <c r="E24" s="63">
        <v>14557.23</v>
      </c>
      <c r="F24" s="4">
        <f>CarSales[[#This Row],[Sales]]-CarSales[[#This Row],[COGS]]</f>
        <v>6238.8100000000013</v>
      </c>
    </row>
    <row r="25" spans="1:11">
      <c r="A25" s="60">
        <v>40179</v>
      </c>
      <c r="B25" s="4" t="s">
        <v>29</v>
      </c>
      <c r="C25" s="4" t="s">
        <v>26</v>
      </c>
      <c r="D25" s="4">
        <v>25039.95</v>
      </c>
      <c r="E25" s="63">
        <v>16275.97</v>
      </c>
      <c r="F25" s="4">
        <f>CarSales[[#This Row],[Sales]]-CarSales[[#This Row],[COGS]]</f>
        <v>8763.9800000000014</v>
      </c>
      <c r="H25" t="s">
        <v>2365</v>
      </c>
    </row>
    <row r="26" spans="1:11">
      <c r="A26" s="60">
        <v>39672</v>
      </c>
      <c r="B26" s="4" t="s">
        <v>29</v>
      </c>
      <c r="C26" s="4" t="s">
        <v>203</v>
      </c>
      <c r="D26" s="4">
        <v>20217.3</v>
      </c>
      <c r="E26" s="63">
        <v>18397.740000000002</v>
      </c>
      <c r="F26" s="4">
        <f>CarSales[[#This Row],[Sales]]-CarSales[[#This Row],[COGS]]</f>
        <v>1819.5599999999977</v>
      </c>
      <c r="H26">
        <f>COUNT(CarSales[Date])</f>
        <v>27</v>
      </c>
      <c r="I26" t="s">
        <v>2366</v>
      </c>
      <c r="K26" t="s">
        <v>2367</v>
      </c>
    </row>
    <row r="27" spans="1:11">
      <c r="A27" s="67">
        <v>40460</v>
      </c>
      <c r="B27" s="68" t="s">
        <v>29</v>
      </c>
      <c r="C27" s="68" t="s">
        <v>203</v>
      </c>
      <c r="D27" s="68">
        <v>17126.37</v>
      </c>
      <c r="E27" s="69">
        <v>15585</v>
      </c>
      <c r="F27" s="68">
        <f>CarSales[[#This Row],[Sales]]-CarSales[[#This Row],[COGS]]</f>
        <v>1541.369999999999</v>
      </c>
      <c r="H27">
        <f>COUNTA(CarSales[CarType])</f>
        <v>27</v>
      </c>
      <c r="I27" t="s">
        <v>2368</v>
      </c>
      <c r="K27" t="s">
        <v>2369</v>
      </c>
    </row>
    <row r="28" spans="1:11">
      <c r="A28" s="72">
        <v>40576</v>
      </c>
      <c r="B28" s="68" t="s">
        <v>29</v>
      </c>
      <c r="C28" s="68" t="s">
        <v>203</v>
      </c>
      <c r="D28" s="68">
        <v>100000</v>
      </c>
      <c r="E28" s="69">
        <v>37657</v>
      </c>
      <c r="F28" s="68">
        <f>CarSales[[#This Row],[Sales]]-CarSales[[#This Row],[COGS]]</f>
        <v>62343</v>
      </c>
      <c r="I28" t="s">
        <v>2371</v>
      </c>
      <c r="K28" t="s">
        <v>2370</v>
      </c>
    </row>
    <row r="31" spans="1:11">
      <c r="H31" t="s">
        <v>2372</v>
      </c>
    </row>
    <row r="32" spans="1:11">
      <c r="H32">
        <f>LARGE(CarSales[COGS],10)</f>
        <v>24001.14</v>
      </c>
      <c r="I32" t="s">
        <v>2373</v>
      </c>
      <c r="K32" t="str">
        <f ca="1">_xlfn.FORMULATEXT(H32)</f>
        <v>=LARGE(CarSales[COGS],10)</v>
      </c>
    </row>
    <row r="33" spans="1:11">
      <c r="I33" t="s">
        <v>2374</v>
      </c>
      <c r="K33" t="s">
        <v>2375</v>
      </c>
    </row>
    <row r="34" spans="1:11">
      <c r="C34" t="s">
        <v>2379</v>
      </c>
      <c r="D34" t="s">
        <v>2380</v>
      </c>
      <c r="E34" t="s">
        <v>2381</v>
      </c>
    </row>
    <row r="35" spans="1:11">
      <c r="C35" t="s">
        <v>82</v>
      </c>
      <c r="D35">
        <v>3</v>
      </c>
      <c r="E35">
        <v>10</v>
      </c>
    </row>
    <row r="36" spans="1:11">
      <c r="C36" t="s">
        <v>83</v>
      </c>
      <c r="D36">
        <v>5</v>
      </c>
      <c r="E36">
        <v>356</v>
      </c>
      <c r="H36">
        <f>PRODUCT(F26:F28)</f>
        <v>174848125239.03928</v>
      </c>
      <c r="I36" t="s">
        <v>2376</v>
      </c>
      <c r="J36" t="s">
        <v>2377</v>
      </c>
    </row>
    <row r="37" spans="1:11">
      <c r="C37" t="s">
        <v>84</v>
      </c>
      <c r="D37">
        <v>3</v>
      </c>
      <c r="E37">
        <v>876</v>
      </c>
    </row>
    <row r="38" spans="1:11">
      <c r="C38" t="s">
        <v>85</v>
      </c>
      <c r="D38">
        <v>2</v>
      </c>
      <c r="E38">
        <v>23</v>
      </c>
      <c r="I38" t="s">
        <v>2378</v>
      </c>
    </row>
    <row r="39" spans="1:11">
      <c r="C39" t="s">
        <v>86</v>
      </c>
      <c r="D39">
        <v>6</v>
      </c>
      <c r="E39">
        <v>98</v>
      </c>
    </row>
    <row r="40" spans="1:11">
      <c r="C40" t="s">
        <v>216</v>
      </c>
      <c r="D40">
        <v>7</v>
      </c>
      <c r="E40">
        <v>23</v>
      </c>
    </row>
    <row r="43" spans="1:11">
      <c r="F43">
        <f>SUMPRODUCT(D35:D40,E35:E40)</f>
        <v>5233</v>
      </c>
    </row>
    <row r="45" spans="1:11">
      <c r="A45" s="1" t="s">
        <v>2382</v>
      </c>
      <c r="E45" s="1" t="s">
        <v>2385</v>
      </c>
    </row>
    <row r="46" spans="1:11">
      <c r="E46" t="s">
        <v>2386</v>
      </c>
    </row>
    <row r="47" spans="1:11">
      <c r="A47" s="1" t="s">
        <v>2383</v>
      </c>
      <c r="E47" t="s">
        <v>2387</v>
      </c>
    </row>
    <row r="48" spans="1:11">
      <c r="E48" t="s">
        <v>2388</v>
      </c>
    </row>
    <row r="49" spans="1:5">
      <c r="A49" t="s">
        <v>2384</v>
      </c>
      <c r="B49" t="s">
        <v>21</v>
      </c>
      <c r="E49" t="s">
        <v>2389</v>
      </c>
    </row>
    <row r="50" spans="1:5">
      <c r="A50" t="s">
        <v>2391</v>
      </c>
      <c r="B50" t="s">
        <v>2398</v>
      </c>
      <c r="E50" t="s">
        <v>2390</v>
      </c>
    </row>
    <row r="51" spans="1:5">
      <c r="A51" t="s">
        <v>2392</v>
      </c>
      <c r="B51" t="s">
        <v>2399</v>
      </c>
    </row>
    <row r="52" spans="1:5">
      <c r="A52" t="s">
        <v>2393</v>
      </c>
      <c r="B52" t="s">
        <v>2400</v>
      </c>
    </row>
    <row r="53" spans="1:5">
      <c r="A53" t="s">
        <v>2394</v>
      </c>
    </row>
    <row r="54" spans="1:5">
      <c r="A54" t="s">
        <v>2395</v>
      </c>
    </row>
    <row r="55" spans="1:5">
      <c r="A55" t="s">
        <v>2396</v>
      </c>
    </row>
    <row r="56" spans="1:5">
      <c r="A56" t="s">
        <v>2397</v>
      </c>
    </row>
    <row r="57" spans="1:5">
      <c r="A57">
        <f>SUMIFS(CarSales[Sales],CarSales[CarType],"Honda")</f>
        <v>159597.75</v>
      </c>
      <c r="C57" t="str">
        <f ca="1">_xlfn.FORMULATEXT(A57)</f>
        <v>=SUMIFS(CarSales[Sales],CarSales[CarType],"Honda")</v>
      </c>
    </row>
    <row r="59" spans="1:5">
      <c r="A59" s="1" t="s">
        <v>2401</v>
      </c>
    </row>
    <row r="61" spans="1:5">
      <c r="A61" t="s">
        <v>2402</v>
      </c>
    </row>
    <row r="62" spans="1:5">
      <c r="A62" t="s">
        <v>2179</v>
      </c>
      <c r="B62" t="s">
        <v>2180</v>
      </c>
      <c r="C62" t="s">
        <v>21</v>
      </c>
    </row>
    <row r="63" spans="1:5">
      <c r="A63">
        <f>COUNTIFS(CarSales[Date],"&gt;=1/1/2008",CarSales[Date],"&lt;=31/1/2008",CarSales[CarType],"Honda")</f>
        <v>1</v>
      </c>
    </row>
    <row r="65" spans="1:6">
      <c r="A65" s="11">
        <v>39448</v>
      </c>
      <c r="B65" s="11">
        <v>39964</v>
      </c>
      <c r="C65" t="s">
        <v>2407</v>
      </c>
      <c r="D65" t="s">
        <v>2403</v>
      </c>
      <c r="E65" t="s">
        <v>2405</v>
      </c>
    </row>
    <row r="66" spans="1:6">
      <c r="D66" t="s">
        <v>2404</v>
      </c>
    </row>
    <row r="67" spans="1:6">
      <c r="A67">
        <f>COUNTIFS(CarSales[Date],"&gt;="&amp;A65,CarSales[Date],"&lt;="&amp;B65,CarSales[CarType],C65)</f>
        <v>6</v>
      </c>
    </row>
    <row r="68" spans="1:6">
      <c r="D68">
        <v>1</v>
      </c>
      <c r="E68">
        <v>2</v>
      </c>
      <c r="F68" t="str">
        <f>D68&amp;E68</f>
        <v>12</v>
      </c>
    </row>
    <row r="69" spans="1:6">
      <c r="D69" t="s">
        <v>2406</v>
      </c>
      <c r="E69" s="11">
        <f>A65</f>
        <v>39448</v>
      </c>
      <c r="F69" t="str">
        <f>D69&amp;E69</f>
        <v>&gt;=39448</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BEBCA-27D3-4D8E-8A9C-B15477F85175}">
  <dimension ref="A1:N101"/>
  <sheetViews>
    <sheetView zoomScale="130" zoomScaleNormal="130" workbookViewId="0"/>
  </sheetViews>
  <sheetFormatPr defaultRowHeight="14.6"/>
  <cols>
    <col min="2" max="2" width="10.921875" customWidth="1"/>
    <col min="3" max="4" width="9" bestFit="1" customWidth="1"/>
    <col min="5" max="5" width="3.53515625" customWidth="1"/>
    <col min="6" max="6" width="2.07421875" customWidth="1"/>
    <col min="8" max="8" width="73.3828125" bestFit="1" customWidth="1"/>
    <col min="9" max="9" width="17.4609375" customWidth="1"/>
    <col min="11" max="11" width="18.3046875" customWidth="1"/>
  </cols>
  <sheetData>
    <row r="1" spans="1:14">
      <c r="A1" s="83" t="s">
        <v>242</v>
      </c>
      <c r="B1" s="84" t="s">
        <v>2260</v>
      </c>
      <c r="C1" s="84" t="s">
        <v>19</v>
      </c>
      <c r="D1" s="85" t="s">
        <v>2321</v>
      </c>
    </row>
    <row r="2" spans="1:14">
      <c r="A2" s="81" t="s">
        <v>2333</v>
      </c>
      <c r="B2" s="4" t="s">
        <v>2266</v>
      </c>
      <c r="C2" s="75">
        <v>533</v>
      </c>
      <c r="D2" s="82">
        <v>68</v>
      </c>
      <c r="G2" s="76"/>
      <c r="H2" s="74" t="s">
        <v>2334</v>
      </c>
      <c r="I2" s="77" t="s">
        <v>2335</v>
      </c>
    </row>
    <row r="3" spans="1:14">
      <c r="A3" s="81" t="s">
        <v>2333</v>
      </c>
      <c r="B3" s="4" t="s">
        <v>2266</v>
      </c>
      <c r="C3" s="75">
        <v>579</v>
      </c>
      <c r="D3" s="82">
        <v>147</v>
      </c>
      <c r="G3" s="78">
        <v>1</v>
      </c>
      <c r="H3" s="88" t="s">
        <v>2336</v>
      </c>
      <c r="I3" s="79">
        <f>SUM(Prod[Sales])</f>
        <v>75961</v>
      </c>
    </row>
    <row r="4" spans="1:14">
      <c r="A4" s="81" t="s">
        <v>2337</v>
      </c>
      <c r="B4" s="4" t="s">
        <v>2266</v>
      </c>
      <c r="C4" s="75">
        <v>863</v>
      </c>
      <c r="D4" s="82">
        <v>107</v>
      </c>
      <c r="G4" s="78">
        <v>2</v>
      </c>
      <c r="H4" s="89" t="s">
        <v>2338</v>
      </c>
      <c r="I4" s="79">
        <f>SUMIFS(Prod[Profit],Prod[Month],"january")</f>
        <v>730</v>
      </c>
      <c r="K4" s="90">
        <f>SUMIFS(Prod[Sales],Prod[Product],"sun*")</f>
        <v>26630</v>
      </c>
    </row>
    <row r="5" spans="1:14">
      <c r="A5" s="81" t="s">
        <v>2339</v>
      </c>
      <c r="B5" s="4" t="s">
        <v>2266</v>
      </c>
      <c r="C5" s="75">
        <v>605</v>
      </c>
      <c r="D5" s="82">
        <v>118</v>
      </c>
      <c r="G5" s="78">
        <v>3</v>
      </c>
      <c r="H5" s="49" t="s">
        <v>2340</v>
      </c>
      <c r="I5" s="79">
        <f>SUMIFS(Prod[Sales],Prod[Product],"bellen",Prod[Month],"January")</f>
        <v>2070</v>
      </c>
    </row>
    <row r="6" spans="1:14">
      <c r="A6" s="81" t="s">
        <v>2337</v>
      </c>
      <c r="B6" s="4" t="s">
        <v>2266</v>
      </c>
      <c r="C6" s="75">
        <v>802</v>
      </c>
      <c r="D6" s="82">
        <v>60</v>
      </c>
      <c r="G6" s="78">
        <v>4</v>
      </c>
      <c r="H6" s="49" t="s">
        <v>2341</v>
      </c>
      <c r="I6" s="79">
        <f>SUMIFS(Prod[Sales],Prod[Product],"bellen",Prod[Month],"January",Prod[Profit],"&gt;100")</f>
        <v>579</v>
      </c>
    </row>
    <row r="7" spans="1:14">
      <c r="A7" s="81" t="s">
        <v>2342</v>
      </c>
      <c r="B7" s="4" t="s">
        <v>2266</v>
      </c>
      <c r="C7" s="75">
        <v>934</v>
      </c>
      <c r="D7" s="82">
        <v>120</v>
      </c>
      <c r="G7" s="78">
        <v>5</v>
      </c>
      <c r="H7" s="88" t="s">
        <v>2343</v>
      </c>
      <c r="I7" s="79">
        <f>AVERAGE(Prod[Profit])</f>
        <v>100.87</v>
      </c>
    </row>
    <row r="8" spans="1:14">
      <c r="A8" s="81" t="s">
        <v>2333</v>
      </c>
      <c r="B8" s="4" t="s">
        <v>2266</v>
      </c>
      <c r="C8" s="75">
        <v>958</v>
      </c>
      <c r="D8" s="82">
        <v>54</v>
      </c>
      <c r="G8" s="78">
        <v>6</v>
      </c>
      <c r="H8" s="49" t="s">
        <v>2344</v>
      </c>
      <c r="I8" s="79">
        <f>AVERAGEIFS(Prod[Sales],Prod[Month],"march")</f>
        <v>756.7</v>
      </c>
    </row>
    <row r="9" spans="1:14">
      <c r="A9" s="81" t="s">
        <v>2342</v>
      </c>
      <c r="B9" s="4" t="s">
        <v>2266</v>
      </c>
      <c r="C9" s="75">
        <v>664</v>
      </c>
      <c r="D9" s="82">
        <v>56</v>
      </c>
      <c r="G9" s="78">
        <v>7</v>
      </c>
      <c r="H9" s="49" t="s">
        <v>2345</v>
      </c>
      <c r="I9" s="79">
        <f>AVERAGEIFS(Prod[Sales],Prod[Month],"march",Prod[Product],"Quad")</f>
        <v>729.5</v>
      </c>
    </row>
    <row r="10" spans="1:14">
      <c r="A10" s="81" t="s">
        <v>2342</v>
      </c>
      <c r="B10" s="4" t="s">
        <v>2267</v>
      </c>
      <c r="C10" s="75">
        <v>504</v>
      </c>
      <c r="D10" s="82">
        <v>99</v>
      </c>
      <c r="G10" s="78">
        <v>8</v>
      </c>
      <c r="H10" s="89" t="s">
        <v>2346</v>
      </c>
      <c r="I10" s="79">
        <f>AVERAGEIFS(Prod[Profit],Prod[Product],M10,Prod[Month],M11,Prod[Sales],"&gt;"&amp;M12)</f>
        <v>89.666666666666671</v>
      </c>
      <c r="L10" t="s">
        <v>2408</v>
      </c>
      <c r="M10" t="s">
        <v>2409</v>
      </c>
      <c r="N10" t="str">
        <f ca="1">_xlfn.FORMULATEXT(I10)</f>
        <v>=AVERAGEIFS(Prod[Profit],Prod[Product],M10,Prod[Month],M11,Prod[Sales],"&gt;"&amp;M12)</v>
      </c>
    </row>
    <row r="11" spans="1:14">
      <c r="A11" s="81" t="s">
        <v>2347</v>
      </c>
      <c r="B11" s="4" t="s">
        <v>2267</v>
      </c>
      <c r="C11" s="75">
        <v>795</v>
      </c>
      <c r="D11" s="82">
        <v>85</v>
      </c>
      <c r="G11" s="78">
        <v>9</v>
      </c>
      <c r="H11" s="88" t="s">
        <v>2348</v>
      </c>
      <c r="I11" s="79">
        <f>MAX(Prod[Sales])</f>
        <v>992</v>
      </c>
      <c r="L11" t="s">
        <v>2410</v>
      </c>
      <c r="M11" t="s">
        <v>2411</v>
      </c>
    </row>
    <row r="12" spans="1:14">
      <c r="A12" s="81" t="s">
        <v>2337</v>
      </c>
      <c r="B12" s="4" t="s">
        <v>2267</v>
      </c>
      <c r="C12" s="75">
        <v>644</v>
      </c>
      <c r="D12" s="82">
        <v>62</v>
      </c>
      <c r="G12" s="78">
        <v>10</v>
      </c>
      <c r="H12" s="88" t="s">
        <v>2349</v>
      </c>
      <c r="I12" s="79">
        <f>LARGE(Prod[Sales],2)</f>
        <v>991</v>
      </c>
      <c r="L12" t="s">
        <v>2412</v>
      </c>
      <c r="M12">
        <v>500</v>
      </c>
    </row>
    <row r="13" spans="1:14">
      <c r="A13" s="81" t="s">
        <v>2347</v>
      </c>
      <c r="B13" s="4" t="s">
        <v>2267</v>
      </c>
      <c r="C13" s="75">
        <v>534</v>
      </c>
      <c r="D13" s="82">
        <v>121</v>
      </c>
      <c r="G13" s="78">
        <v>11</v>
      </c>
      <c r="H13" s="88" t="s">
        <v>2350</v>
      </c>
      <c r="I13" s="4">
        <f>SMALL(Prod[Profit],3)</f>
        <v>54</v>
      </c>
    </row>
    <row r="14" spans="1:14">
      <c r="A14" s="81" t="s">
        <v>2333</v>
      </c>
      <c r="B14" s="4" t="s">
        <v>2267</v>
      </c>
      <c r="C14" s="75">
        <v>664</v>
      </c>
      <c r="D14" s="82">
        <v>90</v>
      </c>
      <c r="G14" s="78">
        <v>12</v>
      </c>
      <c r="H14" s="49" t="s">
        <v>2351</v>
      </c>
      <c r="I14" s="4">
        <f>COUNTIFS(Prod[Month],"May")</f>
        <v>8</v>
      </c>
    </row>
    <row r="15" spans="1:14">
      <c r="A15" s="81" t="s">
        <v>2337</v>
      </c>
      <c r="B15" s="4" t="s">
        <v>2267</v>
      </c>
      <c r="C15" s="75">
        <v>854</v>
      </c>
      <c r="D15" s="82">
        <v>108</v>
      </c>
      <c r="G15" s="78">
        <v>13</v>
      </c>
      <c r="H15" s="49" t="s">
        <v>2352</v>
      </c>
      <c r="I15" s="4">
        <f>COUNTIFS(Prod[Month],"january",Prod[Product],"Bellen")</f>
        <v>3</v>
      </c>
    </row>
    <row r="16" spans="1:14">
      <c r="A16" s="81" t="s">
        <v>2333</v>
      </c>
      <c r="B16" s="4" t="s">
        <v>2267</v>
      </c>
      <c r="C16" s="75">
        <v>889</v>
      </c>
      <c r="D16" s="82">
        <v>147</v>
      </c>
      <c r="G16" s="78">
        <v>14</v>
      </c>
      <c r="H16" s="49" t="s">
        <v>2353</v>
      </c>
      <c r="I16" s="4">
        <f>COUNTIFS(Prod[Month],"january",Prod[Product],"Bellen",Prod[Profit],"&gt;100")</f>
        <v>1</v>
      </c>
    </row>
    <row r="17" spans="1:11">
      <c r="A17" s="81" t="s">
        <v>2339</v>
      </c>
      <c r="B17" s="4" t="s">
        <v>2267</v>
      </c>
      <c r="C17" s="75">
        <v>704</v>
      </c>
      <c r="D17" s="82">
        <v>120</v>
      </c>
    </row>
    <row r="18" spans="1:11">
      <c r="A18" s="81" t="s">
        <v>2342</v>
      </c>
      <c r="B18" s="4" t="s">
        <v>2267</v>
      </c>
      <c r="C18" s="75">
        <v>659</v>
      </c>
      <c r="D18" s="82">
        <v>109</v>
      </c>
      <c r="G18" s="8"/>
      <c r="H18" t="s">
        <v>2446</v>
      </c>
      <c r="I18">
        <v>26630</v>
      </c>
      <c r="J18">
        <f>SUMIFS(Prod[Sales], Prod[Product], "sun*")</f>
        <v>26630</v>
      </c>
      <c r="K18" t="str">
        <f ca="1">_xlfn.FORMULATEXT(J18)</f>
        <v>=SUMIFS(Prod[Sales], Prod[Product], "sun*")</v>
      </c>
    </row>
    <row r="19" spans="1:11">
      <c r="A19" s="81" t="s">
        <v>2347</v>
      </c>
      <c r="B19" s="4" t="s">
        <v>2268</v>
      </c>
      <c r="C19" s="75">
        <v>581</v>
      </c>
      <c r="D19" s="82">
        <v>80</v>
      </c>
      <c r="H19" t="s">
        <v>2447</v>
      </c>
      <c r="I19">
        <v>40</v>
      </c>
      <c r="J19">
        <f>COUNTIFS(Prod[Product], "??????")</f>
        <v>40</v>
      </c>
      <c r="K19" t="str">
        <f t="shared" ref="K19:K20" ca="1" si="0">_xlfn.FORMULATEXT(J19)</f>
        <v>=COUNTIFS(Prod[Product], "??????")</v>
      </c>
    </row>
    <row r="20" spans="1:11">
      <c r="A20" s="81" t="s">
        <v>2337</v>
      </c>
      <c r="B20" s="4" t="s">
        <v>2268</v>
      </c>
      <c r="C20" s="75">
        <v>618</v>
      </c>
      <c r="D20" s="82">
        <v>96</v>
      </c>
      <c r="H20" t="s">
        <v>2448</v>
      </c>
      <c r="I20">
        <v>60</v>
      </c>
      <c r="J20">
        <f>COUNTIFS(Prod[Product], "?u*")</f>
        <v>60</v>
      </c>
      <c r="K20" t="str">
        <f t="shared" ca="1" si="0"/>
        <v>=COUNTIFS(Prod[Product], "?u*")</v>
      </c>
    </row>
    <row r="21" spans="1:11">
      <c r="A21" s="81" t="s">
        <v>2347</v>
      </c>
      <c r="B21" s="4" t="s">
        <v>2268</v>
      </c>
      <c r="C21" s="75">
        <v>727</v>
      </c>
      <c r="D21" s="82">
        <v>85</v>
      </c>
      <c r="H21" t="s">
        <v>2449</v>
      </c>
    </row>
    <row r="22" spans="1:11">
      <c r="A22" s="81" t="s">
        <v>2347</v>
      </c>
      <c r="B22" s="4" t="s">
        <v>2268</v>
      </c>
      <c r="C22" s="75">
        <v>699</v>
      </c>
      <c r="D22" s="82">
        <v>113</v>
      </c>
    </row>
    <row r="23" spans="1:11">
      <c r="A23" s="81" t="s">
        <v>2347</v>
      </c>
      <c r="B23" s="4" t="s">
        <v>2268</v>
      </c>
      <c r="C23" s="75">
        <v>911</v>
      </c>
      <c r="D23" s="82">
        <v>51</v>
      </c>
      <c r="H23" t="s">
        <v>2450</v>
      </c>
    </row>
    <row r="24" spans="1:11">
      <c r="A24" s="81" t="s">
        <v>2339</v>
      </c>
      <c r="B24" s="4" t="s">
        <v>2268</v>
      </c>
      <c r="C24" s="75">
        <v>740</v>
      </c>
      <c r="D24" s="82">
        <v>75</v>
      </c>
      <c r="H24" t="s">
        <v>2451</v>
      </c>
    </row>
    <row r="25" spans="1:11">
      <c r="A25" s="81" t="s">
        <v>2337</v>
      </c>
      <c r="B25" s="4" t="s">
        <v>2268</v>
      </c>
      <c r="C25" s="75">
        <v>796</v>
      </c>
      <c r="D25" s="82">
        <v>64</v>
      </c>
      <c r="G25" s="80"/>
    </row>
    <row r="26" spans="1:11">
      <c r="A26" s="81" t="s">
        <v>2333</v>
      </c>
      <c r="B26" s="4" t="s">
        <v>2268</v>
      </c>
      <c r="C26" s="75">
        <v>654</v>
      </c>
      <c r="D26" s="82">
        <v>134</v>
      </c>
    </row>
    <row r="27" spans="1:11">
      <c r="A27" s="81" t="s">
        <v>2333</v>
      </c>
      <c r="B27" s="4" t="s">
        <v>2268</v>
      </c>
      <c r="C27" s="75">
        <v>956</v>
      </c>
      <c r="D27" s="82">
        <v>88</v>
      </c>
    </row>
    <row r="28" spans="1:11">
      <c r="A28" s="81" t="s">
        <v>2333</v>
      </c>
      <c r="B28" s="4" t="s">
        <v>2268</v>
      </c>
      <c r="C28" s="75">
        <v>885</v>
      </c>
      <c r="D28" s="82">
        <v>146</v>
      </c>
    </row>
    <row r="29" spans="1:11">
      <c r="A29" s="81" t="s">
        <v>2339</v>
      </c>
      <c r="B29" s="4" t="s">
        <v>2269</v>
      </c>
      <c r="C29" s="75">
        <v>830</v>
      </c>
      <c r="D29" s="82">
        <v>148</v>
      </c>
    </row>
    <row r="30" spans="1:11">
      <c r="A30" s="81" t="s">
        <v>2333</v>
      </c>
      <c r="B30" s="4" t="s">
        <v>2269</v>
      </c>
      <c r="C30" s="75">
        <v>768</v>
      </c>
      <c r="D30" s="82">
        <v>63</v>
      </c>
    </row>
    <row r="31" spans="1:11">
      <c r="A31" s="81" t="s">
        <v>2337</v>
      </c>
      <c r="B31" s="4" t="s">
        <v>2269</v>
      </c>
      <c r="C31" s="75">
        <v>927</v>
      </c>
      <c r="D31" s="82">
        <v>127</v>
      </c>
    </row>
    <row r="32" spans="1:11">
      <c r="A32" s="81" t="s">
        <v>2337</v>
      </c>
      <c r="B32" s="4" t="s">
        <v>2269</v>
      </c>
      <c r="C32" s="75">
        <v>519</v>
      </c>
      <c r="D32" s="82">
        <v>142</v>
      </c>
    </row>
    <row r="33" spans="1:4">
      <c r="A33" s="81" t="s">
        <v>2342</v>
      </c>
      <c r="B33" s="4" t="s">
        <v>2269</v>
      </c>
      <c r="C33" s="75">
        <v>793</v>
      </c>
      <c r="D33" s="82">
        <v>72</v>
      </c>
    </row>
    <row r="34" spans="1:4">
      <c r="A34" s="81" t="s">
        <v>2347</v>
      </c>
      <c r="B34" s="4" t="s">
        <v>2269</v>
      </c>
      <c r="C34" s="75">
        <v>934</v>
      </c>
      <c r="D34" s="82">
        <v>80</v>
      </c>
    </row>
    <row r="35" spans="1:4">
      <c r="A35" s="81" t="s">
        <v>2347</v>
      </c>
      <c r="B35" s="4" t="s">
        <v>2269</v>
      </c>
      <c r="C35" s="75">
        <v>961</v>
      </c>
      <c r="D35" s="82">
        <v>100</v>
      </c>
    </row>
    <row r="36" spans="1:4">
      <c r="A36" s="81" t="s">
        <v>2342</v>
      </c>
      <c r="B36" s="4" t="s">
        <v>2269</v>
      </c>
      <c r="C36" s="75">
        <v>895</v>
      </c>
      <c r="D36" s="82">
        <v>129</v>
      </c>
    </row>
    <row r="37" spans="1:4">
      <c r="A37" s="81" t="s">
        <v>2347</v>
      </c>
      <c r="B37" s="4" t="s">
        <v>2269</v>
      </c>
      <c r="C37" s="75">
        <v>891</v>
      </c>
      <c r="D37" s="82">
        <v>133</v>
      </c>
    </row>
    <row r="38" spans="1:4">
      <c r="A38" s="81" t="s">
        <v>2337</v>
      </c>
      <c r="B38" s="4" t="s">
        <v>2269</v>
      </c>
      <c r="C38" s="75">
        <v>622</v>
      </c>
      <c r="D38" s="82">
        <v>144</v>
      </c>
    </row>
    <row r="39" spans="1:4">
      <c r="A39" s="81" t="s">
        <v>2337</v>
      </c>
      <c r="B39" s="4" t="s">
        <v>2270</v>
      </c>
      <c r="C39" s="75">
        <v>627</v>
      </c>
      <c r="D39" s="82">
        <v>82</v>
      </c>
    </row>
    <row r="40" spans="1:4">
      <c r="A40" s="81" t="s">
        <v>2333</v>
      </c>
      <c r="B40" s="4" t="s">
        <v>2270</v>
      </c>
      <c r="C40" s="75">
        <v>915</v>
      </c>
      <c r="D40" s="82">
        <v>111</v>
      </c>
    </row>
    <row r="41" spans="1:4">
      <c r="A41" s="81" t="s">
        <v>2333</v>
      </c>
      <c r="B41" s="4" t="s">
        <v>2270</v>
      </c>
      <c r="C41" s="75">
        <v>618</v>
      </c>
      <c r="D41" s="82">
        <v>72</v>
      </c>
    </row>
    <row r="42" spans="1:4">
      <c r="A42" s="81" t="s">
        <v>2347</v>
      </c>
      <c r="B42" s="4" t="s">
        <v>2270</v>
      </c>
      <c r="C42" s="75">
        <v>678</v>
      </c>
      <c r="D42" s="82">
        <v>124</v>
      </c>
    </row>
    <row r="43" spans="1:4">
      <c r="A43" s="81" t="s">
        <v>2337</v>
      </c>
      <c r="B43" s="4" t="s">
        <v>2270</v>
      </c>
      <c r="C43" s="75">
        <v>802</v>
      </c>
      <c r="D43" s="82">
        <v>85</v>
      </c>
    </row>
    <row r="44" spans="1:4">
      <c r="A44" s="81" t="s">
        <v>2333</v>
      </c>
      <c r="B44" s="4" t="s">
        <v>2270</v>
      </c>
      <c r="C44" s="75">
        <v>878</v>
      </c>
      <c r="D44" s="82">
        <v>134</v>
      </c>
    </row>
    <row r="45" spans="1:4">
      <c r="A45" s="81" t="s">
        <v>2342</v>
      </c>
      <c r="B45" s="4" t="s">
        <v>2270</v>
      </c>
      <c r="C45" s="75">
        <v>722</v>
      </c>
      <c r="D45" s="82">
        <v>71</v>
      </c>
    </row>
    <row r="46" spans="1:4">
      <c r="A46" s="81" t="s">
        <v>2342</v>
      </c>
      <c r="B46" s="4" t="s">
        <v>2270</v>
      </c>
      <c r="C46" s="75">
        <v>712</v>
      </c>
      <c r="D46" s="82">
        <v>74</v>
      </c>
    </row>
    <row r="47" spans="1:4">
      <c r="A47" s="81" t="s">
        <v>2339</v>
      </c>
      <c r="B47" s="4" t="s">
        <v>2271</v>
      </c>
      <c r="C47" s="75">
        <v>501</v>
      </c>
      <c r="D47" s="82">
        <v>134</v>
      </c>
    </row>
    <row r="48" spans="1:4">
      <c r="A48" s="81" t="s">
        <v>2339</v>
      </c>
      <c r="B48" s="4" t="s">
        <v>2271</v>
      </c>
      <c r="C48" s="75">
        <v>723</v>
      </c>
      <c r="D48" s="82">
        <v>70</v>
      </c>
    </row>
    <row r="49" spans="1:4">
      <c r="A49" s="81" t="s">
        <v>2333</v>
      </c>
      <c r="B49" s="4" t="s">
        <v>2271</v>
      </c>
      <c r="C49" s="75">
        <v>973</v>
      </c>
      <c r="D49" s="82">
        <v>117</v>
      </c>
    </row>
    <row r="50" spans="1:4">
      <c r="A50" s="81" t="s">
        <v>2337</v>
      </c>
      <c r="B50" s="4" t="s">
        <v>2271</v>
      </c>
      <c r="C50" s="75">
        <v>665</v>
      </c>
      <c r="D50" s="82">
        <v>115</v>
      </c>
    </row>
    <row r="51" spans="1:4">
      <c r="A51" s="81" t="s">
        <v>2342</v>
      </c>
      <c r="B51" s="4" t="s">
        <v>2271</v>
      </c>
      <c r="C51" s="75">
        <v>901</v>
      </c>
      <c r="D51" s="82">
        <v>146</v>
      </c>
    </row>
    <row r="52" spans="1:4">
      <c r="A52" s="81" t="s">
        <v>2347</v>
      </c>
      <c r="B52" s="4" t="s">
        <v>2271</v>
      </c>
      <c r="C52" s="75">
        <v>836</v>
      </c>
      <c r="D52" s="82">
        <v>116</v>
      </c>
    </row>
    <row r="53" spans="1:4">
      <c r="A53" s="81" t="s">
        <v>2339</v>
      </c>
      <c r="B53" s="4" t="s">
        <v>2271</v>
      </c>
      <c r="C53" s="75">
        <v>800</v>
      </c>
      <c r="D53" s="82">
        <v>101</v>
      </c>
    </row>
    <row r="54" spans="1:4">
      <c r="A54" s="81" t="s">
        <v>2347</v>
      </c>
      <c r="B54" s="4" t="s">
        <v>2271</v>
      </c>
      <c r="C54" s="75">
        <v>810</v>
      </c>
      <c r="D54" s="82">
        <v>128</v>
      </c>
    </row>
    <row r="55" spans="1:4">
      <c r="A55" s="81" t="s">
        <v>2333</v>
      </c>
      <c r="B55" s="4" t="s">
        <v>2271</v>
      </c>
      <c r="C55" s="75">
        <v>645</v>
      </c>
      <c r="D55" s="82">
        <v>73</v>
      </c>
    </row>
    <row r="56" spans="1:4">
      <c r="A56" s="81" t="s">
        <v>2337</v>
      </c>
      <c r="B56" s="4" t="s">
        <v>2354</v>
      </c>
      <c r="C56" s="75">
        <v>555</v>
      </c>
      <c r="D56" s="82">
        <v>130</v>
      </c>
    </row>
    <row r="57" spans="1:4">
      <c r="A57" s="81" t="s">
        <v>2333</v>
      </c>
      <c r="B57" s="4" t="s">
        <v>2354</v>
      </c>
      <c r="C57" s="75">
        <v>651</v>
      </c>
      <c r="D57" s="82">
        <v>139</v>
      </c>
    </row>
    <row r="58" spans="1:4">
      <c r="A58" s="81" t="s">
        <v>2333</v>
      </c>
      <c r="B58" s="4" t="s">
        <v>2354</v>
      </c>
      <c r="C58" s="75">
        <v>962</v>
      </c>
      <c r="D58" s="82">
        <v>61</v>
      </c>
    </row>
    <row r="59" spans="1:4">
      <c r="A59" s="81" t="s">
        <v>2342</v>
      </c>
      <c r="B59" s="4" t="s">
        <v>2354</v>
      </c>
      <c r="C59" s="75">
        <v>958</v>
      </c>
      <c r="D59" s="82">
        <v>133</v>
      </c>
    </row>
    <row r="60" spans="1:4">
      <c r="A60" s="81" t="s">
        <v>2347</v>
      </c>
      <c r="B60" s="4" t="s">
        <v>2354</v>
      </c>
      <c r="C60" s="75">
        <v>723</v>
      </c>
      <c r="D60" s="82">
        <v>105</v>
      </c>
    </row>
    <row r="61" spans="1:4">
      <c r="A61" s="81" t="s">
        <v>2339</v>
      </c>
      <c r="B61" s="4" t="s">
        <v>2354</v>
      </c>
      <c r="C61" s="75">
        <v>599</v>
      </c>
      <c r="D61" s="82">
        <v>98</v>
      </c>
    </row>
    <row r="62" spans="1:4">
      <c r="A62" s="81" t="s">
        <v>2337</v>
      </c>
      <c r="B62" s="4" t="s">
        <v>2354</v>
      </c>
      <c r="C62" s="75">
        <v>806</v>
      </c>
      <c r="D62" s="82">
        <v>84</v>
      </c>
    </row>
    <row r="63" spans="1:4">
      <c r="A63" s="81" t="s">
        <v>2333</v>
      </c>
      <c r="B63" s="4" t="s">
        <v>2354</v>
      </c>
      <c r="C63" s="75">
        <v>573</v>
      </c>
      <c r="D63" s="82">
        <v>133</v>
      </c>
    </row>
    <row r="64" spans="1:4">
      <c r="A64" s="81" t="s">
        <v>2333</v>
      </c>
      <c r="B64" s="4" t="s">
        <v>2355</v>
      </c>
      <c r="C64" s="75">
        <v>728</v>
      </c>
      <c r="D64" s="82">
        <v>110</v>
      </c>
    </row>
    <row r="65" spans="1:4">
      <c r="A65" s="81" t="s">
        <v>2339</v>
      </c>
      <c r="B65" s="4" t="s">
        <v>2355</v>
      </c>
      <c r="C65" s="75">
        <v>625</v>
      </c>
      <c r="D65" s="82">
        <v>98</v>
      </c>
    </row>
    <row r="66" spans="1:4">
      <c r="A66" s="81" t="s">
        <v>2342</v>
      </c>
      <c r="B66" s="4" t="s">
        <v>2355</v>
      </c>
      <c r="C66" s="75">
        <v>606</v>
      </c>
      <c r="D66" s="82">
        <v>126</v>
      </c>
    </row>
    <row r="67" spans="1:4">
      <c r="A67" s="81" t="s">
        <v>2337</v>
      </c>
      <c r="B67" s="4" t="s">
        <v>2355</v>
      </c>
      <c r="C67" s="75">
        <v>990</v>
      </c>
      <c r="D67" s="82">
        <v>88</v>
      </c>
    </row>
    <row r="68" spans="1:4">
      <c r="A68" s="81" t="s">
        <v>2339</v>
      </c>
      <c r="B68" s="4" t="s">
        <v>2356</v>
      </c>
      <c r="C68" s="75">
        <v>954</v>
      </c>
      <c r="D68" s="82">
        <v>109</v>
      </c>
    </row>
    <row r="69" spans="1:4">
      <c r="A69" s="81" t="s">
        <v>2347</v>
      </c>
      <c r="B69" s="4" t="s">
        <v>2356</v>
      </c>
      <c r="C69" s="75">
        <v>710</v>
      </c>
      <c r="D69" s="82">
        <v>79</v>
      </c>
    </row>
    <row r="70" spans="1:4">
      <c r="A70" s="81" t="s">
        <v>2347</v>
      </c>
      <c r="B70" s="4" t="s">
        <v>2356</v>
      </c>
      <c r="C70" s="75">
        <v>668</v>
      </c>
      <c r="D70" s="82">
        <v>90</v>
      </c>
    </row>
    <row r="71" spans="1:4">
      <c r="A71" s="81" t="s">
        <v>2339</v>
      </c>
      <c r="B71" s="4" t="s">
        <v>2356</v>
      </c>
      <c r="C71" s="75">
        <v>652</v>
      </c>
      <c r="D71" s="82">
        <v>97</v>
      </c>
    </row>
    <row r="72" spans="1:4">
      <c r="A72" s="81" t="s">
        <v>2339</v>
      </c>
      <c r="B72" s="4" t="s">
        <v>2356</v>
      </c>
      <c r="C72" s="75">
        <v>757</v>
      </c>
      <c r="D72" s="82">
        <v>89</v>
      </c>
    </row>
    <row r="73" spans="1:4">
      <c r="A73" s="81" t="s">
        <v>2347</v>
      </c>
      <c r="B73" s="4" t="s">
        <v>2356</v>
      </c>
      <c r="C73" s="75">
        <v>714</v>
      </c>
      <c r="D73" s="82">
        <v>129</v>
      </c>
    </row>
    <row r="74" spans="1:4">
      <c r="A74" s="81" t="s">
        <v>2337</v>
      </c>
      <c r="B74" s="4" t="s">
        <v>2356</v>
      </c>
      <c r="C74" s="75">
        <v>705</v>
      </c>
      <c r="D74" s="82">
        <v>130</v>
      </c>
    </row>
    <row r="75" spans="1:4">
      <c r="A75" s="81" t="s">
        <v>2342</v>
      </c>
      <c r="B75" s="4" t="s">
        <v>2356</v>
      </c>
      <c r="C75" s="75">
        <v>973</v>
      </c>
      <c r="D75" s="82">
        <v>61</v>
      </c>
    </row>
    <row r="76" spans="1:4">
      <c r="A76" s="81" t="s">
        <v>2347</v>
      </c>
      <c r="B76" s="4" t="s">
        <v>2356</v>
      </c>
      <c r="C76" s="75">
        <v>787</v>
      </c>
      <c r="D76" s="82">
        <v>112</v>
      </c>
    </row>
    <row r="77" spans="1:4">
      <c r="A77" s="81" t="s">
        <v>2333</v>
      </c>
      <c r="B77" s="4" t="s">
        <v>2356</v>
      </c>
      <c r="C77" s="75">
        <v>525</v>
      </c>
      <c r="D77" s="82">
        <v>122</v>
      </c>
    </row>
    <row r="78" spans="1:4">
      <c r="A78" s="81" t="s">
        <v>2339</v>
      </c>
      <c r="B78" s="4" t="s">
        <v>2356</v>
      </c>
      <c r="C78" s="75">
        <v>773</v>
      </c>
      <c r="D78" s="82">
        <v>64</v>
      </c>
    </row>
    <row r="79" spans="1:4">
      <c r="A79" s="81" t="s">
        <v>2337</v>
      </c>
      <c r="B79" s="4" t="s">
        <v>2356</v>
      </c>
      <c r="C79" s="75">
        <v>733</v>
      </c>
      <c r="D79" s="82">
        <v>121</v>
      </c>
    </row>
    <row r="80" spans="1:4">
      <c r="A80" s="81" t="s">
        <v>2337</v>
      </c>
      <c r="B80" s="4" t="s">
        <v>2357</v>
      </c>
      <c r="C80" s="75">
        <v>740</v>
      </c>
      <c r="D80" s="82">
        <v>75</v>
      </c>
    </row>
    <row r="81" spans="1:4">
      <c r="A81" s="81" t="s">
        <v>2337</v>
      </c>
      <c r="B81" s="4" t="s">
        <v>2357</v>
      </c>
      <c r="C81" s="75">
        <v>773</v>
      </c>
      <c r="D81" s="82">
        <v>93</v>
      </c>
    </row>
    <row r="82" spans="1:4">
      <c r="A82" s="81" t="s">
        <v>2347</v>
      </c>
      <c r="B82" s="4" t="s">
        <v>2357</v>
      </c>
      <c r="C82" s="75">
        <v>897</v>
      </c>
      <c r="D82" s="82">
        <v>56</v>
      </c>
    </row>
    <row r="83" spans="1:4">
      <c r="A83" s="81" t="s">
        <v>2339</v>
      </c>
      <c r="B83" s="4" t="s">
        <v>2357</v>
      </c>
      <c r="C83" s="75">
        <v>536</v>
      </c>
      <c r="D83" s="82">
        <v>93</v>
      </c>
    </row>
    <row r="84" spans="1:4">
      <c r="A84" s="81" t="s">
        <v>2347</v>
      </c>
      <c r="B84" s="4" t="s">
        <v>2357</v>
      </c>
      <c r="C84" s="75">
        <v>930</v>
      </c>
      <c r="D84" s="82">
        <v>64</v>
      </c>
    </row>
    <row r="85" spans="1:4">
      <c r="A85" s="81" t="s">
        <v>2342</v>
      </c>
      <c r="B85" s="4" t="s">
        <v>2357</v>
      </c>
      <c r="C85" s="75">
        <v>923</v>
      </c>
      <c r="D85" s="82">
        <v>85</v>
      </c>
    </row>
    <row r="86" spans="1:4">
      <c r="A86" s="81" t="s">
        <v>2347</v>
      </c>
      <c r="B86" s="4" t="s">
        <v>2357</v>
      </c>
      <c r="C86" s="75">
        <v>835</v>
      </c>
      <c r="D86" s="82">
        <v>64</v>
      </c>
    </row>
    <row r="87" spans="1:4">
      <c r="A87" s="81" t="s">
        <v>2339</v>
      </c>
      <c r="B87" s="4" t="s">
        <v>2357</v>
      </c>
      <c r="C87" s="75">
        <v>521</v>
      </c>
      <c r="D87" s="82">
        <v>102</v>
      </c>
    </row>
    <row r="88" spans="1:4">
      <c r="A88" s="81" t="s">
        <v>2333</v>
      </c>
      <c r="B88" s="4" t="s">
        <v>2357</v>
      </c>
      <c r="C88" s="75">
        <v>741</v>
      </c>
      <c r="D88" s="82">
        <v>93</v>
      </c>
    </row>
    <row r="89" spans="1:4">
      <c r="A89" s="81" t="s">
        <v>2347</v>
      </c>
      <c r="B89" s="4" t="s">
        <v>2358</v>
      </c>
      <c r="C89" s="75">
        <v>958</v>
      </c>
      <c r="D89" s="82">
        <v>51</v>
      </c>
    </row>
    <row r="90" spans="1:4">
      <c r="A90" s="81" t="s">
        <v>2333</v>
      </c>
      <c r="B90" s="4" t="s">
        <v>2358</v>
      </c>
      <c r="C90" s="75">
        <v>860</v>
      </c>
      <c r="D90" s="82">
        <v>141</v>
      </c>
    </row>
    <row r="91" spans="1:4">
      <c r="A91" s="81" t="s">
        <v>2339</v>
      </c>
      <c r="B91" s="4" t="s">
        <v>2358</v>
      </c>
      <c r="C91" s="75">
        <v>646</v>
      </c>
      <c r="D91" s="82">
        <v>147</v>
      </c>
    </row>
    <row r="92" spans="1:4">
      <c r="A92" s="81" t="s">
        <v>2342</v>
      </c>
      <c r="B92" s="4" t="s">
        <v>2358</v>
      </c>
      <c r="C92" s="75">
        <v>964</v>
      </c>
      <c r="D92" s="82">
        <v>68</v>
      </c>
    </row>
    <row r="93" spans="1:4">
      <c r="A93" s="81" t="s">
        <v>2337</v>
      </c>
      <c r="B93" s="4" t="s">
        <v>2358</v>
      </c>
      <c r="C93" s="75">
        <v>750</v>
      </c>
      <c r="D93" s="82">
        <v>138</v>
      </c>
    </row>
    <row r="94" spans="1:4">
      <c r="A94" s="81" t="s">
        <v>2342</v>
      </c>
      <c r="B94" s="4" t="s">
        <v>2358</v>
      </c>
      <c r="C94" s="75">
        <v>990</v>
      </c>
      <c r="D94" s="82">
        <v>117</v>
      </c>
    </row>
    <row r="95" spans="1:4">
      <c r="A95" s="81" t="s">
        <v>2333</v>
      </c>
      <c r="B95" s="4" t="s">
        <v>2359</v>
      </c>
      <c r="C95" s="75">
        <v>773</v>
      </c>
      <c r="D95" s="82">
        <v>126</v>
      </c>
    </row>
    <row r="96" spans="1:4">
      <c r="A96" s="81" t="s">
        <v>2333</v>
      </c>
      <c r="B96" s="4" t="s">
        <v>2359</v>
      </c>
      <c r="C96" s="75">
        <v>807</v>
      </c>
      <c r="D96" s="82">
        <v>86</v>
      </c>
    </row>
    <row r="97" spans="1:4">
      <c r="A97" s="81" t="s">
        <v>2342</v>
      </c>
      <c r="B97" s="4" t="s">
        <v>2359</v>
      </c>
      <c r="C97" s="75">
        <v>992</v>
      </c>
      <c r="D97" s="82">
        <v>143</v>
      </c>
    </row>
    <row r="98" spans="1:4">
      <c r="A98" s="81" t="s">
        <v>2333</v>
      </c>
      <c r="B98" s="4" t="s">
        <v>2359</v>
      </c>
      <c r="C98" s="75">
        <v>514</v>
      </c>
      <c r="D98" s="82">
        <v>81</v>
      </c>
    </row>
    <row r="99" spans="1:4">
      <c r="A99" s="81" t="s">
        <v>2347</v>
      </c>
      <c r="B99" s="4" t="s">
        <v>2359</v>
      </c>
      <c r="C99" s="75">
        <v>991</v>
      </c>
      <c r="D99" s="82">
        <v>72</v>
      </c>
    </row>
    <row r="100" spans="1:4">
      <c r="A100" s="81" t="s">
        <v>2347</v>
      </c>
      <c r="B100" s="4" t="s">
        <v>2359</v>
      </c>
      <c r="C100" s="75">
        <v>522</v>
      </c>
      <c r="D100" s="82">
        <v>85</v>
      </c>
    </row>
    <row r="101" spans="1:4">
      <c r="A101" s="70" t="s">
        <v>2337</v>
      </c>
      <c r="B101" s="68" t="s">
        <v>2359</v>
      </c>
      <c r="C101" s="86">
        <v>873</v>
      </c>
      <c r="D101" s="87">
        <v>105</v>
      </c>
    </row>
  </sheetData>
  <pageMargins left="0.7" right="0.7" top="0.75" bottom="0.75" header="0.3" footer="0.3"/>
  <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48567-EC4B-4457-A17C-908A0797F182}">
  <dimension ref="A1:E32"/>
  <sheetViews>
    <sheetView topLeftCell="A24" zoomScale="180" zoomScaleNormal="180" workbookViewId="0">
      <selection activeCell="B32" sqref="B32"/>
    </sheetView>
  </sheetViews>
  <sheetFormatPr defaultRowHeight="14.6"/>
  <cols>
    <col min="4" max="4" width="9.84375" bestFit="1" customWidth="1"/>
  </cols>
  <sheetData>
    <row r="1" spans="1:5">
      <c r="A1" t="s">
        <v>2413</v>
      </c>
      <c r="C1" s="1" t="s">
        <v>2417</v>
      </c>
    </row>
    <row r="2" spans="1:5">
      <c r="A2" t="s">
        <v>2414</v>
      </c>
      <c r="C2" t="s">
        <v>2377</v>
      </c>
      <c r="D2" t="s">
        <v>2418</v>
      </c>
    </row>
    <row r="3" spans="1:5">
      <c r="A3" t="s">
        <v>2406</v>
      </c>
    </row>
    <row r="4" spans="1:5">
      <c r="A4" t="s">
        <v>2415</v>
      </c>
      <c r="C4" t="s">
        <v>2377</v>
      </c>
      <c r="D4" t="s">
        <v>2419</v>
      </c>
    </row>
    <row r="5" spans="1:5">
      <c r="A5" t="s">
        <v>2416</v>
      </c>
      <c r="D5">
        <v>235462354</v>
      </c>
    </row>
    <row r="6" spans="1:5">
      <c r="D6" t="s">
        <v>2420</v>
      </c>
    </row>
    <row r="7" spans="1:5">
      <c r="A7" t="s">
        <v>225</v>
      </c>
      <c r="D7" t="s">
        <v>2421</v>
      </c>
    </row>
    <row r="9" spans="1:5">
      <c r="C9" t="s">
        <v>2422</v>
      </c>
    </row>
    <row r="10" spans="1:5">
      <c r="C10" t="s">
        <v>2423</v>
      </c>
      <c r="E10" t="s">
        <v>2424</v>
      </c>
    </row>
    <row r="11" spans="1:5">
      <c r="C11" t="s">
        <v>2425</v>
      </c>
      <c r="E11" t="s">
        <v>2426</v>
      </c>
    </row>
    <row r="12" spans="1:5">
      <c r="C12" t="s">
        <v>2427</v>
      </c>
      <c r="E12" t="s">
        <v>2428</v>
      </c>
    </row>
    <row r="15" spans="1:5">
      <c r="C15" t="s">
        <v>2429</v>
      </c>
      <c r="D15" t="s">
        <v>2430</v>
      </c>
    </row>
    <row r="17" spans="3:5">
      <c r="C17" t="s">
        <v>2431</v>
      </c>
      <c r="D17" t="s">
        <v>2432</v>
      </c>
    </row>
    <row r="18" spans="3:5">
      <c r="D18">
        <v>123</v>
      </c>
    </row>
    <row r="19" spans="3:5">
      <c r="D19" t="s">
        <v>2433</v>
      </c>
    </row>
    <row r="20" spans="3:5">
      <c r="D20" t="s">
        <v>2434</v>
      </c>
    </row>
    <row r="22" spans="3:5">
      <c r="C22" t="s">
        <v>2435</v>
      </c>
    </row>
    <row r="23" spans="3:5">
      <c r="C23" t="s">
        <v>2436</v>
      </c>
    </row>
    <row r="25" spans="3:5">
      <c r="C25" t="s">
        <v>2437</v>
      </c>
    </row>
    <row r="26" spans="3:5">
      <c r="C26" t="s">
        <v>2438</v>
      </c>
    </row>
    <row r="27" spans="3:5">
      <c r="C27" t="s">
        <v>2439</v>
      </c>
    </row>
    <row r="29" spans="3:5">
      <c r="C29" t="s">
        <v>2440</v>
      </c>
    </row>
    <row r="30" spans="3:5">
      <c r="C30" t="s">
        <v>2441</v>
      </c>
    </row>
    <row r="31" spans="3:5">
      <c r="C31" t="s">
        <v>2442</v>
      </c>
      <c r="E31" t="s">
        <v>2445</v>
      </c>
    </row>
    <row r="32" spans="3:5">
      <c r="C32" t="s">
        <v>2443</v>
      </c>
      <c r="E32" t="s">
        <v>2444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BE1DF-F37F-467F-88A4-A5FAC182B0C9}">
  <dimension ref="A1:J29"/>
  <sheetViews>
    <sheetView topLeftCell="A20" zoomScale="160" zoomScaleNormal="160" workbookViewId="0">
      <selection activeCell="E28" sqref="E28"/>
    </sheetView>
  </sheetViews>
  <sheetFormatPr defaultRowHeight="14.6"/>
  <sheetData>
    <row r="1" spans="1:10">
      <c r="A1" s="46" t="s">
        <v>2452</v>
      </c>
    </row>
    <row r="2" spans="1:10">
      <c r="A2" t="s">
        <v>2453</v>
      </c>
    </row>
    <row r="4" spans="1:10">
      <c r="A4" t="s">
        <v>2454</v>
      </c>
      <c r="B4" t="s">
        <v>2459</v>
      </c>
    </row>
    <row r="5" spans="1:10">
      <c r="A5" t="s">
        <v>2455</v>
      </c>
    </row>
    <row r="6" spans="1:10">
      <c r="A6" t="s">
        <v>2456</v>
      </c>
    </row>
    <row r="7" spans="1:10">
      <c r="A7" t="s">
        <v>2457</v>
      </c>
      <c r="E7" t="s">
        <v>2464</v>
      </c>
    </row>
    <row r="8" spans="1:10">
      <c r="A8" t="s">
        <v>2458</v>
      </c>
    </row>
    <row r="9" spans="1:10">
      <c r="J9" t="s">
        <v>2471</v>
      </c>
    </row>
    <row r="10" spans="1:10">
      <c r="A10" s="91" t="s">
        <v>2460</v>
      </c>
      <c r="C10" t="s">
        <v>2461</v>
      </c>
      <c r="J10" t="s">
        <v>19</v>
      </c>
    </row>
    <row r="11" spans="1:10">
      <c r="A11" s="91" t="s">
        <v>2462</v>
      </c>
      <c r="C11" t="s">
        <v>2463</v>
      </c>
      <c r="J11" t="b">
        <f>J10=J9</f>
        <v>0</v>
      </c>
    </row>
    <row r="12" spans="1:10">
      <c r="A12" t="s">
        <v>2465</v>
      </c>
      <c r="C12" t="s">
        <v>2466</v>
      </c>
    </row>
    <row r="13" spans="1:10">
      <c r="A13" t="s">
        <v>2467</v>
      </c>
      <c r="C13" t="s">
        <v>2468</v>
      </c>
    </row>
    <row r="14" spans="1:10">
      <c r="A14" s="1" t="s">
        <v>2469</v>
      </c>
      <c r="B14" s="1"/>
      <c r="C14" s="1" t="s">
        <v>2470</v>
      </c>
    </row>
    <row r="15" spans="1:10">
      <c r="A15" t="s">
        <v>2472</v>
      </c>
      <c r="C15" t="s">
        <v>2473</v>
      </c>
    </row>
    <row r="16" spans="1:10">
      <c r="C16" t="s">
        <v>2474</v>
      </c>
    </row>
    <row r="18" spans="1:5">
      <c r="A18" t="s">
        <v>2475</v>
      </c>
    </row>
    <row r="20" spans="1:5">
      <c r="B20" t="str">
        <f>Prod[[#Headers],[Month]]</f>
        <v>Month</v>
      </c>
      <c r="D20">
        <f>DSUM(Prod[#All],Prod[[#Headers],[Sales]],'Database Function'!B20:B22)</f>
        <v>12806</v>
      </c>
    </row>
    <row r="21" spans="1:5">
      <c r="B21" t="s">
        <v>2270</v>
      </c>
    </row>
    <row r="22" spans="1:5">
      <c r="B22" t="s">
        <v>2271</v>
      </c>
    </row>
    <row r="24" spans="1:5">
      <c r="A24" t="s">
        <v>2458</v>
      </c>
      <c r="B24" t="s">
        <v>2476</v>
      </c>
    </row>
    <row r="25" spans="1:5">
      <c r="B25" t="s">
        <v>2477</v>
      </c>
    </row>
    <row r="27" spans="1:5">
      <c r="A27" t="s">
        <v>2478</v>
      </c>
      <c r="C27" t="s">
        <v>2479</v>
      </c>
    </row>
    <row r="28" spans="1:5">
      <c r="A28" t="s">
        <v>2480</v>
      </c>
      <c r="C28" t="s">
        <v>2481</v>
      </c>
      <c r="E28" t="s">
        <v>2484</v>
      </c>
    </row>
    <row r="29" spans="1:5">
      <c r="A29" t="s">
        <v>2482</v>
      </c>
      <c r="C29" t="s">
        <v>2483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85E11-A3E5-4847-AF2E-2620D7B2F13E}">
  <dimension ref="A1:L108"/>
  <sheetViews>
    <sheetView topLeftCell="A3" zoomScale="120" zoomScaleNormal="120" workbookViewId="0">
      <selection activeCell="A9" sqref="A9"/>
    </sheetView>
  </sheetViews>
  <sheetFormatPr defaultColWidth="9" defaultRowHeight="12.45"/>
  <cols>
    <col min="1" max="1" width="31.3828125" style="93" bestFit="1" customWidth="1"/>
    <col min="2" max="2" width="20.4609375" style="93" bestFit="1" customWidth="1"/>
    <col min="3" max="3" width="12" style="93" customWidth="1"/>
    <col min="4" max="4" width="11" style="92" customWidth="1"/>
    <col min="5" max="5" width="12" style="92" customWidth="1"/>
    <col min="6" max="6" width="16.4609375" style="92" customWidth="1"/>
    <col min="7" max="7" width="15.07421875" style="92" customWidth="1"/>
    <col min="8" max="10" width="9" style="93"/>
    <col min="11" max="11" width="18.3046875" style="93" customWidth="1"/>
    <col min="12" max="228" width="9" style="93"/>
    <col min="229" max="229" width="31.3828125" style="93" bestFit="1" customWidth="1"/>
    <col min="230" max="230" width="20.4609375" style="93" bestFit="1" customWidth="1"/>
    <col min="231" max="231" width="12" style="93" customWidth="1"/>
    <col min="232" max="232" width="11" style="93" customWidth="1"/>
    <col min="233" max="233" width="12" style="93" customWidth="1"/>
    <col min="234" max="234" width="16.4609375" style="93" customWidth="1"/>
    <col min="235" max="235" width="15.07421875" style="93" customWidth="1"/>
    <col min="236" max="236" width="9" style="93"/>
    <col min="237" max="237" width="16.4609375" style="93" bestFit="1" customWidth="1"/>
    <col min="238" max="238" width="5.4609375" style="93" customWidth="1"/>
    <col min="239" max="484" width="9" style="93"/>
    <col min="485" max="485" width="31.3828125" style="93" bestFit="1" customWidth="1"/>
    <col min="486" max="486" width="20.4609375" style="93" bestFit="1" customWidth="1"/>
    <col min="487" max="487" width="12" style="93" customWidth="1"/>
    <col min="488" max="488" width="11" style="93" customWidth="1"/>
    <col min="489" max="489" width="12" style="93" customWidth="1"/>
    <col min="490" max="490" width="16.4609375" style="93" customWidth="1"/>
    <col min="491" max="491" width="15.07421875" style="93" customWidth="1"/>
    <col min="492" max="492" width="9" style="93"/>
    <col min="493" max="493" width="16.4609375" style="93" bestFit="1" customWidth="1"/>
    <col min="494" max="494" width="5.4609375" style="93" customWidth="1"/>
    <col min="495" max="740" width="9" style="93"/>
    <col min="741" max="741" width="31.3828125" style="93" bestFit="1" customWidth="1"/>
    <col min="742" max="742" width="20.4609375" style="93" bestFit="1" customWidth="1"/>
    <col min="743" max="743" width="12" style="93" customWidth="1"/>
    <col min="744" max="744" width="11" style="93" customWidth="1"/>
    <col min="745" max="745" width="12" style="93" customWidth="1"/>
    <col min="746" max="746" width="16.4609375" style="93" customWidth="1"/>
    <col min="747" max="747" width="15.07421875" style="93" customWidth="1"/>
    <col min="748" max="748" width="9" style="93"/>
    <col min="749" max="749" width="16.4609375" style="93" bestFit="1" customWidth="1"/>
    <col min="750" max="750" width="5.4609375" style="93" customWidth="1"/>
    <col min="751" max="996" width="9" style="93"/>
    <col min="997" max="997" width="31.3828125" style="93" bestFit="1" customWidth="1"/>
    <col min="998" max="998" width="20.4609375" style="93" bestFit="1" customWidth="1"/>
    <col min="999" max="999" width="12" style="93" customWidth="1"/>
    <col min="1000" max="1000" width="11" style="93" customWidth="1"/>
    <col min="1001" max="1001" width="12" style="93" customWidth="1"/>
    <col min="1002" max="1002" width="16.4609375" style="93" customWidth="1"/>
    <col min="1003" max="1003" width="15.07421875" style="93" customWidth="1"/>
    <col min="1004" max="1004" width="9" style="93"/>
    <col min="1005" max="1005" width="16.4609375" style="93" bestFit="1" customWidth="1"/>
    <col min="1006" max="1006" width="5.4609375" style="93" customWidth="1"/>
    <col min="1007" max="1252" width="9" style="93"/>
    <col min="1253" max="1253" width="31.3828125" style="93" bestFit="1" customWidth="1"/>
    <col min="1254" max="1254" width="20.4609375" style="93" bestFit="1" customWidth="1"/>
    <col min="1255" max="1255" width="12" style="93" customWidth="1"/>
    <col min="1256" max="1256" width="11" style="93" customWidth="1"/>
    <col min="1257" max="1257" width="12" style="93" customWidth="1"/>
    <col min="1258" max="1258" width="16.4609375" style="93" customWidth="1"/>
    <col min="1259" max="1259" width="15.07421875" style="93" customWidth="1"/>
    <col min="1260" max="1260" width="9" style="93"/>
    <col min="1261" max="1261" width="16.4609375" style="93" bestFit="1" customWidth="1"/>
    <col min="1262" max="1262" width="5.4609375" style="93" customWidth="1"/>
    <col min="1263" max="1508" width="9" style="93"/>
    <col min="1509" max="1509" width="31.3828125" style="93" bestFit="1" customWidth="1"/>
    <col min="1510" max="1510" width="20.4609375" style="93" bestFit="1" customWidth="1"/>
    <col min="1511" max="1511" width="12" style="93" customWidth="1"/>
    <col min="1512" max="1512" width="11" style="93" customWidth="1"/>
    <col min="1513" max="1513" width="12" style="93" customWidth="1"/>
    <col min="1514" max="1514" width="16.4609375" style="93" customWidth="1"/>
    <col min="1515" max="1515" width="15.07421875" style="93" customWidth="1"/>
    <col min="1516" max="1516" width="9" style="93"/>
    <col min="1517" max="1517" width="16.4609375" style="93" bestFit="1" customWidth="1"/>
    <col min="1518" max="1518" width="5.4609375" style="93" customWidth="1"/>
    <col min="1519" max="1764" width="9" style="93"/>
    <col min="1765" max="1765" width="31.3828125" style="93" bestFit="1" customWidth="1"/>
    <col min="1766" max="1766" width="20.4609375" style="93" bestFit="1" customWidth="1"/>
    <col min="1767" max="1767" width="12" style="93" customWidth="1"/>
    <col min="1768" max="1768" width="11" style="93" customWidth="1"/>
    <col min="1769" max="1769" width="12" style="93" customWidth="1"/>
    <col min="1770" max="1770" width="16.4609375" style="93" customWidth="1"/>
    <col min="1771" max="1771" width="15.07421875" style="93" customWidth="1"/>
    <col min="1772" max="1772" width="9" style="93"/>
    <col min="1773" max="1773" width="16.4609375" style="93" bestFit="1" customWidth="1"/>
    <col min="1774" max="1774" width="5.4609375" style="93" customWidth="1"/>
    <col min="1775" max="2020" width="9" style="93"/>
    <col min="2021" max="2021" width="31.3828125" style="93" bestFit="1" customWidth="1"/>
    <col min="2022" max="2022" width="20.4609375" style="93" bestFit="1" customWidth="1"/>
    <col min="2023" max="2023" width="12" style="93" customWidth="1"/>
    <col min="2024" max="2024" width="11" style="93" customWidth="1"/>
    <col min="2025" max="2025" width="12" style="93" customWidth="1"/>
    <col min="2026" max="2026" width="16.4609375" style="93" customWidth="1"/>
    <col min="2027" max="2027" width="15.07421875" style="93" customWidth="1"/>
    <col min="2028" max="2028" width="9" style="93"/>
    <col min="2029" max="2029" width="16.4609375" style="93" bestFit="1" customWidth="1"/>
    <col min="2030" max="2030" width="5.4609375" style="93" customWidth="1"/>
    <col min="2031" max="2276" width="9" style="93"/>
    <col min="2277" max="2277" width="31.3828125" style="93" bestFit="1" customWidth="1"/>
    <col min="2278" max="2278" width="20.4609375" style="93" bestFit="1" customWidth="1"/>
    <col min="2279" max="2279" width="12" style="93" customWidth="1"/>
    <col min="2280" max="2280" width="11" style="93" customWidth="1"/>
    <col min="2281" max="2281" width="12" style="93" customWidth="1"/>
    <col min="2282" max="2282" width="16.4609375" style="93" customWidth="1"/>
    <col min="2283" max="2283" width="15.07421875" style="93" customWidth="1"/>
    <col min="2284" max="2284" width="9" style="93"/>
    <col min="2285" max="2285" width="16.4609375" style="93" bestFit="1" customWidth="1"/>
    <col min="2286" max="2286" width="5.4609375" style="93" customWidth="1"/>
    <col min="2287" max="2532" width="9" style="93"/>
    <col min="2533" max="2533" width="31.3828125" style="93" bestFit="1" customWidth="1"/>
    <col min="2534" max="2534" width="20.4609375" style="93" bestFit="1" customWidth="1"/>
    <col min="2535" max="2535" width="12" style="93" customWidth="1"/>
    <col min="2536" max="2536" width="11" style="93" customWidth="1"/>
    <col min="2537" max="2537" width="12" style="93" customWidth="1"/>
    <col min="2538" max="2538" width="16.4609375" style="93" customWidth="1"/>
    <col min="2539" max="2539" width="15.07421875" style="93" customWidth="1"/>
    <col min="2540" max="2540" width="9" style="93"/>
    <col min="2541" max="2541" width="16.4609375" style="93" bestFit="1" customWidth="1"/>
    <col min="2542" max="2542" width="5.4609375" style="93" customWidth="1"/>
    <col min="2543" max="2788" width="9" style="93"/>
    <col min="2789" max="2789" width="31.3828125" style="93" bestFit="1" customWidth="1"/>
    <col min="2790" max="2790" width="20.4609375" style="93" bestFit="1" customWidth="1"/>
    <col min="2791" max="2791" width="12" style="93" customWidth="1"/>
    <col min="2792" max="2792" width="11" style="93" customWidth="1"/>
    <col min="2793" max="2793" width="12" style="93" customWidth="1"/>
    <col min="2794" max="2794" width="16.4609375" style="93" customWidth="1"/>
    <col min="2795" max="2795" width="15.07421875" style="93" customWidth="1"/>
    <col min="2796" max="2796" width="9" style="93"/>
    <col min="2797" max="2797" width="16.4609375" style="93" bestFit="1" customWidth="1"/>
    <col min="2798" max="2798" width="5.4609375" style="93" customWidth="1"/>
    <col min="2799" max="3044" width="9" style="93"/>
    <col min="3045" max="3045" width="31.3828125" style="93" bestFit="1" customWidth="1"/>
    <col min="3046" max="3046" width="20.4609375" style="93" bestFit="1" customWidth="1"/>
    <col min="3047" max="3047" width="12" style="93" customWidth="1"/>
    <col min="3048" max="3048" width="11" style="93" customWidth="1"/>
    <col min="3049" max="3049" width="12" style="93" customWidth="1"/>
    <col min="3050" max="3050" width="16.4609375" style="93" customWidth="1"/>
    <col min="3051" max="3051" width="15.07421875" style="93" customWidth="1"/>
    <col min="3052" max="3052" width="9" style="93"/>
    <col min="3053" max="3053" width="16.4609375" style="93" bestFit="1" customWidth="1"/>
    <col min="3054" max="3054" width="5.4609375" style="93" customWidth="1"/>
    <col min="3055" max="3300" width="9" style="93"/>
    <col min="3301" max="3301" width="31.3828125" style="93" bestFit="1" customWidth="1"/>
    <col min="3302" max="3302" width="20.4609375" style="93" bestFit="1" customWidth="1"/>
    <col min="3303" max="3303" width="12" style="93" customWidth="1"/>
    <col min="3304" max="3304" width="11" style="93" customWidth="1"/>
    <col min="3305" max="3305" width="12" style="93" customWidth="1"/>
    <col min="3306" max="3306" width="16.4609375" style="93" customWidth="1"/>
    <col min="3307" max="3307" width="15.07421875" style="93" customWidth="1"/>
    <col min="3308" max="3308" width="9" style="93"/>
    <col min="3309" max="3309" width="16.4609375" style="93" bestFit="1" customWidth="1"/>
    <col min="3310" max="3310" width="5.4609375" style="93" customWidth="1"/>
    <col min="3311" max="3556" width="9" style="93"/>
    <col min="3557" max="3557" width="31.3828125" style="93" bestFit="1" customWidth="1"/>
    <col min="3558" max="3558" width="20.4609375" style="93" bestFit="1" customWidth="1"/>
    <col min="3559" max="3559" width="12" style="93" customWidth="1"/>
    <col min="3560" max="3560" width="11" style="93" customWidth="1"/>
    <col min="3561" max="3561" width="12" style="93" customWidth="1"/>
    <col min="3562" max="3562" width="16.4609375" style="93" customWidth="1"/>
    <col min="3563" max="3563" width="15.07421875" style="93" customWidth="1"/>
    <col min="3564" max="3564" width="9" style="93"/>
    <col min="3565" max="3565" width="16.4609375" style="93" bestFit="1" customWidth="1"/>
    <col min="3566" max="3566" width="5.4609375" style="93" customWidth="1"/>
    <col min="3567" max="3812" width="9" style="93"/>
    <col min="3813" max="3813" width="31.3828125" style="93" bestFit="1" customWidth="1"/>
    <col min="3814" max="3814" width="20.4609375" style="93" bestFit="1" customWidth="1"/>
    <col min="3815" max="3815" width="12" style="93" customWidth="1"/>
    <col min="3816" max="3816" width="11" style="93" customWidth="1"/>
    <col min="3817" max="3817" width="12" style="93" customWidth="1"/>
    <col min="3818" max="3818" width="16.4609375" style="93" customWidth="1"/>
    <col min="3819" max="3819" width="15.07421875" style="93" customWidth="1"/>
    <col min="3820" max="3820" width="9" style="93"/>
    <col min="3821" max="3821" width="16.4609375" style="93" bestFit="1" customWidth="1"/>
    <col min="3822" max="3822" width="5.4609375" style="93" customWidth="1"/>
    <col min="3823" max="4068" width="9" style="93"/>
    <col min="4069" max="4069" width="31.3828125" style="93" bestFit="1" customWidth="1"/>
    <col min="4070" max="4070" width="20.4609375" style="93" bestFit="1" customWidth="1"/>
    <col min="4071" max="4071" width="12" style="93" customWidth="1"/>
    <col min="4072" max="4072" width="11" style="93" customWidth="1"/>
    <col min="4073" max="4073" width="12" style="93" customWidth="1"/>
    <col min="4074" max="4074" width="16.4609375" style="93" customWidth="1"/>
    <col min="4075" max="4075" width="15.07421875" style="93" customWidth="1"/>
    <col min="4076" max="4076" width="9" style="93"/>
    <col min="4077" max="4077" width="16.4609375" style="93" bestFit="1" customWidth="1"/>
    <col min="4078" max="4078" width="5.4609375" style="93" customWidth="1"/>
    <col min="4079" max="4324" width="9" style="93"/>
    <col min="4325" max="4325" width="31.3828125" style="93" bestFit="1" customWidth="1"/>
    <col min="4326" max="4326" width="20.4609375" style="93" bestFit="1" customWidth="1"/>
    <col min="4327" max="4327" width="12" style="93" customWidth="1"/>
    <col min="4328" max="4328" width="11" style="93" customWidth="1"/>
    <col min="4329" max="4329" width="12" style="93" customWidth="1"/>
    <col min="4330" max="4330" width="16.4609375" style="93" customWidth="1"/>
    <col min="4331" max="4331" width="15.07421875" style="93" customWidth="1"/>
    <col min="4332" max="4332" width="9" style="93"/>
    <col min="4333" max="4333" width="16.4609375" style="93" bestFit="1" customWidth="1"/>
    <col min="4334" max="4334" width="5.4609375" style="93" customWidth="1"/>
    <col min="4335" max="4580" width="9" style="93"/>
    <col min="4581" max="4581" width="31.3828125" style="93" bestFit="1" customWidth="1"/>
    <col min="4582" max="4582" width="20.4609375" style="93" bestFit="1" customWidth="1"/>
    <col min="4583" max="4583" width="12" style="93" customWidth="1"/>
    <col min="4584" max="4584" width="11" style="93" customWidth="1"/>
    <col min="4585" max="4585" width="12" style="93" customWidth="1"/>
    <col min="4586" max="4586" width="16.4609375" style="93" customWidth="1"/>
    <col min="4587" max="4587" width="15.07421875" style="93" customWidth="1"/>
    <col min="4588" max="4588" width="9" style="93"/>
    <col min="4589" max="4589" width="16.4609375" style="93" bestFit="1" customWidth="1"/>
    <col min="4590" max="4590" width="5.4609375" style="93" customWidth="1"/>
    <col min="4591" max="4836" width="9" style="93"/>
    <col min="4837" max="4837" width="31.3828125" style="93" bestFit="1" customWidth="1"/>
    <col min="4838" max="4838" width="20.4609375" style="93" bestFit="1" customWidth="1"/>
    <col min="4839" max="4839" width="12" style="93" customWidth="1"/>
    <col min="4840" max="4840" width="11" style="93" customWidth="1"/>
    <col min="4841" max="4841" width="12" style="93" customWidth="1"/>
    <col min="4842" max="4842" width="16.4609375" style="93" customWidth="1"/>
    <col min="4843" max="4843" width="15.07421875" style="93" customWidth="1"/>
    <col min="4844" max="4844" width="9" style="93"/>
    <col min="4845" max="4845" width="16.4609375" style="93" bestFit="1" customWidth="1"/>
    <col min="4846" max="4846" width="5.4609375" style="93" customWidth="1"/>
    <col min="4847" max="5092" width="9" style="93"/>
    <col min="5093" max="5093" width="31.3828125" style="93" bestFit="1" customWidth="1"/>
    <col min="5094" max="5094" width="20.4609375" style="93" bestFit="1" customWidth="1"/>
    <col min="5095" max="5095" width="12" style="93" customWidth="1"/>
    <col min="5096" max="5096" width="11" style="93" customWidth="1"/>
    <col min="5097" max="5097" width="12" style="93" customWidth="1"/>
    <col min="5098" max="5098" width="16.4609375" style="93" customWidth="1"/>
    <col min="5099" max="5099" width="15.07421875" style="93" customWidth="1"/>
    <col min="5100" max="5100" width="9" style="93"/>
    <col min="5101" max="5101" width="16.4609375" style="93" bestFit="1" customWidth="1"/>
    <col min="5102" max="5102" width="5.4609375" style="93" customWidth="1"/>
    <col min="5103" max="5348" width="9" style="93"/>
    <col min="5349" max="5349" width="31.3828125" style="93" bestFit="1" customWidth="1"/>
    <col min="5350" max="5350" width="20.4609375" style="93" bestFit="1" customWidth="1"/>
    <col min="5351" max="5351" width="12" style="93" customWidth="1"/>
    <col min="5352" max="5352" width="11" style="93" customWidth="1"/>
    <col min="5353" max="5353" width="12" style="93" customWidth="1"/>
    <col min="5354" max="5354" width="16.4609375" style="93" customWidth="1"/>
    <col min="5355" max="5355" width="15.07421875" style="93" customWidth="1"/>
    <col min="5356" max="5356" width="9" style="93"/>
    <col min="5357" max="5357" width="16.4609375" style="93" bestFit="1" customWidth="1"/>
    <col min="5358" max="5358" width="5.4609375" style="93" customWidth="1"/>
    <col min="5359" max="5604" width="9" style="93"/>
    <col min="5605" max="5605" width="31.3828125" style="93" bestFit="1" customWidth="1"/>
    <col min="5606" max="5606" width="20.4609375" style="93" bestFit="1" customWidth="1"/>
    <col min="5607" max="5607" width="12" style="93" customWidth="1"/>
    <col min="5608" max="5608" width="11" style="93" customWidth="1"/>
    <col min="5609" max="5609" width="12" style="93" customWidth="1"/>
    <col min="5610" max="5610" width="16.4609375" style="93" customWidth="1"/>
    <col min="5611" max="5611" width="15.07421875" style="93" customWidth="1"/>
    <col min="5612" max="5612" width="9" style="93"/>
    <col min="5613" max="5613" width="16.4609375" style="93" bestFit="1" customWidth="1"/>
    <col min="5614" max="5614" width="5.4609375" style="93" customWidth="1"/>
    <col min="5615" max="5860" width="9" style="93"/>
    <col min="5861" max="5861" width="31.3828125" style="93" bestFit="1" customWidth="1"/>
    <col min="5862" max="5862" width="20.4609375" style="93" bestFit="1" customWidth="1"/>
    <col min="5863" max="5863" width="12" style="93" customWidth="1"/>
    <col min="5864" max="5864" width="11" style="93" customWidth="1"/>
    <col min="5865" max="5865" width="12" style="93" customWidth="1"/>
    <col min="5866" max="5866" width="16.4609375" style="93" customWidth="1"/>
    <col min="5867" max="5867" width="15.07421875" style="93" customWidth="1"/>
    <col min="5868" max="5868" width="9" style="93"/>
    <col min="5869" max="5869" width="16.4609375" style="93" bestFit="1" customWidth="1"/>
    <col min="5870" max="5870" width="5.4609375" style="93" customWidth="1"/>
    <col min="5871" max="6116" width="9" style="93"/>
    <col min="6117" max="6117" width="31.3828125" style="93" bestFit="1" customWidth="1"/>
    <col min="6118" max="6118" width="20.4609375" style="93" bestFit="1" customWidth="1"/>
    <col min="6119" max="6119" width="12" style="93" customWidth="1"/>
    <col min="6120" max="6120" width="11" style="93" customWidth="1"/>
    <col min="6121" max="6121" width="12" style="93" customWidth="1"/>
    <col min="6122" max="6122" width="16.4609375" style="93" customWidth="1"/>
    <col min="6123" max="6123" width="15.07421875" style="93" customWidth="1"/>
    <col min="6124" max="6124" width="9" style="93"/>
    <col min="6125" max="6125" width="16.4609375" style="93" bestFit="1" customWidth="1"/>
    <col min="6126" max="6126" width="5.4609375" style="93" customWidth="1"/>
    <col min="6127" max="6372" width="9" style="93"/>
    <col min="6373" max="6373" width="31.3828125" style="93" bestFit="1" customWidth="1"/>
    <col min="6374" max="6374" width="20.4609375" style="93" bestFit="1" customWidth="1"/>
    <col min="6375" max="6375" width="12" style="93" customWidth="1"/>
    <col min="6376" max="6376" width="11" style="93" customWidth="1"/>
    <col min="6377" max="6377" width="12" style="93" customWidth="1"/>
    <col min="6378" max="6378" width="16.4609375" style="93" customWidth="1"/>
    <col min="6379" max="6379" width="15.07421875" style="93" customWidth="1"/>
    <col min="6380" max="6380" width="9" style="93"/>
    <col min="6381" max="6381" width="16.4609375" style="93" bestFit="1" customWidth="1"/>
    <col min="6382" max="6382" width="5.4609375" style="93" customWidth="1"/>
    <col min="6383" max="6628" width="9" style="93"/>
    <col min="6629" max="6629" width="31.3828125" style="93" bestFit="1" customWidth="1"/>
    <col min="6630" max="6630" width="20.4609375" style="93" bestFit="1" customWidth="1"/>
    <col min="6631" max="6631" width="12" style="93" customWidth="1"/>
    <col min="6632" max="6632" width="11" style="93" customWidth="1"/>
    <col min="6633" max="6633" width="12" style="93" customWidth="1"/>
    <col min="6634" max="6634" width="16.4609375" style="93" customWidth="1"/>
    <col min="6635" max="6635" width="15.07421875" style="93" customWidth="1"/>
    <col min="6636" max="6636" width="9" style="93"/>
    <col min="6637" max="6637" width="16.4609375" style="93" bestFit="1" customWidth="1"/>
    <col min="6638" max="6638" width="5.4609375" style="93" customWidth="1"/>
    <col min="6639" max="6884" width="9" style="93"/>
    <col min="6885" max="6885" width="31.3828125" style="93" bestFit="1" customWidth="1"/>
    <col min="6886" max="6886" width="20.4609375" style="93" bestFit="1" customWidth="1"/>
    <col min="6887" max="6887" width="12" style="93" customWidth="1"/>
    <col min="6888" max="6888" width="11" style="93" customWidth="1"/>
    <col min="6889" max="6889" width="12" style="93" customWidth="1"/>
    <col min="6890" max="6890" width="16.4609375" style="93" customWidth="1"/>
    <col min="6891" max="6891" width="15.07421875" style="93" customWidth="1"/>
    <col min="6892" max="6892" width="9" style="93"/>
    <col min="6893" max="6893" width="16.4609375" style="93" bestFit="1" customWidth="1"/>
    <col min="6894" max="6894" width="5.4609375" style="93" customWidth="1"/>
    <col min="6895" max="7140" width="9" style="93"/>
    <col min="7141" max="7141" width="31.3828125" style="93" bestFit="1" customWidth="1"/>
    <col min="7142" max="7142" width="20.4609375" style="93" bestFit="1" customWidth="1"/>
    <col min="7143" max="7143" width="12" style="93" customWidth="1"/>
    <col min="7144" max="7144" width="11" style="93" customWidth="1"/>
    <col min="7145" max="7145" width="12" style="93" customWidth="1"/>
    <col min="7146" max="7146" width="16.4609375" style="93" customWidth="1"/>
    <col min="7147" max="7147" width="15.07421875" style="93" customWidth="1"/>
    <col min="7148" max="7148" width="9" style="93"/>
    <col min="7149" max="7149" width="16.4609375" style="93" bestFit="1" customWidth="1"/>
    <col min="7150" max="7150" width="5.4609375" style="93" customWidth="1"/>
    <col min="7151" max="7396" width="9" style="93"/>
    <col min="7397" max="7397" width="31.3828125" style="93" bestFit="1" customWidth="1"/>
    <col min="7398" max="7398" width="20.4609375" style="93" bestFit="1" customWidth="1"/>
    <col min="7399" max="7399" width="12" style="93" customWidth="1"/>
    <col min="7400" max="7400" width="11" style="93" customWidth="1"/>
    <col min="7401" max="7401" width="12" style="93" customWidth="1"/>
    <col min="7402" max="7402" width="16.4609375" style="93" customWidth="1"/>
    <col min="7403" max="7403" width="15.07421875" style="93" customWidth="1"/>
    <col min="7404" max="7404" width="9" style="93"/>
    <col min="7405" max="7405" width="16.4609375" style="93" bestFit="1" customWidth="1"/>
    <col min="7406" max="7406" width="5.4609375" style="93" customWidth="1"/>
    <col min="7407" max="7652" width="9" style="93"/>
    <col min="7653" max="7653" width="31.3828125" style="93" bestFit="1" customWidth="1"/>
    <col min="7654" max="7654" width="20.4609375" style="93" bestFit="1" customWidth="1"/>
    <col min="7655" max="7655" width="12" style="93" customWidth="1"/>
    <col min="7656" max="7656" width="11" style="93" customWidth="1"/>
    <col min="7657" max="7657" width="12" style="93" customWidth="1"/>
    <col min="7658" max="7658" width="16.4609375" style="93" customWidth="1"/>
    <col min="7659" max="7659" width="15.07421875" style="93" customWidth="1"/>
    <col min="7660" max="7660" width="9" style="93"/>
    <col min="7661" max="7661" width="16.4609375" style="93" bestFit="1" customWidth="1"/>
    <col min="7662" max="7662" width="5.4609375" style="93" customWidth="1"/>
    <col min="7663" max="7908" width="9" style="93"/>
    <col min="7909" max="7909" width="31.3828125" style="93" bestFit="1" customWidth="1"/>
    <col min="7910" max="7910" width="20.4609375" style="93" bestFit="1" customWidth="1"/>
    <col min="7911" max="7911" width="12" style="93" customWidth="1"/>
    <col min="7912" max="7912" width="11" style="93" customWidth="1"/>
    <col min="7913" max="7913" width="12" style="93" customWidth="1"/>
    <col min="7914" max="7914" width="16.4609375" style="93" customWidth="1"/>
    <col min="7915" max="7915" width="15.07421875" style="93" customWidth="1"/>
    <col min="7916" max="7916" width="9" style="93"/>
    <col min="7917" max="7917" width="16.4609375" style="93" bestFit="1" customWidth="1"/>
    <col min="7918" max="7918" width="5.4609375" style="93" customWidth="1"/>
    <col min="7919" max="8164" width="9" style="93"/>
    <col min="8165" max="8165" width="31.3828125" style="93" bestFit="1" customWidth="1"/>
    <col min="8166" max="8166" width="20.4609375" style="93" bestFit="1" customWidth="1"/>
    <col min="8167" max="8167" width="12" style="93" customWidth="1"/>
    <col min="8168" max="8168" width="11" style="93" customWidth="1"/>
    <col min="8169" max="8169" width="12" style="93" customWidth="1"/>
    <col min="8170" max="8170" width="16.4609375" style="93" customWidth="1"/>
    <col min="8171" max="8171" width="15.07421875" style="93" customWidth="1"/>
    <col min="8172" max="8172" width="9" style="93"/>
    <col min="8173" max="8173" width="16.4609375" style="93" bestFit="1" customWidth="1"/>
    <col min="8174" max="8174" width="5.4609375" style="93" customWidth="1"/>
    <col min="8175" max="8420" width="9" style="93"/>
    <col min="8421" max="8421" width="31.3828125" style="93" bestFit="1" customWidth="1"/>
    <col min="8422" max="8422" width="20.4609375" style="93" bestFit="1" customWidth="1"/>
    <col min="8423" max="8423" width="12" style="93" customWidth="1"/>
    <col min="8424" max="8424" width="11" style="93" customWidth="1"/>
    <col min="8425" max="8425" width="12" style="93" customWidth="1"/>
    <col min="8426" max="8426" width="16.4609375" style="93" customWidth="1"/>
    <col min="8427" max="8427" width="15.07421875" style="93" customWidth="1"/>
    <col min="8428" max="8428" width="9" style="93"/>
    <col min="8429" max="8429" width="16.4609375" style="93" bestFit="1" customWidth="1"/>
    <col min="8430" max="8430" width="5.4609375" style="93" customWidth="1"/>
    <col min="8431" max="8676" width="9" style="93"/>
    <col min="8677" max="8677" width="31.3828125" style="93" bestFit="1" customWidth="1"/>
    <col min="8678" max="8678" width="20.4609375" style="93" bestFit="1" customWidth="1"/>
    <col min="8679" max="8679" width="12" style="93" customWidth="1"/>
    <col min="8680" max="8680" width="11" style="93" customWidth="1"/>
    <col min="8681" max="8681" width="12" style="93" customWidth="1"/>
    <col min="8682" max="8682" width="16.4609375" style="93" customWidth="1"/>
    <col min="8683" max="8683" width="15.07421875" style="93" customWidth="1"/>
    <col min="8684" max="8684" width="9" style="93"/>
    <col min="8685" max="8685" width="16.4609375" style="93" bestFit="1" customWidth="1"/>
    <col min="8686" max="8686" width="5.4609375" style="93" customWidth="1"/>
    <col min="8687" max="8932" width="9" style="93"/>
    <col min="8933" max="8933" width="31.3828125" style="93" bestFit="1" customWidth="1"/>
    <col min="8934" max="8934" width="20.4609375" style="93" bestFit="1" customWidth="1"/>
    <col min="8935" max="8935" width="12" style="93" customWidth="1"/>
    <col min="8936" max="8936" width="11" style="93" customWidth="1"/>
    <col min="8937" max="8937" width="12" style="93" customWidth="1"/>
    <col min="8938" max="8938" width="16.4609375" style="93" customWidth="1"/>
    <col min="8939" max="8939" width="15.07421875" style="93" customWidth="1"/>
    <col min="8940" max="8940" width="9" style="93"/>
    <col min="8941" max="8941" width="16.4609375" style="93" bestFit="1" customWidth="1"/>
    <col min="8942" max="8942" width="5.4609375" style="93" customWidth="1"/>
    <col min="8943" max="9188" width="9" style="93"/>
    <col min="9189" max="9189" width="31.3828125" style="93" bestFit="1" customWidth="1"/>
    <col min="9190" max="9190" width="20.4609375" style="93" bestFit="1" customWidth="1"/>
    <col min="9191" max="9191" width="12" style="93" customWidth="1"/>
    <col min="9192" max="9192" width="11" style="93" customWidth="1"/>
    <col min="9193" max="9193" width="12" style="93" customWidth="1"/>
    <col min="9194" max="9194" width="16.4609375" style="93" customWidth="1"/>
    <col min="9195" max="9195" width="15.07421875" style="93" customWidth="1"/>
    <col min="9196" max="9196" width="9" style="93"/>
    <col min="9197" max="9197" width="16.4609375" style="93" bestFit="1" customWidth="1"/>
    <col min="9198" max="9198" width="5.4609375" style="93" customWidth="1"/>
    <col min="9199" max="9444" width="9" style="93"/>
    <col min="9445" max="9445" width="31.3828125" style="93" bestFit="1" customWidth="1"/>
    <col min="9446" max="9446" width="20.4609375" style="93" bestFit="1" customWidth="1"/>
    <col min="9447" max="9447" width="12" style="93" customWidth="1"/>
    <col min="9448" max="9448" width="11" style="93" customWidth="1"/>
    <col min="9449" max="9449" width="12" style="93" customWidth="1"/>
    <col min="9450" max="9450" width="16.4609375" style="93" customWidth="1"/>
    <col min="9451" max="9451" width="15.07421875" style="93" customWidth="1"/>
    <col min="9452" max="9452" width="9" style="93"/>
    <col min="9453" max="9453" width="16.4609375" style="93" bestFit="1" customWidth="1"/>
    <col min="9454" max="9454" width="5.4609375" style="93" customWidth="1"/>
    <col min="9455" max="9700" width="9" style="93"/>
    <col min="9701" max="9701" width="31.3828125" style="93" bestFit="1" customWidth="1"/>
    <col min="9702" max="9702" width="20.4609375" style="93" bestFit="1" customWidth="1"/>
    <col min="9703" max="9703" width="12" style="93" customWidth="1"/>
    <col min="9704" max="9704" width="11" style="93" customWidth="1"/>
    <col min="9705" max="9705" width="12" style="93" customWidth="1"/>
    <col min="9706" max="9706" width="16.4609375" style="93" customWidth="1"/>
    <col min="9707" max="9707" width="15.07421875" style="93" customWidth="1"/>
    <col min="9708" max="9708" width="9" style="93"/>
    <col min="9709" max="9709" width="16.4609375" style="93" bestFit="1" customWidth="1"/>
    <col min="9710" max="9710" width="5.4609375" style="93" customWidth="1"/>
    <col min="9711" max="9956" width="9" style="93"/>
    <col min="9957" max="9957" width="31.3828125" style="93" bestFit="1" customWidth="1"/>
    <col min="9958" max="9958" width="20.4609375" style="93" bestFit="1" customWidth="1"/>
    <col min="9959" max="9959" width="12" style="93" customWidth="1"/>
    <col min="9960" max="9960" width="11" style="93" customWidth="1"/>
    <col min="9961" max="9961" width="12" style="93" customWidth="1"/>
    <col min="9962" max="9962" width="16.4609375" style="93" customWidth="1"/>
    <col min="9963" max="9963" width="15.07421875" style="93" customWidth="1"/>
    <col min="9964" max="9964" width="9" style="93"/>
    <col min="9965" max="9965" width="16.4609375" style="93" bestFit="1" customWidth="1"/>
    <col min="9966" max="9966" width="5.4609375" style="93" customWidth="1"/>
    <col min="9967" max="10212" width="9" style="93"/>
    <col min="10213" max="10213" width="31.3828125" style="93" bestFit="1" customWidth="1"/>
    <col min="10214" max="10214" width="20.4609375" style="93" bestFit="1" customWidth="1"/>
    <col min="10215" max="10215" width="12" style="93" customWidth="1"/>
    <col min="10216" max="10216" width="11" style="93" customWidth="1"/>
    <col min="10217" max="10217" width="12" style="93" customWidth="1"/>
    <col min="10218" max="10218" width="16.4609375" style="93" customWidth="1"/>
    <col min="10219" max="10219" width="15.07421875" style="93" customWidth="1"/>
    <col min="10220" max="10220" width="9" style="93"/>
    <col min="10221" max="10221" width="16.4609375" style="93" bestFit="1" customWidth="1"/>
    <col min="10222" max="10222" width="5.4609375" style="93" customWidth="1"/>
    <col min="10223" max="10468" width="9" style="93"/>
    <col min="10469" max="10469" width="31.3828125" style="93" bestFit="1" customWidth="1"/>
    <col min="10470" max="10470" width="20.4609375" style="93" bestFit="1" customWidth="1"/>
    <col min="10471" max="10471" width="12" style="93" customWidth="1"/>
    <col min="10472" max="10472" width="11" style="93" customWidth="1"/>
    <col min="10473" max="10473" width="12" style="93" customWidth="1"/>
    <col min="10474" max="10474" width="16.4609375" style="93" customWidth="1"/>
    <col min="10475" max="10475" width="15.07421875" style="93" customWidth="1"/>
    <col min="10476" max="10476" width="9" style="93"/>
    <col min="10477" max="10477" width="16.4609375" style="93" bestFit="1" customWidth="1"/>
    <col min="10478" max="10478" width="5.4609375" style="93" customWidth="1"/>
    <col min="10479" max="10724" width="9" style="93"/>
    <col min="10725" max="10725" width="31.3828125" style="93" bestFit="1" customWidth="1"/>
    <col min="10726" max="10726" width="20.4609375" style="93" bestFit="1" customWidth="1"/>
    <col min="10727" max="10727" width="12" style="93" customWidth="1"/>
    <col min="10728" max="10728" width="11" style="93" customWidth="1"/>
    <col min="10729" max="10729" width="12" style="93" customWidth="1"/>
    <col min="10730" max="10730" width="16.4609375" style="93" customWidth="1"/>
    <col min="10731" max="10731" width="15.07421875" style="93" customWidth="1"/>
    <col min="10732" max="10732" width="9" style="93"/>
    <col min="10733" max="10733" width="16.4609375" style="93" bestFit="1" customWidth="1"/>
    <col min="10734" max="10734" width="5.4609375" style="93" customWidth="1"/>
    <col min="10735" max="10980" width="9" style="93"/>
    <col min="10981" max="10981" width="31.3828125" style="93" bestFit="1" customWidth="1"/>
    <col min="10982" max="10982" width="20.4609375" style="93" bestFit="1" customWidth="1"/>
    <col min="10983" max="10983" width="12" style="93" customWidth="1"/>
    <col min="10984" max="10984" width="11" style="93" customWidth="1"/>
    <col min="10985" max="10985" width="12" style="93" customWidth="1"/>
    <col min="10986" max="10986" width="16.4609375" style="93" customWidth="1"/>
    <col min="10987" max="10987" width="15.07421875" style="93" customWidth="1"/>
    <col min="10988" max="10988" width="9" style="93"/>
    <col min="10989" max="10989" width="16.4609375" style="93" bestFit="1" customWidth="1"/>
    <col min="10990" max="10990" width="5.4609375" style="93" customWidth="1"/>
    <col min="10991" max="11236" width="9" style="93"/>
    <col min="11237" max="11237" width="31.3828125" style="93" bestFit="1" customWidth="1"/>
    <col min="11238" max="11238" width="20.4609375" style="93" bestFit="1" customWidth="1"/>
    <col min="11239" max="11239" width="12" style="93" customWidth="1"/>
    <col min="11240" max="11240" width="11" style="93" customWidth="1"/>
    <col min="11241" max="11241" width="12" style="93" customWidth="1"/>
    <col min="11242" max="11242" width="16.4609375" style="93" customWidth="1"/>
    <col min="11243" max="11243" width="15.07421875" style="93" customWidth="1"/>
    <col min="11244" max="11244" width="9" style="93"/>
    <col min="11245" max="11245" width="16.4609375" style="93" bestFit="1" customWidth="1"/>
    <col min="11246" max="11246" width="5.4609375" style="93" customWidth="1"/>
    <col min="11247" max="11492" width="9" style="93"/>
    <col min="11493" max="11493" width="31.3828125" style="93" bestFit="1" customWidth="1"/>
    <col min="11494" max="11494" width="20.4609375" style="93" bestFit="1" customWidth="1"/>
    <col min="11495" max="11495" width="12" style="93" customWidth="1"/>
    <col min="11496" max="11496" width="11" style="93" customWidth="1"/>
    <col min="11497" max="11497" width="12" style="93" customWidth="1"/>
    <col min="11498" max="11498" width="16.4609375" style="93" customWidth="1"/>
    <col min="11499" max="11499" width="15.07421875" style="93" customWidth="1"/>
    <col min="11500" max="11500" width="9" style="93"/>
    <col min="11501" max="11501" width="16.4609375" style="93" bestFit="1" customWidth="1"/>
    <col min="11502" max="11502" width="5.4609375" style="93" customWidth="1"/>
    <col min="11503" max="11748" width="9" style="93"/>
    <col min="11749" max="11749" width="31.3828125" style="93" bestFit="1" customWidth="1"/>
    <col min="11750" max="11750" width="20.4609375" style="93" bestFit="1" customWidth="1"/>
    <col min="11751" max="11751" width="12" style="93" customWidth="1"/>
    <col min="11752" max="11752" width="11" style="93" customWidth="1"/>
    <col min="11753" max="11753" width="12" style="93" customWidth="1"/>
    <col min="11754" max="11754" width="16.4609375" style="93" customWidth="1"/>
    <col min="11755" max="11755" width="15.07421875" style="93" customWidth="1"/>
    <col min="11756" max="11756" width="9" style="93"/>
    <col min="11757" max="11757" width="16.4609375" style="93" bestFit="1" customWidth="1"/>
    <col min="11758" max="11758" width="5.4609375" style="93" customWidth="1"/>
    <col min="11759" max="12004" width="9" style="93"/>
    <col min="12005" max="12005" width="31.3828125" style="93" bestFit="1" customWidth="1"/>
    <col min="12006" max="12006" width="20.4609375" style="93" bestFit="1" customWidth="1"/>
    <col min="12007" max="12007" width="12" style="93" customWidth="1"/>
    <col min="12008" max="12008" width="11" style="93" customWidth="1"/>
    <col min="12009" max="12009" width="12" style="93" customWidth="1"/>
    <col min="12010" max="12010" width="16.4609375" style="93" customWidth="1"/>
    <col min="12011" max="12011" width="15.07421875" style="93" customWidth="1"/>
    <col min="12012" max="12012" width="9" style="93"/>
    <col min="12013" max="12013" width="16.4609375" style="93" bestFit="1" customWidth="1"/>
    <col min="12014" max="12014" width="5.4609375" style="93" customWidth="1"/>
    <col min="12015" max="12260" width="9" style="93"/>
    <col min="12261" max="12261" width="31.3828125" style="93" bestFit="1" customWidth="1"/>
    <col min="12262" max="12262" width="20.4609375" style="93" bestFit="1" customWidth="1"/>
    <col min="12263" max="12263" width="12" style="93" customWidth="1"/>
    <col min="12264" max="12264" width="11" style="93" customWidth="1"/>
    <col min="12265" max="12265" width="12" style="93" customWidth="1"/>
    <col min="12266" max="12266" width="16.4609375" style="93" customWidth="1"/>
    <col min="12267" max="12267" width="15.07421875" style="93" customWidth="1"/>
    <col min="12268" max="12268" width="9" style="93"/>
    <col min="12269" max="12269" width="16.4609375" style="93" bestFit="1" customWidth="1"/>
    <col min="12270" max="12270" width="5.4609375" style="93" customWidth="1"/>
    <col min="12271" max="12516" width="9" style="93"/>
    <col min="12517" max="12517" width="31.3828125" style="93" bestFit="1" customWidth="1"/>
    <col min="12518" max="12518" width="20.4609375" style="93" bestFit="1" customWidth="1"/>
    <col min="12519" max="12519" width="12" style="93" customWidth="1"/>
    <col min="12520" max="12520" width="11" style="93" customWidth="1"/>
    <col min="12521" max="12521" width="12" style="93" customWidth="1"/>
    <col min="12522" max="12522" width="16.4609375" style="93" customWidth="1"/>
    <col min="12523" max="12523" width="15.07421875" style="93" customWidth="1"/>
    <col min="12524" max="12524" width="9" style="93"/>
    <col min="12525" max="12525" width="16.4609375" style="93" bestFit="1" customWidth="1"/>
    <col min="12526" max="12526" width="5.4609375" style="93" customWidth="1"/>
    <col min="12527" max="12772" width="9" style="93"/>
    <col min="12773" max="12773" width="31.3828125" style="93" bestFit="1" customWidth="1"/>
    <col min="12774" max="12774" width="20.4609375" style="93" bestFit="1" customWidth="1"/>
    <col min="12775" max="12775" width="12" style="93" customWidth="1"/>
    <col min="12776" max="12776" width="11" style="93" customWidth="1"/>
    <col min="12777" max="12777" width="12" style="93" customWidth="1"/>
    <col min="12778" max="12778" width="16.4609375" style="93" customWidth="1"/>
    <col min="12779" max="12779" width="15.07421875" style="93" customWidth="1"/>
    <col min="12780" max="12780" width="9" style="93"/>
    <col min="12781" max="12781" width="16.4609375" style="93" bestFit="1" customWidth="1"/>
    <col min="12782" max="12782" width="5.4609375" style="93" customWidth="1"/>
    <col min="12783" max="13028" width="9" style="93"/>
    <col min="13029" max="13029" width="31.3828125" style="93" bestFit="1" customWidth="1"/>
    <col min="13030" max="13030" width="20.4609375" style="93" bestFit="1" customWidth="1"/>
    <col min="13031" max="13031" width="12" style="93" customWidth="1"/>
    <col min="13032" max="13032" width="11" style="93" customWidth="1"/>
    <col min="13033" max="13033" width="12" style="93" customWidth="1"/>
    <col min="13034" max="13034" width="16.4609375" style="93" customWidth="1"/>
    <col min="13035" max="13035" width="15.07421875" style="93" customWidth="1"/>
    <col min="13036" max="13036" width="9" style="93"/>
    <col min="13037" max="13037" width="16.4609375" style="93" bestFit="1" customWidth="1"/>
    <col min="13038" max="13038" width="5.4609375" style="93" customWidth="1"/>
    <col min="13039" max="13284" width="9" style="93"/>
    <col min="13285" max="13285" width="31.3828125" style="93" bestFit="1" customWidth="1"/>
    <col min="13286" max="13286" width="20.4609375" style="93" bestFit="1" customWidth="1"/>
    <col min="13287" max="13287" width="12" style="93" customWidth="1"/>
    <col min="13288" max="13288" width="11" style="93" customWidth="1"/>
    <col min="13289" max="13289" width="12" style="93" customWidth="1"/>
    <col min="13290" max="13290" width="16.4609375" style="93" customWidth="1"/>
    <col min="13291" max="13291" width="15.07421875" style="93" customWidth="1"/>
    <col min="13292" max="13292" width="9" style="93"/>
    <col min="13293" max="13293" width="16.4609375" style="93" bestFit="1" customWidth="1"/>
    <col min="13294" max="13294" width="5.4609375" style="93" customWidth="1"/>
    <col min="13295" max="13540" width="9" style="93"/>
    <col min="13541" max="13541" width="31.3828125" style="93" bestFit="1" customWidth="1"/>
    <col min="13542" max="13542" width="20.4609375" style="93" bestFit="1" customWidth="1"/>
    <col min="13543" max="13543" width="12" style="93" customWidth="1"/>
    <col min="13544" max="13544" width="11" style="93" customWidth="1"/>
    <col min="13545" max="13545" width="12" style="93" customWidth="1"/>
    <col min="13546" max="13546" width="16.4609375" style="93" customWidth="1"/>
    <col min="13547" max="13547" width="15.07421875" style="93" customWidth="1"/>
    <col min="13548" max="13548" width="9" style="93"/>
    <col min="13549" max="13549" width="16.4609375" style="93" bestFit="1" customWidth="1"/>
    <col min="13550" max="13550" width="5.4609375" style="93" customWidth="1"/>
    <col min="13551" max="13796" width="9" style="93"/>
    <col min="13797" max="13797" width="31.3828125" style="93" bestFit="1" customWidth="1"/>
    <col min="13798" max="13798" width="20.4609375" style="93" bestFit="1" customWidth="1"/>
    <col min="13799" max="13799" width="12" style="93" customWidth="1"/>
    <col min="13800" max="13800" width="11" style="93" customWidth="1"/>
    <col min="13801" max="13801" width="12" style="93" customWidth="1"/>
    <col min="13802" max="13802" width="16.4609375" style="93" customWidth="1"/>
    <col min="13803" max="13803" width="15.07421875" style="93" customWidth="1"/>
    <col min="13804" max="13804" width="9" style="93"/>
    <col min="13805" max="13805" width="16.4609375" style="93" bestFit="1" customWidth="1"/>
    <col min="13806" max="13806" width="5.4609375" style="93" customWidth="1"/>
    <col min="13807" max="14052" width="9" style="93"/>
    <col min="14053" max="14053" width="31.3828125" style="93" bestFit="1" customWidth="1"/>
    <col min="14054" max="14054" width="20.4609375" style="93" bestFit="1" customWidth="1"/>
    <col min="14055" max="14055" width="12" style="93" customWidth="1"/>
    <col min="14056" max="14056" width="11" style="93" customWidth="1"/>
    <col min="14057" max="14057" width="12" style="93" customWidth="1"/>
    <col min="14058" max="14058" width="16.4609375" style="93" customWidth="1"/>
    <col min="14059" max="14059" width="15.07421875" style="93" customWidth="1"/>
    <col min="14060" max="14060" width="9" style="93"/>
    <col min="14061" max="14061" width="16.4609375" style="93" bestFit="1" customWidth="1"/>
    <col min="14062" max="14062" width="5.4609375" style="93" customWidth="1"/>
    <col min="14063" max="14308" width="9" style="93"/>
    <col min="14309" max="14309" width="31.3828125" style="93" bestFit="1" customWidth="1"/>
    <col min="14310" max="14310" width="20.4609375" style="93" bestFit="1" customWidth="1"/>
    <col min="14311" max="14311" width="12" style="93" customWidth="1"/>
    <col min="14312" max="14312" width="11" style="93" customWidth="1"/>
    <col min="14313" max="14313" width="12" style="93" customWidth="1"/>
    <col min="14314" max="14314" width="16.4609375" style="93" customWidth="1"/>
    <col min="14315" max="14315" width="15.07421875" style="93" customWidth="1"/>
    <col min="14316" max="14316" width="9" style="93"/>
    <col min="14317" max="14317" width="16.4609375" style="93" bestFit="1" customWidth="1"/>
    <col min="14318" max="14318" width="5.4609375" style="93" customWidth="1"/>
    <col min="14319" max="14564" width="9" style="93"/>
    <col min="14565" max="14565" width="31.3828125" style="93" bestFit="1" customWidth="1"/>
    <col min="14566" max="14566" width="20.4609375" style="93" bestFit="1" customWidth="1"/>
    <col min="14567" max="14567" width="12" style="93" customWidth="1"/>
    <col min="14568" max="14568" width="11" style="93" customWidth="1"/>
    <col min="14569" max="14569" width="12" style="93" customWidth="1"/>
    <col min="14570" max="14570" width="16.4609375" style="93" customWidth="1"/>
    <col min="14571" max="14571" width="15.07421875" style="93" customWidth="1"/>
    <col min="14572" max="14572" width="9" style="93"/>
    <col min="14573" max="14573" width="16.4609375" style="93" bestFit="1" customWidth="1"/>
    <col min="14574" max="14574" width="5.4609375" style="93" customWidth="1"/>
    <col min="14575" max="14820" width="9" style="93"/>
    <col min="14821" max="14821" width="31.3828125" style="93" bestFit="1" customWidth="1"/>
    <col min="14822" max="14822" width="20.4609375" style="93" bestFit="1" customWidth="1"/>
    <col min="14823" max="14823" width="12" style="93" customWidth="1"/>
    <col min="14824" max="14824" width="11" style="93" customWidth="1"/>
    <col min="14825" max="14825" width="12" style="93" customWidth="1"/>
    <col min="14826" max="14826" width="16.4609375" style="93" customWidth="1"/>
    <col min="14827" max="14827" width="15.07421875" style="93" customWidth="1"/>
    <col min="14828" max="14828" width="9" style="93"/>
    <col min="14829" max="14829" width="16.4609375" style="93" bestFit="1" customWidth="1"/>
    <col min="14830" max="14830" width="5.4609375" style="93" customWidth="1"/>
    <col min="14831" max="15076" width="9" style="93"/>
    <col min="15077" max="15077" width="31.3828125" style="93" bestFit="1" customWidth="1"/>
    <col min="15078" max="15078" width="20.4609375" style="93" bestFit="1" customWidth="1"/>
    <col min="15079" max="15079" width="12" style="93" customWidth="1"/>
    <col min="15080" max="15080" width="11" style="93" customWidth="1"/>
    <col min="15081" max="15081" width="12" style="93" customWidth="1"/>
    <col min="15082" max="15082" width="16.4609375" style="93" customWidth="1"/>
    <col min="15083" max="15083" width="15.07421875" style="93" customWidth="1"/>
    <col min="15084" max="15084" width="9" style="93"/>
    <col min="15085" max="15085" width="16.4609375" style="93" bestFit="1" customWidth="1"/>
    <col min="15086" max="15086" width="5.4609375" style="93" customWidth="1"/>
    <col min="15087" max="15332" width="9" style="93"/>
    <col min="15333" max="15333" width="31.3828125" style="93" bestFit="1" customWidth="1"/>
    <col min="15334" max="15334" width="20.4609375" style="93" bestFit="1" customWidth="1"/>
    <col min="15335" max="15335" width="12" style="93" customWidth="1"/>
    <col min="15336" max="15336" width="11" style="93" customWidth="1"/>
    <col min="15337" max="15337" width="12" style="93" customWidth="1"/>
    <col min="15338" max="15338" width="16.4609375" style="93" customWidth="1"/>
    <col min="15339" max="15339" width="15.07421875" style="93" customWidth="1"/>
    <col min="15340" max="15340" width="9" style="93"/>
    <col min="15341" max="15341" width="16.4609375" style="93" bestFit="1" customWidth="1"/>
    <col min="15342" max="15342" width="5.4609375" style="93" customWidth="1"/>
    <col min="15343" max="15588" width="9" style="93"/>
    <col min="15589" max="15589" width="31.3828125" style="93" bestFit="1" customWidth="1"/>
    <col min="15590" max="15590" width="20.4609375" style="93" bestFit="1" customWidth="1"/>
    <col min="15591" max="15591" width="12" style="93" customWidth="1"/>
    <col min="15592" max="15592" width="11" style="93" customWidth="1"/>
    <col min="15593" max="15593" width="12" style="93" customWidth="1"/>
    <col min="15594" max="15594" width="16.4609375" style="93" customWidth="1"/>
    <col min="15595" max="15595" width="15.07421875" style="93" customWidth="1"/>
    <col min="15596" max="15596" width="9" style="93"/>
    <col min="15597" max="15597" width="16.4609375" style="93" bestFit="1" customWidth="1"/>
    <col min="15598" max="15598" width="5.4609375" style="93" customWidth="1"/>
    <col min="15599" max="15844" width="9" style="93"/>
    <col min="15845" max="15845" width="31.3828125" style="93" bestFit="1" customWidth="1"/>
    <col min="15846" max="15846" width="20.4609375" style="93" bestFit="1" customWidth="1"/>
    <col min="15847" max="15847" width="12" style="93" customWidth="1"/>
    <col min="15848" max="15848" width="11" style="93" customWidth="1"/>
    <col min="15849" max="15849" width="12" style="93" customWidth="1"/>
    <col min="15850" max="15850" width="16.4609375" style="93" customWidth="1"/>
    <col min="15851" max="15851" width="15.07421875" style="93" customWidth="1"/>
    <col min="15852" max="15852" width="9" style="93"/>
    <col min="15853" max="15853" width="16.4609375" style="93" bestFit="1" customWidth="1"/>
    <col min="15854" max="15854" width="5.4609375" style="93" customWidth="1"/>
    <col min="15855" max="16100" width="9" style="93"/>
    <col min="16101" max="16101" width="31.3828125" style="93" bestFit="1" customWidth="1"/>
    <col min="16102" max="16102" width="20.4609375" style="93" bestFit="1" customWidth="1"/>
    <col min="16103" max="16103" width="12" style="93" customWidth="1"/>
    <col min="16104" max="16104" width="11" style="93" customWidth="1"/>
    <col min="16105" max="16105" width="12" style="93" customWidth="1"/>
    <col min="16106" max="16106" width="16.4609375" style="93" customWidth="1"/>
    <col min="16107" max="16107" width="15.07421875" style="93" customWidth="1"/>
    <col min="16108" max="16108" width="9" style="93"/>
    <col min="16109" max="16109" width="16.4609375" style="93" bestFit="1" customWidth="1"/>
    <col min="16110" max="16110" width="5.4609375" style="93" customWidth="1"/>
    <col min="16111" max="16384" width="9" style="93"/>
  </cols>
  <sheetData>
    <row r="1" spans="1:11" ht="85.75" customHeight="1">
      <c r="A1" s="145" t="s">
        <v>2485</v>
      </c>
      <c r="B1" s="145"/>
      <c r="C1" s="145"/>
      <c r="D1" s="145"/>
      <c r="E1" s="145"/>
      <c r="F1" s="145"/>
    </row>
    <row r="3" spans="1:11" s="92" customFormat="1" ht="15.9">
      <c r="A3" s="94" t="s">
        <v>2486</v>
      </c>
      <c r="B3" s="94" t="s">
        <v>2487</v>
      </c>
      <c r="C3" s="94" t="s">
        <v>2207</v>
      </c>
      <c r="D3" s="94" t="s">
        <v>2488</v>
      </c>
      <c r="E3" s="94" t="s">
        <v>2489</v>
      </c>
      <c r="F3" s="94" t="s">
        <v>2490</v>
      </c>
      <c r="G3" s="94" t="s">
        <v>2491</v>
      </c>
      <c r="J3" s="92" t="str">
        <f>bldg[[#Headers],[City]]</f>
        <v>City</v>
      </c>
      <c r="K3" s="92" t="str">
        <f>bldg[[#Headers],[Building type]]</f>
        <v>Building type</v>
      </c>
    </row>
    <row r="4" spans="1:11" ht="12.9">
      <c r="A4" s="95" t="s">
        <v>2492</v>
      </c>
      <c r="B4" s="95" t="s">
        <v>2493</v>
      </c>
      <c r="C4" s="96">
        <v>1913</v>
      </c>
      <c r="D4" s="96">
        <v>57</v>
      </c>
      <c r="E4" s="96">
        <v>241</v>
      </c>
      <c r="F4" s="96" t="s">
        <v>2494</v>
      </c>
      <c r="G4" s="96" t="s">
        <v>2495</v>
      </c>
      <c r="J4" s="93" t="s">
        <v>2493</v>
      </c>
      <c r="K4" s="93" t="s">
        <v>2494</v>
      </c>
    </row>
    <row r="5" spans="1:11" ht="12.9">
      <c r="A5" s="95" t="s">
        <v>2496</v>
      </c>
      <c r="B5" s="95" t="s">
        <v>2493</v>
      </c>
      <c r="C5" s="96">
        <v>1933</v>
      </c>
      <c r="D5" s="96">
        <v>70</v>
      </c>
      <c r="E5" s="96">
        <v>259</v>
      </c>
      <c r="F5" s="96" t="s">
        <v>2494</v>
      </c>
      <c r="G5" s="96" t="s">
        <v>2497</v>
      </c>
      <c r="J5" s="93" t="s">
        <v>2493</v>
      </c>
      <c r="K5" s="93" t="s">
        <v>2501</v>
      </c>
    </row>
    <row r="6" spans="1:11" ht="12.9">
      <c r="A6" s="95" t="s">
        <v>2498</v>
      </c>
      <c r="B6" s="95" t="s">
        <v>2493</v>
      </c>
      <c r="C6" s="96">
        <v>1930</v>
      </c>
      <c r="D6" s="96">
        <v>72</v>
      </c>
      <c r="E6" s="96">
        <v>283</v>
      </c>
      <c r="F6" s="96" t="s">
        <v>2494</v>
      </c>
      <c r="G6" s="96" t="s">
        <v>2497</v>
      </c>
    </row>
    <row r="7" spans="1:11" ht="12.9">
      <c r="A7" s="95" t="s">
        <v>2499</v>
      </c>
      <c r="B7" s="95" t="s">
        <v>2493</v>
      </c>
      <c r="C7" s="96">
        <v>1932</v>
      </c>
      <c r="D7" s="96">
        <v>67</v>
      </c>
      <c r="E7" s="96">
        <v>290</v>
      </c>
      <c r="F7" s="96" t="s">
        <v>2494</v>
      </c>
      <c r="G7" s="96" t="s">
        <v>2497</v>
      </c>
      <c r="J7" s="93">
        <f>DAVERAGE(bldg[#All],bldg[[#Headers],[Storeys]],J3:K5)</f>
        <v>65.84615384615384</v>
      </c>
    </row>
    <row r="8" spans="1:11" ht="14.25" customHeight="1">
      <c r="A8" s="95" t="s">
        <v>2500</v>
      </c>
      <c r="B8" s="95" t="s">
        <v>2493</v>
      </c>
      <c r="C8" s="96">
        <v>1930</v>
      </c>
      <c r="D8" s="96">
        <v>77</v>
      </c>
      <c r="E8" s="96">
        <v>319</v>
      </c>
      <c r="F8" s="96" t="s">
        <v>2501</v>
      </c>
      <c r="G8" s="96" t="s">
        <v>2497</v>
      </c>
    </row>
    <row r="9" spans="1:11" ht="12.9">
      <c r="A9" s="95" t="s">
        <v>2502</v>
      </c>
      <c r="B9" s="95" t="s">
        <v>2493</v>
      </c>
      <c r="C9" s="96">
        <v>1931</v>
      </c>
      <c r="D9" s="96">
        <v>102</v>
      </c>
      <c r="E9" s="96">
        <v>381</v>
      </c>
      <c r="F9" s="96" t="s">
        <v>2501</v>
      </c>
      <c r="G9" s="96" t="s">
        <v>2497</v>
      </c>
    </row>
    <row r="10" spans="1:11" ht="12.9">
      <c r="A10" s="95" t="s">
        <v>2503</v>
      </c>
      <c r="B10" s="95" t="s">
        <v>2504</v>
      </c>
      <c r="C10" s="96">
        <v>1955</v>
      </c>
      <c r="D10" s="96">
        <v>42</v>
      </c>
      <c r="E10" s="96">
        <v>231</v>
      </c>
      <c r="F10" s="96" t="s">
        <v>2494</v>
      </c>
      <c r="G10" s="96" t="s">
        <v>2505</v>
      </c>
      <c r="J10" s="93" t="str">
        <f>bldg[[#Headers],[City]]</f>
        <v>City</v>
      </c>
    </row>
    <row r="11" spans="1:11" ht="12.9">
      <c r="A11" s="95" t="s">
        <v>2506</v>
      </c>
      <c r="B11" s="95" t="s">
        <v>2507</v>
      </c>
      <c r="C11" s="96">
        <v>1953</v>
      </c>
      <c r="D11" s="96">
        <v>26</v>
      </c>
      <c r="E11" s="96">
        <v>239</v>
      </c>
      <c r="F11" s="96" t="s">
        <v>2494</v>
      </c>
      <c r="G11" s="96" t="s">
        <v>2505</v>
      </c>
      <c r="J11" s="93" t="s">
        <v>2493</v>
      </c>
    </row>
    <row r="12" spans="1:11" ht="12.9">
      <c r="A12" s="95" t="s">
        <v>2508</v>
      </c>
      <c r="B12" s="95" t="s">
        <v>2509</v>
      </c>
      <c r="C12" s="96">
        <v>1969</v>
      </c>
      <c r="D12" s="96">
        <v>52</v>
      </c>
      <c r="E12" s="96">
        <v>237</v>
      </c>
      <c r="F12" s="96" t="s">
        <v>2494</v>
      </c>
      <c r="G12" s="96" t="s">
        <v>2510</v>
      </c>
      <c r="J12" s="93" t="s">
        <v>2514</v>
      </c>
    </row>
    <row r="13" spans="1:11" ht="14.25" customHeight="1">
      <c r="A13" s="95" t="s">
        <v>2511</v>
      </c>
      <c r="B13" s="95" t="s">
        <v>2493</v>
      </c>
      <c r="C13" s="96">
        <v>1963</v>
      </c>
      <c r="D13" s="96">
        <v>59</v>
      </c>
      <c r="E13" s="96">
        <v>246</v>
      </c>
      <c r="F13" s="96" t="s">
        <v>2494</v>
      </c>
      <c r="G13" s="96" t="s">
        <v>2510</v>
      </c>
    </row>
    <row r="14" spans="1:11" ht="12.9">
      <c r="A14" s="95" t="s">
        <v>2512</v>
      </c>
      <c r="B14" s="95" t="s">
        <v>2493</v>
      </c>
      <c r="C14" s="96">
        <v>1961</v>
      </c>
      <c r="D14" s="96">
        <v>60</v>
      </c>
      <c r="E14" s="96">
        <v>248</v>
      </c>
      <c r="F14" s="96" t="s">
        <v>2494</v>
      </c>
      <c r="G14" s="96" t="s">
        <v>2510</v>
      </c>
      <c r="J14" s="93">
        <f>DCOUNTA(bldg[#All],bldg[[#Headers],[Decade]],J10:J12)</f>
        <v>23</v>
      </c>
    </row>
    <row r="15" spans="1:11" ht="12.9">
      <c r="A15" s="95" t="s">
        <v>2513</v>
      </c>
      <c r="B15" s="95" t="s">
        <v>2514</v>
      </c>
      <c r="C15" s="96">
        <v>1969</v>
      </c>
      <c r="D15" s="96">
        <v>60</v>
      </c>
      <c r="E15" s="96">
        <v>259</v>
      </c>
      <c r="F15" s="96" t="s">
        <v>2494</v>
      </c>
      <c r="G15" s="96" t="s">
        <v>2510</v>
      </c>
    </row>
    <row r="16" spans="1:11" ht="13.5" customHeight="1">
      <c r="A16" s="95" t="s">
        <v>2515</v>
      </c>
      <c r="B16" s="95" t="s">
        <v>2514</v>
      </c>
      <c r="C16" s="96">
        <v>1969</v>
      </c>
      <c r="D16" s="96">
        <v>100</v>
      </c>
      <c r="E16" s="96">
        <v>344</v>
      </c>
      <c r="F16" s="96" t="s">
        <v>2501</v>
      </c>
      <c r="G16" s="96" t="s">
        <v>2510</v>
      </c>
    </row>
    <row r="17" spans="1:12" ht="12.9">
      <c r="A17" s="95" t="s">
        <v>2516</v>
      </c>
      <c r="B17" s="95" t="s">
        <v>2517</v>
      </c>
      <c r="C17" s="96">
        <v>1973</v>
      </c>
      <c r="D17" s="96">
        <v>57</v>
      </c>
      <c r="E17" s="96">
        <v>236</v>
      </c>
      <c r="F17" s="96" t="s">
        <v>2494</v>
      </c>
      <c r="G17" s="96" t="s">
        <v>2518</v>
      </c>
      <c r="J17" s="93" t="str">
        <f>bldg[[#Headers],[City]]</f>
        <v>City</v>
      </c>
      <c r="K17" s="93" t="str">
        <f>bldg[[#Headers],[Storeys]]</f>
        <v>Storeys</v>
      </c>
      <c r="L17" s="93" t="str">
        <f>K17</f>
        <v>Storeys</v>
      </c>
    </row>
    <row r="18" spans="1:12" ht="12.9">
      <c r="A18" s="95" t="s">
        <v>2519</v>
      </c>
      <c r="B18" s="95" t="s">
        <v>2520</v>
      </c>
      <c r="C18" s="96">
        <v>1973</v>
      </c>
      <c r="D18" s="96">
        <v>57</v>
      </c>
      <c r="E18" s="96">
        <v>239</v>
      </c>
      <c r="F18" s="96" t="s">
        <v>2494</v>
      </c>
      <c r="G18" s="96" t="s">
        <v>2518</v>
      </c>
      <c r="J18" s="93" t="s">
        <v>2493</v>
      </c>
      <c r="K18" s="93" t="s">
        <v>2648</v>
      </c>
      <c r="L18" s="93" t="s">
        <v>2649</v>
      </c>
    </row>
    <row r="19" spans="1:12" ht="12.9">
      <c r="A19" s="95" t="s">
        <v>2521</v>
      </c>
      <c r="B19" s="95" t="s">
        <v>2522</v>
      </c>
      <c r="C19" s="96">
        <v>1976</v>
      </c>
      <c r="D19" s="96">
        <v>60</v>
      </c>
      <c r="E19" s="96">
        <v>240</v>
      </c>
      <c r="F19" s="96" t="s">
        <v>2494</v>
      </c>
      <c r="G19" s="96" t="s">
        <v>2518</v>
      </c>
    </row>
    <row r="20" spans="1:12" ht="12.9">
      <c r="A20" s="95" t="s">
        <v>2523</v>
      </c>
      <c r="B20" s="95" t="s">
        <v>2524</v>
      </c>
      <c r="C20" s="96">
        <v>1970</v>
      </c>
      <c r="D20" s="96">
        <v>64</v>
      </c>
      <c r="E20" s="96">
        <v>256</v>
      </c>
      <c r="F20" s="96" t="s">
        <v>2494</v>
      </c>
      <c r="G20" s="96" t="s">
        <v>2518</v>
      </c>
      <c r="J20" s="93" t="str">
        <f>DGET(bldg[#All],bldg[[#Headers],[Building]],J17:L18)</f>
        <v>Equitable Tower</v>
      </c>
    </row>
    <row r="21" spans="1:12" ht="13.5" customHeight="1">
      <c r="A21" s="95" t="s">
        <v>2525</v>
      </c>
      <c r="B21" s="95" t="s">
        <v>2509</v>
      </c>
      <c r="C21" s="96">
        <v>1972</v>
      </c>
      <c r="D21" s="96">
        <v>48</v>
      </c>
      <c r="E21" s="96">
        <v>260</v>
      </c>
      <c r="F21" s="96" t="s">
        <v>2494</v>
      </c>
      <c r="G21" s="96" t="s">
        <v>2518</v>
      </c>
      <c r="H21" s="146"/>
    </row>
    <row r="22" spans="1:12" ht="12.9">
      <c r="A22" s="95" t="s">
        <v>2526</v>
      </c>
      <c r="B22" s="95" t="s">
        <v>2514</v>
      </c>
      <c r="C22" s="96">
        <v>1976</v>
      </c>
      <c r="D22" s="96">
        <v>74</v>
      </c>
      <c r="E22" s="96">
        <v>262</v>
      </c>
      <c r="F22" s="96" t="s">
        <v>2494</v>
      </c>
      <c r="G22" s="96" t="s">
        <v>2518</v>
      </c>
      <c r="H22" s="146"/>
    </row>
    <row r="23" spans="1:12" ht="12.9">
      <c r="A23" s="95" t="s">
        <v>2527</v>
      </c>
      <c r="B23" s="95" t="s">
        <v>2528</v>
      </c>
      <c r="C23" s="96">
        <v>1974</v>
      </c>
      <c r="D23" s="96">
        <v>62</v>
      </c>
      <c r="E23" s="96">
        <v>262</v>
      </c>
      <c r="F23" s="96" t="s">
        <v>2494</v>
      </c>
      <c r="G23" s="96" t="s">
        <v>2518</v>
      </c>
    </row>
    <row r="24" spans="1:12" ht="12.9">
      <c r="A24" s="95" t="s">
        <v>2529</v>
      </c>
      <c r="B24" s="95" t="s">
        <v>2530</v>
      </c>
      <c r="C24" s="96">
        <v>1975</v>
      </c>
      <c r="D24" s="96">
        <v>56</v>
      </c>
      <c r="E24" s="96">
        <v>270</v>
      </c>
      <c r="F24" s="96" t="s">
        <v>2494</v>
      </c>
      <c r="G24" s="96" t="s">
        <v>2518</v>
      </c>
    </row>
    <row r="25" spans="1:12" ht="12.9">
      <c r="A25" s="95" t="s">
        <v>2531</v>
      </c>
      <c r="B25" s="95" t="s">
        <v>2493</v>
      </c>
      <c r="C25" s="96">
        <v>1977</v>
      </c>
      <c r="D25" s="96">
        <v>59</v>
      </c>
      <c r="E25" s="96">
        <v>279</v>
      </c>
      <c r="F25" s="96" t="s">
        <v>2494</v>
      </c>
      <c r="G25" s="96" t="s">
        <v>2518</v>
      </c>
    </row>
    <row r="26" spans="1:12" ht="13.5" customHeight="1">
      <c r="A26" s="95" t="s">
        <v>2532</v>
      </c>
      <c r="B26" s="95" t="s">
        <v>2520</v>
      </c>
      <c r="C26" s="96">
        <v>1975</v>
      </c>
      <c r="D26" s="96">
        <v>72</v>
      </c>
      <c r="E26" s="96">
        <v>290</v>
      </c>
      <c r="F26" s="96" t="s">
        <v>2494</v>
      </c>
      <c r="G26" s="96" t="s">
        <v>2518</v>
      </c>
      <c r="H26" s="146"/>
    </row>
    <row r="27" spans="1:12" ht="12.9">
      <c r="A27" s="95" t="s">
        <v>2533</v>
      </c>
      <c r="B27" s="95" t="s">
        <v>2514</v>
      </c>
      <c r="C27" s="96">
        <v>1973</v>
      </c>
      <c r="D27" s="96">
        <v>80</v>
      </c>
      <c r="E27" s="96">
        <v>346</v>
      </c>
      <c r="F27" s="96" t="s">
        <v>2501</v>
      </c>
      <c r="G27" s="96" t="s">
        <v>2518</v>
      </c>
      <c r="H27" s="146"/>
    </row>
    <row r="28" spans="1:12" ht="12.9">
      <c r="A28" s="95" t="s">
        <v>2534</v>
      </c>
      <c r="B28" s="95" t="s">
        <v>2535</v>
      </c>
      <c r="C28" s="96">
        <v>1999</v>
      </c>
      <c r="D28" s="96">
        <v>88</v>
      </c>
      <c r="E28" s="96">
        <v>421</v>
      </c>
      <c r="F28" s="96" t="s">
        <v>2536</v>
      </c>
      <c r="G28" s="96" t="s">
        <v>2537</v>
      </c>
    </row>
    <row r="29" spans="1:12" ht="12.9">
      <c r="A29" s="95" t="s">
        <v>2538</v>
      </c>
      <c r="B29" s="95" t="s">
        <v>2493</v>
      </c>
      <c r="C29" s="96">
        <v>1986</v>
      </c>
      <c r="D29" s="96">
        <v>51</v>
      </c>
      <c r="E29" s="96">
        <v>229</v>
      </c>
      <c r="F29" s="96" t="s">
        <v>2494</v>
      </c>
      <c r="G29" s="96" t="s">
        <v>2539</v>
      </c>
    </row>
    <row r="30" spans="1:12" ht="12.9">
      <c r="A30" s="95" t="s">
        <v>2540</v>
      </c>
      <c r="B30" s="95" t="s">
        <v>2514</v>
      </c>
      <c r="C30" s="96">
        <v>1981</v>
      </c>
      <c r="D30" s="96">
        <v>57</v>
      </c>
      <c r="E30" s="96">
        <v>230</v>
      </c>
      <c r="F30" s="96" t="s">
        <v>2494</v>
      </c>
      <c r="G30" s="96" t="s">
        <v>2539</v>
      </c>
    </row>
    <row r="31" spans="1:12" ht="12.9">
      <c r="A31" s="95" t="s">
        <v>2541</v>
      </c>
      <c r="B31" s="95" t="s">
        <v>2542</v>
      </c>
      <c r="C31" s="96">
        <v>1985</v>
      </c>
      <c r="D31" s="96">
        <v>65</v>
      </c>
      <c r="E31" s="96">
        <v>232</v>
      </c>
      <c r="F31" s="96" t="s">
        <v>2494</v>
      </c>
      <c r="G31" s="96" t="s">
        <v>2539</v>
      </c>
    </row>
    <row r="32" spans="1:12" ht="12.9">
      <c r="A32" s="95" t="s">
        <v>2543</v>
      </c>
      <c r="B32" s="95" t="s">
        <v>2544</v>
      </c>
      <c r="C32" s="96">
        <v>1987</v>
      </c>
      <c r="D32" s="96">
        <v>52</v>
      </c>
      <c r="E32" s="96">
        <v>232</v>
      </c>
      <c r="F32" s="96" t="s">
        <v>2494</v>
      </c>
      <c r="G32" s="96" t="s">
        <v>2539</v>
      </c>
    </row>
    <row r="33" spans="1:7" ht="12.9">
      <c r="A33" s="95" t="s">
        <v>2545</v>
      </c>
      <c r="B33" s="95" t="s">
        <v>2517</v>
      </c>
      <c r="C33" s="96">
        <v>1988</v>
      </c>
      <c r="D33" s="96">
        <v>57</v>
      </c>
      <c r="E33" s="96">
        <v>235</v>
      </c>
      <c r="F33" s="96" t="s">
        <v>2494</v>
      </c>
      <c r="G33" s="96" t="s">
        <v>2539</v>
      </c>
    </row>
    <row r="34" spans="1:7" ht="12.9">
      <c r="A34" s="95" t="s">
        <v>2546</v>
      </c>
      <c r="B34" s="95" t="s">
        <v>2547</v>
      </c>
      <c r="C34" s="96">
        <v>1986</v>
      </c>
      <c r="D34" s="96">
        <v>52</v>
      </c>
      <c r="E34" s="96">
        <v>235</v>
      </c>
      <c r="F34" s="96" t="s">
        <v>2494</v>
      </c>
      <c r="G34" s="96" t="s">
        <v>2539</v>
      </c>
    </row>
    <row r="35" spans="1:7" ht="12.9">
      <c r="A35" s="95" t="s">
        <v>2548</v>
      </c>
      <c r="B35" s="95" t="s">
        <v>2549</v>
      </c>
      <c r="C35" s="96">
        <v>1985</v>
      </c>
      <c r="D35" s="96">
        <v>60</v>
      </c>
      <c r="E35" s="96">
        <v>237</v>
      </c>
      <c r="F35" s="96" t="s">
        <v>2494</v>
      </c>
      <c r="G35" s="96" t="s">
        <v>2539</v>
      </c>
    </row>
    <row r="36" spans="1:7" ht="12.9">
      <c r="A36" s="95" t="s">
        <v>2550</v>
      </c>
      <c r="B36" s="95" t="s">
        <v>2493</v>
      </c>
      <c r="C36" s="96">
        <v>1989</v>
      </c>
      <c r="D36" s="96">
        <v>47</v>
      </c>
      <c r="E36" s="96">
        <v>237</v>
      </c>
      <c r="F36" s="96" t="s">
        <v>2494</v>
      </c>
      <c r="G36" s="96" t="s">
        <v>2539</v>
      </c>
    </row>
    <row r="37" spans="1:7" ht="12.9">
      <c r="A37" s="95" t="s">
        <v>2551</v>
      </c>
      <c r="B37" s="95" t="s">
        <v>2544</v>
      </c>
      <c r="C37" s="96">
        <v>1984</v>
      </c>
      <c r="D37" s="96">
        <v>56</v>
      </c>
      <c r="E37" s="96">
        <v>238</v>
      </c>
      <c r="F37" s="96" t="s">
        <v>2494</v>
      </c>
      <c r="G37" s="96" t="s">
        <v>2539</v>
      </c>
    </row>
    <row r="38" spans="1:7" ht="12.9">
      <c r="A38" s="95" t="s">
        <v>2552</v>
      </c>
      <c r="B38" s="95" t="s">
        <v>2530</v>
      </c>
      <c r="C38" s="96">
        <v>1987</v>
      </c>
      <c r="D38" s="96">
        <v>60</v>
      </c>
      <c r="E38" s="96">
        <v>240</v>
      </c>
      <c r="F38" s="96" t="s">
        <v>2494</v>
      </c>
      <c r="G38" s="96" t="s">
        <v>2539</v>
      </c>
    </row>
    <row r="39" spans="1:7" ht="12.9">
      <c r="A39" s="95" t="s">
        <v>2553</v>
      </c>
      <c r="B39" s="95" t="s">
        <v>2554</v>
      </c>
      <c r="C39" s="96">
        <v>1988</v>
      </c>
      <c r="D39" s="96">
        <v>50</v>
      </c>
      <c r="E39" s="96">
        <v>244</v>
      </c>
      <c r="F39" s="96" t="s">
        <v>2494</v>
      </c>
      <c r="G39" s="96" t="s">
        <v>2539</v>
      </c>
    </row>
    <row r="40" spans="1:7" ht="12.9">
      <c r="A40" s="95" t="s">
        <v>2555</v>
      </c>
      <c r="B40" s="95" t="s">
        <v>2493</v>
      </c>
      <c r="C40" s="96">
        <v>1989</v>
      </c>
      <c r="D40" s="96">
        <v>75</v>
      </c>
      <c r="E40" s="96">
        <v>248</v>
      </c>
      <c r="F40" s="96" t="s">
        <v>2494</v>
      </c>
      <c r="G40" s="96" t="s">
        <v>2539</v>
      </c>
    </row>
    <row r="41" spans="1:7" ht="12.9">
      <c r="A41" s="95" t="s">
        <v>2556</v>
      </c>
      <c r="B41" s="95" t="s">
        <v>2557</v>
      </c>
      <c r="C41" s="96">
        <v>1985</v>
      </c>
      <c r="D41" s="96">
        <v>63</v>
      </c>
      <c r="E41" s="96">
        <v>248</v>
      </c>
      <c r="F41" s="96" t="s">
        <v>2494</v>
      </c>
      <c r="G41" s="96" t="s">
        <v>2539</v>
      </c>
    </row>
    <row r="42" spans="1:7" ht="12.9">
      <c r="A42" s="95" t="s">
        <v>2558</v>
      </c>
      <c r="B42" s="95" t="s">
        <v>2559</v>
      </c>
      <c r="C42" s="96">
        <v>1985</v>
      </c>
      <c r="D42" s="96">
        <v>60</v>
      </c>
      <c r="E42" s="96">
        <v>249</v>
      </c>
      <c r="F42" s="96" t="s">
        <v>2494</v>
      </c>
      <c r="G42" s="96" t="s">
        <v>2539</v>
      </c>
    </row>
    <row r="43" spans="1:7" ht="12.9">
      <c r="A43" s="95" t="s">
        <v>2560</v>
      </c>
      <c r="B43" s="95" t="s">
        <v>2561</v>
      </c>
      <c r="C43" s="96">
        <v>1987</v>
      </c>
      <c r="D43" s="96">
        <v>50</v>
      </c>
      <c r="E43" s="96">
        <v>250</v>
      </c>
      <c r="F43" s="96" t="s">
        <v>2494</v>
      </c>
      <c r="G43" s="96" t="s">
        <v>2539</v>
      </c>
    </row>
    <row r="44" spans="1:7" ht="12.9">
      <c r="A44" s="95" t="s">
        <v>2562</v>
      </c>
      <c r="B44" s="95" t="s">
        <v>2514</v>
      </c>
      <c r="C44" s="96">
        <v>1989</v>
      </c>
      <c r="D44" s="96">
        <v>66</v>
      </c>
      <c r="E44" s="96">
        <v>265</v>
      </c>
      <c r="F44" s="96" t="s">
        <v>2494</v>
      </c>
      <c r="G44" s="96" t="s">
        <v>2539</v>
      </c>
    </row>
    <row r="45" spans="1:7" ht="12.9">
      <c r="A45" s="95" t="s">
        <v>2563</v>
      </c>
      <c r="B45" s="95" t="s">
        <v>2520</v>
      </c>
      <c r="C45" s="96">
        <v>1989</v>
      </c>
      <c r="D45" s="96">
        <v>68</v>
      </c>
      <c r="E45" s="96">
        <v>275</v>
      </c>
      <c r="F45" s="96" t="s">
        <v>2494</v>
      </c>
      <c r="G45" s="96" t="s">
        <v>2539</v>
      </c>
    </row>
    <row r="46" spans="1:7" ht="12.9">
      <c r="A46" s="95" t="s">
        <v>2564</v>
      </c>
      <c r="B46" s="95" t="s">
        <v>2544</v>
      </c>
      <c r="C46" s="96">
        <v>1983</v>
      </c>
      <c r="D46" s="96">
        <v>64</v>
      </c>
      <c r="E46" s="96">
        <v>275</v>
      </c>
      <c r="F46" s="96" t="s">
        <v>2494</v>
      </c>
      <c r="G46" s="96" t="s">
        <v>2539</v>
      </c>
    </row>
    <row r="47" spans="1:7" ht="12.9">
      <c r="A47" s="95" t="s">
        <v>2565</v>
      </c>
      <c r="B47" s="95" t="s">
        <v>2547</v>
      </c>
      <c r="C47" s="96">
        <v>1986</v>
      </c>
      <c r="D47" s="96">
        <v>66</v>
      </c>
      <c r="E47" s="96">
        <v>280</v>
      </c>
      <c r="F47" s="96" t="s">
        <v>2494</v>
      </c>
      <c r="G47" s="96" t="s">
        <v>2539</v>
      </c>
    </row>
    <row r="48" spans="1:7" ht="12.9">
      <c r="A48" s="95" t="s">
        <v>2566</v>
      </c>
      <c r="B48" s="95" t="s">
        <v>2530</v>
      </c>
      <c r="C48" s="96">
        <v>1985</v>
      </c>
      <c r="D48" s="96">
        <v>72</v>
      </c>
      <c r="E48" s="96">
        <v>281</v>
      </c>
      <c r="F48" s="96" t="s">
        <v>2494</v>
      </c>
      <c r="G48" s="96" t="s">
        <v>2539</v>
      </c>
    </row>
    <row r="49" spans="1:7" ht="12.9">
      <c r="A49" s="95" t="s">
        <v>2567</v>
      </c>
      <c r="B49" s="95" t="s">
        <v>2568</v>
      </c>
      <c r="C49" s="96">
        <v>1984</v>
      </c>
      <c r="D49" s="96">
        <v>76</v>
      </c>
      <c r="E49" s="96">
        <v>287</v>
      </c>
      <c r="F49" s="96" t="s">
        <v>2494</v>
      </c>
      <c r="G49" s="96" t="s">
        <v>2539</v>
      </c>
    </row>
    <row r="50" spans="1:7" ht="12.9">
      <c r="A50" s="95" t="s">
        <v>2569</v>
      </c>
      <c r="B50" s="95" t="s">
        <v>2570</v>
      </c>
      <c r="C50" s="96">
        <v>1987</v>
      </c>
      <c r="D50" s="96">
        <v>61</v>
      </c>
      <c r="E50" s="96">
        <v>288</v>
      </c>
      <c r="F50" s="96" t="s">
        <v>2494</v>
      </c>
      <c r="G50" s="96" t="s">
        <v>2539</v>
      </c>
    </row>
    <row r="51" spans="1:7" ht="12.9">
      <c r="A51" s="95" t="s">
        <v>2571</v>
      </c>
      <c r="B51" s="95" t="s">
        <v>2544</v>
      </c>
      <c r="C51" s="96">
        <v>1983</v>
      </c>
      <c r="D51" s="96">
        <v>71</v>
      </c>
      <c r="E51" s="96">
        <v>296</v>
      </c>
      <c r="F51" s="96" t="s">
        <v>2494</v>
      </c>
      <c r="G51" s="96" t="s">
        <v>2539</v>
      </c>
    </row>
    <row r="52" spans="1:7" ht="12.9">
      <c r="A52" s="95" t="s">
        <v>2572</v>
      </c>
      <c r="B52" s="95" t="s">
        <v>2544</v>
      </c>
      <c r="C52" s="96">
        <v>1982</v>
      </c>
      <c r="D52" s="96">
        <v>75</v>
      </c>
      <c r="E52" s="96">
        <v>305</v>
      </c>
      <c r="F52" s="96" t="s">
        <v>2501</v>
      </c>
      <c r="G52" s="96" t="s">
        <v>2539</v>
      </c>
    </row>
    <row r="53" spans="1:7" ht="12.9">
      <c r="A53" s="95" t="s">
        <v>2573</v>
      </c>
      <c r="B53" s="95" t="s">
        <v>2514</v>
      </c>
      <c r="C53" s="96">
        <v>1989</v>
      </c>
      <c r="D53" s="96">
        <v>60</v>
      </c>
      <c r="E53" s="96">
        <v>307</v>
      </c>
      <c r="F53" s="96" t="s">
        <v>2501</v>
      </c>
      <c r="G53" s="96" t="s">
        <v>2539</v>
      </c>
    </row>
    <row r="54" spans="1:7" ht="12.9">
      <c r="A54" s="95" t="s">
        <v>2574</v>
      </c>
      <c r="B54" s="95" t="s">
        <v>2575</v>
      </c>
      <c r="C54" s="96">
        <v>1989</v>
      </c>
      <c r="D54" s="96">
        <v>70</v>
      </c>
      <c r="E54" s="96">
        <v>369</v>
      </c>
      <c r="F54" s="96" t="s">
        <v>2501</v>
      </c>
      <c r="G54" s="96" t="s">
        <v>2539</v>
      </c>
    </row>
    <row r="55" spans="1:7" ht="12.9">
      <c r="A55" s="95" t="s">
        <v>2576</v>
      </c>
      <c r="B55" s="95" t="s">
        <v>2493</v>
      </c>
      <c r="C55" s="96">
        <v>1991</v>
      </c>
      <c r="D55" s="96">
        <v>60</v>
      </c>
      <c r="E55" s="96">
        <v>231</v>
      </c>
      <c r="F55" s="96" t="s">
        <v>2494</v>
      </c>
      <c r="G55" s="96" t="s">
        <v>2537</v>
      </c>
    </row>
    <row r="56" spans="1:7" ht="12.9">
      <c r="A56" s="95" t="s">
        <v>2577</v>
      </c>
      <c r="B56" s="95" t="s">
        <v>2578</v>
      </c>
      <c r="C56" s="96">
        <v>1994</v>
      </c>
      <c r="D56" s="96">
        <v>52</v>
      </c>
      <c r="E56" s="96">
        <v>233</v>
      </c>
      <c r="F56" s="96" t="s">
        <v>2494</v>
      </c>
      <c r="G56" s="96" t="s">
        <v>2537</v>
      </c>
    </row>
    <row r="57" spans="1:7" ht="12.9">
      <c r="A57" s="95" t="s">
        <v>2579</v>
      </c>
      <c r="B57" s="95" t="s">
        <v>2578</v>
      </c>
      <c r="C57" s="96">
        <v>1997</v>
      </c>
      <c r="D57" s="96">
        <v>54</v>
      </c>
      <c r="E57" s="96">
        <v>234</v>
      </c>
      <c r="F57" s="96" t="s">
        <v>2494</v>
      </c>
      <c r="G57" s="96" t="s">
        <v>2537</v>
      </c>
    </row>
    <row r="58" spans="1:7" ht="12.9">
      <c r="A58" s="95" t="s">
        <v>2580</v>
      </c>
      <c r="B58" s="95" t="s">
        <v>2581</v>
      </c>
      <c r="C58" s="96">
        <v>1992</v>
      </c>
      <c r="D58" s="96">
        <v>50</v>
      </c>
      <c r="E58" s="96">
        <v>235</v>
      </c>
      <c r="F58" s="96" t="s">
        <v>2494</v>
      </c>
      <c r="G58" s="96" t="s">
        <v>2537</v>
      </c>
    </row>
    <row r="59" spans="1:7" ht="12.9">
      <c r="A59" s="95" t="s">
        <v>2582</v>
      </c>
      <c r="B59" s="95" t="s">
        <v>2517</v>
      </c>
      <c r="C59" s="96">
        <v>1992</v>
      </c>
      <c r="D59" s="96">
        <v>58</v>
      </c>
      <c r="E59" s="96">
        <v>236</v>
      </c>
      <c r="F59" s="96" t="s">
        <v>2494</v>
      </c>
      <c r="G59" s="96" t="s">
        <v>2537</v>
      </c>
    </row>
    <row r="60" spans="1:7" ht="12.9">
      <c r="A60" s="95" t="s">
        <v>2583</v>
      </c>
      <c r="B60" s="95" t="s">
        <v>2584</v>
      </c>
      <c r="C60" s="96">
        <v>1991</v>
      </c>
      <c r="D60" s="96">
        <v>50</v>
      </c>
      <c r="E60" s="96">
        <v>236</v>
      </c>
      <c r="F60" s="96" t="s">
        <v>2494</v>
      </c>
      <c r="G60" s="96" t="s">
        <v>2537</v>
      </c>
    </row>
    <row r="61" spans="1:7" ht="12.9">
      <c r="A61" s="95" t="s">
        <v>2585</v>
      </c>
      <c r="B61" s="95" t="s">
        <v>2554</v>
      </c>
      <c r="C61" s="96">
        <v>1994</v>
      </c>
      <c r="D61" s="96">
        <v>62</v>
      </c>
      <c r="E61" s="96">
        <v>238</v>
      </c>
      <c r="F61" s="96" t="s">
        <v>2494</v>
      </c>
      <c r="G61" s="96" t="s">
        <v>2537</v>
      </c>
    </row>
    <row r="62" spans="1:7" ht="12.9">
      <c r="A62" s="95" t="s">
        <v>2586</v>
      </c>
      <c r="B62" s="95" t="s">
        <v>2570</v>
      </c>
      <c r="C62" s="96">
        <v>1991</v>
      </c>
      <c r="D62" s="96">
        <v>54</v>
      </c>
      <c r="E62" s="96">
        <v>241</v>
      </c>
      <c r="F62" s="96" t="s">
        <v>2494</v>
      </c>
      <c r="G62" s="96" t="s">
        <v>2537</v>
      </c>
    </row>
    <row r="63" spans="1:7" ht="12.9">
      <c r="A63" s="95" t="s">
        <v>2587</v>
      </c>
      <c r="B63" s="95" t="s">
        <v>2578</v>
      </c>
      <c r="C63" s="96">
        <v>1991</v>
      </c>
      <c r="D63" s="96">
        <v>48</v>
      </c>
      <c r="E63" s="96">
        <v>243</v>
      </c>
      <c r="F63" s="96" t="s">
        <v>2494</v>
      </c>
      <c r="G63" s="96" t="s">
        <v>2537</v>
      </c>
    </row>
    <row r="64" spans="1:7" ht="12.9">
      <c r="A64" s="95" t="s">
        <v>2588</v>
      </c>
      <c r="B64" s="95" t="s">
        <v>2589</v>
      </c>
      <c r="C64" s="96">
        <v>1993</v>
      </c>
      <c r="D64" s="96">
        <v>51</v>
      </c>
      <c r="E64" s="96">
        <v>244</v>
      </c>
      <c r="F64" s="96" t="s">
        <v>2494</v>
      </c>
      <c r="G64" s="96" t="s">
        <v>2537</v>
      </c>
    </row>
    <row r="65" spans="1:7" ht="12.9">
      <c r="A65" s="95" t="s">
        <v>2590</v>
      </c>
      <c r="B65" s="95" t="s">
        <v>2591</v>
      </c>
      <c r="C65" s="96">
        <v>1995</v>
      </c>
      <c r="D65" s="96">
        <v>46</v>
      </c>
      <c r="E65" s="96">
        <v>250</v>
      </c>
      <c r="F65" s="96" t="s">
        <v>2494</v>
      </c>
      <c r="G65" s="96" t="s">
        <v>2537</v>
      </c>
    </row>
    <row r="66" spans="1:7" ht="12.9">
      <c r="A66" s="95" t="s">
        <v>2592</v>
      </c>
      <c r="B66" s="95" t="s">
        <v>2593</v>
      </c>
      <c r="C66" s="96">
        <v>1995</v>
      </c>
      <c r="D66" s="96">
        <v>55</v>
      </c>
      <c r="E66" s="96">
        <v>252</v>
      </c>
      <c r="F66" s="96" t="s">
        <v>2494</v>
      </c>
      <c r="G66" s="96" t="s">
        <v>2537</v>
      </c>
    </row>
    <row r="67" spans="1:7" ht="12.9">
      <c r="A67" s="95" t="s">
        <v>2594</v>
      </c>
      <c r="B67" s="95" t="s">
        <v>2593</v>
      </c>
      <c r="C67" s="96">
        <v>1996</v>
      </c>
      <c r="D67" s="96">
        <v>56</v>
      </c>
      <c r="E67" s="96">
        <v>256</v>
      </c>
      <c r="F67" s="96" t="s">
        <v>2494</v>
      </c>
      <c r="G67" s="96" t="s">
        <v>2537</v>
      </c>
    </row>
    <row r="68" spans="1:7" ht="12.9">
      <c r="A68" s="95" t="s">
        <v>2595</v>
      </c>
      <c r="B68" s="95" t="s">
        <v>2596</v>
      </c>
      <c r="C68" s="96">
        <v>1990</v>
      </c>
      <c r="D68" s="96">
        <v>63</v>
      </c>
      <c r="E68" s="96">
        <v>257</v>
      </c>
      <c r="F68" s="96" t="s">
        <v>2494</v>
      </c>
      <c r="G68" s="96" t="s">
        <v>2537</v>
      </c>
    </row>
    <row r="69" spans="1:7" ht="12.9">
      <c r="A69" s="95" t="s">
        <v>2597</v>
      </c>
      <c r="B69" s="95" t="s">
        <v>2570</v>
      </c>
      <c r="C69" s="96">
        <v>1990</v>
      </c>
      <c r="D69" s="96">
        <v>58</v>
      </c>
      <c r="E69" s="96">
        <v>258</v>
      </c>
      <c r="F69" s="96" t="s">
        <v>2494</v>
      </c>
      <c r="G69" s="96" t="s">
        <v>2537</v>
      </c>
    </row>
    <row r="70" spans="1:7" ht="12.9">
      <c r="A70" s="95" t="s">
        <v>2598</v>
      </c>
      <c r="B70" s="95" t="s">
        <v>2520</v>
      </c>
      <c r="C70" s="96">
        <v>1990</v>
      </c>
      <c r="D70" s="96">
        <v>51</v>
      </c>
      <c r="E70" s="96">
        <v>263</v>
      </c>
      <c r="F70" s="96" t="s">
        <v>2494</v>
      </c>
      <c r="G70" s="96" t="s">
        <v>2537</v>
      </c>
    </row>
    <row r="71" spans="1:7" ht="12.9">
      <c r="A71" s="95" t="s">
        <v>2599</v>
      </c>
      <c r="B71" s="95" t="s">
        <v>2561</v>
      </c>
      <c r="C71" s="96">
        <v>1992</v>
      </c>
      <c r="D71" s="96">
        <v>60</v>
      </c>
      <c r="E71" s="96">
        <v>265</v>
      </c>
      <c r="F71" s="96" t="s">
        <v>2494</v>
      </c>
      <c r="G71" s="96" t="s">
        <v>2537</v>
      </c>
    </row>
    <row r="72" spans="1:7" ht="12.9">
      <c r="A72" s="95" t="s">
        <v>2600</v>
      </c>
      <c r="B72" s="95" t="s">
        <v>2601</v>
      </c>
      <c r="C72" s="96">
        <v>1992</v>
      </c>
      <c r="D72" s="96">
        <v>60</v>
      </c>
      <c r="E72" s="96">
        <v>265</v>
      </c>
      <c r="F72" s="96" t="s">
        <v>2494</v>
      </c>
      <c r="G72" s="96" t="s">
        <v>2537</v>
      </c>
    </row>
    <row r="73" spans="1:7" ht="12.9">
      <c r="A73" s="95" t="s">
        <v>2602</v>
      </c>
      <c r="B73" s="95" t="s">
        <v>2547</v>
      </c>
      <c r="C73" s="96">
        <v>1995</v>
      </c>
      <c r="D73" s="96">
        <v>66</v>
      </c>
      <c r="E73" s="96">
        <v>280</v>
      </c>
      <c r="F73" s="96" t="s">
        <v>2494</v>
      </c>
      <c r="G73" s="96" t="s">
        <v>2537</v>
      </c>
    </row>
    <row r="74" spans="1:7" ht="12.9">
      <c r="A74" s="95" t="s">
        <v>2603</v>
      </c>
      <c r="B74" s="95" t="s">
        <v>2547</v>
      </c>
      <c r="C74" s="96">
        <v>1992</v>
      </c>
      <c r="D74" s="96">
        <v>66</v>
      </c>
      <c r="E74" s="96">
        <v>280</v>
      </c>
      <c r="F74" s="96" t="s">
        <v>2494</v>
      </c>
      <c r="G74" s="96" t="s">
        <v>2537</v>
      </c>
    </row>
    <row r="75" spans="1:7" ht="12.9">
      <c r="A75" s="95" t="s">
        <v>2604</v>
      </c>
      <c r="B75" s="95" t="s">
        <v>2535</v>
      </c>
      <c r="C75" s="96">
        <v>1999</v>
      </c>
      <c r="D75" s="96">
        <v>59</v>
      </c>
      <c r="E75" s="96">
        <v>285</v>
      </c>
      <c r="F75" s="96" t="s">
        <v>2494</v>
      </c>
      <c r="G75" s="96" t="s">
        <v>2537</v>
      </c>
    </row>
    <row r="76" spans="1:7" ht="12.9">
      <c r="A76" s="95" t="s">
        <v>2605</v>
      </c>
      <c r="B76" s="95" t="s">
        <v>2575</v>
      </c>
      <c r="C76" s="96">
        <v>1999</v>
      </c>
      <c r="D76" s="96">
        <v>70</v>
      </c>
      <c r="E76" s="96">
        <v>290</v>
      </c>
      <c r="F76" s="96" t="s">
        <v>2494</v>
      </c>
      <c r="G76" s="96" t="s">
        <v>2537</v>
      </c>
    </row>
    <row r="77" spans="1:7" ht="12.9">
      <c r="A77" s="95" t="s">
        <v>2606</v>
      </c>
      <c r="B77" s="95" t="s">
        <v>2607</v>
      </c>
      <c r="C77" s="96">
        <v>1991</v>
      </c>
      <c r="D77" s="96">
        <v>57</v>
      </c>
      <c r="E77" s="96">
        <v>290</v>
      </c>
      <c r="F77" s="96" t="s">
        <v>2494</v>
      </c>
      <c r="G77" s="96" t="s">
        <v>2537</v>
      </c>
    </row>
    <row r="78" spans="1:7" ht="12.9">
      <c r="A78" s="95" t="s">
        <v>2608</v>
      </c>
      <c r="B78" s="95" t="s">
        <v>2514</v>
      </c>
      <c r="C78" s="96">
        <v>1990</v>
      </c>
      <c r="D78" s="96">
        <v>65</v>
      </c>
      <c r="E78" s="96">
        <v>293</v>
      </c>
      <c r="F78" s="96" t="s">
        <v>2494</v>
      </c>
      <c r="G78" s="96" t="s">
        <v>2537</v>
      </c>
    </row>
    <row r="79" spans="1:7" ht="12.9">
      <c r="A79" s="95" t="s">
        <v>2609</v>
      </c>
      <c r="B79" s="95" t="s">
        <v>2610</v>
      </c>
      <c r="C79" s="96">
        <v>1993</v>
      </c>
      <c r="D79" s="96">
        <v>70</v>
      </c>
      <c r="E79" s="96">
        <v>296</v>
      </c>
      <c r="F79" s="96" t="s">
        <v>2494</v>
      </c>
      <c r="G79" s="96" t="s">
        <v>2537</v>
      </c>
    </row>
    <row r="80" spans="1:7" ht="12.9">
      <c r="A80" s="95" t="s">
        <v>2611</v>
      </c>
      <c r="B80" s="95" t="s">
        <v>2596</v>
      </c>
      <c r="C80" s="96">
        <v>1997</v>
      </c>
      <c r="D80" s="96">
        <v>63</v>
      </c>
      <c r="E80" s="96">
        <v>299</v>
      </c>
      <c r="F80" s="96" t="s">
        <v>2494</v>
      </c>
      <c r="G80" s="96" t="s">
        <v>2537</v>
      </c>
    </row>
    <row r="81" spans="1:7" ht="12.9">
      <c r="A81" s="95" t="s">
        <v>2612</v>
      </c>
      <c r="B81" s="95" t="s">
        <v>2613</v>
      </c>
      <c r="C81" s="96">
        <v>1995</v>
      </c>
      <c r="D81" s="96">
        <v>105</v>
      </c>
      <c r="E81" s="96">
        <v>300</v>
      </c>
      <c r="F81" s="96" t="s">
        <v>2494</v>
      </c>
      <c r="G81" s="96" t="s">
        <v>2537</v>
      </c>
    </row>
    <row r="82" spans="1:7" ht="12.9">
      <c r="A82" s="95" t="s">
        <v>2614</v>
      </c>
      <c r="B82" s="95" t="s">
        <v>2514</v>
      </c>
      <c r="C82" s="96">
        <v>1990</v>
      </c>
      <c r="D82" s="96">
        <v>64</v>
      </c>
      <c r="E82" s="96">
        <v>303</v>
      </c>
      <c r="F82" s="96" t="s">
        <v>2501</v>
      </c>
      <c r="G82" s="96" t="s">
        <v>2537</v>
      </c>
    </row>
    <row r="83" spans="1:7" ht="12.9">
      <c r="A83" s="95" t="s">
        <v>2615</v>
      </c>
      <c r="B83" s="95" t="s">
        <v>2528</v>
      </c>
      <c r="C83" s="96">
        <v>1990</v>
      </c>
      <c r="D83" s="96">
        <v>75</v>
      </c>
      <c r="E83" s="96">
        <v>310</v>
      </c>
      <c r="F83" s="96" t="s">
        <v>2501</v>
      </c>
      <c r="G83" s="96" t="s">
        <v>2537</v>
      </c>
    </row>
    <row r="84" spans="1:7" ht="12.9">
      <c r="A84" s="95" t="s">
        <v>2616</v>
      </c>
      <c r="B84" s="95" t="s">
        <v>2617</v>
      </c>
      <c r="C84" s="96">
        <v>1999</v>
      </c>
      <c r="D84" s="96">
        <v>55</v>
      </c>
      <c r="E84" s="96">
        <v>310</v>
      </c>
      <c r="F84" s="96" t="s">
        <v>2501</v>
      </c>
      <c r="G84" s="96" t="s">
        <v>2537</v>
      </c>
    </row>
    <row r="85" spans="1:7" ht="12.9">
      <c r="A85" s="95" t="s">
        <v>2618</v>
      </c>
      <c r="B85" s="95" t="s">
        <v>2561</v>
      </c>
      <c r="C85" s="96">
        <v>1993</v>
      </c>
      <c r="D85" s="96">
        <v>55</v>
      </c>
      <c r="E85" s="96">
        <v>312</v>
      </c>
      <c r="F85" s="96" t="s">
        <v>2501</v>
      </c>
      <c r="G85" s="96" t="s">
        <v>2537</v>
      </c>
    </row>
    <row r="86" spans="1:7" ht="12.9">
      <c r="A86" s="95" t="s">
        <v>2619</v>
      </c>
      <c r="B86" s="95" t="s">
        <v>2620</v>
      </c>
      <c r="C86" s="96">
        <v>1997</v>
      </c>
      <c r="D86" s="96">
        <v>90</v>
      </c>
      <c r="E86" s="96">
        <v>320</v>
      </c>
      <c r="F86" s="96" t="s">
        <v>2501</v>
      </c>
      <c r="G86" s="96" t="s">
        <v>2537</v>
      </c>
    </row>
    <row r="87" spans="1:7" ht="12.9">
      <c r="A87" s="95" t="s">
        <v>2621</v>
      </c>
      <c r="B87" s="95" t="s">
        <v>2622</v>
      </c>
      <c r="C87" s="96">
        <v>1998</v>
      </c>
      <c r="D87" s="96">
        <v>60</v>
      </c>
      <c r="E87" s="96">
        <v>321</v>
      </c>
      <c r="F87" s="96" t="s">
        <v>2501</v>
      </c>
      <c r="G87" s="96" t="s">
        <v>2537</v>
      </c>
    </row>
    <row r="88" spans="1:7" ht="12.9">
      <c r="A88" s="95" t="s">
        <v>2623</v>
      </c>
      <c r="B88" s="95" t="s">
        <v>2624</v>
      </c>
      <c r="C88" s="96">
        <v>1997</v>
      </c>
      <c r="D88" s="96">
        <v>85</v>
      </c>
      <c r="E88" s="96">
        <v>348</v>
      </c>
      <c r="F88" s="96" t="s">
        <v>2501</v>
      </c>
      <c r="G88" s="96" t="s">
        <v>2537</v>
      </c>
    </row>
    <row r="89" spans="1:7" ht="12.9">
      <c r="A89" s="95" t="s">
        <v>2625</v>
      </c>
      <c r="B89" s="95" t="s">
        <v>2575</v>
      </c>
      <c r="C89" s="96">
        <v>1998</v>
      </c>
      <c r="D89" s="96">
        <v>79</v>
      </c>
      <c r="E89" s="96">
        <v>350</v>
      </c>
      <c r="F89" s="96" t="s">
        <v>2501</v>
      </c>
      <c r="G89" s="96" t="s">
        <v>2537</v>
      </c>
    </row>
    <row r="90" spans="1:7" ht="12.9">
      <c r="A90" s="95" t="s">
        <v>2626</v>
      </c>
      <c r="B90" s="95" t="s">
        <v>2575</v>
      </c>
      <c r="C90" s="96">
        <v>1992</v>
      </c>
      <c r="D90" s="96">
        <v>78</v>
      </c>
      <c r="E90" s="96">
        <v>374</v>
      </c>
      <c r="F90" s="96" t="s">
        <v>2501</v>
      </c>
      <c r="G90" s="96" t="s">
        <v>2537</v>
      </c>
    </row>
    <row r="91" spans="1:7" ht="12.9">
      <c r="A91" s="95" t="s">
        <v>2627</v>
      </c>
      <c r="B91" s="95" t="s">
        <v>2628</v>
      </c>
      <c r="C91" s="96">
        <v>1996</v>
      </c>
      <c r="D91" s="96">
        <v>69</v>
      </c>
      <c r="E91" s="96">
        <v>384</v>
      </c>
      <c r="F91" s="96" t="s">
        <v>2501</v>
      </c>
      <c r="G91" s="96" t="s">
        <v>2537</v>
      </c>
    </row>
    <row r="92" spans="1:7" ht="12.9">
      <c r="A92" s="95" t="s">
        <v>2629</v>
      </c>
      <c r="B92" s="95" t="s">
        <v>2630</v>
      </c>
      <c r="C92" s="96">
        <v>1996</v>
      </c>
      <c r="D92" s="96">
        <v>80</v>
      </c>
      <c r="E92" s="96">
        <v>391</v>
      </c>
      <c r="F92" s="96" t="s">
        <v>2501</v>
      </c>
      <c r="G92" s="96" t="s">
        <v>2537</v>
      </c>
    </row>
    <row r="93" spans="1:7" ht="12.9">
      <c r="A93" s="95" t="s">
        <v>2631</v>
      </c>
      <c r="B93" s="95" t="s">
        <v>2514</v>
      </c>
      <c r="C93" s="96">
        <v>1974</v>
      </c>
      <c r="D93" s="96">
        <v>110</v>
      </c>
      <c r="E93" s="96">
        <v>442</v>
      </c>
      <c r="F93" s="96" t="s">
        <v>2536</v>
      </c>
      <c r="G93" s="96" t="s">
        <v>2518</v>
      </c>
    </row>
    <row r="94" spans="1:7" ht="12.9">
      <c r="A94" s="95" t="s">
        <v>2632</v>
      </c>
      <c r="B94" s="95" t="s">
        <v>2554</v>
      </c>
      <c r="C94" s="96">
        <v>1998</v>
      </c>
      <c r="D94" s="96">
        <v>88</v>
      </c>
      <c r="E94" s="96">
        <v>452</v>
      </c>
      <c r="F94" s="96" t="s">
        <v>2536</v>
      </c>
      <c r="G94" s="96" t="s">
        <v>2537</v>
      </c>
    </row>
    <row r="95" spans="1:7" ht="12.9">
      <c r="A95" s="95" t="s">
        <v>2633</v>
      </c>
      <c r="B95" s="95" t="s">
        <v>2554</v>
      </c>
      <c r="C95" s="96">
        <v>1998</v>
      </c>
      <c r="D95" s="96">
        <v>88</v>
      </c>
      <c r="E95" s="96">
        <v>452</v>
      </c>
      <c r="F95" s="96" t="s">
        <v>2536</v>
      </c>
      <c r="G95" s="96" t="s">
        <v>2537</v>
      </c>
    </row>
    <row r="96" spans="1:7" ht="12.9">
      <c r="A96" s="95" t="s">
        <v>2634</v>
      </c>
      <c r="B96" s="95" t="s">
        <v>2635</v>
      </c>
      <c r="C96" s="96">
        <v>2002</v>
      </c>
      <c r="D96" s="96">
        <v>51</v>
      </c>
      <c r="E96" s="96">
        <v>245</v>
      </c>
      <c r="F96" s="96" t="s">
        <v>2494</v>
      </c>
      <c r="G96" s="96" t="s">
        <v>2636</v>
      </c>
    </row>
    <row r="97" spans="1:7" ht="12.9">
      <c r="A97" s="95" t="s">
        <v>2637</v>
      </c>
      <c r="B97" s="95" t="s">
        <v>2638</v>
      </c>
      <c r="C97" s="96">
        <v>2002</v>
      </c>
      <c r="D97" s="96">
        <v>30</v>
      </c>
      <c r="E97" s="96">
        <v>274</v>
      </c>
      <c r="F97" s="96" t="s">
        <v>2494</v>
      </c>
      <c r="G97" s="96" t="s">
        <v>2636</v>
      </c>
    </row>
    <row r="98" spans="1:7" ht="12.9">
      <c r="A98" s="95" t="s">
        <v>2639</v>
      </c>
      <c r="B98" s="95" t="s">
        <v>2535</v>
      </c>
      <c r="C98" s="96">
        <v>2002</v>
      </c>
      <c r="D98" s="96">
        <v>66</v>
      </c>
      <c r="E98" s="96">
        <v>288</v>
      </c>
      <c r="F98" s="96" t="s">
        <v>2494</v>
      </c>
      <c r="G98" s="96" t="s">
        <v>2636</v>
      </c>
    </row>
    <row r="99" spans="1:7" ht="12.9">
      <c r="A99" s="95" t="s">
        <v>2640</v>
      </c>
      <c r="B99" s="95" t="s">
        <v>2622</v>
      </c>
      <c r="C99" s="96">
        <v>2002</v>
      </c>
      <c r="D99" s="96">
        <v>54</v>
      </c>
      <c r="E99" s="96">
        <v>309</v>
      </c>
      <c r="F99" s="96" t="s">
        <v>2501</v>
      </c>
      <c r="G99" s="96" t="s">
        <v>2636</v>
      </c>
    </row>
    <row r="100" spans="1:7" ht="12.9">
      <c r="A100" s="95" t="s">
        <v>2641</v>
      </c>
      <c r="B100" s="95" t="s">
        <v>2638</v>
      </c>
      <c r="C100" s="96">
        <v>2002</v>
      </c>
      <c r="D100" s="96">
        <v>30</v>
      </c>
      <c r="E100" s="96">
        <v>345</v>
      </c>
      <c r="F100" s="96" t="s">
        <v>2501</v>
      </c>
      <c r="G100" s="96" t="s">
        <v>2636</v>
      </c>
    </row>
    <row r="101" spans="1:7" ht="12.9">
      <c r="A101" s="95" t="s">
        <v>2642</v>
      </c>
      <c r="B101" s="95" t="s">
        <v>2622</v>
      </c>
      <c r="C101" s="96">
        <v>2002</v>
      </c>
      <c r="D101" s="96">
        <v>55</v>
      </c>
      <c r="E101" s="96">
        <v>355</v>
      </c>
      <c r="F101" s="96" t="s">
        <v>2501</v>
      </c>
      <c r="G101" s="96" t="s">
        <v>2636</v>
      </c>
    </row>
    <row r="104" spans="1:7" ht="12.9">
      <c r="A104" s="97"/>
      <c r="B104" s="97"/>
      <c r="C104" s="97"/>
      <c r="E104" s="92">
        <v>50</v>
      </c>
      <c r="F104" s="92">
        <v>80</v>
      </c>
    </row>
    <row r="105" spans="1:7" ht="12.9">
      <c r="A105" s="147" t="s">
        <v>2643</v>
      </c>
      <c r="B105" s="147"/>
      <c r="C105" s="147"/>
      <c r="E105" s="92" t="s">
        <v>2644</v>
      </c>
    </row>
    <row r="106" spans="1:7" ht="12.9">
      <c r="A106" s="98" t="s">
        <v>2501</v>
      </c>
      <c r="B106" s="144"/>
      <c r="C106" s="144"/>
      <c r="E106" s="92">
        <f>COUNTIFS(D4:D101,"&gt;="&amp;E104, D4:D101,"&lt;="&amp;F104)</f>
        <v>81</v>
      </c>
    </row>
    <row r="107" spans="1:7" ht="12.9">
      <c r="A107" s="98" t="s">
        <v>2645</v>
      </c>
      <c r="B107" s="144"/>
      <c r="C107" s="144"/>
      <c r="E107" s="92" t="s">
        <v>2646</v>
      </c>
    </row>
    <row r="108" spans="1:7" ht="12.9">
      <c r="A108" s="98" t="s">
        <v>2647</v>
      </c>
      <c r="B108" s="144"/>
      <c r="C108" s="144"/>
    </row>
  </sheetData>
  <mergeCells count="7">
    <mergeCell ref="B108:C108"/>
    <mergeCell ref="A1:F1"/>
    <mergeCell ref="H21:H22"/>
    <mergeCell ref="H26:H27"/>
    <mergeCell ref="A105:C105"/>
    <mergeCell ref="B106:C106"/>
    <mergeCell ref="B107:C107"/>
  </mergeCell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89209-54AA-40DD-9460-CBD36F672E86}">
  <dimension ref="A1:J13"/>
  <sheetViews>
    <sheetView topLeftCell="B13" zoomScale="140" zoomScaleNormal="140" workbookViewId="0">
      <selection activeCell="E21" sqref="E21"/>
    </sheetView>
  </sheetViews>
  <sheetFormatPr defaultRowHeight="14.6"/>
  <sheetData>
    <row r="1" spans="1:10">
      <c r="A1" t="s">
        <v>2650</v>
      </c>
      <c r="B1" t="str" cm="1">
        <f t="array" ref="B1:E1">_xlfn.TEXTSPLIT(A1,",")</f>
        <v>1</v>
      </c>
      <c r="C1" t="str">
        <v>2</v>
      </c>
      <c r="D1" t="str">
        <v>3</v>
      </c>
      <c r="E1" t="str">
        <v>4</v>
      </c>
    </row>
    <row r="3" spans="1:10">
      <c r="B3" t="str" cm="1">
        <f t="array" ref="B3:B6">TRANSPOSE(_xlfn.TEXTSPLIT(A1,","))</f>
        <v>1</v>
      </c>
    </row>
    <row r="4" spans="1:10">
      <c r="B4" t="str">
        <v>2</v>
      </c>
      <c r="D4" t="s">
        <v>2651</v>
      </c>
    </row>
    <row r="5" spans="1:10">
      <c r="B5" t="str">
        <v>3</v>
      </c>
    </row>
    <row r="6" spans="1:10">
      <c r="B6" t="str">
        <v>4</v>
      </c>
      <c r="D6" t="s">
        <v>2652</v>
      </c>
      <c r="F6" t="str" cm="1">
        <f t="array" ref="F6:H6">_xlfn.TEXTSPLIT(D6,"a")</f>
        <v>6565</v>
      </c>
      <c r="G6" t="str">
        <v>28634</v>
      </c>
      <c r="H6" t="str">
        <v/>
      </c>
    </row>
    <row r="11" spans="1:10">
      <c r="B11" t="str" cm="1">
        <f t="array" ref="B11:E11">TRANSPOSE(_xlfn.ANCHORARRAY(B3))</f>
        <v>1</v>
      </c>
      <c r="C11" t="str">
        <v>2</v>
      </c>
      <c r="D11" t="str">
        <v>3</v>
      </c>
      <c r="E11" t="str">
        <v>4</v>
      </c>
      <c r="F11" t="str" cm="1">
        <f t="array" ref="F11:I11">CONCATENATE(_xlfn.ANCHORARRAY(B11))</f>
        <v>1</v>
      </c>
      <c r="G11" t="str">
        <v>2</v>
      </c>
      <c r="H11" t="str">
        <v>3</v>
      </c>
      <c r="I11" t="str">
        <v>4</v>
      </c>
      <c r="J11" t="s">
        <v>2653</v>
      </c>
    </row>
    <row r="12" spans="1:10">
      <c r="F12" t="str">
        <f>_xlfn.CONCAT(_xlfn.ANCHORARRAY(B11))</f>
        <v>1234</v>
      </c>
      <c r="J12" t="s">
        <v>2654</v>
      </c>
    </row>
    <row r="13" spans="1:10">
      <c r="F13" t="str">
        <f>_xlfn.TEXTJOIN(",",TRUE,_xlfn.ANCHORARRAY(B11))</f>
        <v>1,2,3,4</v>
      </c>
      <c r="J13" t="s">
        <v>2655</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AAC0E-B39D-438B-8D5A-AB4EC559383A}">
  <dimension ref="A1:F67"/>
  <sheetViews>
    <sheetView topLeftCell="A60" zoomScale="140" zoomScaleNormal="140" workbookViewId="0">
      <selection activeCell="B65" sqref="B65"/>
    </sheetView>
  </sheetViews>
  <sheetFormatPr defaultRowHeight="14.6"/>
  <cols>
    <col min="1" max="1" width="10.07421875" bestFit="1" customWidth="1"/>
    <col min="2" max="2" width="25" bestFit="1" customWidth="1"/>
    <col min="3" max="3" width="10.07421875" bestFit="1" customWidth="1"/>
    <col min="4" max="4" width="15.07421875" bestFit="1" customWidth="1"/>
    <col min="6" max="6" width="10.07421875" bestFit="1" customWidth="1"/>
  </cols>
  <sheetData>
    <row r="1" spans="1:6">
      <c r="A1" s="1" t="s">
        <v>2656</v>
      </c>
    </row>
    <row r="2" spans="1:6">
      <c r="A2" t="s">
        <v>2657</v>
      </c>
    </row>
    <row r="3" spans="1:6">
      <c r="A3" t="s">
        <v>2658</v>
      </c>
      <c r="F3">
        <v>1</v>
      </c>
    </row>
    <row r="5" spans="1:6">
      <c r="A5" s="1" t="s">
        <v>2659</v>
      </c>
      <c r="B5" t="s">
        <v>2660</v>
      </c>
      <c r="D5" s="11">
        <f ca="1">TODAY()</f>
        <v>45527</v>
      </c>
    </row>
    <row r="6" spans="1:6">
      <c r="A6" s="1" t="s">
        <v>2661</v>
      </c>
      <c r="B6" t="s">
        <v>2662</v>
      </c>
      <c r="D6" s="99">
        <f ca="1">NOW()</f>
        <v>45527.676451620369</v>
      </c>
    </row>
    <row r="7" spans="1:6">
      <c r="A7" s="1" t="s">
        <v>2663</v>
      </c>
      <c r="B7" t="s">
        <v>2664</v>
      </c>
      <c r="D7">
        <f ca="1">DAY(D5)</f>
        <v>23</v>
      </c>
      <c r="E7" s="30" t="s">
        <v>2665</v>
      </c>
    </row>
    <row r="8" spans="1:6">
      <c r="A8" s="1" t="s">
        <v>2260</v>
      </c>
      <c r="D8">
        <f ca="1">MONTH(D5)</f>
        <v>8</v>
      </c>
      <c r="E8" s="30" t="s">
        <v>2666</v>
      </c>
    </row>
    <row r="9" spans="1:6">
      <c r="A9" s="1" t="s">
        <v>2207</v>
      </c>
      <c r="D9">
        <f ca="1">YEAR(D5)</f>
        <v>2024</v>
      </c>
    </row>
    <row r="11" spans="1:6">
      <c r="A11" s="1" t="s">
        <v>118</v>
      </c>
      <c r="B11" t="s">
        <v>2667</v>
      </c>
      <c r="D11" s="11">
        <f ca="1">DATE(D9,D8,D7)</f>
        <v>45527</v>
      </c>
      <c r="F11" s="11"/>
    </row>
    <row r="12" spans="1:6">
      <c r="B12" t="s">
        <v>2668</v>
      </c>
      <c r="F12" s="11"/>
    </row>
    <row r="13" spans="1:6">
      <c r="F13" s="11"/>
    </row>
    <row r="14" spans="1:6">
      <c r="A14" t="s">
        <v>2669</v>
      </c>
      <c r="B14" t="s">
        <v>2670</v>
      </c>
    </row>
    <row r="15" spans="1:6">
      <c r="B15" t="s">
        <v>2671</v>
      </c>
      <c r="E15" t="s">
        <v>2675</v>
      </c>
    </row>
    <row r="16" spans="1:6">
      <c r="B16" t="s">
        <v>2672</v>
      </c>
      <c r="E16" t="s">
        <v>2676</v>
      </c>
      <c r="F16" t="s">
        <v>2674</v>
      </c>
    </row>
    <row r="17" spans="1:6">
      <c r="E17" t="s">
        <v>2677</v>
      </c>
      <c r="F17" t="s">
        <v>2206</v>
      </c>
    </row>
    <row r="18" spans="1:6">
      <c r="A18" s="11">
        <v>37381</v>
      </c>
      <c r="B18" s="11">
        <f ca="1">TODAY()</f>
        <v>45527</v>
      </c>
      <c r="C18">
        <f ca="1">B18-A18</f>
        <v>8146</v>
      </c>
      <c r="D18" t="s">
        <v>2673</v>
      </c>
      <c r="E18" t="s">
        <v>2195</v>
      </c>
      <c r="F18" t="s">
        <v>2673</v>
      </c>
    </row>
    <row r="19" spans="1:6">
      <c r="C19">
        <f ca="1">DATEDIF($A$18,$B$18,"y")</f>
        <v>22</v>
      </c>
      <c r="D19" t="s">
        <v>2674</v>
      </c>
      <c r="E19" t="s">
        <v>2678</v>
      </c>
      <c r="F19" t="s">
        <v>2680</v>
      </c>
    </row>
    <row r="20" spans="1:6">
      <c r="C20">
        <f ca="1">DATEDIF($A$18,$B$18,"m")</f>
        <v>267</v>
      </c>
      <c r="D20" t="s">
        <v>2260</v>
      </c>
      <c r="E20" t="s">
        <v>2679</v>
      </c>
      <c r="F20" t="s">
        <v>2681</v>
      </c>
    </row>
    <row r="21" spans="1:6">
      <c r="C21">
        <f ca="1">DATEDIF($A$18,$B$18,"d")</f>
        <v>8146</v>
      </c>
      <c r="D21" t="s">
        <v>2673</v>
      </c>
    </row>
    <row r="22" spans="1:6">
      <c r="C22">
        <f ca="1">DATEDIF($A$18,$B$18,"ym")</f>
        <v>3</v>
      </c>
      <c r="D22" t="s">
        <v>2678</v>
      </c>
    </row>
    <row r="23" spans="1:6">
      <c r="C23">
        <f ca="1">DATEDIF($A$18,$B$18,"md")</f>
        <v>18</v>
      </c>
      <c r="D23" t="s">
        <v>2679</v>
      </c>
    </row>
    <row r="25" spans="1:6">
      <c r="A25" t="s">
        <v>2682</v>
      </c>
    </row>
    <row r="27" spans="1:6">
      <c r="A27" s="11">
        <v>45518</v>
      </c>
    </row>
    <row r="28" spans="1:6">
      <c r="A28" t="s">
        <v>112</v>
      </c>
      <c r="B28" t="s">
        <v>2683</v>
      </c>
      <c r="C28" t="s">
        <v>2684</v>
      </c>
    </row>
    <row r="29" spans="1:6">
      <c r="B29" t="str">
        <f>TEXT(A27,"dddd")</f>
        <v>Wednesday</v>
      </c>
      <c r="C29" t="s">
        <v>2685</v>
      </c>
      <c r="D29" t="s">
        <v>2686</v>
      </c>
    </row>
    <row r="30" spans="1:6">
      <c r="B30" t="str">
        <f>TEXT(A27,"mmmm")</f>
        <v>August</v>
      </c>
      <c r="C30" t="s">
        <v>2688</v>
      </c>
      <c r="D30" t="s">
        <v>2687</v>
      </c>
    </row>
    <row r="33" spans="1:6">
      <c r="A33" t="s">
        <v>2689</v>
      </c>
      <c r="B33" s="11">
        <f ca="1">EDATE(TODAY(),2)</f>
        <v>45588</v>
      </c>
      <c r="D33" t="str">
        <f ca="1">_xlfn.FORMULATEXT(B33)</f>
        <v>=EDATE(TODAY(),2)</v>
      </c>
    </row>
    <row r="34" spans="1:6">
      <c r="A34" s="11">
        <v>45303</v>
      </c>
      <c r="B34" s="11">
        <f>EDATE(A34,-3)</f>
        <v>45211</v>
      </c>
      <c r="D34" t="s">
        <v>2690</v>
      </c>
    </row>
    <row r="36" spans="1:6">
      <c r="A36" t="s">
        <v>2691</v>
      </c>
      <c r="B36" t="s">
        <v>2692</v>
      </c>
      <c r="C36" s="11">
        <f>EOMONTH(A34,2)</f>
        <v>45382</v>
      </c>
    </row>
    <row r="38" spans="1:6">
      <c r="A38" t="s">
        <v>16</v>
      </c>
      <c r="B38" t="s">
        <v>2693</v>
      </c>
    </row>
    <row r="39" spans="1:6">
      <c r="A39" s="11">
        <v>44997</v>
      </c>
      <c r="B39" s="11">
        <f>EOMONTH(A39,-1)+1</f>
        <v>44986</v>
      </c>
      <c r="D39" t="s">
        <v>2695</v>
      </c>
      <c r="F39" t="s">
        <v>2694</v>
      </c>
    </row>
    <row r="40" spans="1:6">
      <c r="A40" s="11">
        <v>45416</v>
      </c>
      <c r="B40" s="11">
        <f>EOMONTH(A40,-1)+1</f>
        <v>45413</v>
      </c>
    </row>
    <row r="43" spans="1:6">
      <c r="A43" t="s">
        <v>2658</v>
      </c>
    </row>
    <row r="45" spans="1:6">
      <c r="A45" t="s">
        <v>0</v>
      </c>
      <c r="B45" s="30" t="s">
        <v>2696</v>
      </c>
      <c r="C45" t="s">
        <v>2697</v>
      </c>
      <c r="D45">
        <f ca="1">WEEKDAY(TODAY(),2)</f>
        <v>5</v>
      </c>
    </row>
    <row r="46" spans="1:6">
      <c r="C46" t="s">
        <v>2698</v>
      </c>
    </row>
    <row r="47" spans="1:6">
      <c r="C47" t="s">
        <v>2699</v>
      </c>
    </row>
    <row r="49" spans="1:5">
      <c r="A49" t="s">
        <v>2700</v>
      </c>
      <c r="B49" s="30" t="s">
        <v>2701</v>
      </c>
      <c r="C49">
        <f ca="1">WEEKNUM(TODAY(),2)</f>
        <v>34</v>
      </c>
    </row>
    <row r="51" spans="1:5">
      <c r="A51" t="s">
        <v>2702</v>
      </c>
      <c r="B51" s="11">
        <f ca="1">TODAY()+7</f>
        <v>45534</v>
      </c>
      <c r="D51" t="s">
        <v>2703</v>
      </c>
      <c r="E51" t="s">
        <v>2705</v>
      </c>
    </row>
    <row r="52" spans="1:5">
      <c r="A52">
        <v>332024</v>
      </c>
      <c r="B52" s="11" t="str">
        <f ca="1">WEEKNUM(B51,2)&amp;YEAR(B51)</f>
        <v>352024</v>
      </c>
      <c r="D52" t="s">
        <v>2704</v>
      </c>
    </row>
    <row r="53" spans="1:5">
      <c r="B53" t="str">
        <f ca="1">_xlfn.FORMULATEXT(B52)</f>
        <v>=WEEKNUM(B51,2)&amp;YEAR(B51)</v>
      </c>
    </row>
    <row r="57" spans="1:5">
      <c r="A57" t="s">
        <v>2706</v>
      </c>
    </row>
    <row r="58" spans="1:5">
      <c r="D58" t="s">
        <v>2355</v>
      </c>
    </row>
    <row r="59" spans="1:5">
      <c r="A59" t="s">
        <v>2707</v>
      </c>
      <c r="B59" t="s">
        <v>2708</v>
      </c>
      <c r="D59" s="11">
        <v>45519</v>
      </c>
    </row>
    <row r="60" spans="1:5">
      <c r="A60" s="11">
        <f ca="1">TODAY()</f>
        <v>45527</v>
      </c>
      <c r="B60" s="11" t="e">
        <f ca="1">WORKDAY(A60,10,D59:D66)</f>
        <v>#VALUE!</v>
      </c>
    </row>
    <row r="62" spans="1:5">
      <c r="A62" t="s">
        <v>2709</v>
      </c>
      <c r="B62" s="11">
        <f ca="1">WORKDAY.INTL(A60,10,11,D59)</f>
        <v>45539</v>
      </c>
    </row>
    <row r="64" spans="1:5">
      <c r="A64" t="s">
        <v>2710</v>
      </c>
    </row>
    <row r="65" spans="1:6">
      <c r="A65" t="s">
        <v>2711</v>
      </c>
      <c r="B65" t="s">
        <v>2712</v>
      </c>
      <c r="C65" t="s">
        <v>2713</v>
      </c>
    </row>
    <row r="66" spans="1:6">
      <c r="A66" s="11">
        <v>45385</v>
      </c>
      <c r="B66" s="11">
        <v>45540</v>
      </c>
      <c r="C66">
        <f>NETWORKDAYS(A66,B66,D59)</f>
        <v>111</v>
      </c>
      <c r="D66" t="s">
        <v>2714</v>
      </c>
      <c r="F66" t="str">
        <f ca="1">_xlfn.FORMULATEXT(C66)</f>
        <v>=NETWORKDAYS(A66,B66,D59)</v>
      </c>
    </row>
    <row r="67" spans="1:6">
      <c r="C67">
        <f>NETWORKDAYS.INTL(A66,B66,11,D59)</f>
        <v>133</v>
      </c>
      <c r="F67" t="str">
        <f ca="1">_xlfn.FORMULATEXT(C67)</f>
        <v>=NETWORKDAYS.INTL(A66,B66,11,D59)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1E22B-F73E-4183-84BC-02E72C26AC74}">
  <dimension ref="A1:M46"/>
  <sheetViews>
    <sheetView topLeftCell="A24" workbookViewId="0">
      <selection activeCell="D30" sqref="D30"/>
    </sheetView>
  </sheetViews>
  <sheetFormatPr defaultRowHeight="14.6"/>
  <cols>
    <col min="1" max="1" width="22.4609375" customWidth="1"/>
    <col min="2" max="2" width="23.3046875" customWidth="1"/>
    <col min="3" max="3" width="20.4609375" bestFit="1" customWidth="1"/>
    <col min="4" max="4" width="20" bestFit="1" customWidth="1"/>
    <col min="5" max="5" width="11" bestFit="1" customWidth="1"/>
    <col min="6" max="6" width="10.4609375" bestFit="1" customWidth="1"/>
    <col min="7" max="7" width="13.84375" bestFit="1" customWidth="1"/>
    <col min="8" max="8" width="15.53515625" bestFit="1" customWidth="1"/>
    <col min="9" max="9" width="23.4609375" bestFit="1" customWidth="1"/>
    <col min="10" max="10" width="26.53515625" bestFit="1" customWidth="1"/>
    <col min="11" max="11" width="10.4609375" bestFit="1" customWidth="1"/>
    <col min="12" max="12" width="14.84375" bestFit="1" customWidth="1"/>
    <col min="13" max="13" width="13" bestFit="1" customWidth="1"/>
    <col min="14" max="14" width="11.53515625" customWidth="1"/>
    <col min="18" max="18" width="14.23046875" customWidth="1"/>
  </cols>
  <sheetData>
    <row r="1" spans="1:13" ht="41.25" customHeight="1">
      <c r="A1" s="148" t="s">
        <v>2715</v>
      </c>
      <c r="B1" s="149"/>
      <c r="C1" s="149"/>
      <c r="D1" s="149"/>
      <c r="E1" s="149"/>
      <c r="F1" s="149"/>
      <c r="G1" s="149"/>
      <c r="I1" s="100"/>
      <c r="J1" s="1"/>
      <c r="L1" s="101"/>
    </row>
    <row r="2" spans="1:13">
      <c r="E2">
        <v>42141</v>
      </c>
      <c r="G2">
        <f ca="1">F3-G4</f>
        <v>-4015</v>
      </c>
      <c r="H2" s="16">
        <v>43310</v>
      </c>
      <c r="I2" s="102">
        <v>0.5</v>
      </c>
      <c r="K2" s="11">
        <v>43310</v>
      </c>
    </row>
    <row r="3" spans="1:13">
      <c r="E3" s="16">
        <v>42141</v>
      </c>
      <c r="F3" s="16">
        <v>41512</v>
      </c>
      <c r="G3" s="16">
        <v>43087</v>
      </c>
      <c r="I3" s="103" t="s">
        <v>2716</v>
      </c>
      <c r="K3" s="102">
        <v>0.64722222222222225</v>
      </c>
      <c r="L3" s="103" t="s">
        <v>2717</v>
      </c>
    </row>
    <row r="4" spans="1:13">
      <c r="A4" s="104" t="s">
        <v>16</v>
      </c>
      <c r="B4" s="104" t="s">
        <v>2718</v>
      </c>
      <c r="D4" s="103" t="s">
        <v>2719</v>
      </c>
      <c r="E4" s="16">
        <v>42280</v>
      </c>
      <c r="G4" s="105">
        <f ca="1">TODAY()</f>
        <v>45527</v>
      </c>
      <c r="I4" t="s">
        <v>2720</v>
      </c>
      <c r="J4" t="s">
        <v>2721</v>
      </c>
      <c r="L4" s="46" t="s">
        <v>2722</v>
      </c>
      <c r="M4" t="s">
        <v>16</v>
      </c>
    </row>
    <row r="5" spans="1:13">
      <c r="A5" s="106">
        <v>42005</v>
      </c>
      <c r="B5" s="107" t="s">
        <v>2723</v>
      </c>
      <c r="D5" s="46" t="s">
        <v>2724</v>
      </c>
      <c r="G5" s="101">
        <f ca="1">G4-G3</f>
        <v>2440</v>
      </c>
      <c r="I5" t="s">
        <v>2725</v>
      </c>
      <c r="J5" t="s">
        <v>2726</v>
      </c>
    </row>
    <row r="6" spans="1:13">
      <c r="A6" s="106">
        <v>42022</v>
      </c>
      <c r="B6" s="107" t="s">
        <v>2727</v>
      </c>
      <c r="D6" s="46" t="s">
        <v>2728</v>
      </c>
      <c r="E6" s="16">
        <f>DATE(2015,10,3)</f>
        <v>42280</v>
      </c>
      <c r="G6" s="11"/>
      <c r="H6" s="108" t="s">
        <v>2729</v>
      </c>
      <c r="I6" s="1" t="s">
        <v>2730</v>
      </c>
      <c r="J6" t="s">
        <v>2731</v>
      </c>
    </row>
    <row r="7" spans="1:13">
      <c r="A7" s="106">
        <v>42050</v>
      </c>
      <c r="B7" s="107" t="s">
        <v>2732</v>
      </c>
      <c r="D7" s="46" t="s">
        <v>2733</v>
      </c>
      <c r="E7">
        <f>WEEKDAY(E4)</f>
        <v>7</v>
      </c>
      <c r="I7" t="s">
        <v>2734</v>
      </c>
      <c r="J7" t="s">
        <v>2735</v>
      </c>
    </row>
    <row r="8" spans="1:13">
      <c r="A8" s="106">
        <v>42155</v>
      </c>
      <c r="B8" s="107" t="s">
        <v>2736</v>
      </c>
      <c r="D8" s="46" t="s">
        <v>2737</v>
      </c>
      <c r="E8">
        <f>WEEKNUM(E4)</f>
        <v>40</v>
      </c>
      <c r="I8" t="s">
        <v>2738</v>
      </c>
      <c r="J8" t="s">
        <v>2208</v>
      </c>
      <c r="L8" s="46" t="s">
        <v>2739</v>
      </c>
      <c r="M8" t="s">
        <v>2208</v>
      </c>
    </row>
    <row r="9" spans="1:13">
      <c r="A9" s="106">
        <v>42189</v>
      </c>
      <c r="B9" s="107" t="s">
        <v>2740</v>
      </c>
      <c r="D9" s="46" t="s">
        <v>2741</v>
      </c>
      <c r="E9">
        <f>NETWORKDAYS(E3,E4,A5:A14)</f>
        <v>100</v>
      </c>
      <c r="I9" t="s">
        <v>2742</v>
      </c>
      <c r="J9" t="s">
        <v>16</v>
      </c>
    </row>
    <row r="10" spans="1:13">
      <c r="A10" s="106">
        <v>42253</v>
      </c>
      <c r="B10" s="107" t="s">
        <v>2743</v>
      </c>
      <c r="D10" s="46" t="s">
        <v>2744</v>
      </c>
      <c r="E10">
        <f>NETWORKDAYS.INTL(F3,E4,7,A5:A14)</f>
        <v>544</v>
      </c>
      <c r="I10" t="s">
        <v>2745</v>
      </c>
      <c r="J10" t="s">
        <v>134</v>
      </c>
    </row>
    <row r="11" spans="1:13">
      <c r="A11" s="106">
        <v>42288</v>
      </c>
      <c r="B11" s="107" t="s">
        <v>2746</v>
      </c>
      <c r="D11" s="46" t="s">
        <v>2747</v>
      </c>
      <c r="E11" s="16">
        <f>WORKDAY(F3,7)</f>
        <v>41521</v>
      </c>
      <c r="I11" t="s">
        <v>159</v>
      </c>
      <c r="J11" t="s">
        <v>133</v>
      </c>
    </row>
    <row r="12" spans="1:13">
      <c r="A12" s="106">
        <v>42319</v>
      </c>
      <c r="B12" s="107" t="s">
        <v>2748</v>
      </c>
      <c r="D12" s="46" t="s">
        <v>2749</v>
      </c>
      <c r="E12" s="16">
        <f>EDATE(E6,2)</f>
        <v>42341</v>
      </c>
      <c r="I12" t="s">
        <v>2750</v>
      </c>
      <c r="J12" t="s">
        <v>2751</v>
      </c>
    </row>
    <row r="13" spans="1:13">
      <c r="A13" s="106">
        <v>42333</v>
      </c>
      <c r="B13" s="107" t="s">
        <v>2752</v>
      </c>
      <c r="D13" s="46" t="s">
        <v>2753</v>
      </c>
      <c r="E13" s="16">
        <f>EOMONTH(E4,2)</f>
        <v>42369</v>
      </c>
    </row>
    <row r="14" spans="1:13">
      <c r="A14" s="106">
        <v>42363</v>
      </c>
      <c r="B14" s="107" t="s">
        <v>2754</v>
      </c>
      <c r="D14" s="46" t="s">
        <v>2663</v>
      </c>
      <c r="E14">
        <f>DAY(E6)</f>
        <v>3</v>
      </c>
    </row>
    <row r="15" spans="1:13">
      <c r="D15" s="46" t="s">
        <v>2260</v>
      </c>
      <c r="E15">
        <f>MONTH(E3)</f>
        <v>5</v>
      </c>
      <c r="J15" s="1" t="s">
        <v>2755</v>
      </c>
      <c r="M15" s="99">
        <v>29677.572916666668</v>
      </c>
    </row>
    <row r="16" spans="1:13">
      <c r="D16" s="46" t="s">
        <v>2207</v>
      </c>
      <c r="E16">
        <f>YEAR(E3)</f>
        <v>2015</v>
      </c>
      <c r="J16">
        <v>1</v>
      </c>
      <c r="K16" t="s">
        <v>2756</v>
      </c>
    </row>
    <row r="17" spans="1:11">
      <c r="A17" s="109" t="s">
        <v>2757</v>
      </c>
      <c r="B17" s="109" t="s">
        <v>2758</v>
      </c>
      <c r="C17" s="109" t="s">
        <v>2713</v>
      </c>
      <c r="D17" s="1" t="s">
        <v>2759</v>
      </c>
      <c r="H17" s="1" t="s">
        <v>2759</v>
      </c>
      <c r="J17">
        <v>2</v>
      </c>
      <c r="K17" t="s">
        <v>2760</v>
      </c>
    </row>
    <row r="18" spans="1:11">
      <c r="A18" s="110">
        <v>42005</v>
      </c>
      <c r="B18" s="110">
        <v>42011</v>
      </c>
      <c r="C18" s="107">
        <f>NETWORKDAYS(A18,B18,$A$5:$A$14)</f>
        <v>4</v>
      </c>
      <c r="J18">
        <v>3</v>
      </c>
      <c r="K18" t="s">
        <v>2761</v>
      </c>
    </row>
    <row r="19" spans="1:11">
      <c r="A19" s="110">
        <v>42005</v>
      </c>
      <c r="B19" s="110">
        <v>42369</v>
      </c>
      <c r="C19" s="107">
        <f>NETWORKDAYS(A19,B19,$A$5:$A$14)</f>
        <v>257</v>
      </c>
      <c r="H19" t="s">
        <v>2762</v>
      </c>
      <c r="J19">
        <v>4</v>
      </c>
      <c r="K19" t="s">
        <v>2763</v>
      </c>
    </row>
    <row r="20" spans="1:11">
      <c r="H20" t="s">
        <v>2764</v>
      </c>
      <c r="I20" t="s">
        <v>2765</v>
      </c>
      <c r="J20">
        <v>5</v>
      </c>
      <c r="K20" t="s">
        <v>2766</v>
      </c>
    </row>
    <row r="21" spans="1:11">
      <c r="H21" t="s">
        <v>2767</v>
      </c>
      <c r="I21" t="s">
        <v>2410</v>
      </c>
    </row>
    <row r="22" spans="1:11" ht="43.5" customHeight="1">
      <c r="A22" s="148" t="s">
        <v>2768</v>
      </c>
      <c r="B22" s="148"/>
      <c r="C22" s="148"/>
      <c r="D22" s="148"/>
      <c r="E22" s="148"/>
      <c r="F22" s="148"/>
      <c r="G22" s="148"/>
      <c r="H22" t="s">
        <v>2769</v>
      </c>
      <c r="I22" t="s">
        <v>2770</v>
      </c>
    </row>
    <row r="23" spans="1:11">
      <c r="B23" s="11">
        <v>42006</v>
      </c>
      <c r="C23" s="11">
        <f>WORKDAY(B23,90,A5:A14)</f>
        <v>42132</v>
      </c>
      <c r="D23" t="str">
        <f ca="1">_xlfn.FORMULATEXT(C23)</f>
        <v>=WORKDAY(B23,90,A5:A14)</v>
      </c>
      <c r="H23" t="s">
        <v>2771</v>
      </c>
      <c r="I23" t="s">
        <v>2772</v>
      </c>
    </row>
    <row r="24" spans="1:11">
      <c r="H24" t="s">
        <v>2773</v>
      </c>
      <c r="I24" t="s">
        <v>2774</v>
      </c>
    </row>
    <row r="25" spans="1:11" ht="22.75" customHeight="1">
      <c r="A25" s="148" t="s">
        <v>2775</v>
      </c>
      <c r="B25" s="149"/>
      <c r="C25" s="149"/>
      <c r="D25" s="149"/>
      <c r="E25" s="149"/>
      <c r="F25" s="149"/>
      <c r="G25" s="149"/>
    </row>
    <row r="27" spans="1:11">
      <c r="A27" s="111" t="s">
        <v>0</v>
      </c>
      <c r="B27" s="112" t="s">
        <v>2776</v>
      </c>
      <c r="C27" s="112" t="s">
        <v>2777</v>
      </c>
      <c r="D27" s="112" t="s">
        <v>2778</v>
      </c>
    </row>
    <row r="28" spans="1:11">
      <c r="A28" s="113" t="s">
        <v>2779</v>
      </c>
      <c r="B28" s="114">
        <v>0.37083333333333335</v>
      </c>
      <c r="C28" s="114">
        <v>0.75694444444444453</v>
      </c>
      <c r="D28" s="115">
        <v>0.38611111111111113</v>
      </c>
      <c r="E28" s="116"/>
    </row>
    <row r="29" spans="1:11">
      <c r="A29" s="113" t="s">
        <v>2780</v>
      </c>
      <c r="B29" s="114">
        <f>B28+0.005</f>
        <v>0.37583333333333335</v>
      </c>
      <c r="C29" s="114">
        <v>0.78749999999999998</v>
      </c>
      <c r="D29" s="115">
        <v>0.41166666666666668</v>
      </c>
      <c r="E29" s="116"/>
    </row>
    <row r="30" spans="1:11">
      <c r="A30" s="113" t="s">
        <v>2781</v>
      </c>
      <c r="B30" s="114">
        <f>B29+0.03</f>
        <v>0.40583333333333338</v>
      </c>
      <c r="C30" s="114">
        <v>0.79305555555555562</v>
      </c>
      <c r="D30" s="115">
        <v>0.38722222222222225</v>
      </c>
      <c r="E30" s="116"/>
    </row>
    <row r="31" spans="1:11">
      <c r="A31" s="113" t="s">
        <v>2782</v>
      </c>
      <c r="B31" s="114">
        <f>B30-0.01</f>
        <v>0.39583333333333337</v>
      </c>
      <c r="C31" s="114">
        <v>0.75208333333333333</v>
      </c>
      <c r="D31" s="115">
        <v>0.35625000000000001</v>
      </c>
      <c r="E31" s="116"/>
    </row>
    <row r="32" spans="1:11">
      <c r="A32" s="113" t="s">
        <v>2783</v>
      </c>
      <c r="B32" s="114">
        <v>0.37638888888888888</v>
      </c>
      <c r="C32" s="114">
        <v>0.73819444444444438</v>
      </c>
      <c r="D32" s="115">
        <v>0.36180555555555555</v>
      </c>
      <c r="E32" s="116"/>
    </row>
    <row r="33" spans="1:11" ht="15" thickBot="1">
      <c r="B33" s="102"/>
      <c r="C33" s="46" t="s">
        <v>2784</v>
      </c>
      <c r="D33" s="121">
        <v>1.9030555555555555</v>
      </c>
      <c r="E33" s="116"/>
    </row>
    <row r="34" spans="1:11" ht="15" thickTop="1">
      <c r="B34" t="s">
        <v>2785</v>
      </c>
      <c r="C34" t="s">
        <v>2786</v>
      </c>
    </row>
    <row r="35" spans="1:11">
      <c r="A35" s="113" t="s">
        <v>2779</v>
      </c>
      <c r="B35" s="117">
        <f>B28+0.5+42126</f>
        <v>42126.870833333334</v>
      </c>
      <c r="C35" s="117">
        <v>42127.12777777778</v>
      </c>
      <c r="D35" s="102">
        <f>C35-B35</f>
        <v>0.25694444444525288</v>
      </c>
      <c r="G35" s="16" t="s">
        <v>2359</v>
      </c>
      <c r="H35">
        <v>9</v>
      </c>
      <c r="I35">
        <v>2019</v>
      </c>
      <c r="K35" s="16"/>
    </row>
    <row r="36" spans="1:11">
      <c r="A36" s="113" t="s">
        <v>2780</v>
      </c>
      <c r="B36" s="117">
        <f>B29+0.5+42126+1</f>
        <v>42127.875833333332</v>
      </c>
      <c r="C36" s="117">
        <v>42128.16333333333</v>
      </c>
      <c r="D36" s="102">
        <f t="shared" ref="D36:D39" si="0">C36-B36</f>
        <v>0.28749999999854481</v>
      </c>
      <c r="J36" s="16"/>
    </row>
    <row r="37" spans="1:11">
      <c r="A37" s="113" t="s">
        <v>2781</v>
      </c>
      <c r="B37" s="117">
        <f>B30+0.5+42126+2</f>
        <v>42128.905833333331</v>
      </c>
      <c r="C37" s="117">
        <v>42129.198888888888</v>
      </c>
      <c r="D37" s="102">
        <f t="shared" si="0"/>
        <v>0.2930555555576575</v>
      </c>
      <c r="J37" s="16"/>
    </row>
    <row r="38" spans="1:11">
      <c r="A38" s="113" t="s">
        <v>2782</v>
      </c>
      <c r="B38" s="117">
        <f>B31+0.5+42126+3</f>
        <v>42129.895833333336</v>
      </c>
      <c r="C38" s="117">
        <v>42130.147916666669</v>
      </c>
      <c r="D38" s="102">
        <f t="shared" si="0"/>
        <v>0.25208333333284827</v>
      </c>
    </row>
    <row r="39" spans="1:11">
      <c r="A39" s="113" t="s">
        <v>2783</v>
      </c>
      <c r="B39" s="117">
        <f>B32+0.5+42126+4</f>
        <v>42130.876388888886</v>
      </c>
      <c r="C39" s="117">
        <v>42131.114583333336</v>
      </c>
      <c r="D39" s="102">
        <f t="shared" si="0"/>
        <v>0.23819444444961846</v>
      </c>
    </row>
    <row r="40" spans="1:11">
      <c r="B40" s="102"/>
      <c r="C40" s="102"/>
      <c r="D40" s="118">
        <f>SUM(D35:D39)</f>
        <v>1.3277777777839219</v>
      </c>
    </row>
    <row r="41" spans="1:11">
      <c r="C41" s="119"/>
    </row>
    <row r="42" spans="1:11">
      <c r="C42" s="119"/>
    </row>
    <row r="43" spans="1:11">
      <c r="B43" s="120">
        <v>0.62986111111111109</v>
      </c>
    </row>
    <row r="46" spans="1:11">
      <c r="A46" s="119">
        <v>0.34375</v>
      </c>
      <c r="B46" s="119">
        <v>0.77569444444444446</v>
      </c>
      <c r="C46" s="102">
        <f>B46-A46</f>
        <v>0.43194444444444446</v>
      </c>
    </row>
  </sheetData>
  <mergeCells count="3">
    <mergeCell ref="A1:G1"/>
    <mergeCell ref="A22:G22"/>
    <mergeCell ref="A25:G2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D9BA1-6C7E-4FD0-85B4-ABE71E02CE44}">
  <dimension ref="A1:L64"/>
  <sheetViews>
    <sheetView topLeftCell="A2" zoomScale="170" zoomScaleNormal="170" workbookViewId="0">
      <selection activeCell="C5" sqref="C5"/>
    </sheetView>
  </sheetViews>
  <sheetFormatPr defaultRowHeight="14.6"/>
  <sheetData>
    <row r="1" spans="1:12">
      <c r="A1" s="1" t="s">
        <v>2787</v>
      </c>
    </row>
    <row r="2" spans="1:12">
      <c r="A2" t="s">
        <v>2788</v>
      </c>
    </row>
    <row r="3" spans="1:12">
      <c r="F3">
        <v>1</v>
      </c>
      <c r="H3">
        <v>1</v>
      </c>
    </row>
    <row r="4" spans="1:12">
      <c r="A4" t="s">
        <v>2789</v>
      </c>
      <c r="C4" t="s">
        <v>2793</v>
      </c>
      <c r="F4">
        <v>2</v>
      </c>
      <c r="H4">
        <v>2</v>
      </c>
    </row>
    <row r="5" spans="1:12">
      <c r="A5" t="s">
        <v>2790</v>
      </c>
      <c r="H5">
        <v>30</v>
      </c>
    </row>
    <row r="6" spans="1:12">
      <c r="A6" t="s">
        <v>2791</v>
      </c>
      <c r="C6" t="s">
        <v>2795</v>
      </c>
      <c r="F6">
        <v>4</v>
      </c>
      <c r="H6">
        <v>4</v>
      </c>
    </row>
    <row r="7" spans="1:12">
      <c r="A7" t="s">
        <v>2792</v>
      </c>
      <c r="C7" t="s">
        <v>2796</v>
      </c>
      <c r="F7">
        <v>5</v>
      </c>
      <c r="H7">
        <v>5</v>
      </c>
    </row>
    <row r="8" spans="1:12">
      <c r="E8">
        <v>10</v>
      </c>
    </row>
    <row r="9" spans="1:12">
      <c r="A9" s="74" t="s">
        <v>242</v>
      </c>
      <c r="B9" s="74" t="s">
        <v>2260</v>
      </c>
      <c r="C9" s="74" t="s">
        <v>2794</v>
      </c>
    </row>
    <row r="10" spans="1:12">
      <c r="A10" s="4" t="s">
        <v>2333</v>
      </c>
      <c r="B10" s="4" t="s">
        <v>2266</v>
      </c>
      <c r="C10" s="75">
        <v>543</v>
      </c>
      <c r="E10" s="75">
        <v>543</v>
      </c>
      <c r="G10" s="75">
        <v>543</v>
      </c>
      <c r="H10" s="75">
        <v>873</v>
      </c>
      <c r="I10" s="75">
        <v>615</v>
      </c>
      <c r="J10" s="75">
        <v>944</v>
      </c>
      <c r="K10" s="75">
        <v>514</v>
      </c>
      <c r="L10" s="75">
        <v>805</v>
      </c>
    </row>
    <row r="11" spans="1:12">
      <c r="A11" s="4" t="s">
        <v>2337</v>
      </c>
      <c r="B11" s="4" t="s">
        <v>2266</v>
      </c>
      <c r="C11" s="75">
        <v>873</v>
      </c>
      <c r="E11" s="75">
        <v>873</v>
      </c>
    </row>
    <row r="12" spans="1:12">
      <c r="A12" s="4" t="s">
        <v>2339</v>
      </c>
      <c r="B12" s="4" t="s">
        <v>2266</v>
      </c>
      <c r="C12" s="75">
        <v>615</v>
      </c>
      <c r="E12" s="75">
        <v>615</v>
      </c>
    </row>
    <row r="13" spans="1:12">
      <c r="A13" s="4" t="s">
        <v>2342</v>
      </c>
      <c r="B13" s="4" t="s">
        <v>2266</v>
      </c>
      <c r="C13" s="75">
        <v>944</v>
      </c>
      <c r="E13" s="75">
        <v>944</v>
      </c>
    </row>
    <row r="14" spans="1:12">
      <c r="A14" s="4" t="s">
        <v>2342</v>
      </c>
      <c r="B14" s="4" t="s">
        <v>2267</v>
      </c>
      <c r="C14" s="75">
        <v>514</v>
      </c>
      <c r="E14" s="75">
        <v>514</v>
      </c>
    </row>
    <row r="15" spans="1:12">
      <c r="A15" s="4" t="s">
        <v>2347</v>
      </c>
      <c r="B15" s="4" t="s">
        <v>2267</v>
      </c>
      <c r="C15" s="75">
        <v>805</v>
      </c>
      <c r="E15" s="75">
        <v>805</v>
      </c>
    </row>
    <row r="16" spans="1:12">
      <c r="A16" s="4" t="s">
        <v>2337</v>
      </c>
      <c r="B16" s="4" t="s">
        <v>2267</v>
      </c>
      <c r="C16" s="75">
        <v>654</v>
      </c>
    </row>
    <row r="17" spans="1:3">
      <c r="A17" s="4" t="s">
        <v>2333</v>
      </c>
      <c r="B17" s="4" t="s">
        <v>2267</v>
      </c>
      <c r="C17" s="75">
        <v>674</v>
      </c>
    </row>
    <row r="18" spans="1:3">
      <c r="A18" s="4" t="s">
        <v>2339</v>
      </c>
      <c r="B18" s="4" t="s">
        <v>2267</v>
      </c>
      <c r="C18" s="75">
        <v>714</v>
      </c>
    </row>
    <row r="19" spans="1:3">
      <c r="A19" s="4" t="s">
        <v>2347</v>
      </c>
      <c r="B19" s="4" t="s">
        <v>2268</v>
      </c>
      <c r="C19" s="75">
        <v>591</v>
      </c>
    </row>
    <row r="20" spans="1:3">
      <c r="A20" s="4" t="s">
        <v>2337</v>
      </c>
      <c r="B20" s="4" t="s">
        <v>2268</v>
      </c>
      <c r="C20" s="75">
        <v>628</v>
      </c>
    </row>
    <row r="21" spans="1:3">
      <c r="A21" s="4" t="s">
        <v>2339</v>
      </c>
      <c r="B21" s="4" t="s">
        <v>2268</v>
      </c>
      <c r="C21" s="75">
        <v>750</v>
      </c>
    </row>
    <row r="22" spans="1:3">
      <c r="A22" s="4" t="s">
        <v>2333</v>
      </c>
      <c r="B22" s="4" t="s">
        <v>2268</v>
      </c>
      <c r="C22" s="75">
        <v>664</v>
      </c>
    </row>
    <row r="23" spans="1:3">
      <c r="A23" s="4" t="s">
        <v>2339</v>
      </c>
      <c r="B23" s="4" t="s">
        <v>2269</v>
      </c>
      <c r="C23" s="75">
        <v>840</v>
      </c>
    </row>
    <row r="24" spans="1:3">
      <c r="A24" s="4" t="s">
        <v>2333</v>
      </c>
      <c r="B24" s="4" t="s">
        <v>2269</v>
      </c>
      <c r="C24" s="75">
        <v>778</v>
      </c>
    </row>
    <row r="25" spans="1:3">
      <c r="A25" s="4" t="s">
        <v>2337</v>
      </c>
      <c r="B25" s="4" t="s">
        <v>2269</v>
      </c>
      <c r="C25" s="75">
        <v>937</v>
      </c>
    </row>
    <row r="26" spans="1:3">
      <c r="A26" s="4" t="s">
        <v>2342</v>
      </c>
      <c r="B26" s="4" t="s">
        <v>2269</v>
      </c>
      <c r="C26" s="75">
        <v>803</v>
      </c>
    </row>
    <row r="27" spans="1:3">
      <c r="A27" s="4" t="s">
        <v>2347</v>
      </c>
      <c r="B27" s="4" t="s">
        <v>2269</v>
      </c>
      <c r="C27" s="75">
        <v>944</v>
      </c>
    </row>
    <row r="28" spans="1:3">
      <c r="A28" s="4" t="s">
        <v>2337</v>
      </c>
      <c r="B28" s="4" t="s">
        <v>2270</v>
      </c>
      <c r="C28" s="75">
        <v>637</v>
      </c>
    </row>
    <row r="29" spans="1:3">
      <c r="A29" s="4" t="s">
        <v>2333</v>
      </c>
      <c r="B29" s="4" t="s">
        <v>2270</v>
      </c>
      <c r="C29" s="75">
        <v>925</v>
      </c>
    </row>
    <row r="30" spans="1:3">
      <c r="A30" s="4" t="s">
        <v>2347</v>
      </c>
      <c r="B30" s="4" t="s">
        <v>2270</v>
      </c>
      <c r="C30" s="75">
        <v>688</v>
      </c>
    </row>
    <row r="31" spans="1:3">
      <c r="A31" s="4" t="s">
        <v>2342</v>
      </c>
      <c r="B31" s="4" t="s">
        <v>2270</v>
      </c>
      <c r="C31" s="75">
        <v>732</v>
      </c>
    </row>
    <row r="32" spans="1:3">
      <c r="A32" s="4" t="s">
        <v>2339</v>
      </c>
      <c r="B32" s="4" t="s">
        <v>2271</v>
      </c>
      <c r="C32" s="75">
        <v>511</v>
      </c>
    </row>
    <row r="33" spans="1:3">
      <c r="A33" s="4" t="s">
        <v>2333</v>
      </c>
      <c r="B33" s="4" t="s">
        <v>2271</v>
      </c>
      <c r="C33" s="75">
        <v>983</v>
      </c>
    </row>
    <row r="34" spans="1:3">
      <c r="A34" s="4" t="s">
        <v>2337</v>
      </c>
      <c r="B34" s="4" t="s">
        <v>2271</v>
      </c>
      <c r="C34" s="75">
        <v>675</v>
      </c>
    </row>
    <row r="35" spans="1:3">
      <c r="A35" s="4" t="s">
        <v>2342</v>
      </c>
      <c r="B35" s="4" t="s">
        <v>2271</v>
      </c>
      <c r="C35" s="75">
        <v>911</v>
      </c>
    </row>
    <row r="36" spans="1:3">
      <c r="A36" s="4" t="s">
        <v>2347</v>
      </c>
      <c r="B36" s="4" t="s">
        <v>2271</v>
      </c>
      <c r="C36" s="75">
        <v>846</v>
      </c>
    </row>
    <row r="37" spans="1:3">
      <c r="A37" s="4" t="s">
        <v>2337</v>
      </c>
      <c r="B37" s="4" t="s">
        <v>2354</v>
      </c>
      <c r="C37" s="75">
        <v>565</v>
      </c>
    </row>
    <row r="38" spans="1:3">
      <c r="A38" s="4" t="s">
        <v>2333</v>
      </c>
      <c r="B38" s="4" t="s">
        <v>2354</v>
      </c>
      <c r="C38" s="75">
        <v>661</v>
      </c>
    </row>
    <row r="39" spans="1:3">
      <c r="A39" s="4" t="s">
        <v>2342</v>
      </c>
      <c r="B39" s="4" t="s">
        <v>2354</v>
      </c>
      <c r="C39" s="75">
        <v>968</v>
      </c>
    </row>
    <row r="40" spans="1:3">
      <c r="A40" s="4" t="s">
        <v>2347</v>
      </c>
      <c r="B40" s="4" t="s">
        <v>2354</v>
      </c>
      <c r="C40" s="75">
        <v>733</v>
      </c>
    </row>
    <row r="41" spans="1:3">
      <c r="A41" s="4" t="s">
        <v>2339</v>
      </c>
      <c r="B41" s="4" t="s">
        <v>2354</v>
      </c>
      <c r="C41" s="75">
        <v>609</v>
      </c>
    </row>
    <row r="42" spans="1:3">
      <c r="A42" s="4" t="s">
        <v>2333</v>
      </c>
      <c r="B42" s="4" t="s">
        <v>2355</v>
      </c>
      <c r="C42" s="75">
        <v>738</v>
      </c>
    </row>
    <row r="43" spans="1:3">
      <c r="A43" s="4" t="s">
        <v>2339</v>
      </c>
      <c r="B43" s="4" t="s">
        <v>2355</v>
      </c>
      <c r="C43" s="75">
        <v>635</v>
      </c>
    </row>
    <row r="44" spans="1:3">
      <c r="A44" s="4" t="s">
        <v>2342</v>
      </c>
      <c r="B44" s="4" t="s">
        <v>2355</v>
      </c>
      <c r="C44" s="75">
        <v>616</v>
      </c>
    </row>
    <row r="45" spans="1:3">
      <c r="A45" s="4" t="s">
        <v>2337</v>
      </c>
      <c r="B45" s="4" t="s">
        <v>2355</v>
      </c>
      <c r="C45" s="75">
        <v>1000</v>
      </c>
    </row>
    <row r="46" spans="1:3">
      <c r="A46" s="4" t="s">
        <v>2339</v>
      </c>
      <c r="B46" s="4" t="s">
        <v>2356</v>
      </c>
      <c r="C46" s="75">
        <v>964</v>
      </c>
    </row>
    <row r="47" spans="1:3">
      <c r="A47" s="4" t="s">
        <v>2347</v>
      </c>
      <c r="B47" s="4" t="s">
        <v>2356</v>
      </c>
      <c r="C47" s="75">
        <v>720</v>
      </c>
    </row>
    <row r="48" spans="1:3">
      <c r="A48" s="4" t="s">
        <v>2337</v>
      </c>
      <c r="B48" s="4" t="s">
        <v>2356</v>
      </c>
      <c r="C48" s="75">
        <v>715</v>
      </c>
    </row>
    <row r="49" spans="1:3">
      <c r="A49" s="4" t="s">
        <v>2342</v>
      </c>
      <c r="B49" s="4" t="s">
        <v>2356</v>
      </c>
      <c r="C49" s="75">
        <v>983</v>
      </c>
    </row>
    <row r="50" spans="1:3">
      <c r="A50" s="4" t="s">
        <v>2333</v>
      </c>
      <c r="B50" s="4" t="s">
        <v>2356</v>
      </c>
      <c r="C50" s="75">
        <v>535</v>
      </c>
    </row>
    <row r="51" spans="1:3">
      <c r="A51" s="4" t="s">
        <v>2337</v>
      </c>
      <c r="B51" s="4" t="s">
        <v>2357</v>
      </c>
      <c r="C51" s="75">
        <v>750</v>
      </c>
    </row>
    <row r="52" spans="1:3">
      <c r="A52" s="4" t="s">
        <v>2347</v>
      </c>
      <c r="B52" s="4" t="s">
        <v>2357</v>
      </c>
      <c r="C52" s="75">
        <v>907</v>
      </c>
    </row>
    <row r="53" spans="1:3">
      <c r="A53" s="4" t="s">
        <v>2339</v>
      </c>
      <c r="B53" s="4" t="s">
        <v>2357</v>
      </c>
      <c r="C53" s="75">
        <v>546</v>
      </c>
    </row>
    <row r="54" spans="1:3">
      <c r="A54" s="4" t="s">
        <v>2342</v>
      </c>
      <c r="B54" s="4" t="s">
        <v>2357</v>
      </c>
      <c r="C54" s="75">
        <v>933</v>
      </c>
    </row>
    <row r="55" spans="1:3">
      <c r="A55" s="4" t="s">
        <v>2333</v>
      </c>
      <c r="B55" s="4" t="s">
        <v>2357</v>
      </c>
      <c r="C55" s="75">
        <v>751</v>
      </c>
    </row>
    <row r="56" spans="1:3">
      <c r="A56" s="4" t="s">
        <v>2347</v>
      </c>
      <c r="B56" s="4" t="s">
        <v>2358</v>
      </c>
      <c r="C56" s="75">
        <v>968</v>
      </c>
    </row>
    <row r="57" spans="1:3">
      <c r="A57" s="4" t="s">
        <v>2333</v>
      </c>
      <c r="B57" s="4" t="s">
        <v>2358</v>
      </c>
      <c r="C57" s="75">
        <v>870</v>
      </c>
    </row>
    <row r="58" spans="1:3">
      <c r="A58" s="4" t="s">
        <v>2339</v>
      </c>
      <c r="B58" s="4" t="s">
        <v>2358</v>
      </c>
      <c r="C58" s="75">
        <v>656</v>
      </c>
    </row>
    <row r="59" spans="1:3">
      <c r="A59" s="4" t="s">
        <v>2342</v>
      </c>
      <c r="B59" s="4" t="s">
        <v>2358</v>
      </c>
      <c r="C59" s="75">
        <v>974</v>
      </c>
    </row>
    <row r="60" spans="1:3">
      <c r="A60" s="4" t="s">
        <v>2337</v>
      </c>
      <c r="B60" s="4" t="s">
        <v>2358</v>
      </c>
      <c r="C60" s="75">
        <v>760</v>
      </c>
    </row>
    <row r="61" spans="1:3">
      <c r="A61" s="4" t="s">
        <v>2333</v>
      </c>
      <c r="B61" s="4" t="s">
        <v>2359</v>
      </c>
      <c r="C61" s="75">
        <v>783</v>
      </c>
    </row>
    <row r="62" spans="1:3">
      <c r="A62" s="4" t="s">
        <v>2342</v>
      </c>
      <c r="B62" s="4" t="s">
        <v>2359</v>
      </c>
      <c r="C62" s="75">
        <v>1002</v>
      </c>
    </row>
    <row r="63" spans="1:3">
      <c r="A63" s="4" t="s">
        <v>2347</v>
      </c>
      <c r="B63" s="4" t="s">
        <v>2359</v>
      </c>
      <c r="C63" s="75">
        <v>1001</v>
      </c>
    </row>
    <row r="64" spans="1:3">
      <c r="A64" s="4" t="s">
        <v>2337</v>
      </c>
      <c r="B64" s="4" t="s">
        <v>2359</v>
      </c>
      <c r="C64" s="75">
        <v>883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84636-40A5-4956-A16E-6E7B790BCC21}">
  <dimension ref="A1:BRS1847"/>
  <sheetViews>
    <sheetView topLeftCell="A9" zoomScale="110" zoomScaleNormal="110" workbookViewId="0">
      <selection activeCell="A9" sqref="A9:G9"/>
    </sheetView>
  </sheetViews>
  <sheetFormatPr defaultRowHeight="14.6"/>
  <cols>
    <col min="1" max="2" width="14.07421875" customWidth="1"/>
    <col min="3" max="3" width="15.07421875" customWidth="1"/>
    <col min="4" max="4" width="12.53515625" customWidth="1"/>
  </cols>
  <sheetData>
    <row r="1" spans="1:1839">
      <c r="A1" s="1" t="s">
        <v>2797</v>
      </c>
    </row>
    <row r="2" spans="1:1839" ht="18.75" customHeight="1"/>
    <row r="3" spans="1:1839">
      <c r="A3" s="122" t="s">
        <v>2798</v>
      </c>
      <c r="B3" s="4" t="s">
        <v>2799</v>
      </c>
      <c r="C3" s="4" t="s">
        <v>2800</v>
      </c>
      <c r="D3" s="4"/>
      <c r="E3" s="4"/>
      <c r="F3" s="4" t="s">
        <v>2801</v>
      </c>
      <c r="G3" s="4" t="s">
        <v>2802</v>
      </c>
      <c r="H3" s="4" t="s">
        <v>2803</v>
      </c>
      <c r="I3" s="4" t="s">
        <v>2804</v>
      </c>
      <c r="J3" s="4" t="s">
        <v>2805</v>
      </c>
      <c r="K3" s="4" t="s">
        <v>2806</v>
      </c>
      <c r="L3" s="4" t="s">
        <v>2807</v>
      </c>
      <c r="M3" s="4" t="s">
        <v>2808</v>
      </c>
      <c r="N3" s="4" t="s">
        <v>2809</v>
      </c>
      <c r="O3" s="4" t="s">
        <v>2810</v>
      </c>
      <c r="P3" s="4" t="s">
        <v>2811</v>
      </c>
      <c r="Q3" s="4" t="s">
        <v>2812</v>
      </c>
      <c r="R3" s="4" t="s">
        <v>2813</v>
      </c>
      <c r="S3" s="4" t="s">
        <v>2814</v>
      </c>
      <c r="T3" s="4" t="s">
        <v>2815</v>
      </c>
      <c r="U3" s="4" t="s">
        <v>2816</v>
      </c>
      <c r="V3" s="4" t="s">
        <v>2817</v>
      </c>
      <c r="W3" s="4" t="s">
        <v>2818</v>
      </c>
      <c r="X3" s="4" t="s">
        <v>2819</v>
      </c>
      <c r="Y3" s="4" t="s">
        <v>2820</v>
      </c>
      <c r="Z3" s="4" t="s">
        <v>2821</v>
      </c>
      <c r="AA3" s="4" t="s">
        <v>2822</v>
      </c>
      <c r="AB3" s="4" t="s">
        <v>2823</v>
      </c>
      <c r="AC3" s="4" t="s">
        <v>2824</v>
      </c>
      <c r="AD3" s="4" t="s">
        <v>2825</v>
      </c>
      <c r="AE3" s="4" t="s">
        <v>2826</v>
      </c>
      <c r="AF3" s="4" t="s">
        <v>2827</v>
      </c>
      <c r="AG3" s="4" t="s">
        <v>2828</v>
      </c>
      <c r="AH3" s="4" t="s">
        <v>2829</v>
      </c>
      <c r="AI3" s="4" t="s">
        <v>2830</v>
      </c>
      <c r="AJ3" s="4" t="s">
        <v>2831</v>
      </c>
      <c r="AK3" s="4" t="s">
        <v>2832</v>
      </c>
      <c r="AL3" s="4" t="s">
        <v>2833</v>
      </c>
      <c r="AM3" s="4" t="s">
        <v>2834</v>
      </c>
      <c r="AN3" s="4" t="s">
        <v>2835</v>
      </c>
      <c r="AO3" s="4" t="s">
        <v>2836</v>
      </c>
      <c r="AP3" s="4" t="s">
        <v>2837</v>
      </c>
      <c r="AQ3" s="4" t="s">
        <v>2838</v>
      </c>
      <c r="AR3" s="4" t="s">
        <v>2839</v>
      </c>
      <c r="AS3" s="4" t="s">
        <v>2840</v>
      </c>
      <c r="AT3" s="4" t="s">
        <v>2841</v>
      </c>
      <c r="AU3" s="4" t="s">
        <v>2842</v>
      </c>
      <c r="AV3" s="4" t="s">
        <v>2843</v>
      </c>
      <c r="AW3" s="4" t="s">
        <v>2844</v>
      </c>
      <c r="AX3" s="4" t="s">
        <v>2845</v>
      </c>
      <c r="AY3" s="4" t="s">
        <v>2846</v>
      </c>
      <c r="AZ3" s="4" t="s">
        <v>2847</v>
      </c>
      <c r="BA3" s="4" t="s">
        <v>2848</v>
      </c>
      <c r="BB3" s="4" t="s">
        <v>2849</v>
      </c>
      <c r="BC3" s="4" t="s">
        <v>2850</v>
      </c>
      <c r="BD3" s="4" t="s">
        <v>2851</v>
      </c>
      <c r="BE3" s="4" t="s">
        <v>2852</v>
      </c>
      <c r="BF3" s="4" t="s">
        <v>2853</v>
      </c>
      <c r="BG3" s="4" t="s">
        <v>2854</v>
      </c>
      <c r="BH3" s="4" t="s">
        <v>2855</v>
      </c>
      <c r="BI3" s="4" t="s">
        <v>2856</v>
      </c>
      <c r="BJ3" s="4" t="s">
        <v>2857</v>
      </c>
      <c r="BK3" s="4" t="s">
        <v>2858</v>
      </c>
      <c r="BL3" s="4" t="s">
        <v>2859</v>
      </c>
      <c r="BM3" s="4" t="s">
        <v>2860</v>
      </c>
      <c r="BN3" s="4" t="s">
        <v>2861</v>
      </c>
      <c r="BO3" s="4" t="s">
        <v>2862</v>
      </c>
      <c r="BP3" s="4" t="s">
        <v>2863</v>
      </c>
      <c r="BQ3" s="4" t="s">
        <v>2864</v>
      </c>
      <c r="BR3" s="4" t="s">
        <v>2865</v>
      </c>
      <c r="BS3" s="4" t="s">
        <v>2866</v>
      </c>
      <c r="BT3" s="4" t="s">
        <v>2867</v>
      </c>
      <c r="BU3" s="4" t="s">
        <v>2868</v>
      </c>
      <c r="BV3" s="4" t="s">
        <v>2869</v>
      </c>
      <c r="BW3" s="4" t="s">
        <v>2870</v>
      </c>
      <c r="BX3" s="4" t="s">
        <v>2871</v>
      </c>
      <c r="BY3" s="4" t="s">
        <v>2872</v>
      </c>
      <c r="BZ3" s="4" t="s">
        <v>2873</v>
      </c>
      <c r="CA3" s="4" t="s">
        <v>2874</v>
      </c>
      <c r="CB3" s="4" t="s">
        <v>2875</v>
      </c>
      <c r="CC3" s="4" t="s">
        <v>2876</v>
      </c>
      <c r="CD3" s="4" t="s">
        <v>2877</v>
      </c>
      <c r="CE3" s="4" t="s">
        <v>2878</v>
      </c>
      <c r="CF3" s="4" t="s">
        <v>2879</v>
      </c>
      <c r="CG3" s="4" t="s">
        <v>2880</v>
      </c>
      <c r="CH3" s="4" t="s">
        <v>2881</v>
      </c>
      <c r="CI3" s="4" t="s">
        <v>2882</v>
      </c>
      <c r="CJ3" s="4" t="s">
        <v>2883</v>
      </c>
      <c r="CK3" s="4" t="s">
        <v>2884</v>
      </c>
      <c r="CL3" s="4" t="s">
        <v>2885</v>
      </c>
      <c r="CM3" s="4" t="s">
        <v>2886</v>
      </c>
      <c r="CN3" s="4" t="s">
        <v>2887</v>
      </c>
      <c r="CO3" s="4" t="s">
        <v>2888</v>
      </c>
      <c r="CP3" s="4" t="s">
        <v>2889</v>
      </c>
      <c r="CQ3" s="4" t="s">
        <v>2890</v>
      </c>
      <c r="CR3" s="4" t="s">
        <v>2891</v>
      </c>
      <c r="CS3" s="4" t="s">
        <v>2892</v>
      </c>
      <c r="CT3" s="4" t="s">
        <v>2893</v>
      </c>
      <c r="CU3" s="4" t="s">
        <v>2894</v>
      </c>
      <c r="CV3" s="4" t="s">
        <v>2895</v>
      </c>
      <c r="CW3" s="4" t="s">
        <v>2896</v>
      </c>
      <c r="CX3" s="4" t="s">
        <v>2897</v>
      </c>
      <c r="CY3" s="4" t="s">
        <v>2898</v>
      </c>
      <c r="CZ3" s="4" t="s">
        <v>2899</v>
      </c>
      <c r="DA3" s="4" t="s">
        <v>2900</v>
      </c>
      <c r="DB3" s="4" t="s">
        <v>2901</v>
      </c>
      <c r="DC3" s="4" t="s">
        <v>2902</v>
      </c>
      <c r="DD3" s="4" t="s">
        <v>2903</v>
      </c>
      <c r="DE3" s="4" t="s">
        <v>2904</v>
      </c>
      <c r="DF3" s="4" t="s">
        <v>2905</v>
      </c>
      <c r="DG3" s="4" t="s">
        <v>2906</v>
      </c>
      <c r="DH3" s="4" t="s">
        <v>2907</v>
      </c>
      <c r="DI3" s="4" t="s">
        <v>2908</v>
      </c>
      <c r="DJ3" s="4" t="s">
        <v>2909</v>
      </c>
      <c r="DK3" s="4" t="s">
        <v>2910</v>
      </c>
      <c r="DL3" s="4" t="s">
        <v>2911</v>
      </c>
      <c r="DM3" s="4" t="s">
        <v>2912</v>
      </c>
      <c r="DN3" s="4" t="s">
        <v>2913</v>
      </c>
      <c r="DO3" s="4" t="s">
        <v>2914</v>
      </c>
      <c r="DP3" s="4" t="s">
        <v>2915</v>
      </c>
      <c r="DQ3" s="4" t="s">
        <v>2916</v>
      </c>
      <c r="DR3" s="4" t="s">
        <v>2917</v>
      </c>
      <c r="DS3" s="4" t="s">
        <v>2918</v>
      </c>
      <c r="DT3" s="4" t="s">
        <v>2919</v>
      </c>
      <c r="DU3" s="4" t="s">
        <v>2920</v>
      </c>
      <c r="DV3" s="4" t="s">
        <v>2921</v>
      </c>
      <c r="DW3" s="4" t="s">
        <v>2922</v>
      </c>
      <c r="DX3" s="4" t="s">
        <v>2923</v>
      </c>
      <c r="DY3" s="4" t="s">
        <v>2924</v>
      </c>
      <c r="DZ3" s="4" t="s">
        <v>2925</v>
      </c>
      <c r="EA3" s="4" t="s">
        <v>2926</v>
      </c>
      <c r="EB3" s="4" t="s">
        <v>2927</v>
      </c>
      <c r="EC3" s="4" t="s">
        <v>2928</v>
      </c>
      <c r="ED3" s="4" t="s">
        <v>2929</v>
      </c>
      <c r="EE3" s="4" t="s">
        <v>2930</v>
      </c>
      <c r="EF3" s="4" t="s">
        <v>2931</v>
      </c>
      <c r="EG3" s="4" t="s">
        <v>2932</v>
      </c>
      <c r="EH3" s="4" t="s">
        <v>2933</v>
      </c>
      <c r="EI3" s="4" t="s">
        <v>2934</v>
      </c>
      <c r="EJ3" s="4" t="s">
        <v>2935</v>
      </c>
      <c r="EK3" s="4" t="s">
        <v>2936</v>
      </c>
      <c r="EL3" s="4" t="s">
        <v>2937</v>
      </c>
      <c r="EM3" s="4" t="s">
        <v>2938</v>
      </c>
      <c r="EN3" s="4" t="s">
        <v>2939</v>
      </c>
      <c r="EO3" s="4" t="s">
        <v>2940</v>
      </c>
      <c r="EP3" s="4" t="s">
        <v>2941</v>
      </c>
      <c r="EQ3" s="4" t="s">
        <v>2942</v>
      </c>
      <c r="ER3" s="4" t="s">
        <v>2943</v>
      </c>
      <c r="ES3" s="4" t="s">
        <v>2944</v>
      </c>
      <c r="ET3" s="4" t="s">
        <v>2945</v>
      </c>
      <c r="EU3" s="4" t="s">
        <v>2946</v>
      </c>
      <c r="EV3" s="4" t="s">
        <v>2947</v>
      </c>
      <c r="EW3" s="4" t="s">
        <v>2948</v>
      </c>
      <c r="EX3" s="4" t="s">
        <v>2949</v>
      </c>
      <c r="EY3" s="4" t="s">
        <v>2950</v>
      </c>
      <c r="EZ3" s="4" t="s">
        <v>2951</v>
      </c>
      <c r="FA3" s="4" t="s">
        <v>2952</v>
      </c>
      <c r="FB3" s="4" t="s">
        <v>2953</v>
      </c>
      <c r="FC3" s="4" t="s">
        <v>2954</v>
      </c>
      <c r="FD3" s="4" t="s">
        <v>2955</v>
      </c>
      <c r="FE3" s="4" t="s">
        <v>2956</v>
      </c>
      <c r="FF3" s="4" t="s">
        <v>2957</v>
      </c>
      <c r="FG3" s="4" t="s">
        <v>2958</v>
      </c>
      <c r="FH3" s="4" t="s">
        <v>2959</v>
      </c>
      <c r="FI3" s="4" t="s">
        <v>2960</v>
      </c>
      <c r="FJ3" s="4" t="s">
        <v>2961</v>
      </c>
      <c r="FK3" s="4" t="s">
        <v>2962</v>
      </c>
      <c r="FL3" s="4" t="s">
        <v>2963</v>
      </c>
      <c r="FM3" s="4" t="s">
        <v>2964</v>
      </c>
      <c r="FN3" s="4" t="s">
        <v>2965</v>
      </c>
      <c r="FO3" s="4" t="s">
        <v>2966</v>
      </c>
      <c r="FP3" s="4" t="s">
        <v>2967</v>
      </c>
      <c r="FQ3" s="4" t="s">
        <v>2968</v>
      </c>
      <c r="FR3" s="4" t="s">
        <v>2969</v>
      </c>
      <c r="FS3" s="4" t="s">
        <v>2970</v>
      </c>
      <c r="FT3" s="4" t="s">
        <v>2971</v>
      </c>
      <c r="FU3" s="4" t="s">
        <v>2972</v>
      </c>
      <c r="FV3" s="4" t="s">
        <v>2973</v>
      </c>
      <c r="FW3" s="4" t="s">
        <v>2974</v>
      </c>
      <c r="FX3" s="4" t="s">
        <v>2975</v>
      </c>
      <c r="FY3" s="4" t="s">
        <v>2976</v>
      </c>
      <c r="FZ3" s="4" t="s">
        <v>2977</v>
      </c>
      <c r="GA3" s="4" t="s">
        <v>2978</v>
      </c>
      <c r="GB3" s="4" t="s">
        <v>2979</v>
      </c>
      <c r="GC3" s="4" t="s">
        <v>2980</v>
      </c>
      <c r="GD3" s="4" t="s">
        <v>2981</v>
      </c>
      <c r="GE3" s="4" t="s">
        <v>2982</v>
      </c>
      <c r="GF3" s="4" t="s">
        <v>2983</v>
      </c>
      <c r="GG3" s="4" t="s">
        <v>2984</v>
      </c>
      <c r="GH3" s="4" t="s">
        <v>2985</v>
      </c>
      <c r="GI3" s="4" t="s">
        <v>2986</v>
      </c>
      <c r="GJ3" s="4" t="s">
        <v>2987</v>
      </c>
      <c r="GK3" s="4" t="s">
        <v>2988</v>
      </c>
      <c r="GL3" s="4" t="s">
        <v>2989</v>
      </c>
      <c r="GM3" s="4" t="s">
        <v>2990</v>
      </c>
      <c r="GN3" s="4" t="s">
        <v>2991</v>
      </c>
      <c r="GO3" s="4" t="s">
        <v>2992</v>
      </c>
      <c r="GP3" s="4" t="s">
        <v>2993</v>
      </c>
      <c r="GQ3" s="4" t="s">
        <v>2994</v>
      </c>
      <c r="GR3" s="4" t="s">
        <v>2995</v>
      </c>
      <c r="GS3" s="4" t="s">
        <v>2996</v>
      </c>
      <c r="GT3" s="4" t="s">
        <v>2997</v>
      </c>
      <c r="GU3" s="4" t="s">
        <v>2998</v>
      </c>
      <c r="GV3" s="4" t="s">
        <v>2999</v>
      </c>
      <c r="GW3" s="4" t="s">
        <v>3000</v>
      </c>
      <c r="GX3" s="4" t="s">
        <v>3001</v>
      </c>
      <c r="GY3" s="4" t="s">
        <v>3002</v>
      </c>
      <c r="GZ3" s="4" t="s">
        <v>3003</v>
      </c>
      <c r="HA3" s="4" t="s">
        <v>3004</v>
      </c>
      <c r="HB3" s="4" t="s">
        <v>3005</v>
      </c>
      <c r="HC3" s="4" t="s">
        <v>3006</v>
      </c>
      <c r="HD3" s="4" t="s">
        <v>3007</v>
      </c>
      <c r="HE3" s="4" t="s">
        <v>3008</v>
      </c>
      <c r="HF3" s="4" t="s">
        <v>3009</v>
      </c>
      <c r="HG3" s="4" t="s">
        <v>3010</v>
      </c>
      <c r="HH3" s="4" t="s">
        <v>3011</v>
      </c>
      <c r="HI3" s="4" t="s">
        <v>3012</v>
      </c>
      <c r="HJ3" s="4" t="s">
        <v>3013</v>
      </c>
      <c r="HK3" s="4" t="s">
        <v>3014</v>
      </c>
      <c r="HL3" s="4" t="s">
        <v>3015</v>
      </c>
      <c r="HM3" s="4" t="s">
        <v>3016</v>
      </c>
      <c r="HN3" s="4" t="s">
        <v>3017</v>
      </c>
      <c r="HO3" s="4" t="s">
        <v>3018</v>
      </c>
      <c r="HP3" s="4" t="s">
        <v>3019</v>
      </c>
      <c r="HQ3" s="4" t="s">
        <v>3020</v>
      </c>
      <c r="HR3" s="4" t="s">
        <v>3021</v>
      </c>
      <c r="HS3" s="4" t="s">
        <v>3022</v>
      </c>
      <c r="HT3" s="4" t="s">
        <v>3023</v>
      </c>
      <c r="HU3" s="4" t="s">
        <v>3024</v>
      </c>
      <c r="HV3" s="4" t="s">
        <v>3025</v>
      </c>
      <c r="HW3" s="4" t="s">
        <v>3026</v>
      </c>
      <c r="HX3" s="4" t="s">
        <v>3027</v>
      </c>
      <c r="HY3" s="4" t="s">
        <v>3028</v>
      </c>
      <c r="HZ3" s="4" t="s">
        <v>3029</v>
      </c>
      <c r="IA3" s="4" t="s">
        <v>3030</v>
      </c>
      <c r="IB3" s="4" t="s">
        <v>3031</v>
      </c>
      <c r="IC3" s="4" t="s">
        <v>3032</v>
      </c>
      <c r="ID3" s="4" t="s">
        <v>3033</v>
      </c>
      <c r="IE3" s="4" t="s">
        <v>3034</v>
      </c>
      <c r="IF3" s="4" t="s">
        <v>3035</v>
      </c>
      <c r="IG3" s="4" t="s">
        <v>3036</v>
      </c>
      <c r="IH3" s="4" t="s">
        <v>3037</v>
      </c>
      <c r="II3" s="4" t="s">
        <v>3038</v>
      </c>
      <c r="IJ3" s="4" t="s">
        <v>3039</v>
      </c>
      <c r="IK3" s="4" t="s">
        <v>3040</v>
      </c>
      <c r="IL3" s="4" t="s">
        <v>3041</v>
      </c>
      <c r="IM3" s="4" t="s">
        <v>3042</v>
      </c>
      <c r="IN3" s="4" t="s">
        <v>3043</v>
      </c>
      <c r="IO3" s="4" t="s">
        <v>3044</v>
      </c>
      <c r="IP3" s="4" t="s">
        <v>3045</v>
      </c>
      <c r="IQ3" s="4" t="s">
        <v>3046</v>
      </c>
      <c r="IR3" s="4" t="s">
        <v>3047</v>
      </c>
      <c r="IS3" s="4" t="s">
        <v>3048</v>
      </c>
      <c r="IT3" s="4" t="s">
        <v>3049</v>
      </c>
      <c r="IU3" s="4" t="s">
        <v>3050</v>
      </c>
      <c r="IV3" s="4" t="s">
        <v>3051</v>
      </c>
      <c r="IW3" s="4" t="s">
        <v>3052</v>
      </c>
      <c r="IX3" s="4" t="s">
        <v>3053</v>
      </c>
      <c r="IY3" s="4" t="s">
        <v>3054</v>
      </c>
      <c r="IZ3" s="4" t="s">
        <v>3055</v>
      </c>
      <c r="JA3" s="4" t="s">
        <v>3056</v>
      </c>
      <c r="JB3" s="4" t="s">
        <v>3057</v>
      </c>
      <c r="JC3" s="4" t="s">
        <v>3058</v>
      </c>
      <c r="JD3" s="4" t="s">
        <v>3059</v>
      </c>
      <c r="JE3" s="4" t="s">
        <v>3060</v>
      </c>
      <c r="JF3" s="4" t="s">
        <v>3061</v>
      </c>
      <c r="JG3" s="4" t="s">
        <v>3062</v>
      </c>
      <c r="JH3" s="4" t="s">
        <v>3063</v>
      </c>
      <c r="JI3" s="4" t="s">
        <v>3064</v>
      </c>
      <c r="JJ3" s="4" t="s">
        <v>3065</v>
      </c>
      <c r="JK3" s="4" t="s">
        <v>3066</v>
      </c>
      <c r="JL3" s="4" t="s">
        <v>3067</v>
      </c>
      <c r="JM3" s="4" t="s">
        <v>3068</v>
      </c>
      <c r="JN3" s="4" t="s">
        <v>3069</v>
      </c>
      <c r="JO3" s="4" t="s">
        <v>3070</v>
      </c>
      <c r="JP3" s="4" t="s">
        <v>3071</v>
      </c>
      <c r="JQ3" s="4" t="s">
        <v>3072</v>
      </c>
      <c r="JR3" s="4" t="s">
        <v>3073</v>
      </c>
      <c r="JS3" s="4" t="s">
        <v>3074</v>
      </c>
      <c r="JT3" s="4" t="s">
        <v>3075</v>
      </c>
      <c r="JU3" s="4" t="s">
        <v>3076</v>
      </c>
      <c r="JV3" s="4" t="s">
        <v>3077</v>
      </c>
      <c r="JW3" s="4" t="s">
        <v>3078</v>
      </c>
      <c r="JX3" s="4" t="s">
        <v>3079</v>
      </c>
      <c r="JY3" s="4" t="s">
        <v>3080</v>
      </c>
      <c r="JZ3" s="4" t="s">
        <v>3081</v>
      </c>
      <c r="KA3" s="4" t="s">
        <v>3082</v>
      </c>
      <c r="KB3" s="4" t="s">
        <v>3083</v>
      </c>
      <c r="KC3" s="4" t="s">
        <v>3084</v>
      </c>
      <c r="KD3" s="4" t="s">
        <v>3085</v>
      </c>
      <c r="KE3" s="4" t="s">
        <v>3086</v>
      </c>
      <c r="KF3" s="4" t="s">
        <v>3087</v>
      </c>
      <c r="KG3" s="4" t="s">
        <v>3088</v>
      </c>
      <c r="KH3" s="4" t="s">
        <v>3089</v>
      </c>
      <c r="KI3" s="4" t="s">
        <v>3090</v>
      </c>
      <c r="KJ3" s="4" t="s">
        <v>3091</v>
      </c>
      <c r="KK3" s="4" t="s">
        <v>3092</v>
      </c>
      <c r="KL3" s="4" t="s">
        <v>3093</v>
      </c>
      <c r="KM3" s="4" t="s">
        <v>3094</v>
      </c>
      <c r="KN3" s="4" t="s">
        <v>3095</v>
      </c>
      <c r="KO3" s="4" t="s">
        <v>3096</v>
      </c>
      <c r="KP3" s="4" t="s">
        <v>3097</v>
      </c>
      <c r="KQ3" s="4" t="s">
        <v>3098</v>
      </c>
      <c r="KR3" s="4" t="s">
        <v>3099</v>
      </c>
      <c r="KS3" s="4" t="s">
        <v>3100</v>
      </c>
      <c r="KT3" s="4" t="s">
        <v>3101</v>
      </c>
      <c r="KU3" s="4" t="s">
        <v>3102</v>
      </c>
      <c r="KV3" s="4" t="s">
        <v>3103</v>
      </c>
      <c r="KW3" s="4" t="s">
        <v>3104</v>
      </c>
      <c r="KX3" s="4" t="s">
        <v>3105</v>
      </c>
      <c r="KY3" s="4" t="s">
        <v>3106</v>
      </c>
      <c r="KZ3" s="4" t="s">
        <v>3107</v>
      </c>
      <c r="LA3" s="4" t="s">
        <v>3108</v>
      </c>
      <c r="LB3" s="4" t="s">
        <v>3109</v>
      </c>
      <c r="LC3" s="4" t="s">
        <v>3110</v>
      </c>
      <c r="LD3" s="4" t="s">
        <v>3111</v>
      </c>
      <c r="LE3" s="4" t="s">
        <v>3112</v>
      </c>
      <c r="LF3" s="4" t="s">
        <v>3113</v>
      </c>
      <c r="LG3" s="4" t="s">
        <v>3114</v>
      </c>
      <c r="LH3" s="4" t="s">
        <v>3115</v>
      </c>
      <c r="LI3" s="4" t="s">
        <v>3116</v>
      </c>
      <c r="LJ3" s="4" t="s">
        <v>3117</v>
      </c>
      <c r="LK3" s="4" t="s">
        <v>3118</v>
      </c>
      <c r="LL3" s="4" t="s">
        <v>3119</v>
      </c>
      <c r="LM3" s="4" t="s">
        <v>3120</v>
      </c>
      <c r="LN3" s="4" t="s">
        <v>3121</v>
      </c>
      <c r="LO3" s="4" t="s">
        <v>3122</v>
      </c>
      <c r="LP3" s="4" t="s">
        <v>3123</v>
      </c>
      <c r="LQ3" s="4" t="s">
        <v>3124</v>
      </c>
      <c r="LR3" s="4" t="s">
        <v>3125</v>
      </c>
      <c r="LS3" s="4" t="s">
        <v>3126</v>
      </c>
      <c r="LT3" s="4" t="s">
        <v>3127</v>
      </c>
      <c r="LU3" s="4" t="s">
        <v>3128</v>
      </c>
      <c r="LV3" s="4" t="s">
        <v>3129</v>
      </c>
      <c r="LW3" s="4" t="s">
        <v>3130</v>
      </c>
      <c r="LX3" s="4" t="s">
        <v>3131</v>
      </c>
      <c r="LY3" s="4" t="s">
        <v>3132</v>
      </c>
      <c r="LZ3" s="4" t="s">
        <v>3133</v>
      </c>
      <c r="MA3" s="4" t="s">
        <v>3134</v>
      </c>
      <c r="MB3" s="4" t="s">
        <v>3135</v>
      </c>
      <c r="MC3" s="4" t="s">
        <v>3136</v>
      </c>
      <c r="MD3" s="4" t="s">
        <v>3137</v>
      </c>
      <c r="ME3" s="4" t="s">
        <v>3138</v>
      </c>
      <c r="MF3" s="4" t="s">
        <v>3139</v>
      </c>
      <c r="MG3" s="4" t="s">
        <v>3140</v>
      </c>
      <c r="MH3" s="4" t="s">
        <v>3141</v>
      </c>
      <c r="MI3" s="4" t="s">
        <v>3142</v>
      </c>
      <c r="MJ3" s="4" t="s">
        <v>3143</v>
      </c>
      <c r="MK3" s="4" t="s">
        <v>3144</v>
      </c>
      <c r="ML3" s="4" t="s">
        <v>3145</v>
      </c>
      <c r="MM3" s="4" t="s">
        <v>3146</v>
      </c>
      <c r="MN3" s="4" t="s">
        <v>3147</v>
      </c>
      <c r="MO3" s="4" t="s">
        <v>3148</v>
      </c>
      <c r="MP3" s="4" t="s">
        <v>3149</v>
      </c>
      <c r="MQ3" s="4" t="s">
        <v>3150</v>
      </c>
      <c r="MR3" s="4" t="s">
        <v>3151</v>
      </c>
      <c r="MS3" s="4" t="s">
        <v>3152</v>
      </c>
      <c r="MT3" s="4" t="s">
        <v>3153</v>
      </c>
      <c r="MU3" s="4" t="s">
        <v>3154</v>
      </c>
      <c r="MV3" s="4" t="s">
        <v>3155</v>
      </c>
      <c r="MW3" s="4" t="s">
        <v>3156</v>
      </c>
      <c r="MX3" s="4" t="s">
        <v>3157</v>
      </c>
      <c r="MY3" s="4" t="s">
        <v>3158</v>
      </c>
      <c r="MZ3" s="4" t="s">
        <v>3159</v>
      </c>
      <c r="NA3" s="4" t="s">
        <v>3160</v>
      </c>
      <c r="NB3" s="4" t="s">
        <v>3161</v>
      </c>
      <c r="NC3" s="4" t="s">
        <v>3162</v>
      </c>
      <c r="ND3" s="4" t="s">
        <v>3163</v>
      </c>
      <c r="NE3" s="4" t="s">
        <v>3164</v>
      </c>
      <c r="NF3" s="4" t="s">
        <v>3165</v>
      </c>
      <c r="NG3" s="4" t="s">
        <v>3166</v>
      </c>
      <c r="NH3" s="4" t="s">
        <v>3167</v>
      </c>
      <c r="NI3" s="4" t="s">
        <v>3168</v>
      </c>
      <c r="NJ3" s="4" t="s">
        <v>3169</v>
      </c>
      <c r="NK3" s="4" t="s">
        <v>3170</v>
      </c>
      <c r="NL3" s="4" t="s">
        <v>3171</v>
      </c>
      <c r="NM3" s="4" t="s">
        <v>3172</v>
      </c>
      <c r="NN3" s="4" t="s">
        <v>3173</v>
      </c>
      <c r="NO3" s="4" t="s">
        <v>3174</v>
      </c>
      <c r="NP3" s="4" t="s">
        <v>3175</v>
      </c>
      <c r="NQ3" s="4" t="s">
        <v>3176</v>
      </c>
      <c r="NR3" s="4" t="s">
        <v>3177</v>
      </c>
      <c r="NS3" s="4" t="s">
        <v>3178</v>
      </c>
      <c r="NT3" s="4" t="s">
        <v>3179</v>
      </c>
      <c r="NU3" s="4" t="s">
        <v>3180</v>
      </c>
      <c r="NV3" s="4" t="s">
        <v>3181</v>
      </c>
      <c r="NW3" s="4" t="s">
        <v>3182</v>
      </c>
      <c r="NX3" s="4" t="s">
        <v>3183</v>
      </c>
      <c r="NY3" s="4" t="s">
        <v>3184</v>
      </c>
      <c r="NZ3" s="4" t="s">
        <v>3185</v>
      </c>
      <c r="OA3" s="4" t="s">
        <v>3186</v>
      </c>
      <c r="OB3" s="4" t="s">
        <v>3187</v>
      </c>
      <c r="OC3" s="4" t="s">
        <v>3188</v>
      </c>
      <c r="OD3" s="4" t="s">
        <v>3189</v>
      </c>
      <c r="OE3" s="4" t="s">
        <v>3190</v>
      </c>
      <c r="OF3" s="4" t="s">
        <v>3191</v>
      </c>
      <c r="OG3" s="4" t="s">
        <v>3192</v>
      </c>
      <c r="OH3" s="4" t="s">
        <v>3193</v>
      </c>
      <c r="OI3" s="4" t="s">
        <v>3194</v>
      </c>
      <c r="OJ3" s="4" t="s">
        <v>3195</v>
      </c>
      <c r="OK3" s="4" t="s">
        <v>3196</v>
      </c>
      <c r="OL3" s="4" t="s">
        <v>3197</v>
      </c>
      <c r="OM3" s="4" t="s">
        <v>3198</v>
      </c>
      <c r="ON3" s="4" t="s">
        <v>3199</v>
      </c>
      <c r="OO3" s="4" t="s">
        <v>3200</v>
      </c>
      <c r="OP3" s="4" t="s">
        <v>3201</v>
      </c>
      <c r="OQ3" s="4" t="s">
        <v>3202</v>
      </c>
      <c r="OR3" s="4" t="s">
        <v>3203</v>
      </c>
      <c r="OS3" s="4" t="s">
        <v>3204</v>
      </c>
      <c r="OT3" s="4" t="s">
        <v>3205</v>
      </c>
      <c r="OU3" s="4" t="s">
        <v>3206</v>
      </c>
      <c r="OV3" s="4" t="s">
        <v>3207</v>
      </c>
      <c r="OW3" s="4" t="s">
        <v>3208</v>
      </c>
      <c r="OX3" s="4" t="s">
        <v>3209</v>
      </c>
      <c r="OY3" s="4" t="s">
        <v>3210</v>
      </c>
      <c r="OZ3" s="4" t="s">
        <v>3211</v>
      </c>
      <c r="PA3" s="4" t="s">
        <v>3212</v>
      </c>
      <c r="PB3" s="4" t="s">
        <v>3213</v>
      </c>
      <c r="PC3" s="4" t="s">
        <v>3214</v>
      </c>
      <c r="PD3" s="4" t="s">
        <v>3215</v>
      </c>
      <c r="PE3" s="4" t="s">
        <v>3216</v>
      </c>
      <c r="PF3" s="4" t="s">
        <v>3217</v>
      </c>
      <c r="PG3" s="4" t="s">
        <v>3218</v>
      </c>
      <c r="PH3" s="4" t="s">
        <v>3219</v>
      </c>
      <c r="PI3" s="4" t="s">
        <v>3220</v>
      </c>
      <c r="PJ3" s="4" t="s">
        <v>3221</v>
      </c>
      <c r="PK3" s="4" t="s">
        <v>3222</v>
      </c>
      <c r="PL3" s="4" t="s">
        <v>3223</v>
      </c>
      <c r="PM3" s="4" t="s">
        <v>3224</v>
      </c>
      <c r="PN3" s="4" t="s">
        <v>3225</v>
      </c>
      <c r="PO3" s="4" t="s">
        <v>3226</v>
      </c>
      <c r="PP3" s="4" t="s">
        <v>3227</v>
      </c>
      <c r="PQ3" s="4" t="s">
        <v>3228</v>
      </c>
      <c r="PR3" s="4" t="s">
        <v>3229</v>
      </c>
      <c r="PS3" s="4" t="s">
        <v>3230</v>
      </c>
      <c r="PT3" s="4" t="s">
        <v>3231</v>
      </c>
      <c r="PU3" s="4" t="s">
        <v>3232</v>
      </c>
      <c r="PV3" s="4" t="s">
        <v>3233</v>
      </c>
      <c r="PW3" s="4" t="s">
        <v>3234</v>
      </c>
      <c r="PX3" s="4" t="s">
        <v>3235</v>
      </c>
      <c r="PY3" s="4" t="s">
        <v>3236</v>
      </c>
      <c r="PZ3" s="4" t="s">
        <v>3237</v>
      </c>
      <c r="QA3" s="4" t="s">
        <v>3238</v>
      </c>
      <c r="QB3" s="4" t="s">
        <v>3239</v>
      </c>
      <c r="QC3" s="4" t="s">
        <v>3240</v>
      </c>
      <c r="QD3" s="4" t="s">
        <v>3241</v>
      </c>
      <c r="QE3" s="4" t="s">
        <v>3242</v>
      </c>
      <c r="QF3" s="4" t="s">
        <v>3243</v>
      </c>
      <c r="QG3" s="4" t="s">
        <v>3244</v>
      </c>
      <c r="QH3" s="4" t="s">
        <v>3245</v>
      </c>
      <c r="QI3" s="4" t="s">
        <v>3246</v>
      </c>
      <c r="QJ3" s="4" t="s">
        <v>3247</v>
      </c>
      <c r="QK3" s="4" t="s">
        <v>3248</v>
      </c>
      <c r="QL3" s="4" t="s">
        <v>3249</v>
      </c>
      <c r="QM3" s="4" t="s">
        <v>3250</v>
      </c>
      <c r="QN3" s="4" t="s">
        <v>3251</v>
      </c>
      <c r="QO3" s="4" t="s">
        <v>3252</v>
      </c>
      <c r="QP3" s="4" t="s">
        <v>3253</v>
      </c>
      <c r="QQ3" s="4" t="s">
        <v>3254</v>
      </c>
      <c r="QR3" s="4" t="s">
        <v>3255</v>
      </c>
      <c r="QS3" s="4" t="s">
        <v>3256</v>
      </c>
      <c r="QT3" s="4" t="s">
        <v>3257</v>
      </c>
      <c r="QU3" s="4" t="s">
        <v>3258</v>
      </c>
      <c r="QV3" s="4" t="s">
        <v>3259</v>
      </c>
      <c r="QW3" s="4" t="s">
        <v>3260</v>
      </c>
      <c r="QX3" s="4" t="s">
        <v>3261</v>
      </c>
      <c r="QY3" s="4" t="s">
        <v>3262</v>
      </c>
      <c r="QZ3" s="4" t="s">
        <v>3263</v>
      </c>
      <c r="RA3" s="4" t="s">
        <v>3264</v>
      </c>
      <c r="RB3" s="4" t="s">
        <v>3265</v>
      </c>
      <c r="RC3" s="4" t="s">
        <v>3266</v>
      </c>
      <c r="RD3" s="4" t="s">
        <v>3267</v>
      </c>
      <c r="RE3" s="4" t="s">
        <v>3268</v>
      </c>
      <c r="RF3" s="4" t="s">
        <v>3269</v>
      </c>
      <c r="RG3" s="4" t="s">
        <v>3270</v>
      </c>
      <c r="RH3" s="4" t="s">
        <v>3271</v>
      </c>
      <c r="RI3" s="4" t="s">
        <v>3272</v>
      </c>
      <c r="RJ3" s="4" t="s">
        <v>3273</v>
      </c>
      <c r="RK3" s="4" t="s">
        <v>3274</v>
      </c>
      <c r="RL3" s="4" t="s">
        <v>3275</v>
      </c>
      <c r="RM3" s="4" t="s">
        <v>3276</v>
      </c>
      <c r="RN3" s="4" t="s">
        <v>3277</v>
      </c>
      <c r="RO3" s="4" t="s">
        <v>3278</v>
      </c>
      <c r="RP3" s="4" t="s">
        <v>3279</v>
      </c>
      <c r="RQ3" s="4" t="s">
        <v>3280</v>
      </c>
      <c r="RR3" s="4" t="s">
        <v>3281</v>
      </c>
      <c r="RS3" s="4" t="s">
        <v>3282</v>
      </c>
      <c r="RT3" s="4" t="s">
        <v>3283</v>
      </c>
      <c r="RU3" s="4" t="s">
        <v>3284</v>
      </c>
      <c r="RV3" s="4" t="s">
        <v>3285</v>
      </c>
      <c r="RW3" s="4" t="s">
        <v>3286</v>
      </c>
      <c r="RX3" s="4" t="s">
        <v>3287</v>
      </c>
      <c r="RY3" s="4" t="s">
        <v>3288</v>
      </c>
      <c r="RZ3" s="4" t="s">
        <v>3289</v>
      </c>
      <c r="SA3" s="4" t="s">
        <v>3290</v>
      </c>
      <c r="SB3" s="4" t="s">
        <v>3291</v>
      </c>
      <c r="SC3" s="4" t="s">
        <v>3292</v>
      </c>
      <c r="SD3" s="4" t="s">
        <v>3293</v>
      </c>
      <c r="SE3" s="4" t="s">
        <v>3294</v>
      </c>
      <c r="SF3" s="4" t="s">
        <v>3295</v>
      </c>
      <c r="SG3" s="4" t="s">
        <v>3296</v>
      </c>
      <c r="SH3" s="4" t="s">
        <v>3297</v>
      </c>
      <c r="SI3" s="4" t="s">
        <v>3298</v>
      </c>
      <c r="SJ3" s="4" t="s">
        <v>3299</v>
      </c>
      <c r="SK3" s="4" t="s">
        <v>3300</v>
      </c>
      <c r="SL3" s="4" t="s">
        <v>3301</v>
      </c>
      <c r="SM3" s="4" t="s">
        <v>3302</v>
      </c>
      <c r="SN3" s="4" t="s">
        <v>3303</v>
      </c>
      <c r="SO3" s="4" t="s">
        <v>3304</v>
      </c>
      <c r="SP3" s="4" t="s">
        <v>3305</v>
      </c>
      <c r="SQ3" s="4" t="s">
        <v>3306</v>
      </c>
      <c r="SR3" s="4" t="s">
        <v>3307</v>
      </c>
      <c r="SS3" s="4" t="s">
        <v>3308</v>
      </c>
      <c r="ST3" s="4" t="s">
        <v>3309</v>
      </c>
      <c r="SU3" s="4" t="s">
        <v>3310</v>
      </c>
      <c r="SV3" s="4" t="s">
        <v>3311</v>
      </c>
      <c r="SW3" s="4" t="s">
        <v>3312</v>
      </c>
      <c r="SX3" s="4" t="s">
        <v>3313</v>
      </c>
      <c r="SY3" s="4" t="s">
        <v>3314</v>
      </c>
      <c r="SZ3" s="4" t="s">
        <v>3315</v>
      </c>
      <c r="TA3" s="4" t="s">
        <v>3316</v>
      </c>
      <c r="TB3" s="4" t="s">
        <v>3317</v>
      </c>
      <c r="TC3" s="4" t="s">
        <v>3318</v>
      </c>
      <c r="TD3" s="4" t="s">
        <v>3319</v>
      </c>
      <c r="TE3" s="4" t="s">
        <v>3320</v>
      </c>
      <c r="TF3" s="4" t="s">
        <v>3321</v>
      </c>
      <c r="TG3" s="4" t="s">
        <v>3322</v>
      </c>
      <c r="TH3" s="4" t="s">
        <v>3323</v>
      </c>
      <c r="TI3" s="4" t="s">
        <v>3324</v>
      </c>
      <c r="TJ3" s="4" t="s">
        <v>3325</v>
      </c>
      <c r="TK3" s="4" t="s">
        <v>3326</v>
      </c>
      <c r="TL3" s="4" t="s">
        <v>3327</v>
      </c>
      <c r="TM3" s="4" t="s">
        <v>3328</v>
      </c>
      <c r="TN3" s="4" t="s">
        <v>3329</v>
      </c>
      <c r="TO3" s="4" t="s">
        <v>3330</v>
      </c>
      <c r="TP3" s="4" t="s">
        <v>3331</v>
      </c>
      <c r="TQ3" s="4" t="s">
        <v>3332</v>
      </c>
      <c r="TR3" s="4" t="s">
        <v>3333</v>
      </c>
      <c r="TS3" s="4" t="s">
        <v>3334</v>
      </c>
      <c r="TT3" s="4" t="s">
        <v>3335</v>
      </c>
      <c r="TU3" s="4" t="s">
        <v>3336</v>
      </c>
      <c r="TV3" s="4" t="s">
        <v>3337</v>
      </c>
      <c r="TW3" s="4" t="s">
        <v>3338</v>
      </c>
      <c r="TX3" s="4" t="s">
        <v>3339</v>
      </c>
      <c r="TY3" s="4" t="s">
        <v>3340</v>
      </c>
      <c r="TZ3" s="4" t="s">
        <v>3341</v>
      </c>
      <c r="UA3" s="4" t="s">
        <v>3342</v>
      </c>
      <c r="UB3" s="4" t="s">
        <v>3343</v>
      </c>
      <c r="UC3" s="4" t="s">
        <v>3344</v>
      </c>
      <c r="UD3" s="4" t="s">
        <v>3345</v>
      </c>
      <c r="UE3" s="4" t="s">
        <v>3346</v>
      </c>
      <c r="UF3" s="4" t="s">
        <v>3347</v>
      </c>
      <c r="UG3" s="4" t="s">
        <v>3348</v>
      </c>
      <c r="UH3" s="4" t="s">
        <v>3349</v>
      </c>
      <c r="UI3" s="4" t="s">
        <v>3350</v>
      </c>
      <c r="UJ3" s="4" t="s">
        <v>3351</v>
      </c>
      <c r="UK3" s="4" t="s">
        <v>3352</v>
      </c>
      <c r="UL3" s="4" t="s">
        <v>3353</v>
      </c>
      <c r="UM3" s="4" t="s">
        <v>3354</v>
      </c>
      <c r="UN3" s="4" t="s">
        <v>3355</v>
      </c>
      <c r="UO3" s="4" t="s">
        <v>3356</v>
      </c>
      <c r="UP3" s="4" t="s">
        <v>3357</v>
      </c>
      <c r="UQ3" s="4" t="s">
        <v>3358</v>
      </c>
      <c r="UR3" s="4" t="s">
        <v>3359</v>
      </c>
      <c r="US3" s="4" t="s">
        <v>3360</v>
      </c>
      <c r="UT3" s="4" t="s">
        <v>3361</v>
      </c>
      <c r="UU3" s="4" t="s">
        <v>3362</v>
      </c>
      <c r="UV3" s="4" t="s">
        <v>3363</v>
      </c>
      <c r="UW3" s="4" t="s">
        <v>3364</v>
      </c>
      <c r="UX3" s="4" t="s">
        <v>3365</v>
      </c>
      <c r="UY3" s="4" t="s">
        <v>3366</v>
      </c>
      <c r="UZ3" s="4" t="s">
        <v>3367</v>
      </c>
      <c r="VA3" s="4" t="s">
        <v>3368</v>
      </c>
      <c r="VB3" s="4" t="s">
        <v>3369</v>
      </c>
      <c r="VC3" s="4" t="s">
        <v>3370</v>
      </c>
      <c r="VD3" s="4" t="s">
        <v>3371</v>
      </c>
      <c r="VE3" s="4" t="s">
        <v>3372</v>
      </c>
      <c r="VF3" s="4" t="s">
        <v>3373</v>
      </c>
      <c r="VG3" s="4" t="s">
        <v>3374</v>
      </c>
      <c r="VH3" s="4" t="s">
        <v>3375</v>
      </c>
      <c r="VI3" s="4" t="s">
        <v>3376</v>
      </c>
      <c r="VJ3" s="4" t="s">
        <v>3377</v>
      </c>
      <c r="VK3" s="4" t="s">
        <v>3378</v>
      </c>
      <c r="VL3" s="4" t="s">
        <v>3379</v>
      </c>
      <c r="VM3" s="4" t="s">
        <v>3380</v>
      </c>
      <c r="VN3" s="4" t="s">
        <v>3381</v>
      </c>
      <c r="VO3" s="4" t="s">
        <v>3382</v>
      </c>
      <c r="VP3" s="4" t="s">
        <v>3383</v>
      </c>
      <c r="VQ3" s="4" t="s">
        <v>3384</v>
      </c>
      <c r="VR3" s="4" t="s">
        <v>3385</v>
      </c>
      <c r="VS3" s="4" t="s">
        <v>3386</v>
      </c>
      <c r="VT3" s="4" t="s">
        <v>3387</v>
      </c>
      <c r="VU3" s="4" t="s">
        <v>3388</v>
      </c>
      <c r="VV3" s="4" t="s">
        <v>3389</v>
      </c>
      <c r="VW3" s="4" t="s">
        <v>3390</v>
      </c>
      <c r="VX3" s="4" t="s">
        <v>3391</v>
      </c>
      <c r="VY3" s="4" t="s">
        <v>3392</v>
      </c>
      <c r="VZ3" s="4" t="s">
        <v>3393</v>
      </c>
      <c r="WA3" s="4" t="s">
        <v>3394</v>
      </c>
      <c r="WB3" s="4" t="s">
        <v>3395</v>
      </c>
      <c r="WC3" s="4" t="s">
        <v>3396</v>
      </c>
      <c r="WD3" s="4" t="s">
        <v>3397</v>
      </c>
      <c r="WE3" s="4" t="s">
        <v>3398</v>
      </c>
      <c r="WF3" s="4" t="s">
        <v>3399</v>
      </c>
      <c r="WG3" s="4" t="s">
        <v>3400</v>
      </c>
      <c r="WH3" s="4" t="s">
        <v>3401</v>
      </c>
      <c r="WI3" s="4" t="s">
        <v>3402</v>
      </c>
      <c r="WJ3" s="4" t="s">
        <v>3403</v>
      </c>
      <c r="WK3" s="4" t="s">
        <v>3404</v>
      </c>
      <c r="WL3" s="4" t="s">
        <v>3405</v>
      </c>
      <c r="WM3" s="4" t="s">
        <v>3406</v>
      </c>
      <c r="WN3" s="4" t="s">
        <v>3407</v>
      </c>
      <c r="WO3" s="4" t="s">
        <v>3408</v>
      </c>
      <c r="WP3" s="4" t="s">
        <v>3409</v>
      </c>
      <c r="WQ3" s="4" t="s">
        <v>3410</v>
      </c>
      <c r="WR3" s="4" t="s">
        <v>3411</v>
      </c>
      <c r="WS3" s="4" t="s">
        <v>3412</v>
      </c>
      <c r="WT3" s="4" t="s">
        <v>3413</v>
      </c>
      <c r="WU3" s="4" t="s">
        <v>3414</v>
      </c>
      <c r="WV3" s="4" t="s">
        <v>3415</v>
      </c>
      <c r="WW3" s="4" t="s">
        <v>3416</v>
      </c>
      <c r="WX3" s="4" t="s">
        <v>3417</v>
      </c>
      <c r="WY3" s="4" t="s">
        <v>3418</v>
      </c>
      <c r="WZ3" s="4" t="s">
        <v>3419</v>
      </c>
      <c r="XA3" s="4" t="s">
        <v>3420</v>
      </c>
      <c r="XB3" s="4" t="s">
        <v>3421</v>
      </c>
      <c r="XC3" s="4" t="s">
        <v>3422</v>
      </c>
      <c r="XD3" s="4" t="s">
        <v>3423</v>
      </c>
      <c r="XE3" s="4" t="s">
        <v>3424</v>
      </c>
      <c r="XF3" s="4" t="s">
        <v>3425</v>
      </c>
      <c r="XG3" s="4" t="s">
        <v>3426</v>
      </c>
      <c r="XH3" s="4" t="s">
        <v>3427</v>
      </c>
      <c r="XI3" s="4" t="s">
        <v>3428</v>
      </c>
      <c r="XJ3" s="4" t="s">
        <v>3429</v>
      </c>
      <c r="XK3" s="4" t="s">
        <v>3430</v>
      </c>
      <c r="XL3" s="4" t="s">
        <v>3431</v>
      </c>
      <c r="XM3" s="4" t="s">
        <v>3432</v>
      </c>
      <c r="XN3" s="4" t="s">
        <v>3433</v>
      </c>
      <c r="XO3" s="4" t="s">
        <v>3434</v>
      </c>
      <c r="XP3" s="4" t="s">
        <v>3435</v>
      </c>
      <c r="XQ3" s="4" t="s">
        <v>3436</v>
      </c>
      <c r="XR3" s="4" t="s">
        <v>3437</v>
      </c>
      <c r="XS3" s="4" t="s">
        <v>3438</v>
      </c>
      <c r="XT3" s="4" t="s">
        <v>3439</v>
      </c>
      <c r="XU3" s="4" t="s">
        <v>3440</v>
      </c>
      <c r="XV3" s="4" t="s">
        <v>3441</v>
      </c>
      <c r="XW3" s="4" t="s">
        <v>3442</v>
      </c>
      <c r="XX3" s="4" t="s">
        <v>3443</v>
      </c>
      <c r="XY3" s="4" t="s">
        <v>3444</v>
      </c>
      <c r="XZ3" s="4" t="s">
        <v>3445</v>
      </c>
      <c r="YA3" s="4" t="s">
        <v>3446</v>
      </c>
      <c r="YB3" s="4" t="s">
        <v>3447</v>
      </c>
      <c r="YC3" s="4" t="s">
        <v>3448</v>
      </c>
      <c r="YD3" s="4" t="s">
        <v>3449</v>
      </c>
      <c r="YE3" s="4" t="s">
        <v>3450</v>
      </c>
      <c r="YF3" s="4" t="s">
        <v>3451</v>
      </c>
      <c r="YG3" s="4" t="s">
        <v>3452</v>
      </c>
      <c r="YH3" s="4" t="s">
        <v>3453</v>
      </c>
      <c r="YI3" s="4" t="s">
        <v>3454</v>
      </c>
      <c r="YJ3" s="4" t="s">
        <v>3455</v>
      </c>
      <c r="YK3" s="4" t="s">
        <v>3456</v>
      </c>
      <c r="YL3" s="4" t="s">
        <v>3457</v>
      </c>
      <c r="YM3" s="4" t="s">
        <v>3458</v>
      </c>
      <c r="YN3" s="4" t="s">
        <v>3459</v>
      </c>
      <c r="YO3" s="4" t="s">
        <v>3460</v>
      </c>
      <c r="YP3" s="4" t="s">
        <v>3461</v>
      </c>
      <c r="YQ3" s="4" t="s">
        <v>3462</v>
      </c>
      <c r="YR3" s="4" t="s">
        <v>3463</v>
      </c>
      <c r="YS3" s="4" t="s">
        <v>3464</v>
      </c>
      <c r="YT3" s="4" t="s">
        <v>3465</v>
      </c>
      <c r="YU3" s="4" t="s">
        <v>3466</v>
      </c>
      <c r="YV3" s="4" t="s">
        <v>3467</v>
      </c>
      <c r="YW3" s="4" t="s">
        <v>3468</v>
      </c>
      <c r="YX3" s="4" t="s">
        <v>3469</v>
      </c>
      <c r="YY3" s="4" t="s">
        <v>3470</v>
      </c>
      <c r="YZ3" s="4" t="s">
        <v>3471</v>
      </c>
      <c r="ZA3" s="4" t="s">
        <v>3472</v>
      </c>
      <c r="ZB3" s="4" t="s">
        <v>3473</v>
      </c>
      <c r="ZC3" s="4" t="s">
        <v>3474</v>
      </c>
      <c r="ZD3" s="4" t="s">
        <v>3475</v>
      </c>
      <c r="ZE3" s="4" t="s">
        <v>3476</v>
      </c>
      <c r="ZF3" s="4" t="s">
        <v>3477</v>
      </c>
      <c r="ZG3" s="4" t="s">
        <v>3478</v>
      </c>
      <c r="ZH3" s="4" t="s">
        <v>3479</v>
      </c>
      <c r="ZI3" s="4" t="s">
        <v>3480</v>
      </c>
      <c r="ZJ3" s="4" t="s">
        <v>3481</v>
      </c>
      <c r="ZK3" s="4" t="s">
        <v>3482</v>
      </c>
      <c r="ZL3" s="4" t="s">
        <v>3483</v>
      </c>
      <c r="ZM3" s="4" t="s">
        <v>3484</v>
      </c>
      <c r="ZN3" s="4" t="s">
        <v>3485</v>
      </c>
      <c r="ZO3" s="4" t="s">
        <v>3486</v>
      </c>
      <c r="ZP3" s="4" t="s">
        <v>3487</v>
      </c>
      <c r="ZQ3" s="4" t="s">
        <v>3488</v>
      </c>
      <c r="ZR3" s="4" t="s">
        <v>3489</v>
      </c>
      <c r="ZS3" s="4" t="s">
        <v>3490</v>
      </c>
      <c r="ZT3" s="4" t="s">
        <v>3491</v>
      </c>
      <c r="ZU3" s="4" t="s">
        <v>3492</v>
      </c>
      <c r="ZV3" s="4" t="s">
        <v>3493</v>
      </c>
      <c r="ZW3" s="4" t="s">
        <v>3494</v>
      </c>
      <c r="ZX3" s="4" t="s">
        <v>3495</v>
      </c>
      <c r="ZY3" s="4" t="s">
        <v>3496</v>
      </c>
      <c r="ZZ3" s="4" t="s">
        <v>3497</v>
      </c>
      <c r="AAA3" s="4" t="s">
        <v>3498</v>
      </c>
      <c r="AAB3" s="4" t="s">
        <v>3499</v>
      </c>
      <c r="AAC3" s="4" t="s">
        <v>3500</v>
      </c>
      <c r="AAD3" s="4" t="s">
        <v>3501</v>
      </c>
      <c r="AAE3" s="4" t="s">
        <v>3502</v>
      </c>
      <c r="AAF3" s="4" t="s">
        <v>3503</v>
      </c>
      <c r="AAG3" s="4" t="s">
        <v>3504</v>
      </c>
      <c r="AAH3" s="4" t="s">
        <v>3505</v>
      </c>
      <c r="AAI3" s="4" t="s">
        <v>3506</v>
      </c>
      <c r="AAJ3" s="4" t="s">
        <v>3507</v>
      </c>
      <c r="AAK3" s="4" t="s">
        <v>3508</v>
      </c>
      <c r="AAL3" s="4" t="s">
        <v>3509</v>
      </c>
      <c r="AAM3" s="4" t="s">
        <v>3510</v>
      </c>
      <c r="AAN3" s="4" t="s">
        <v>3511</v>
      </c>
      <c r="AAO3" s="4" t="s">
        <v>3512</v>
      </c>
      <c r="AAP3" s="4" t="s">
        <v>3513</v>
      </c>
      <c r="AAQ3" s="4" t="s">
        <v>3514</v>
      </c>
      <c r="AAR3" s="4" t="s">
        <v>3515</v>
      </c>
      <c r="AAS3" s="4" t="s">
        <v>3516</v>
      </c>
      <c r="AAT3" s="4" t="s">
        <v>3517</v>
      </c>
      <c r="AAU3" s="4" t="s">
        <v>3518</v>
      </c>
      <c r="AAV3" s="4" t="s">
        <v>3519</v>
      </c>
      <c r="AAW3" s="4" t="s">
        <v>3520</v>
      </c>
      <c r="AAX3" s="4" t="s">
        <v>3521</v>
      </c>
      <c r="AAY3" s="4" t="s">
        <v>3522</v>
      </c>
      <c r="AAZ3" s="4" t="s">
        <v>3523</v>
      </c>
      <c r="ABA3" s="4" t="s">
        <v>3524</v>
      </c>
      <c r="ABB3" s="4" t="s">
        <v>3525</v>
      </c>
      <c r="ABC3" s="4" t="s">
        <v>3526</v>
      </c>
      <c r="ABD3" s="4" t="s">
        <v>3527</v>
      </c>
      <c r="ABE3" s="4" t="s">
        <v>3528</v>
      </c>
      <c r="ABF3" s="4" t="s">
        <v>3529</v>
      </c>
      <c r="ABG3" s="4" t="s">
        <v>3530</v>
      </c>
      <c r="ABH3" s="4" t="s">
        <v>3531</v>
      </c>
      <c r="ABI3" s="4" t="s">
        <v>3532</v>
      </c>
      <c r="ABJ3" s="4" t="s">
        <v>3533</v>
      </c>
      <c r="ABK3" s="4" t="s">
        <v>3534</v>
      </c>
      <c r="ABL3" s="4" t="s">
        <v>3535</v>
      </c>
      <c r="ABM3" s="4" t="s">
        <v>3536</v>
      </c>
      <c r="ABN3" s="4" t="s">
        <v>3537</v>
      </c>
      <c r="ABO3" s="4" t="s">
        <v>3538</v>
      </c>
      <c r="ABP3" s="4" t="s">
        <v>3539</v>
      </c>
      <c r="ABQ3" s="4" t="s">
        <v>3540</v>
      </c>
      <c r="ABR3" s="4" t="s">
        <v>3541</v>
      </c>
      <c r="ABS3" s="4" t="s">
        <v>3542</v>
      </c>
      <c r="ABT3" s="4" t="s">
        <v>3543</v>
      </c>
      <c r="ABU3" s="4" t="s">
        <v>3544</v>
      </c>
      <c r="ABV3" s="4" t="s">
        <v>3545</v>
      </c>
      <c r="ABW3" s="4" t="s">
        <v>3546</v>
      </c>
      <c r="ABX3" s="4" t="s">
        <v>3547</v>
      </c>
      <c r="ABY3" s="4" t="s">
        <v>3548</v>
      </c>
      <c r="ABZ3" s="4" t="s">
        <v>3549</v>
      </c>
      <c r="ACA3" s="4" t="s">
        <v>3550</v>
      </c>
      <c r="ACB3" s="4" t="s">
        <v>3551</v>
      </c>
      <c r="ACC3" s="4" t="s">
        <v>3552</v>
      </c>
      <c r="ACD3" s="4" t="s">
        <v>3553</v>
      </c>
      <c r="ACE3" s="4" t="s">
        <v>3554</v>
      </c>
      <c r="ACF3" s="4" t="s">
        <v>3555</v>
      </c>
      <c r="ACG3" s="4" t="s">
        <v>3556</v>
      </c>
      <c r="ACH3" s="4" t="s">
        <v>3557</v>
      </c>
      <c r="ACI3" s="4" t="s">
        <v>3558</v>
      </c>
      <c r="ACJ3" s="4" t="s">
        <v>3559</v>
      </c>
      <c r="ACK3" s="4" t="s">
        <v>3560</v>
      </c>
      <c r="ACL3" s="4" t="s">
        <v>3561</v>
      </c>
      <c r="ACM3" s="4" t="s">
        <v>3562</v>
      </c>
      <c r="ACN3" s="4" t="s">
        <v>3563</v>
      </c>
      <c r="ACO3" s="4" t="s">
        <v>3564</v>
      </c>
      <c r="ACP3" s="4" t="s">
        <v>3565</v>
      </c>
      <c r="ACQ3" s="4" t="s">
        <v>3566</v>
      </c>
      <c r="ACR3" s="4" t="s">
        <v>3567</v>
      </c>
      <c r="ACS3" s="4" t="s">
        <v>3568</v>
      </c>
      <c r="ACT3" s="4" t="s">
        <v>3569</v>
      </c>
      <c r="ACU3" s="4" t="s">
        <v>3570</v>
      </c>
      <c r="ACV3" s="4" t="s">
        <v>3571</v>
      </c>
      <c r="ACW3" s="4" t="s">
        <v>3572</v>
      </c>
      <c r="ACX3" s="4" t="s">
        <v>3573</v>
      </c>
      <c r="ACY3" s="4" t="s">
        <v>3574</v>
      </c>
      <c r="ACZ3" s="4" t="s">
        <v>3575</v>
      </c>
      <c r="ADA3" s="4" t="s">
        <v>3576</v>
      </c>
      <c r="ADB3" s="4" t="s">
        <v>3577</v>
      </c>
      <c r="ADC3" s="4" t="s">
        <v>3578</v>
      </c>
      <c r="ADD3" s="4" t="s">
        <v>3579</v>
      </c>
      <c r="ADE3" s="4" t="s">
        <v>3580</v>
      </c>
      <c r="ADF3" s="4" t="s">
        <v>3581</v>
      </c>
      <c r="ADG3" s="4" t="s">
        <v>3582</v>
      </c>
      <c r="ADH3" s="4" t="s">
        <v>3583</v>
      </c>
      <c r="ADI3" s="4" t="s">
        <v>3584</v>
      </c>
      <c r="ADJ3" s="4" t="s">
        <v>3585</v>
      </c>
      <c r="ADK3" s="4" t="s">
        <v>3586</v>
      </c>
      <c r="ADL3" s="4" t="s">
        <v>3587</v>
      </c>
      <c r="ADM3" s="4" t="s">
        <v>3588</v>
      </c>
      <c r="ADN3" s="4" t="s">
        <v>3589</v>
      </c>
      <c r="ADO3" s="4" t="s">
        <v>3590</v>
      </c>
      <c r="ADP3" s="4" t="s">
        <v>3591</v>
      </c>
      <c r="ADQ3" s="4" t="s">
        <v>3592</v>
      </c>
      <c r="ADR3" s="4" t="s">
        <v>3593</v>
      </c>
      <c r="ADS3" s="4" t="s">
        <v>3594</v>
      </c>
      <c r="ADT3" s="4" t="s">
        <v>3595</v>
      </c>
      <c r="ADU3" s="4" t="s">
        <v>3596</v>
      </c>
      <c r="ADV3" s="4" t="s">
        <v>3597</v>
      </c>
      <c r="ADW3" s="4" t="s">
        <v>3598</v>
      </c>
      <c r="ADX3" s="4" t="s">
        <v>3599</v>
      </c>
      <c r="ADY3" s="4" t="s">
        <v>3600</v>
      </c>
      <c r="ADZ3" s="4" t="s">
        <v>3601</v>
      </c>
      <c r="AEA3" s="4" t="s">
        <v>3602</v>
      </c>
      <c r="AEB3" s="4" t="s">
        <v>3603</v>
      </c>
      <c r="AEC3" s="4" t="s">
        <v>3604</v>
      </c>
      <c r="AED3" s="4" t="s">
        <v>3605</v>
      </c>
      <c r="AEE3" s="4" t="s">
        <v>3606</v>
      </c>
      <c r="AEF3" s="4" t="s">
        <v>3607</v>
      </c>
      <c r="AEG3" s="4" t="s">
        <v>3608</v>
      </c>
      <c r="AEH3" s="4" t="s">
        <v>3609</v>
      </c>
      <c r="AEI3" s="4" t="s">
        <v>3610</v>
      </c>
      <c r="AEJ3" s="4" t="s">
        <v>3611</v>
      </c>
      <c r="AEK3" s="4" t="s">
        <v>3612</v>
      </c>
      <c r="AEL3" s="4" t="s">
        <v>3613</v>
      </c>
      <c r="AEM3" s="4" t="s">
        <v>3614</v>
      </c>
      <c r="AEN3" s="4" t="s">
        <v>3615</v>
      </c>
      <c r="AEO3" s="4" t="s">
        <v>3616</v>
      </c>
      <c r="AEP3" s="4" t="s">
        <v>3617</v>
      </c>
      <c r="AEQ3" s="4" t="s">
        <v>3618</v>
      </c>
      <c r="AER3" s="4" t="s">
        <v>3619</v>
      </c>
      <c r="AES3" s="4" t="s">
        <v>3620</v>
      </c>
      <c r="AET3" s="4" t="s">
        <v>3621</v>
      </c>
      <c r="AEU3" s="4" t="s">
        <v>3622</v>
      </c>
      <c r="AEV3" s="4" t="s">
        <v>3623</v>
      </c>
      <c r="AEW3" s="4" t="s">
        <v>3624</v>
      </c>
      <c r="AEX3" s="4" t="s">
        <v>3625</v>
      </c>
      <c r="AEY3" s="4" t="s">
        <v>3626</v>
      </c>
      <c r="AEZ3" s="4" t="s">
        <v>3627</v>
      </c>
      <c r="AFA3" s="4" t="s">
        <v>3628</v>
      </c>
      <c r="AFB3" s="4" t="s">
        <v>3629</v>
      </c>
      <c r="AFC3" s="4" t="s">
        <v>3630</v>
      </c>
      <c r="AFD3" s="4" t="s">
        <v>3631</v>
      </c>
      <c r="AFE3" s="4" t="s">
        <v>3632</v>
      </c>
      <c r="AFF3" s="4" t="s">
        <v>3633</v>
      </c>
      <c r="AFG3" s="4" t="s">
        <v>3634</v>
      </c>
      <c r="AFH3" s="4" t="s">
        <v>3635</v>
      </c>
      <c r="AFI3" s="4" t="s">
        <v>3636</v>
      </c>
      <c r="AFJ3" s="4" t="s">
        <v>3637</v>
      </c>
      <c r="AFK3" s="4" t="s">
        <v>3638</v>
      </c>
      <c r="AFL3" s="4" t="s">
        <v>3639</v>
      </c>
      <c r="AFM3" s="4" t="s">
        <v>3640</v>
      </c>
      <c r="AFN3" s="4" t="s">
        <v>3641</v>
      </c>
      <c r="AFO3" s="4" t="s">
        <v>3642</v>
      </c>
      <c r="AFP3" s="4" t="s">
        <v>3643</v>
      </c>
      <c r="AFQ3" s="4" t="s">
        <v>3644</v>
      </c>
      <c r="AFR3" s="4" t="s">
        <v>3645</v>
      </c>
      <c r="AFS3" s="4" t="s">
        <v>3646</v>
      </c>
      <c r="AFT3" s="4" t="s">
        <v>3647</v>
      </c>
      <c r="AFU3" s="4" t="s">
        <v>3648</v>
      </c>
      <c r="AFV3" s="4" t="s">
        <v>3649</v>
      </c>
      <c r="AFW3" s="4" t="s">
        <v>3650</v>
      </c>
      <c r="AFX3" s="4" t="s">
        <v>3651</v>
      </c>
      <c r="AFY3" s="4" t="s">
        <v>3652</v>
      </c>
      <c r="AFZ3" s="4" t="s">
        <v>3653</v>
      </c>
      <c r="AGA3" s="4" t="s">
        <v>3654</v>
      </c>
      <c r="AGB3" s="4" t="s">
        <v>3655</v>
      </c>
      <c r="AGC3" s="4" t="s">
        <v>3656</v>
      </c>
      <c r="AGD3" s="4" t="s">
        <v>3657</v>
      </c>
      <c r="AGE3" s="4" t="s">
        <v>3658</v>
      </c>
      <c r="AGF3" s="4" t="s">
        <v>3659</v>
      </c>
      <c r="AGG3" s="4" t="s">
        <v>3660</v>
      </c>
      <c r="AGH3" s="4" t="s">
        <v>3661</v>
      </c>
      <c r="AGI3" s="4" t="s">
        <v>3662</v>
      </c>
      <c r="AGJ3" s="4" t="s">
        <v>3663</v>
      </c>
      <c r="AGK3" s="4" t="s">
        <v>3664</v>
      </c>
      <c r="AGL3" s="4" t="s">
        <v>3665</v>
      </c>
      <c r="AGM3" s="4" t="s">
        <v>3666</v>
      </c>
      <c r="AGN3" s="4" t="s">
        <v>3667</v>
      </c>
      <c r="AGO3" s="4" t="s">
        <v>3668</v>
      </c>
      <c r="AGP3" s="4" t="s">
        <v>3669</v>
      </c>
      <c r="AGQ3" s="4" t="s">
        <v>3670</v>
      </c>
      <c r="AGR3" s="4" t="s">
        <v>3671</v>
      </c>
      <c r="AGS3" s="4" t="s">
        <v>3672</v>
      </c>
      <c r="AGT3" s="4" t="s">
        <v>3673</v>
      </c>
      <c r="AGU3" s="4" t="s">
        <v>3674</v>
      </c>
      <c r="AGV3" s="4" t="s">
        <v>3675</v>
      </c>
      <c r="AGW3" s="4" t="s">
        <v>3676</v>
      </c>
      <c r="AGX3" s="4" t="s">
        <v>3677</v>
      </c>
      <c r="AGY3" s="4" t="s">
        <v>3678</v>
      </c>
      <c r="AGZ3" s="4" t="s">
        <v>3679</v>
      </c>
      <c r="AHA3" s="4" t="s">
        <v>3680</v>
      </c>
      <c r="AHB3" s="4" t="s">
        <v>3681</v>
      </c>
      <c r="AHC3" s="4" t="s">
        <v>3682</v>
      </c>
      <c r="AHD3" s="4" t="s">
        <v>3683</v>
      </c>
      <c r="AHE3" s="4" t="s">
        <v>3684</v>
      </c>
      <c r="AHF3" s="4" t="s">
        <v>3685</v>
      </c>
      <c r="AHG3" s="4" t="s">
        <v>3686</v>
      </c>
      <c r="AHH3" s="4" t="s">
        <v>3687</v>
      </c>
      <c r="AHI3" s="4" t="s">
        <v>3688</v>
      </c>
      <c r="AHJ3" s="4" t="s">
        <v>3689</v>
      </c>
      <c r="AHK3" s="4" t="s">
        <v>3690</v>
      </c>
      <c r="AHL3" s="4" t="s">
        <v>3691</v>
      </c>
      <c r="AHM3" s="4" t="s">
        <v>3692</v>
      </c>
      <c r="AHN3" s="4" t="s">
        <v>3693</v>
      </c>
      <c r="AHO3" s="4" t="s">
        <v>3694</v>
      </c>
      <c r="AHP3" s="4" t="s">
        <v>3695</v>
      </c>
      <c r="AHQ3" s="4" t="s">
        <v>3696</v>
      </c>
      <c r="AHR3" s="4" t="s">
        <v>3697</v>
      </c>
      <c r="AHS3" s="4" t="s">
        <v>3698</v>
      </c>
      <c r="AHT3" s="4" t="s">
        <v>3699</v>
      </c>
      <c r="AHU3" s="4" t="s">
        <v>3700</v>
      </c>
      <c r="AHV3" s="4" t="s">
        <v>3701</v>
      </c>
      <c r="AHW3" s="4" t="s">
        <v>3702</v>
      </c>
      <c r="AHX3" s="4" t="s">
        <v>3703</v>
      </c>
      <c r="AHY3" s="4" t="s">
        <v>3704</v>
      </c>
      <c r="AHZ3" s="4" t="s">
        <v>3705</v>
      </c>
      <c r="AIA3" s="4" t="s">
        <v>3706</v>
      </c>
      <c r="AIB3" s="4" t="s">
        <v>3707</v>
      </c>
      <c r="AIC3" s="4" t="s">
        <v>3708</v>
      </c>
      <c r="AID3" s="4" t="s">
        <v>3709</v>
      </c>
      <c r="AIE3" s="4" t="s">
        <v>3710</v>
      </c>
      <c r="AIF3" s="4" t="s">
        <v>3711</v>
      </c>
      <c r="AIG3" s="4" t="s">
        <v>3712</v>
      </c>
      <c r="AIH3" s="4" t="s">
        <v>3713</v>
      </c>
      <c r="AII3" s="4" t="s">
        <v>3714</v>
      </c>
      <c r="AIJ3" s="4" t="s">
        <v>3715</v>
      </c>
      <c r="AIK3" s="4" t="s">
        <v>3716</v>
      </c>
      <c r="AIL3" s="4" t="s">
        <v>3717</v>
      </c>
      <c r="AIM3" s="4" t="s">
        <v>3718</v>
      </c>
      <c r="AIN3" s="4" t="s">
        <v>3719</v>
      </c>
      <c r="AIO3" s="4" t="s">
        <v>3720</v>
      </c>
      <c r="AIP3" s="4" t="s">
        <v>3721</v>
      </c>
      <c r="AIQ3" s="4" t="s">
        <v>3722</v>
      </c>
      <c r="AIR3" s="4" t="s">
        <v>3723</v>
      </c>
      <c r="AIS3" s="4" t="s">
        <v>3724</v>
      </c>
      <c r="AIT3" s="4" t="s">
        <v>3725</v>
      </c>
      <c r="AIU3" s="4" t="s">
        <v>3726</v>
      </c>
      <c r="AIV3" s="4" t="s">
        <v>3727</v>
      </c>
      <c r="AIW3" s="4" t="s">
        <v>3728</v>
      </c>
      <c r="AIX3" s="4" t="s">
        <v>3729</v>
      </c>
      <c r="AIY3" s="4" t="s">
        <v>3730</v>
      </c>
      <c r="AIZ3" s="4" t="s">
        <v>3731</v>
      </c>
      <c r="AJA3" s="4" t="s">
        <v>3732</v>
      </c>
      <c r="AJB3" s="4" t="s">
        <v>3733</v>
      </c>
      <c r="AJC3" s="4" t="s">
        <v>3734</v>
      </c>
      <c r="AJD3" s="4" t="s">
        <v>3735</v>
      </c>
      <c r="AJE3" s="4" t="s">
        <v>3736</v>
      </c>
      <c r="AJF3" s="4" t="s">
        <v>3737</v>
      </c>
      <c r="AJG3" s="4" t="s">
        <v>3738</v>
      </c>
      <c r="AJH3" s="4" t="s">
        <v>3739</v>
      </c>
      <c r="AJI3" s="4" t="s">
        <v>3740</v>
      </c>
      <c r="AJJ3" s="4" t="s">
        <v>3741</v>
      </c>
      <c r="AJK3" s="4" t="s">
        <v>3742</v>
      </c>
      <c r="AJL3" s="4" t="s">
        <v>3743</v>
      </c>
      <c r="AJM3" s="4" t="s">
        <v>3744</v>
      </c>
      <c r="AJN3" s="4" t="s">
        <v>3745</v>
      </c>
      <c r="AJO3" s="4" t="s">
        <v>3746</v>
      </c>
      <c r="AJP3" s="4" t="s">
        <v>3747</v>
      </c>
      <c r="AJQ3" s="4" t="s">
        <v>3748</v>
      </c>
      <c r="AJR3" s="4" t="s">
        <v>3749</v>
      </c>
      <c r="AJS3" s="4" t="s">
        <v>3750</v>
      </c>
      <c r="AJT3" s="4" t="s">
        <v>3751</v>
      </c>
      <c r="AJU3" s="4" t="s">
        <v>3752</v>
      </c>
      <c r="AJV3" s="4" t="s">
        <v>3753</v>
      </c>
      <c r="AJW3" s="4" t="s">
        <v>3754</v>
      </c>
      <c r="AJX3" s="4" t="s">
        <v>3755</v>
      </c>
      <c r="AJY3" s="4" t="s">
        <v>3756</v>
      </c>
      <c r="AJZ3" s="4" t="s">
        <v>3757</v>
      </c>
      <c r="AKA3" s="4" t="s">
        <v>3758</v>
      </c>
      <c r="AKB3" s="4" t="s">
        <v>3759</v>
      </c>
      <c r="AKC3" s="4" t="s">
        <v>3760</v>
      </c>
      <c r="AKD3" s="4" t="s">
        <v>3761</v>
      </c>
      <c r="AKE3" s="4" t="s">
        <v>3762</v>
      </c>
      <c r="AKF3" s="4" t="s">
        <v>3763</v>
      </c>
      <c r="AKG3" s="4" t="s">
        <v>3764</v>
      </c>
      <c r="AKH3" s="4" t="s">
        <v>3765</v>
      </c>
      <c r="AKI3" s="4" t="s">
        <v>3766</v>
      </c>
      <c r="AKJ3" s="4" t="s">
        <v>3767</v>
      </c>
      <c r="AKK3" s="4" t="s">
        <v>3768</v>
      </c>
      <c r="AKL3" s="4" t="s">
        <v>3769</v>
      </c>
      <c r="AKM3" s="4" t="s">
        <v>3770</v>
      </c>
      <c r="AKN3" s="4" t="s">
        <v>3771</v>
      </c>
      <c r="AKO3" s="4" t="s">
        <v>3772</v>
      </c>
      <c r="AKP3" s="4" t="s">
        <v>3773</v>
      </c>
      <c r="AKQ3" s="4" t="s">
        <v>3774</v>
      </c>
      <c r="AKR3" s="4" t="s">
        <v>3775</v>
      </c>
      <c r="AKS3" s="4" t="s">
        <v>3776</v>
      </c>
      <c r="AKT3" s="4" t="s">
        <v>3777</v>
      </c>
      <c r="AKU3" s="4" t="s">
        <v>3778</v>
      </c>
      <c r="AKV3" s="4" t="s">
        <v>3779</v>
      </c>
      <c r="AKW3" s="4" t="s">
        <v>3780</v>
      </c>
      <c r="AKX3" s="4" t="s">
        <v>3781</v>
      </c>
      <c r="AKY3" s="4" t="s">
        <v>3782</v>
      </c>
      <c r="AKZ3" s="4" t="s">
        <v>3783</v>
      </c>
      <c r="ALA3" s="4" t="s">
        <v>3784</v>
      </c>
      <c r="ALB3" s="4" t="s">
        <v>3785</v>
      </c>
      <c r="ALC3" s="4" t="s">
        <v>3786</v>
      </c>
      <c r="ALD3" s="4" t="s">
        <v>3787</v>
      </c>
      <c r="ALE3" s="4" t="s">
        <v>3788</v>
      </c>
      <c r="ALF3" s="4" t="s">
        <v>3789</v>
      </c>
      <c r="ALG3" s="4" t="s">
        <v>3790</v>
      </c>
      <c r="ALH3" s="4" t="s">
        <v>3791</v>
      </c>
      <c r="ALI3" s="4" t="s">
        <v>3792</v>
      </c>
      <c r="ALJ3" s="4" t="s">
        <v>3793</v>
      </c>
      <c r="ALK3" s="4" t="s">
        <v>3794</v>
      </c>
      <c r="ALL3" s="4" t="s">
        <v>3795</v>
      </c>
      <c r="ALM3" s="4" t="s">
        <v>3796</v>
      </c>
      <c r="ALN3" s="4" t="s">
        <v>3797</v>
      </c>
      <c r="ALO3" s="4" t="s">
        <v>3798</v>
      </c>
      <c r="ALP3" s="4" t="s">
        <v>3799</v>
      </c>
      <c r="ALQ3" s="4" t="s">
        <v>3800</v>
      </c>
      <c r="ALR3" s="4" t="s">
        <v>3801</v>
      </c>
      <c r="ALS3" s="4" t="s">
        <v>3802</v>
      </c>
      <c r="ALT3" s="4" t="s">
        <v>3803</v>
      </c>
      <c r="ALU3" s="4" t="s">
        <v>3804</v>
      </c>
      <c r="ALV3" s="4" t="s">
        <v>3805</v>
      </c>
      <c r="ALW3" s="4" t="s">
        <v>3806</v>
      </c>
      <c r="ALX3" s="4" t="s">
        <v>3807</v>
      </c>
      <c r="ALY3" s="4" t="s">
        <v>3808</v>
      </c>
      <c r="ALZ3" s="4" t="s">
        <v>3809</v>
      </c>
      <c r="AMA3" s="4" t="s">
        <v>3810</v>
      </c>
      <c r="AMB3" s="4" t="s">
        <v>3811</v>
      </c>
      <c r="AMC3" s="4" t="s">
        <v>3812</v>
      </c>
      <c r="AMD3" s="4" t="s">
        <v>3813</v>
      </c>
      <c r="AME3" s="4" t="s">
        <v>3814</v>
      </c>
      <c r="AMF3" s="4" t="s">
        <v>3815</v>
      </c>
      <c r="AMG3" s="4" t="s">
        <v>3816</v>
      </c>
      <c r="AMH3" s="4" t="s">
        <v>3817</v>
      </c>
      <c r="AMI3" s="4" t="s">
        <v>3818</v>
      </c>
      <c r="AMJ3" s="4" t="s">
        <v>3819</v>
      </c>
      <c r="AMK3" s="4" t="s">
        <v>3820</v>
      </c>
      <c r="AML3" s="4" t="s">
        <v>3821</v>
      </c>
      <c r="AMM3" s="4" t="s">
        <v>3822</v>
      </c>
      <c r="AMN3" s="4" t="s">
        <v>3823</v>
      </c>
      <c r="AMO3" s="4" t="s">
        <v>3824</v>
      </c>
      <c r="AMP3" s="4" t="s">
        <v>3825</v>
      </c>
      <c r="AMQ3" s="4" t="s">
        <v>3826</v>
      </c>
      <c r="AMR3" s="4" t="s">
        <v>3827</v>
      </c>
      <c r="AMS3" s="4" t="s">
        <v>3828</v>
      </c>
      <c r="AMT3" s="4" t="s">
        <v>3829</v>
      </c>
      <c r="AMU3" s="4" t="s">
        <v>3830</v>
      </c>
      <c r="AMV3" s="4" t="s">
        <v>3831</v>
      </c>
      <c r="AMW3" s="4" t="s">
        <v>3832</v>
      </c>
      <c r="AMX3" s="4" t="s">
        <v>3833</v>
      </c>
      <c r="AMY3" s="4" t="s">
        <v>3834</v>
      </c>
      <c r="AMZ3" s="4" t="s">
        <v>3835</v>
      </c>
      <c r="ANA3" s="4" t="s">
        <v>3836</v>
      </c>
      <c r="ANB3" s="4" t="s">
        <v>3837</v>
      </c>
      <c r="ANC3" s="4" t="s">
        <v>3838</v>
      </c>
      <c r="AND3" s="4" t="s">
        <v>3839</v>
      </c>
      <c r="ANE3" s="4" t="s">
        <v>3840</v>
      </c>
      <c r="ANF3" s="4" t="s">
        <v>3841</v>
      </c>
      <c r="ANG3" s="4" t="s">
        <v>3842</v>
      </c>
      <c r="ANH3" s="4" t="s">
        <v>3843</v>
      </c>
      <c r="ANI3" s="4" t="s">
        <v>3844</v>
      </c>
      <c r="ANJ3" s="4" t="s">
        <v>3845</v>
      </c>
      <c r="ANK3" s="4" t="s">
        <v>3846</v>
      </c>
      <c r="ANL3" s="4" t="s">
        <v>3847</v>
      </c>
      <c r="ANM3" s="4" t="s">
        <v>3848</v>
      </c>
      <c r="ANN3" s="4" t="s">
        <v>3849</v>
      </c>
      <c r="ANO3" s="4" t="s">
        <v>3850</v>
      </c>
      <c r="ANP3" s="4" t="s">
        <v>3851</v>
      </c>
      <c r="ANQ3" s="4" t="s">
        <v>3852</v>
      </c>
      <c r="ANR3" s="4" t="s">
        <v>3853</v>
      </c>
      <c r="ANS3" s="4" t="s">
        <v>3854</v>
      </c>
      <c r="ANT3" s="4" t="s">
        <v>3855</v>
      </c>
      <c r="ANU3" s="4" t="s">
        <v>3856</v>
      </c>
      <c r="ANV3" s="4" t="s">
        <v>3857</v>
      </c>
      <c r="ANW3" s="4" t="s">
        <v>3858</v>
      </c>
      <c r="ANX3" s="4" t="s">
        <v>3859</v>
      </c>
      <c r="ANY3" s="4" t="s">
        <v>3860</v>
      </c>
      <c r="ANZ3" s="4" t="s">
        <v>3861</v>
      </c>
      <c r="AOA3" s="4" t="s">
        <v>3862</v>
      </c>
      <c r="AOB3" s="4" t="s">
        <v>3863</v>
      </c>
      <c r="AOC3" s="4" t="s">
        <v>3864</v>
      </c>
      <c r="AOD3" s="4" t="s">
        <v>3865</v>
      </c>
      <c r="AOE3" s="4" t="s">
        <v>3866</v>
      </c>
      <c r="AOF3" s="4" t="s">
        <v>3867</v>
      </c>
      <c r="AOG3" s="4" t="s">
        <v>3868</v>
      </c>
      <c r="AOH3" s="4" t="s">
        <v>3869</v>
      </c>
      <c r="AOI3" s="4" t="s">
        <v>3870</v>
      </c>
      <c r="AOJ3" s="4" t="s">
        <v>3871</v>
      </c>
      <c r="AOK3" s="4" t="s">
        <v>3872</v>
      </c>
      <c r="AOL3" s="4" t="s">
        <v>3873</v>
      </c>
      <c r="AOM3" s="4" t="s">
        <v>3874</v>
      </c>
      <c r="AON3" s="4" t="s">
        <v>3875</v>
      </c>
      <c r="AOO3" s="4" t="s">
        <v>3876</v>
      </c>
      <c r="AOP3" s="4" t="s">
        <v>3877</v>
      </c>
      <c r="AOQ3" s="4" t="s">
        <v>3878</v>
      </c>
      <c r="AOR3" s="4" t="s">
        <v>3879</v>
      </c>
      <c r="AOS3" s="4" t="s">
        <v>3880</v>
      </c>
      <c r="AOT3" s="4" t="s">
        <v>3881</v>
      </c>
      <c r="AOU3" s="4" t="s">
        <v>3882</v>
      </c>
      <c r="AOV3" s="4" t="s">
        <v>3883</v>
      </c>
      <c r="AOW3" s="4" t="s">
        <v>3884</v>
      </c>
      <c r="AOX3" s="4" t="s">
        <v>3885</v>
      </c>
      <c r="AOY3" s="4" t="s">
        <v>3886</v>
      </c>
      <c r="AOZ3" s="4" t="s">
        <v>3887</v>
      </c>
      <c r="APA3" s="4" t="s">
        <v>3888</v>
      </c>
      <c r="APB3" s="4" t="s">
        <v>3889</v>
      </c>
      <c r="APC3" s="4" t="s">
        <v>3890</v>
      </c>
      <c r="APD3" s="4" t="s">
        <v>3891</v>
      </c>
      <c r="APE3" s="4" t="s">
        <v>3892</v>
      </c>
      <c r="APF3" s="4" t="s">
        <v>3893</v>
      </c>
      <c r="APG3" s="4" t="s">
        <v>3894</v>
      </c>
      <c r="APH3" s="4" t="s">
        <v>3895</v>
      </c>
      <c r="API3" s="4" t="s">
        <v>3896</v>
      </c>
      <c r="APJ3" s="4" t="s">
        <v>3897</v>
      </c>
      <c r="APK3" s="4" t="s">
        <v>3898</v>
      </c>
      <c r="APL3" s="4" t="s">
        <v>3899</v>
      </c>
      <c r="APM3" s="4" t="s">
        <v>3900</v>
      </c>
      <c r="APN3" s="4" t="s">
        <v>3901</v>
      </c>
      <c r="APO3" s="4" t="s">
        <v>3902</v>
      </c>
      <c r="APP3" s="4" t="s">
        <v>3903</v>
      </c>
      <c r="APQ3" s="4" t="s">
        <v>3904</v>
      </c>
      <c r="APR3" s="4" t="s">
        <v>3905</v>
      </c>
      <c r="APS3" s="4" t="s">
        <v>3906</v>
      </c>
      <c r="APT3" s="4" t="s">
        <v>3907</v>
      </c>
      <c r="APU3" s="4" t="s">
        <v>3908</v>
      </c>
      <c r="APV3" s="4" t="s">
        <v>3909</v>
      </c>
      <c r="APW3" s="4" t="s">
        <v>3910</v>
      </c>
      <c r="APX3" s="4" t="s">
        <v>3911</v>
      </c>
      <c r="APY3" s="4" t="s">
        <v>3912</v>
      </c>
      <c r="APZ3" s="4" t="s">
        <v>3913</v>
      </c>
      <c r="AQA3" s="4" t="s">
        <v>3914</v>
      </c>
      <c r="AQB3" s="4" t="s">
        <v>3915</v>
      </c>
      <c r="AQC3" s="4" t="s">
        <v>3916</v>
      </c>
      <c r="AQD3" s="4" t="s">
        <v>3917</v>
      </c>
      <c r="AQE3" s="4" t="s">
        <v>3918</v>
      </c>
      <c r="AQF3" s="4" t="s">
        <v>3919</v>
      </c>
      <c r="AQG3" s="4" t="s">
        <v>3920</v>
      </c>
      <c r="AQH3" s="4" t="s">
        <v>3921</v>
      </c>
      <c r="AQI3" s="4" t="s">
        <v>3922</v>
      </c>
      <c r="AQJ3" s="4" t="s">
        <v>3923</v>
      </c>
      <c r="AQK3" s="4" t="s">
        <v>3924</v>
      </c>
      <c r="AQL3" s="4" t="s">
        <v>3925</v>
      </c>
      <c r="AQM3" s="4" t="s">
        <v>3926</v>
      </c>
      <c r="AQN3" s="4" t="s">
        <v>3927</v>
      </c>
      <c r="AQO3" s="4" t="s">
        <v>3928</v>
      </c>
      <c r="AQP3" s="4" t="s">
        <v>3929</v>
      </c>
      <c r="AQQ3" s="4" t="s">
        <v>3930</v>
      </c>
      <c r="AQR3" s="4" t="s">
        <v>3931</v>
      </c>
      <c r="AQS3" s="4" t="s">
        <v>3932</v>
      </c>
      <c r="AQT3" s="4" t="s">
        <v>3933</v>
      </c>
      <c r="AQU3" s="4" t="s">
        <v>3934</v>
      </c>
      <c r="AQV3" s="4" t="s">
        <v>3935</v>
      </c>
      <c r="AQW3" s="4" t="s">
        <v>3936</v>
      </c>
      <c r="AQX3" s="4" t="s">
        <v>3937</v>
      </c>
      <c r="AQY3" s="4" t="s">
        <v>3938</v>
      </c>
      <c r="AQZ3" s="4" t="s">
        <v>3939</v>
      </c>
      <c r="ARA3" s="4" t="s">
        <v>3940</v>
      </c>
      <c r="ARB3" s="4" t="s">
        <v>3941</v>
      </c>
      <c r="ARC3" s="4" t="s">
        <v>3942</v>
      </c>
      <c r="ARD3" s="4" t="s">
        <v>3943</v>
      </c>
      <c r="ARE3" s="4" t="s">
        <v>3944</v>
      </c>
      <c r="ARF3" s="4" t="s">
        <v>3945</v>
      </c>
      <c r="ARG3" s="4" t="s">
        <v>3946</v>
      </c>
      <c r="ARH3" s="4" t="s">
        <v>3947</v>
      </c>
      <c r="ARI3" s="4" t="s">
        <v>3948</v>
      </c>
      <c r="ARJ3" s="4" t="s">
        <v>3949</v>
      </c>
      <c r="ARK3" s="4" t="s">
        <v>3950</v>
      </c>
      <c r="ARL3" s="4" t="s">
        <v>3951</v>
      </c>
      <c r="ARM3" s="4" t="s">
        <v>3952</v>
      </c>
      <c r="ARN3" s="4" t="s">
        <v>3953</v>
      </c>
      <c r="ARO3" s="4" t="s">
        <v>3954</v>
      </c>
      <c r="ARP3" s="4" t="s">
        <v>3955</v>
      </c>
      <c r="ARQ3" s="4" t="s">
        <v>3956</v>
      </c>
      <c r="ARR3" s="4" t="s">
        <v>3957</v>
      </c>
      <c r="ARS3" s="4" t="s">
        <v>3958</v>
      </c>
      <c r="ART3" s="4" t="s">
        <v>3959</v>
      </c>
      <c r="ARU3" s="4" t="s">
        <v>3960</v>
      </c>
      <c r="ARV3" s="4" t="s">
        <v>3961</v>
      </c>
      <c r="ARW3" s="4" t="s">
        <v>3962</v>
      </c>
      <c r="ARX3" s="4" t="s">
        <v>3963</v>
      </c>
      <c r="ARY3" s="4" t="s">
        <v>3964</v>
      </c>
      <c r="ARZ3" s="4" t="s">
        <v>3965</v>
      </c>
      <c r="ASA3" s="4" t="s">
        <v>3966</v>
      </c>
      <c r="ASB3" s="4" t="s">
        <v>3967</v>
      </c>
      <c r="ASC3" s="4" t="s">
        <v>3968</v>
      </c>
      <c r="ASD3" s="4" t="s">
        <v>3969</v>
      </c>
      <c r="ASE3" s="4" t="s">
        <v>3970</v>
      </c>
      <c r="ASF3" s="4" t="s">
        <v>3971</v>
      </c>
      <c r="ASG3" s="4" t="s">
        <v>3972</v>
      </c>
      <c r="ASH3" s="4" t="s">
        <v>3973</v>
      </c>
      <c r="ASI3" s="4" t="s">
        <v>3974</v>
      </c>
      <c r="ASJ3" s="4" t="s">
        <v>3975</v>
      </c>
      <c r="ASK3" s="4" t="s">
        <v>3976</v>
      </c>
      <c r="ASL3" s="4" t="s">
        <v>3977</v>
      </c>
      <c r="ASM3" s="4" t="s">
        <v>3978</v>
      </c>
      <c r="ASN3" s="4" t="s">
        <v>3979</v>
      </c>
      <c r="ASO3" s="4" t="s">
        <v>3980</v>
      </c>
      <c r="ASP3" s="4" t="s">
        <v>3981</v>
      </c>
      <c r="ASQ3" s="4" t="s">
        <v>3982</v>
      </c>
      <c r="ASR3" s="4" t="s">
        <v>3983</v>
      </c>
      <c r="ASS3" s="4" t="s">
        <v>3984</v>
      </c>
      <c r="AST3" s="4" t="s">
        <v>3985</v>
      </c>
      <c r="ASU3" s="4" t="s">
        <v>3986</v>
      </c>
      <c r="ASV3" s="4" t="s">
        <v>3987</v>
      </c>
      <c r="ASW3" s="4" t="s">
        <v>3988</v>
      </c>
      <c r="ASX3" s="4" t="s">
        <v>3989</v>
      </c>
      <c r="ASY3" s="4" t="s">
        <v>3990</v>
      </c>
      <c r="ASZ3" s="4" t="s">
        <v>3991</v>
      </c>
      <c r="ATA3" s="4" t="s">
        <v>3992</v>
      </c>
      <c r="ATB3" s="4" t="s">
        <v>3993</v>
      </c>
      <c r="ATC3" s="4" t="s">
        <v>3994</v>
      </c>
      <c r="ATD3" s="4" t="s">
        <v>3995</v>
      </c>
      <c r="ATE3" s="4" t="s">
        <v>3996</v>
      </c>
      <c r="ATF3" s="4" t="s">
        <v>3997</v>
      </c>
      <c r="ATG3" s="4" t="s">
        <v>3998</v>
      </c>
      <c r="ATH3" s="4" t="s">
        <v>3999</v>
      </c>
      <c r="ATI3" s="4" t="s">
        <v>4000</v>
      </c>
      <c r="ATJ3" s="4" t="s">
        <v>4001</v>
      </c>
      <c r="ATK3" s="4" t="s">
        <v>4002</v>
      </c>
      <c r="ATL3" s="4" t="s">
        <v>4003</v>
      </c>
      <c r="ATM3" s="4" t="s">
        <v>4004</v>
      </c>
      <c r="ATN3" s="4" t="s">
        <v>4005</v>
      </c>
      <c r="ATO3" s="4" t="s">
        <v>4006</v>
      </c>
      <c r="ATP3" s="4" t="s">
        <v>4007</v>
      </c>
      <c r="ATQ3" s="4" t="s">
        <v>4008</v>
      </c>
      <c r="ATR3" s="4" t="s">
        <v>4009</v>
      </c>
      <c r="ATS3" s="4" t="s">
        <v>4010</v>
      </c>
      <c r="ATT3" s="4" t="s">
        <v>4011</v>
      </c>
      <c r="ATU3" s="4" t="s">
        <v>4012</v>
      </c>
      <c r="ATV3" s="4" t="s">
        <v>4013</v>
      </c>
      <c r="ATW3" s="4" t="s">
        <v>4014</v>
      </c>
      <c r="ATX3" s="4" t="s">
        <v>4015</v>
      </c>
      <c r="ATY3" s="4" t="s">
        <v>4016</v>
      </c>
      <c r="ATZ3" s="4" t="s">
        <v>4017</v>
      </c>
      <c r="AUA3" s="4" t="s">
        <v>4018</v>
      </c>
      <c r="AUB3" s="4" t="s">
        <v>4019</v>
      </c>
      <c r="AUC3" s="4" t="s">
        <v>4020</v>
      </c>
      <c r="AUD3" s="4" t="s">
        <v>4021</v>
      </c>
      <c r="AUE3" s="4" t="s">
        <v>4022</v>
      </c>
      <c r="AUF3" s="4" t="s">
        <v>4023</v>
      </c>
      <c r="AUG3" s="4" t="s">
        <v>4024</v>
      </c>
      <c r="AUH3" s="4" t="s">
        <v>4025</v>
      </c>
      <c r="AUI3" s="4" t="s">
        <v>4026</v>
      </c>
      <c r="AUJ3" s="4" t="s">
        <v>4027</v>
      </c>
      <c r="AUK3" s="4" t="s">
        <v>4028</v>
      </c>
      <c r="AUL3" s="4" t="s">
        <v>4029</v>
      </c>
      <c r="AUM3" s="4" t="s">
        <v>4030</v>
      </c>
      <c r="AUN3" s="4" t="s">
        <v>4031</v>
      </c>
      <c r="AUO3" s="4" t="s">
        <v>4032</v>
      </c>
      <c r="AUP3" s="4" t="s">
        <v>4033</v>
      </c>
      <c r="AUQ3" s="4" t="s">
        <v>4034</v>
      </c>
      <c r="AUR3" s="4" t="s">
        <v>4035</v>
      </c>
      <c r="AUS3" s="4" t="s">
        <v>4036</v>
      </c>
      <c r="AUT3" s="4" t="s">
        <v>4037</v>
      </c>
      <c r="AUU3" s="4" t="s">
        <v>4038</v>
      </c>
      <c r="AUV3" s="4" t="s">
        <v>4039</v>
      </c>
      <c r="AUW3" s="4" t="s">
        <v>4040</v>
      </c>
      <c r="AUX3" s="4" t="s">
        <v>4041</v>
      </c>
      <c r="AUY3" s="4" t="s">
        <v>4042</v>
      </c>
      <c r="AUZ3" s="4" t="s">
        <v>4043</v>
      </c>
      <c r="AVA3" s="4" t="s">
        <v>4044</v>
      </c>
      <c r="AVB3" s="4" t="s">
        <v>4045</v>
      </c>
      <c r="AVC3" s="4" t="s">
        <v>4046</v>
      </c>
      <c r="AVD3" s="4" t="s">
        <v>4047</v>
      </c>
      <c r="AVE3" s="4" t="s">
        <v>4048</v>
      </c>
      <c r="AVF3" s="4" t="s">
        <v>4049</v>
      </c>
      <c r="AVG3" s="4" t="s">
        <v>4050</v>
      </c>
      <c r="AVH3" s="4" t="s">
        <v>4051</v>
      </c>
      <c r="AVI3" s="4" t="s">
        <v>4052</v>
      </c>
      <c r="AVJ3" s="4" t="s">
        <v>4053</v>
      </c>
      <c r="AVK3" s="4" t="s">
        <v>4054</v>
      </c>
      <c r="AVL3" s="4" t="s">
        <v>4055</v>
      </c>
      <c r="AVM3" s="4" t="s">
        <v>4056</v>
      </c>
      <c r="AVN3" s="4" t="s">
        <v>4057</v>
      </c>
      <c r="AVO3" s="4" t="s">
        <v>4058</v>
      </c>
      <c r="AVP3" s="4" t="s">
        <v>4059</v>
      </c>
      <c r="AVQ3" s="4" t="s">
        <v>4060</v>
      </c>
      <c r="AVR3" s="4" t="s">
        <v>4061</v>
      </c>
      <c r="AVS3" s="4" t="s">
        <v>4062</v>
      </c>
      <c r="AVT3" s="4" t="s">
        <v>4063</v>
      </c>
      <c r="AVU3" s="4" t="s">
        <v>4064</v>
      </c>
      <c r="AVV3" s="4" t="s">
        <v>4065</v>
      </c>
      <c r="AVW3" s="4" t="s">
        <v>4066</v>
      </c>
      <c r="AVX3" s="4" t="s">
        <v>4067</v>
      </c>
      <c r="AVY3" s="4" t="s">
        <v>4068</v>
      </c>
      <c r="AVZ3" s="4" t="s">
        <v>4069</v>
      </c>
      <c r="AWA3" s="4" t="s">
        <v>4070</v>
      </c>
      <c r="AWB3" s="4" t="s">
        <v>4071</v>
      </c>
      <c r="AWC3" s="4" t="s">
        <v>4072</v>
      </c>
      <c r="AWD3" s="4" t="s">
        <v>4073</v>
      </c>
      <c r="AWE3" s="4" t="s">
        <v>4074</v>
      </c>
      <c r="AWF3" s="4" t="s">
        <v>4075</v>
      </c>
      <c r="AWG3" s="4" t="s">
        <v>4076</v>
      </c>
      <c r="AWH3" s="4" t="s">
        <v>4077</v>
      </c>
      <c r="AWI3" s="4" t="s">
        <v>4078</v>
      </c>
      <c r="AWJ3" s="4" t="s">
        <v>4079</v>
      </c>
      <c r="AWK3" s="4" t="s">
        <v>4080</v>
      </c>
      <c r="AWL3" s="4" t="s">
        <v>4081</v>
      </c>
      <c r="AWM3" s="4" t="s">
        <v>4082</v>
      </c>
      <c r="AWN3" s="4" t="s">
        <v>4083</v>
      </c>
      <c r="AWO3" s="4" t="s">
        <v>4084</v>
      </c>
      <c r="AWP3" s="4" t="s">
        <v>4085</v>
      </c>
      <c r="AWQ3" s="4" t="s">
        <v>4086</v>
      </c>
      <c r="AWR3" s="4" t="s">
        <v>4087</v>
      </c>
      <c r="AWS3" s="4" t="s">
        <v>4088</v>
      </c>
      <c r="AWT3" s="4" t="s">
        <v>4089</v>
      </c>
      <c r="AWU3" s="4" t="s">
        <v>4090</v>
      </c>
      <c r="AWV3" s="4" t="s">
        <v>4091</v>
      </c>
      <c r="AWW3" s="4" t="s">
        <v>4092</v>
      </c>
      <c r="AWX3" s="4" t="s">
        <v>4093</v>
      </c>
      <c r="AWY3" s="4" t="s">
        <v>4094</v>
      </c>
      <c r="AWZ3" s="4" t="s">
        <v>4095</v>
      </c>
      <c r="AXA3" s="4" t="s">
        <v>4096</v>
      </c>
      <c r="AXB3" s="4" t="s">
        <v>4097</v>
      </c>
      <c r="AXC3" s="4" t="s">
        <v>4098</v>
      </c>
      <c r="AXD3" s="4" t="s">
        <v>4099</v>
      </c>
      <c r="AXE3" s="4" t="s">
        <v>4100</v>
      </c>
      <c r="AXF3" s="4" t="s">
        <v>4101</v>
      </c>
      <c r="AXG3" s="4" t="s">
        <v>4102</v>
      </c>
      <c r="AXH3" s="4" t="s">
        <v>4103</v>
      </c>
      <c r="AXI3" s="4" t="s">
        <v>4104</v>
      </c>
      <c r="AXJ3" s="4" t="s">
        <v>4105</v>
      </c>
      <c r="AXK3" s="4" t="s">
        <v>4106</v>
      </c>
      <c r="AXL3" s="4" t="s">
        <v>4107</v>
      </c>
      <c r="AXM3" s="4" t="s">
        <v>4108</v>
      </c>
      <c r="AXN3" s="4" t="s">
        <v>4109</v>
      </c>
      <c r="AXO3" s="4" t="s">
        <v>4110</v>
      </c>
      <c r="AXP3" s="4" t="s">
        <v>4111</v>
      </c>
      <c r="AXQ3" s="4" t="s">
        <v>4112</v>
      </c>
      <c r="AXR3" s="4" t="s">
        <v>4113</v>
      </c>
      <c r="AXS3" s="4" t="s">
        <v>4114</v>
      </c>
      <c r="AXT3" s="4" t="s">
        <v>4115</v>
      </c>
      <c r="AXU3" s="4" t="s">
        <v>4116</v>
      </c>
      <c r="AXV3" s="4" t="s">
        <v>4117</v>
      </c>
      <c r="AXW3" s="4" t="s">
        <v>4118</v>
      </c>
      <c r="AXX3" s="4" t="s">
        <v>4119</v>
      </c>
      <c r="AXY3" s="4" t="s">
        <v>4120</v>
      </c>
      <c r="AXZ3" s="4" t="s">
        <v>4121</v>
      </c>
      <c r="AYA3" s="4" t="s">
        <v>4122</v>
      </c>
      <c r="AYB3" s="4" t="s">
        <v>4123</v>
      </c>
      <c r="AYC3" s="4" t="s">
        <v>4124</v>
      </c>
      <c r="AYD3" s="4" t="s">
        <v>4125</v>
      </c>
      <c r="AYE3" s="4" t="s">
        <v>4126</v>
      </c>
      <c r="AYF3" s="4" t="s">
        <v>4127</v>
      </c>
      <c r="AYG3" s="4" t="s">
        <v>4128</v>
      </c>
      <c r="AYH3" s="4" t="s">
        <v>4129</v>
      </c>
      <c r="AYI3" s="4" t="s">
        <v>4130</v>
      </c>
      <c r="AYJ3" s="4" t="s">
        <v>4131</v>
      </c>
      <c r="AYK3" s="4" t="s">
        <v>4132</v>
      </c>
      <c r="AYL3" s="4" t="s">
        <v>4133</v>
      </c>
      <c r="AYM3" s="4" t="s">
        <v>4134</v>
      </c>
      <c r="AYN3" s="4" t="s">
        <v>4135</v>
      </c>
      <c r="AYO3" s="4" t="s">
        <v>4136</v>
      </c>
      <c r="AYP3" s="4" t="s">
        <v>4137</v>
      </c>
      <c r="AYQ3" s="4" t="s">
        <v>4138</v>
      </c>
      <c r="AYR3" s="4" t="s">
        <v>4139</v>
      </c>
      <c r="AYS3" s="4" t="s">
        <v>4140</v>
      </c>
      <c r="AYT3" s="4" t="s">
        <v>4141</v>
      </c>
      <c r="AYU3" s="4" t="s">
        <v>4142</v>
      </c>
      <c r="AYV3" s="4" t="s">
        <v>4143</v>
      </c>
      <c r="AYW3" s="4" t="s">
        <v>4144</v>
      </c>
      <c r="AYX3" s="4" t="s">
        <v>4145</v>
      </c>
      <c r="AYY3" s="4" t="s">
        <v>4146</v>
      </c>
      <c r="AYZ3" s="4" t="s">
        <v>4147</v>
      </c>
      <c r="AZA3" s="4" t="s">
        <v>4148</v>
      </c>
      <c r="AZB3" s="4" t="s">
        <v>4149</v>
      </c>
      <c r="AZC3" s="4" t="s">
        <v>4150</v>
      </c>
      <c r="AZD3" s="4" t="s">
        <v>4151</v>
      </c>
      <c r="AZE3" s="4" t="s">
        <v>4152</v>
      </c>
      <c r="AZF3" s="4" t="s">
        <v>4153</v>
      </c>
      <c r="AZG3" s="4" t="s">
        <v>4154</v>
      </c>
      <c r="AZH3" s="4" t="s">
        <v>4155</v>
      </c>
      <c r="AZI3" s="4" t="s">
        <v>4156</v>
      </c>
      <c r="AZJ3" s="4" t="s">
        <v>4157</v>
      </c>
      <c r="AZK3" s="4" t="s">
        <v>4158</v>
      </c>
      <c r="AZL3" s="4" t="s">
        <v>4159</v>
      </c>
      <c r="AZM3" s="4" t="s">
        <v>4160</v>
      </c>
      <c r="AZN3" s="4" t="s">
        <v>4161</v>
      </c>
      <c r="AZO3" s="4" t="s">
        <v>4162</v>
      </c>
      <c r="AZP3" s="4" t="s">
        <v>4163</v>
      </c>
      <c r="AZQ3" s="4" t="s">
        <v>4164</v>
      </c>
      <c r="AZR3" s="4" t="s">
        <v>4165</v>
      </c>
      <c r="AZS3" s="4" t="s">
        <v>4166</v>
      </c>
      <c r="AZT3" s="4" t="s">
        <v>4167</v>
      </c>
      <c r="AZU3" s="4" t="s">
        <v>4168</v>
      </c>
      <c r="AZV3" s="4" t="s">
        <v>4169</v>
      </c>
      <c r="AZW3" s="4" t="s">
        <v>4170</v>
      </c>
      <c r="AZX3" s="4" t="s">
        <v>4171</v>
      </c>
      <c r="AZY3" s="4" t="s">
        <v>4172</v>
      </c>
      <c r="AZZ3" s="4" t="s">
        <v>4173</v>
      </c>
      <c r="BAA3" s="4" t="s">
        <v>4174</v>
      </c>
      <c r="BAB3" s="4" t="s">
        <v>4175</v>
      </c>
      <c r="BAC3" s="4" t="s">
        <v>4176</v>
      </c>
      <c r="BAD3" s="4" t="s">
        <v>4177</v>
      </c>
      <c r="BAE3" s="4" t="s">
        <v>4178</v>
      </c>
      <c r="BAF3" s="4" t="s">
        <v>4179</v>
      </c>
      <c r="BAG3" s="4" t="s">
        <v>4180</v>
      </c>
      <c r="BAH3" s="4" t="s">
        <v>4181</v>
      </c>
      <c r="BAI3" s="4" t="s">
        <v>4182</v>
      </c>
      <c r="BAJ3" s="4" t="s">
        <v>4183</v>
      </c>
      <c r="BAK3" s="4" t="s">
        <v>4184</v>
      </c>
      <c r="BAL3" s="4" t="s">
        <v>4185</v>
      </c>
      <c r="BAM3" s="4" t="s">
        <v>4186</v>
      </c>
      <c r="BAN3" s="4" t="s">
        <v>4187</v>
      </c>
      <c r="BAO3" s="4" t="s">
        <v>4188</v>
      </c>
      <c r="BAP3" s="4" t="s">
        <v>4189</v>
      </c>
      <c r="BAQ3" s="4" t="s">
        <v>4190</v>
      </c>
      <c r="BAR3" s="4" t="s">
        <v>4191</v>
      </c>
      <c r="BAS3" s="4" t="s">
        <v>4192</v>
      </c>
      <c r="BAT3" s="4" t="s">
        <v>4193</v>
      </c>
      <c r="BAU3" s="4" t="s">
        <v>4194</v>
      </c>
      <c r="BAV3" s="4" t="s">
        <v>4195</v>
      </c>
      <c r="BAW3" s="4" t="s">
        <v>4196</v>
      </c>
      <c r="BAX3" s="4" t="s">
        <v>4197</v>
      </c>
      <c r="BAY3" s="4" t="s">
        <v>4198</v>
      </c>
      <c r="BAZ3" s="4" t="s">
        <v>4199</v>
      </c>
      <c r="BBA3" s="4" t="s">
        <v>4200</v>
      </c>
      <c r="BBB3" s="4" t="s">
        <v>4201</v>
      </c>
      <c r="BBC3" s="4" t="s">
        <v>4202</v>
      </c>
      <c r="BBD3" s="4" t="s">
        <v>4203</v>
      </c>
      <c r="BBE3" s="4" t="s">
        <v>4204</v>
      </c>
      <c r="BBF3" s="4" t="s">
        <v>4205</v>
      </c>
      <c r="BBG3" s="4" t="s">
        <v>4206</v>
      </c>
      <c r="BBH3" s="4" t="s">
        <v>4207</v>
      </c>
      <c r="BBI3" s="4" t="s">
        <v>4208</v>
      </c>
      <c r="BBJ3" s="4" t="s">
        <v>4209</v>
      </c>
      <c r="BBK3" s="4" t="s">
        <v>4210</v>
      </c>
      <c r="BBL3" s="4" t="s">
        <v>4211</v>
      </c>
      <c r="BBM3" s="4" t="s">
        <v>4212</v>
      </c>
      <c r="BBN3" s="4" t="s">
        <v>4213</v>
      </c>
      <c r="BBO3" s="4" t="s">
        <v>4214</v>
      </c>
      <c r="BBP3" s="4" t="s">
        <v>4215</v>
      </c>
      <c r="BBQ3" s="4" t="s">
        <v>4216</v>
      </c>
      <c r="BBR3" s="4" t="s">
        <v>4217</v>
      </c>
      <c r="BBS3" s="4" t="s">
        <v>4218</v>
      </c>
      <c r="BBT3" s="4" t="s">
        <v>4219</v>
      </c>
      <c r="BBU3" s="4" t="s">
        <v>4220</v>
      </c>
      <c r="BBV3" s="4" t="s">
        <v>4221</v>
      </c>
      <c r="BBW3" s="4" t="s">
        <v>4222</v>
      </c>
      <c r="BBX3" s="4" t="s">
        <v>4223</v>
      </c>
      <c r="BBY3" s="4" t="s">
        <v>4224</v>
      </c>
      <c r="BBZ3" s="4" t="s">
        <v>4225</v>
      </c>
      <c r="BCA3" s="4" t="s">
        <v>4226</v>
      </c>
      <c r="BCB3" s="4" t="s">
        <v>4227</v>
      </c>
      <c r="BCC3" s="4" t="s">
        <v>4228</v>
      </c>
      <c r="BCD3" s="4" t="s">
        <v>4229</v>
      </c>
      <c r="BCE3" s="4" t="s">
        <v>4230</v>
      </c>
      <c r="BCF3" s="4" t="s">
        <v>4231</v>
      </c>
      <c r="BCG3" s="4" t="s">
        <v>4232</v>
      </c>
      <c r="BCH3" s="4" t="s">
        <v>4233</v>
      </c>
      <c r="BCI3" s="4" t="s">
        <v>4234</v>
      </c>
      <c r="BCJ3" s="4" t="s">
        <v>4235</v>
      </c>
      <c r="BCK3" s="4" t="s">
        <v>4236</v>
      </c>
      <c r="BCL3" s="4" t="s">
        <v>4237</v>
      </c>
      <c r="BCM3" s="4" t="s">
        <v>4238</v>
      </c>
      <c r="BCN3" s="4" t="s">
        <v>4239</v>
      </c>
      <c r="BCO3" s="4" t="s">
        <v>4240</v>
      </c>
      <c r="BCP3" s="4" t="s">
        <v>4241</v>
      </c>
      <c r="BCQ3" s="4" t="s">
        <v>4242</v>
      </c>
      <c r="BCR3" s="4" t="s">
        <v>4243</v>
      </c>
      <c r="BCS3" s="4" t="s">
        <v>4244</v>
      </c>
      <c r="BCT3" s="4" t="s">
        <v>4245</v>
      </c>
      <c r="BCU3" s="4" t="s">
        <v>4246</v>
      </c>
      <c r="BCV3" s="4" t="s">
        <v>4247</v>
      </c>
      <c r="BCW3" s="4" t="s">
        <v>4248</v>
      </c>
      <c r="BCX3" s="4" t="s">
        <v>4249</v>
      </c>
      <c r="BCY3" s="4" t="s">
        <v>4250</v>
      </c>
      <c r="BCZ3" s="4" t="s">
        <v>4251</v>
      </c>
      <c r="BDA3" s="4" t="s">
        <v>4252</v>
      </c>
      <c r="BDB3" s="4" t="s">
        <v>4253</v>
      </c>
      <c r="BDC3" s="4" t="s">
        <v>4254</v>
      </c>
      <c r="BDD3" s="4" t="s">
        <v>4255</v>
      </c>
      <c r="BDE3" s="4" t="s">
        <v>4256</v>
      </c>
      <c r="BDF3" s="4" t="s">
        <v>4257</v>
      </c>
      <c r="BDG3" s="4" t="s">
        <v>4258</v>
      </c>
      <c r="BDH3" s="4" t="s">
        <v>4259</v>
      </c>
      <c r="BDI3" s="4" t="s">
        <v>4260</v>
      </c>
      <c r="BDJ3" s="4" t="s">
        <v>4261</v>
      </c>
      <c r="BDK3" s="4" t="s">
        <v>4262</v>
      </c>
      <c r="BDL3" s="4" t="s">
        <v>4263</v>
      </c>
      <c r="BDM3" s="4" t="s">
        <v>4264</v>
      </c>
      <c r="BDN3" s="4" t="s">
        <v>4265</v>
      </c>
      <c r="BDO3" s="4" t="s">
        <v>4266</v>
      </c>
      <c r="BDP3" s="4" t="s">
        <v>4267</v>
      </c>
      <c r="BDQ3" s="4" t="s">
        <v>4268</v>
      </c>
      <c r="BDR3" s="4" t="s">
        <v>4269</v>
      </c>
      <c r="BDS3" s="4" t="s">
        <v>4270</v>
      </c>
      <c r="BDT3" s="4" t="s">
        <v>4271</v>
      </c>
      <c r="BDU3" s="4" t="s">
        <v>4272</v>
      </c>
      <c r="BDV3" s="4" t="s">
        <v>4273</v>
      </c>
      <c r="BDW3" s="4" t="s">
        <v>4274</v>
      </c>
      <c r="BDX3" s="4" t="s">
        <v>4275</v>
      </c>
      <c r="BDY3" s="4" t="s">
        <v>4276</v>
      </c>
      <c r="BDZ3" s="4" t="s">
        <v>4277</v>
      </c>
      <c r="BEA3" s="4" t="s">
        <v>4278</v>
      </c>
      <c r="BEB3" s="4" t="s">
        <v>4279</v>
      </c>
      <c r="BEC3" s="4" t="s">
        <v>4280</v>
      </c>
      <c r="BED3" s="4" t="s">
        <v>4281</v>
      </c>
      <c r="BEE3" s="4" t="s">
        <v>4282</v>
      </c>
      <c r="BEF3" s="4" t="s">
        <v>4283</v>
      </c>
      <c r="BEG3" s="4" t="s">
        <v>4284</v>
      </c>
      <c r="BEH3" s="4" t="s">
        <v>4285</v>
      </c>
      <c r="BEI3" s="4" t="s">
        <v>4286</v>
      </c>
      <c r="BEJ3" s="4" t="s">
        <v>4287</v>
      </c>
      <c r="BEK3" s="4" t="s">
        <v>4288</v>
      </c>
      <c r="BEL3" s="4" t="s">
        <v>4289</v>
      </c>
      <c r="BEM3" s="4" t="s">
        <v>4290</v>
      </c>
      <c r="BEN3" s="4" t="s">
        <v>4291</v>
      </c>
      <c r="BEO3" s="4" t="s">
        <v>4292</v>
      </c>
      <c r="BEP3" s="4" t="s">
        <v>4293</v>
      </c>
      <c r="BEQ3" s="4" t="s">
        <v>4294</v>
      </c>
      <c r="BER3" s="4" t="s">
        <v>4295</v>
      </c>
      <c r="BES3" s="4" t="s">
        <v>4296</v>
      </c>
      <c r="BET3" s="4" t="s">
        <v>4297</v>
      </c>
      <c r="BEU3" s="4" t="s">
        <v>4298</v>
      </c>
      <c r="BEV3" s="4" t="s">
        <v>4299</v>
      </c>
      <c r="BEW3" s="4" t="s">
        <v>4300</v>
      </c>
      <c r="BEX3" s="4" t="s">
        <v>4301</v>
      </c>
      <c r="BEY3" s="4" t="s">
        <v>4302</v>
      </c>
      <c r="BEZ3" s="4" t="s">
        <v>4303</v>
      </c>
      <c r="BFA3" s="4" t="s">
        <v>4304</v>
      </c>
      <c r="BFB3" s="4" t="s">
        <v>4305</v>
      </c>
      <c r="BFC3" s="4" t="s">
        <v>4306</v>
      </c>
      <c r="BFD3" s="4" t="s">
        <v>4307</v>
      </c>
      <c r="BFE3" s="4" t="s">
        <v>4308</v>
      </c>
      <c r="BFF3" s="4" t="s">
        <v>4309</v>
      </c>
      <c r="BFG3" s="4" t="s">
        <v>4310</v>
      </c>
      <c r="BFH3" s="4" t="s">
        <v>4311</v>
      </c>
      <c r="BFI3" s="4" t="s">
        <v>4312</v>
      </c>
      <c r="BFJ3" s="4" t="s">
        <v>4313</v>
      </c>
      <c r="BFK3" s="4" t="s">
        <v>4314</v>
      </c>
      <c r="BFL3" s="4" t="s">
        <v>4315</v>
      </c>
      <c r="BFM3" s="4" t="s">
        <v>4316</v>
      </c>
      <c r="BFN3" s="4" t="s">
        <v>4317</v>
      </c>
      <c r="BFO3" s="4" t="s">
        <v>4318</v>
      </c>
      <c r="BFP3" s="4" t="s">
        <v>4319</v>
      </c>
      <c r="BFQ3" s="4" t="s">
        <v>4320</v>
      </c>
      <c r="BFR3" s="4" t="s">
        <v>4321</v>
      </c>
      <c r="BFS3" s="4" t="s">
        <v>4322</v>
      </c>
      <c r="BFT3" s="4" t="s">
        <v>4323</v>
      </c>
      <c r="BFU3" s="4" t="s">
        <v>4324</v>
      </c>
      <c r="BFV3" s="4" t="s">
        <v>4325</v>
      </c>
      <c r="BFW3" s="4" t="s">
        <v>4326</v>
      </c>
      <c r="BFX3" s="4" t="s">
        <v>4327</v>
      </c>
      <c r="BFY3" s="4" t="s">
        <v>4328</v>
      </c>
      <c r="BFZ3" s="4" t="s">
        <v>4329</v>
      </c>
      <c r="BGA3" s="4" t="s">
        <v>4330</v>
      </c>
      <c r="BGB3" s="4" t="s">
        <v>4331</v>
      </c>
      <c r="BGC3" s="4" t="s">
        <v>4332</v>
      </c>
      <c r="BGD3" s="4" t="s">
        <v>4333</v>
      </c>
      <c r="BGE3" s="4" t="s">
        <v>4334</v>
      </c>
      <c r="BGF3" s="4" t="s">
        <v>4335</v>
      </c>
      <c r="BGG3" s="4" t="s">
        <v>4336</v>
      </c>
      <c r="BGH3" s="4" t="s">
        <v>4337</v>
      </c>
      <c r="BGI3" s="4" t="s">
        <v>4338</v>
      </c>
      <c r="BGJ3" s="4" t="s">
        <v>4339</v>
      </c>
      <c r="BGK3" s="4" t="s">
        <v>4340</v>
      </c>
      <c r="BGL3" s="4" t="s">
        <v>4341</v>
      </c>
      <c r="BGM3" s="4" t="s">
        <v>4342</v>
      </c>
      <c r="BGN3" s="4" t="s">
        <v>4343</v>
      </c>
      <c r="BGO3" s="4" t="s">
        <v>4344</v>
      </c>
      <c r="BGP3" s="4" t="s">
        <v>4345</v>
      </c>
      <c r="BGQ3" s="4" t="s">
        <v>4346</v>
      </c>
      <c r="BGR3" s="4" t="s">
        <v>4347</v>
      </c>
      <c r="BGS3" s="4" t="s">
        <v>4348</v>
      </c>
      <c r="BGT3" s="4" t="s">
        <v>4349</v>
      </c>
      <c r="BGU3" s="4" t="s">
        <v>4350</v>
      </c>
      <c r="BGV3" s="4" t="s">
        <v>4351</v>
      </c>
      <c r="BGW3" s="4" t="s">
        <v>4352</v>
      </c>
      <c r="BGX3" s="4" t="s">
        <v>4353</v>
      </c>
      <c r="BGY3" s="4" t="s">
        <v>4354</v>
      </c>
      <c r="BGZ3" s="4" t="s">
        <v>4355</v>
      </c>
      <c r="BHA3" s="4" t="s">
        <v>4356</v>
      </c>
      <c r="BHB3" s="4" t="s">
        <v>4357</v>
      </c>
      <c r="BHC3" s="4" t="s">
        <v>4358</v>
      </c>
      <c r="BHD3" s="4" t="s">
        <v>4359</v>
      </c>
      <c r="BHE3" s="4" t="s">
        <v>4360</v>
      </c>
      <c r="BHF3" s="4" t="s">
        <v>4361</v>
      </c>
      <c r="BHG3" s="4" t="s">
        <v>4362</v>
      </c>
      <c r="BHH3" s="4" t="s">
        <v>4363</v>
      </c>
      <c r="BHI3" s="4" t="s">
        <v>4364</v>
      </c>
      <c r="BHJ3" s="4" t="s">
        <v>4365</v>
      </c>
      <c r="BHK3" s="4" t="s">
        <v>4366</v>
      </c>
      <c r="BHL3" s="4" t="s">
        <v>4367</v>
      </c>
      <c r="BHM3" s="4" t="s">
        <v>4368</v>
      </c>
      <c r="BHN3" s="4" t="s">
        <v>4369</v>
      </c>
      <c r="BHO3" s="4" t="s">
        <v>4370</v>
      </c>
      <c r="BHP3" s="4" t="s">
        <v>4371</v>
      </c>
      <c r="BHQ3" s="4" t="s">
        <v>4372</v>
      </c>
      <c r="BHR3" s="4" t="s">
        <v>4373</v>
      </c>
      <c r="BHS3" s="4" t="s">
        <v>4374</v>
      </c>
      <c r="BHT3" s="4" t="s">
        <v>4375</v>
      </c>
      <c r="BHU3" s="4" t="s">
        <v>4376</v>
      </c>
      <c r="BHV3" s="4" t="s">
        <v>4377</v>
      </c>
      <c r="BHW3" s="4" t="s">
        <v>4378</v>
      </c>
      <c r="BHX3" s="4" t="s">
        <v>4379</v>
      </c>
      <c r="BHY3" s="4" t="s">
        <v>4380</v>
      </c>
      <c r="BHZ3" s="4" t="s">
        <v>4381</v>
      </c>
      <c r="BIA3" s="4" t="s">
        <v>4382</v>
      </c>
      <c r="BIB3" s="4" t="s">
        <v>4383</v>
      </c>
      <c r="BIC3" s="4" t="s">
        <v>4384</v>
      </c>
      <c r="BID3" s="4" t="s">
        <v>4385</v>
      </c>
      <c r="BIE3" s="4" t="s">
        <v>4386</v>
      </c>
      <c r="BIF3" s="4" t="s">
        <v>4387</v>
      </c>
      <c r="BIG3" s="4" t="s">
        <v>4388</v>
      </c>
      <c r="BIH3" s="4" t="s">
        <v>4389</v>
      </c>
      <c r="BII3" s="4" t="s">
        <v>4390</v>
      </c>
      <c r="BIJ3" s="4" t="s">
        <v>4391</v>
      </c>
      <c r="BIK3" s="4" t="s">
        <v>4392</v>
      </c>
      <c r="BIL3" s="4" t="s">
        <v>4393</v>
      </c>
      <c r="BIM3" s="4" t="s">
        <v>4394</v>
      </c>
      <c r="BIN3" s="4" t="s">
        <v>4395</v>
      </c>
      <c r="BIO3" s="4" t="s">
        <v>4396</v>
      </c>
      <c r="BIP3" s="4" t="s">
        <v>4397</v>
      </c>
      <c r="BIQ3" s="4" t="s">
        <v>4398</v>
      </c>
      <c r="BIR3" s="4" t="s">
        <v>4399</v>
      </c>
      <c r="BIS3" s="4" t="s">
        <v>4400</v>
      </c>
      <c r="BIT3" s="4" t="s">
        <v>4401</v>
      </c>
      <c r="BIU3" s="4" t="s">
        <v>4402</v>
      </c>
      <c r="BIV3" s="4" t="s">
        <v>4403</v>
      </c>
      <c r="BIW3" s="4" t="s">
        <v>4404</v>
      </c>
      <c r="BIX3" s="4" t="s">
        <v>4405</v>
      </c>
      <c r="BIY3" s="4" t="s">
        <v>4406</v>
      </c>
      <c r="BIZ3" s="4" t="s">
        <v>4407</v>
      </c>
      <c r="BJA3" s="4" t="s">
        <v>4408</v>
      </c>
      <c r="BJB3" s="4" t="s">
        <v>4409</v>
      </c>
      <c r="BJC3" s="4" t="s">
        <v>4410</v>
      </c>
      <c r="BJD3" s="4" t="s">
        <v>4411</v>
      </c>
      <c r="BJE3" s="4" t="s">
        <v>4412</v>
      </c>
      <c r="BJF3" s="4" t="s">
        <v>4413</v>
      </c>
      <c r="BJG3" s="4" t="s">
        <v>4414</v>
      </c>
      <c r="BJH3" s="4" t="s">
        <v>4415</v>
      </c>
      <c r="BJI3" s="4" t="s">
        <v>4416</v>
      </c>
      <c r="BJJ3" s="4" t="s">
        <v>4417</v>
      </c>
      <c r="BJK3" s="4" t="s">
        <v>4418</v>
      </c>
      <c r="BJL3" s="4" t="s">
        <v>4419</v>
      </c>
      <c r="BJM3" s="4" t="s">
        <v>4420</v>
      </c>
      <c r="BJN3" s="4" t="s">
        <v>4421</v>
      </c>
      <c r="BJO3" s="4" t="s">
        <v>4422</v>
      </c>
      <c r="BJP3" s="4" t="s">
        <v>4423</v>
      </c>
      <c r="BJQ3" s="4" t="s">
        <v>4424</v>
      </c>
      <c r="BJR3" s="4" t="s">
        <v>4425</v>
      </c>
      <c r="BJS3" s="4" t="s">
        <v>4426</v>
      </c>
      <c r="BJT3" s="4" t="s">
        <v>4427</v>
      </c>
      <c r="BJU3" s="4" t="s">
        <v>4428</v>
      </c>
      <c r="BJV3" s="4" t="s">
        <v>4429</v>
      </c>
      <c r="BJW3" s="4" t="s">
        <v>4430</v>
      </c>
      <c r="BJX3" s="4" t="s">
        <v>4431</v>
      </c>
      <c r="BJY3" s="4" t="s">
        <v>4432</v>
      </c>
      <c r="BJZ3" s="4" t="s">
        <v>4433</v>
      </c>
      <c r="BKA3" s="4" t="s">
        <v>4434</v>
      </c>
      <c r="BKB3" s="4" t="s">
        <v>4435</v>
      </c>
      <c r="BKC3" s="4" t="s">
        <v>4436</v>
      </c>
      <c r="BKD3" s="4" t="s">
        <v>4437</v>
      </c>
      <c r="BKE3" s="4" t="s">
        <v>4438</v>
      </c>
      <c r="BKF3" s="4" t="s">
        <v>4439</v>
      </c>
      <c r="BKG3" s="4" t="s">
        <v>4440</v>
      </c>
      <c r="BKH3" s="4" t="s">
        <v>4441</v>
      </c>
      <c r="BKI3" s="4" t="s">
        <v>4442</v>
      </c>
      <c r="BKJ3" s="4" t="s">
        <v>4443</v>
      </c>
      <c r="BKK3" s="4" t="s">
        <v>4444</v>
      </c>
      <c r="BKL3" s="4" t="s">
        <v>4445</v>
      </c>
      <c r="BKM3" s="4" t="s">
        <v>4446</v>
      </c>
      <c r="BKN3" s="4" t="s">
        <v>4447</v>
      </c>
      <c r="BKO3" s="4" t="s">
        <v>4448</v>
      </c>
      <c r="BKP3" s="4" t="s">
        <v>4449</v>
      </c>
      <c r="BKQ3" s="4" t="s">
        <v>4450</v>
      </c>
      <c r="BKR3" s="4" t="s">
        <v>4451</v>
      </c>
      <c r="BKS3" s="4" t="s">
        <v>4452</v>
      </c>
      <c r="BKT3" s="4" t="s">
        <v>4453</v>
      </c>
      <c r="BKU3" s="4" t="s">
        <v>4454</v>
      </c>
      <c r="BKV3" s="4" t="s">
        <v>4455</v>
      </c>
      <c r="BKW3" s="4" t="s">
        <v>4456</v>
      </c>
      <c r="BKX3" s="4" t="s">
        <v>4457</v>
      </c>
      <c r="BKY3" s="4" t="s">
        <v>4458</v>
      </c>
      <c r="BKZ3" s="4" t="s">
        <v>4459</v>
      </c>
      <c r="BLA3" s="4" t="s">
        <v>4460</v>
      </c>
      <c r="BLB3" s="4" t="s">
        <v>4461</v>
      </c>
      <c r="BLC3" s="4" t="s">
        <v>4462</v>
      </c>
      <c r="BLD3" s="4" t="s">
        <v>4463</v>
      </c>
      <c r="BLE3" s="4" t="s">
        <v>4464</v>
      </c>
      <c r="BLF3" s="4" t="s">
        <v>4465</v>
      </c>
      <c r="BLG3" s="4" t="s">
        <v>4466</v>
      </c>
      <c r="BLH3" s="4" t="s">
        <v>4467</v>
      </c>
      <c r="BLI3" s="4" t="s">
        <v>4468</v>
      </c>
      <c r="BLJ3" s="4" t="s">
        <v>4469</v>
      </c>
      <c r="BLK3" s="4" t="s">
        <v>4470</v>
      </c>
      <c r="BLL3" s="4" t="s">
        <v>4471</v>
      </c>
      <c r="BLM3" s="4" t="s">
        <v>4472</v>
      </c>
      <c r="BLN3" s="4" t="s">
        <v>4473</v>
      </c>
      <c r="BLO3" s="4" t="s">
        <v>4474</v>
      </c>
      <c r="BLP3" s="4" t="s">
        <v>4475</v>
      </c>
      <c r="BLQ3" s="4" t="s">
        <v>4476</v>
      </c>
      <c r="BLR3" s="4" t="s">
        <v>4477</v>
      </c>
      <c r="BLS3" s="4" t="s">
        <v>4478</v>
      </c>
      <c r="BLT3" s="4" t="s">
        <v>4479</v>
      </c>
      <c r="BLU3" s="4" t="s">
        <v>4480</v>
      </c>
      <c r="BLV3" s="4" t="s">
        <v>4481</v>
      </c>
      <c r="BLW3" s="4" t="s">
        <v>4482</v>
      </c>
      <c r="BLX3" s="4" t="s">
        <v>4483</v>
      </c>
      <c r="BLY3" s="4" t="s">
        <v>4484</v>
      </c>
      <c r="BLZ3" s="4" t="s">
        <v>4485</v>
      </c>
      <c r="BMA3" s="4" t="s">
        <v>4486</v>
      </c>
      <c r="BMB3" s="4" t="s">
        <v>4487</v>
      </c>
      <c r="BMC3" s="4" t="s">
        <v>4488</v>
      </c>
      <c r="BMD3" s="4" t="s">
        <v>4489</v>
      </c>
      <c r="BME3" s="4" t="s">
        <v>4490</v>
      </c>
      <c r="BMF3" s="4" t="s">
        <v>4491</v>
      </c>
      <c r="BMG3" s="4" t="s">
        <v>4492</v>
      </c>
      <c r="BMH3" s="4" t="s">
        <v>4493</v>
      </c>
      <c r="BMI3" s="4" t="s">
        <v>4494</v>
      </c>
      <c r="BMJ3" s="4" t="s">
        <v>4495</v>
      </c>
      <c r="BMK3" s="4" t="s">
        <v>4496</v>
      </c>
      <c r="BML3" s="4" t="s">
        <v>4497</v>
      </c>
      <c r="BMM3" s="4" t="s">
        <v>4498</v>
      </c>
      <c r="BMN3" s="4" t="s">
        <v>4499</v>
      </c>
      <c r="BMO3" s="4" t="s">
        <v>4500</v>
      </c>
      <c r="BMP3" s="4" t="s">
        <v>4501</v>
      </c>
      <c r="BMQ3" s="4" t="s">
        <v>4502</v>
      </c>
      <c r="BMR3" s="4" t="s">
        <v>4503</v>
      </c>
      <c r="BMS3" s="4" t="s">
        <v>4504</v>
      </c>
      <c r="BMT3" s="4" t="s">
        <v>4505</v>
      </c>
      <c r="BMU3" s="4" t="s">
        <v>4506</v>
      </c>
      <c r="BMV3" s="4" t="s">
        <v>4507</v>
      </c>
      <c r="BMW3" s="4" t="s">
        <v>4508</v>
      </c>
      <c r="BMX3" s="4" t="s">
        <v>4509</v>
      </c>
      <c r="BMY3" s="4" t="s">
        <v>4510</v>
      </c>
      <c r="BMZ3" s="4" t="s">
        <v>4511</v>
      </c>
      <c r="BNA3" s="4" t="s">
        <v>4512</v>
      </c>
      <c r="BNB3" s="4" t="s">
        <v>4513</v>
      </c>
      <c r="BNC3" s="4" t="s">
        <v>4514</v>
      </c>
      <c r="BND3" s="4" t="s">
        <v>4515</v>
      </c>
      <c r="BNE3" s="4" t="s">
        <v>4516</v>
      </c>
      <c r="BNF3" s="4" t="s">
        <v>4517</v>
      </c>
      <c r="BNG3" s="4" t="s">
        <v>4518</v>
      </c>
      <c r="BNH3" s="4" t="s">
        <v>4519</v>
      </c>
      <c r="BNI3" s="4" t="s">
        <v>4520</v>
      </c>
      <c r="BNJ3" s="4" t="s">
        <v>4521</v>
      </c>
      <c r="BNK3" s="4" t="s">
        <v>4522</v>
      </c>
      <c r="BNL3" s="4" t="s">
        <v>4523</v>
      </c>
      <c r="BNM3" s="4" t="s">
        <v>4524</v>
      </c>
      <c r="BNN3" s="4" t="s">
        <v>4525</v>
      </c>
      <c r="BNO3" s="4" t="s">
        <v>4526</v>
      </c>
      <c r="BNP3" s="4" t="s">
        <v>4527</v>
      </c>
      <c r="BNQ3" s="4" t="s">
        <v>4528</v>
      </c>
      <c r="BNR3" s="4" t="s">
        <v>4529</v>
      </c>
      <c r="BNS3" s="4" t="s">
        <v>4530</v>
      </c>
      <c r="BNT3" s="4" t="s">
        <v>4531</v>
      </c>
      <c r="BNU3" s="4" t="s">
        <v>4532</v>
      </c>
      <c r="BNV3" s="4" t="s">
        <v>4533</v>
      </c>
      <c r="BNW3" s="4" t="s">
        <v>4534</v>
      </c>
      <c r="BNX3" s="4" t="s">
        <v>4535</v>
      </c>
      <c r="BNY3" s="4" t="s">
        <v>4536</v>
      </c>
      <c r="BNZ3" s="4" t="s">
        <v>4537</v>
      </c>
      <c r="BOA3" s="4" t="s">
        <v>4538</v>
      </c>
      <c r="BOB3" s="4" t="s">
        <v>4539</v>
      </c>
      <c r="BOC3" s="4" t="s">
        <v>4540</v>
      </c>
      <c r="BOD3" s="4" t="s">
        <v>4541</v>
      </c>
      <c r="BOE3" s="4" t="s">
        <v>4542</v>
      </c>
      <c r="BOF3" s="4" t="s">
        <v>4543</v>
      </c>
      <c r="BOG3" s="4" t="s">
        <v>4544</v>
      </c>
      <c r="BOH3" s="4" t="s">
        <v>4545</v>
      </c>
      <c r="BOI3" s="4" t="s">
        <v>4546</v>
      </c>
      <c r="BOJ3" s="4" t="s">
        <v>4547</v>
      </c>
      <c r="BOK3" s="4" t="s">
        <v>4548</v>
      </c>
      <c r="BOL3" s="4" t="s">
        <v>4549</v>
      </c>
      <c r="BOM3" s="4" t="s">
        <v>4550</v>
      </c>
      <c r="BON3" s="4" t="s">
        <v>4551</v>
      </c>
      <c r="BOO3" s="4" t="s">
        <v>4552</v>
      </c>
      <c r="BOP3" s="4" t="s">
        <v>4553</v>
      </c>
      <c r="BOQ3" s="4" t="s">
        <v>4554</v>
      </c>
      <c r="BOR3" s="4" t="s">
        <v>4555</v>
      </c>
      <c r="BOS3" s="4" t="s">
        <v>4556</v>
      </c>
      <c r="BOT3" s="4" t="s">
        <v>4557</v>
      </c>
      <c r="BOU3" s="4" t="s">
        <v>4558</v>
      </c>
      <c r="BOV3" s="4" t="s">
        <v>4559</v>
      </c>
      <c r="BOW3" s="4" t="s">
        <v>4560</v>
      </c>
      <c r="BOX3" s="4" t="s">
        <v>4561</v>
      </c>
      <c r="BOY3" s="4" t="s">
        <v>4562</v>
      </c>
      <c r="BOZ3" s="4" t="s">
        <v>4563</v>
      </c>
      <c r="BPA3" s="4" t="s">
        <v>4564</v>
      </c>
      <c r="BPB3" s="4" t="s">
        <v>4565</v>
      </c>
      <c r="BPC3" s="4" t="s">
        <v>4566</v>
      </c>
      <c r="BPD3" s="4" t="s">
        <v>4567</v>
      </c>
      <c r="BPE3" s="4" t="s">
        <v>4568</v>
      </c>
      <c r="BPF3" s="4" t="s">
        <v>4569</v>
      </c>
      <c r="BPG3" s="4" t="s">
        <v>4570</v>
      </c>
      <c r="BPH3" s="4" t="s">
        <v>4571</v>
      </c>
      <c r="BPI3" s="4" t="s">
        <v>4572</v>
      </c>
      <c r="BPJ3" s="4" t="s">
        <v>4573</v>
      </c>
      <c r="BPK3" s="4" t="s">
        <v>4574</v>
      </c>
      <c r="BPL3" s="4" t="s">
        <v>4575</v>
      </c>
      <c r="BPM3" s="4" t="s">
        <v>4576</v>
      </c>
      <c r="BPN3" s="4" t="s">
        <v>4577</v>
      </c>
      <c r="BPO3" s="4" t="s">
        <v>4578</v>
      </c>
      <c r="BPP3" s="4" t="s">
        <v>4579</v>
      </c>
      <c r="BPQ3" s="4" t="s">
        <v>4580</v>
      </c>
      <c r="BPR3" s="4" t="s">
        <v>4581</v>
      </c>
      <c r="BPS3" s="4" t="s">
        <v>4582</v>
      </c>
      <c r="BPT3" s="4" t="s">
        <v>4583</v>
      </c>
      <c r="BPU3" s="4" t="s">
        <v>4584</v>
      </c>
      <c r="BPV3" s="4" t="s">
        <v>4585</v>
      </c>
      <c r="BPW3" s="4" t="s">
        <v>4586</v>
      </c>
      <c r="BPX3" s="4" t="s">
        <v>4587</v>
      </c>
      <c r="BPY3" s="4" t="s">
        <v>4588</v>
      </c>
      <c r="BPZ3" s="4" t="s">
        <v>4589</v>
      </c>
      <c r="BQA3" s="4" t="s">
        <v>4590</v>
      </c>
      <c r="BQB3" s="4" t="s">
        <v>4591</v>
      </c>
      <c r="BQC3" s="4" t="s">
        <v>4592</v>
      </c>
      <c r="BQD3" s="4" t="s">
        <v>4593</v>
      </c>
      <c r="BQE3" s="4" t="s">
        <v>4594</v>
      </c>
      <c r="BQF3" s="4" t="s">
        <v>4595</v>
      </c>
      <c r="BQG3" s="4" t="s">
        <v>4596</v>
      </c>
      <c r="BQH3" s="4" t="s">
        <v>4597</v>
      </c>
      <c r="BQI3" s="4" t="s">
        <v>4598</v>
      </c>
      <c r="BQJ3" s="4" t="s">
        <v>4599</v>
      </c>
      <c r="BQK3" s="4" t="s">
        <v>4600</v>
      </c>
      <c r="BQL3" s="4" t="s">
        <v>4601</v>
      </c>
      <c r="BQM3" s="4" t="s">
        <v>4602</v>
      </c>
      <c r="BQN3" s="4" t="s">
        <v>4603</v>
      </c>
      <c r="BQO3" s="4" t="s">
        <v>4604</v>
      </c>
      <c r="BQP3" s="4" t="s">
        <v>4605</v>
      </c>
      <c r="BQQ3" s="4" t="s">
        <v>4606</v>
      </c>
      <c r="BQR3" s="4" t="s">
        <v>4607</v>
      </c>
      <c r="BQS3" s="4" t="s">
        <v>4608</v>
      </c>
      <c r="BQT3" s="4" t="s">
        <v>4609</v>
      </c>
      <c r="BQU3" s="4" t="s">
        <v>4610</v>
      </c>
      <c r="BQV3" s="4" t="s">
        <v>4611</v>
      </c>
      <c r="BQW3" s="4" t="s">
        <v>4612</v>
      </c>
      <c r="BQX3" s="4" t="s">
        <v>4613</v>
      </c>
      <c r="BQY3" s="4" t="s">
        <v>4614</v>
      </c>
      <c r="BQZ3" s="4" t="s">
        <v>4615</v>
      </c>
      <c r="BRA3" s="4" t="s">
        <v>4616</v>
      </c>
      <c r="BRB3" s="4" t="s">
        <v>4617</v>
      </c>
      <c r="BRC3" s="4" t="s">
        <v>4618</v>
      </c>
      <c r="BRD3" s="4" t="s">
        <v>4619</v>
      </c>
      <c r="BRE3" s="4" t="s">
        <v>4620</v>
      </c>
      <c r="BRF3" s="4" t="s">
        <v>4621</v>
      </c>
      <c r="BRG3" s="4" t="s">
        <v>4622</v>
      </c>
      <c r="BRH3" s="4" t="s">
        <v>4623</v>
      </c>
      <c r="BRI3" s="4" t="s">
        <v>4624</v>
      </c>
      <c r="BRJ3" s="4" t="s">
        <v>4625</v>
      </c>
      <c r="BRK3" s="4" t="s">
        <v>4626</v>
      </c>
      <c r="BRL3" s="4" t="s">
        <v>4627</v>
      </c>
      <c r="BRM3" s="4" t="s">
        <v>4628</v>
      </c>
      <c r="BRN3" s="4" t="s">
        <v>4629</v>
      </c>
      <c r="BRO3" s="4" t="s">
        <v>4630</v>
      </c>
      <c r="BRP3" s="4" t="s">
        <v>4631</v>
      </c>
      <c r="BRQ3" s="4" t="s">
        <v>4632</v>
      </c>
      <c r="BRR3" s="4" t="s">
        <v>4633</v>
      </c>
      <c r="BRS3" s="4" t="s">
        <v>4634</v>
      </c>
    </row>
    <row r="6" spans="1:1839">
      <c r="A6" s="1" t="s">
        <v>4635</v>
      </c>
      <c r="H6" s="55"/>
    </row>
    <row r="7" spans="1:1839" ht="29.15">
      <c r="A7" s="1" t="s">
        <v>4636</v>
      </c>
      <c r="G7">
        <v>1.05</v>
      </c>
      <c r="I7" s="122" t="s">
        <v>2798</v>
      </c>
    </row>
    <row r="8" spans="1:1839">
      <c r="A8" s="1"/>
      <c r="I8" s="4" t="s">
        <v>2799</v>
      </c>
      <c r="J8" s="55"/>
      <c r="L8">
        <v>100</v>
      </c>
      <c r="M8" s="55">
        <v>0.05</v>
      </c>
    </row>
    <row r="9" spans="1:1839">
      <c r="A9" s="122" t="s">
        <v>2798</v>
      </c>
      <c r="B9" s="122" t="s">
        <v>239</v>
      </c>
      <c r="C9" s="122" t="s">
        <v>241</v>
      </c>
      <c r="D9" s="122" t="s">
        <v>242</v>
      </c>
      <c r="E9" s="122" t="s">
        <v>20</v>
      </c>
      <c r="F9" s="122" t="s">
        <v>19</v>
      </c>
      <c r="G9" s="122" t="s">
        <v>2321</v>
      </c>
      <c r="I9" s="4" t="s">
        <v>2800</v>
      </c>
      <c r="M9">
        <f>L8*M8</f>
        <v>5</v>
      </c>
    </row>
    <row r="10" spans="1:1839">
      <c r="A10" s="4" t="s">
        <v>2799</v>
      </c>
      <c r="B10" s="4" t="s">
        <v>243</v>
      </c>
      <c r="C10" s="4" t="s">
        <v>245</v>
      </c>
      <c r="D10" s="4" t="s">
        <v>951</v>
      </c>
      <c r="E10" s="54">
        <v>4014.901926</v>
      </c>
      <c r="F10" s="123">
        <v>6592.6140000000005</v>
      </c>
      <c r="G10" s="123">
        <v>2577.7120740000005</v>
      </c>
      <c r="I10" s="4"/>
      <c r="M10">
        <f>L8+M9</f>
        <v>105</v>
      </c>
    </row>
    <row r="11" spans="1:1839">
      <c r="A11" s="4" t="s">
        <v>2800</v>
      </c>
      <c r="B11" s="4" t="s">
        <v>264</v>
      </c>
      <c r="C11" s="4" t="s">
        <v>254</v>
      </c>
      <c r="D11" s="4" t="s">
        <v>1818</v>
      </c>
      <c r="E11" s="54">
        <v>3515.7828667500007</v>
      </c>
      <c r="F11" s="123">
        <v>7786.8945000000003</v>
      </c>
      <c r="G11" s="123">
        <v>4271.1116332499996</v>
      </c>
      <c r="I11" s="4"/>
    </row>
    <row r="12" spans="1:1839">
      <c r="A12" s="4" t="s">
        <v>4637</v>
      </c>
      <c r="B12" s="4" t="s">
        <v>267</v>
      </c>
      <c r="C12" s="4" t="s">
        <v>276</v>
      </c>
      <c r="D12" s="4" t="s">
        <v>768</v>
      </c>
      <c r="E12" s="54">
        <v>4008.7823894999997</v>
      </c>
      <c r="F12" s="123">
        <v>6582.5654999999997</v>
      </c>
      <c r="G12" s="123">
        <v>2573.7831105</v>
      </c>
      <c r="I12" s="4" t="s">
        <v>2801</v>
      </c>
    </row>
    <row r="13" spans="1:1839">
      <c r="A13" s="4" t="s">
        <v>4638</v>
      </c>
      <c r="B13" s="4" t="s">
        <v>275</v>
      </c>
      <c r="C13" s="4" t="s">
        <v>279</v>
      </c>
      <c r="D13" s="4" t="s">
        <v>1902</v>
      </c>
      <c r="E13" s="54">
        <v>3288.2442862500006</v>
      </c>
      <c r="F13" s="123">
        <v>5693.9295000000002</v>
      </c>
      <c r="G13" s="123">
        <v>2405.6852137499995</v>
      </c>
      <c r="I13" s="4" t="s">
        <v>2802</v>
      </c>
    </row>
    <row r="14" spans="1:1839">
      <c r="A14" s="4" t="s">
        <v>2801</v>
      </c>
      <c r="B14" s="4" t="s">
        <v>275</v>
      </c>
      <c r="C14" s="4" t="s">
        <v>317</v>
      </c>
      <c r="D14" s="4" t="s">
        <v>1626</v>
      </c>
      <c r="E14" s="54">
        <v>7040.2696402500005</v>
      </c>
      <c r="F14" s="123">
        <v>7171.143</v>
      </c>
      <c r="G14" s="123">
        <v>130.87335974999951</v>
      </c>
      <c r="I14" s="4" t="s">
        <v>2803</v>
      </c>
    </row>
    <row r="15" spans="1:1839">
      <c r="A15" s="4" t="s">
        <v>2802</v>
      </c>
      <c r="B15" s="4" t="s">
        <v>264</v>
      </c>
      <c r="C15" s="4" t="s">
        <v>279</v>
      </c>
      <c r="D15" s="4" t="s">
        <v>1426</v>
      </c>
      <c r="E15" s="54">
        <v>1295.4121425000001</v>
      </c>
      <c r="F15" s="123">
        <v>2741.6130000000003</v>
      </c>
      <c r="G15" s="123">
        <v>1446.2008575000002</v>
      </c>
      <c r="I15" s="4" t="s">
        <v>2804</v>
      </c>
    </row>
    <row r="16" spans="1:1839">
      <c r="A16" s="4" t="s">
        <v>2803</v>
      </c>
      <c r="B16" s="4" t="s">
        <v>247</v>
      </c>
      <c r="C16" s="4" t="s">
        <v>265</v>
      </c>
      <c r="D16" s="4" t="s">
        <v>673</v>
      </c>
      <c r="E16" s="54">
        <v>3076.6944915000004</v>
      </c>
      <c r="F16" s="123">
        <v>5052.0435000000007</v>
      </c>
      <c r="G16" s="123">
        <v>1975.3490085000003</v>
      </c>
      <c r="I16" s="4" t="s">
        <v>2805</v>
      </c>
    </row>
    <row r="17" spans="1:9">
      <c r="A17" s="4" t="s">
        <v>2804</v>
      </c>
      <c r="B17" s="4" t="s">
        <v>243</v>
      </c>
      <c r="C17" s="4" t="s">
        <v>276</v>
      </c>
      <c r="D17" s="4" t="s">
        <v>578</v>
      </c>
      <c r="E17" s="54">
        <v>16.605854999999998</v>
      </c>
      <c r="F17" s="123">
        <v>23.2575</v>
      </c>
      <c r="G17" s="123">
        <v>6.651645000000002</v>
      </c>
      <c r="I17" s="4" t="s">
        <v>2806</v>
      </c>
    </row>
    <row r="18" spans="1:9">
      <c r="A18" s="4" t="s">
        <v>2805</v>
      </c>
      <c r="B18" s="4" t="s">
        <v>275</v>
      </c>
      <c r="C18" s="4" t="s">
        <v>245</v>
      </c>
      <c r="D18" s="4" t="s">
        <v>1351</v>
      </c>
      <c r="E18" s="54">
        <v>7961.9268959999999</v>
      </c>
      <c r="F18" s="123">
        <v>8616.8040000000001</v>
      </c>
      <c r="G18" s="123">
        <v>654.87710400000014</v>
      </c>
      <c r="I18" s="4" t="s">
        <v>2807</v>
      </c>
    </row>
    <row r="19" spans="1:9">
      <c r="A19" s="4" t="s">
        <v>2806</v>
      </c>
      <c r="B19" s="4" t="s">
        <v>247</v>
      </c>
      <c r="C19" s="4" t="s">
        <v>254</v>
      </c>
      <c r="D19" s="4" t="s">
        <v>470</v>
      </c>
      <c r="E19" s="54">
        <v>5123.6322637500007</v>
      </c>
      <c r="F19" s="123">
        <v>8872.0905000000002</v>
      </c>
      <c r="G19" s="123">
        <v>3748.4582362499996</v>
      </c>
      <c r="I19" s="4" t="s">
        <v>2808</v>
      </c>
    </row>
    <row r="20" spans="1:9">
      <c r="A20" s="4" t="s">
        <v>2807</v>
      </c>
      <c r="B20" s="4" t="s">
        <v>247</v>
      </c>
      <c r="C20" s="4" t="s">
        <v>288</v>
      </c>
      <c r="D20" s="4" t="s">
        <v>1235</v>
      </c>
      <c r="E20" s="54">
        <v>1394.0915152499999</v>
      </c>
      <c r="F20" s="123">
        <v>2250.3495000000003</v>
      </c>
      <c r="G20" s="123">
        <v>856.25798475000033</v>
      </c>
      <c r="I20" s="4" t="s">
        <v>2809</v>
      </c>
    </row>
    <row r="21" spans="1:9">
      <c r="A21" s="4" t="s">
        <v>2808</v>
      </c>
      <c r="B21" s="4" t="s">
        <v>243</v>
      </c>
      <c r="C21" s="4" t="s">
        <v>256</v>
      </c>
      <c r="D21" s="4" t="s">
        <v>1995</v>
      </c>
      <c r="E21" s="54">
        <v>3975.4755337500001</v>
      </c>
      <c r="F21" s="123">
        <v>6417.2325000000001</v>
      </c>
      <c r="G21" s="123">
        <v>2441.75696625</v>
      </c>
      <c r="I21" s="4" t="s">
        <v>2810</v>
      </c>
    </row>
    <row r="22" spans="1:9">
      <c r="A22" s="4" t="s">
        <v>2809</v>
      </c>
      <c r="B22" s="4" t="s">
        <v>247</v>
      </c>
      <c r="C22" s="4" t="s">
        <v>262</v>
      </c>
      <c r="D22" s="4" t="s">
        <v>867</v>
      </c>
      <c r="E22" s="54">
        <v>224.56271250000003</v>
      </c>
      <c r="F22" s="123">
        <v>285.15899999999999</v>
      </c>
      <c r="G22" s="123">
        <v>60.59628749999996</v>
      </c>
      <c r="I22" s="4" t="s">
        <v>2811</v>
      </c>
    </row>
    <row r="23" spans="1:9">
      <c r="A23" s="4" t="s">
        <v>2810</v>
      </c>
      <c r="B23" s="4" t="s">
        <v>275</v>
      </c>
      <c r="C23" s="4" t="s">
        <v>254</v>
      </c>
      <c r="D23" s="4" t="s">
        <v>1452</v>
      </c>
      <c r="E23" s="54">
        <v>1041.2122455000001</v>
      </c>
      <c r="F23" s="123">
        <v>2680.0830000000001</v>
      </c>
      <c r="G23" s="123">
        <v>1638.8707545</v>
      </c>
      <c r="I23" s="4" t="s">
        <v>2812</v>
      </c>
    </row>
    <row r="24" spans="1:9">
      <c r="A24" s="4" t="s">
        <v>2811</v>
      </c>
      <c r="B24" s="4" t="s">
        <v>275</v>
      </c>
      <c r="C24" s="4" t="s">
        <v>317</v>
      </c>
      <c r="D24" s="4" t="s">
        <v>959</v>
      </c>
      <c r="E24" s="54">
        <v>10131.730685999999</v>
      </c>
      <c r="F24" s="123">
        <v>10320.072</v>
      </c>
      <c r="G24" s="123">
        <v>188.34131400000115</v>
      </c>
      <c r="I24" s="4" t="s">
        <v>2813</v>
      </c>
    </row>
    <row r="25" spans="1:9">
      <c r="A25" s="4" t="s">
        <v>2812</v>
      </c>
      <c r="B25" s="4" t="s">
        <v>275</v>
      </c>
      <c r="C25" s="4" t="s">
        <v>303</v>
      </c>
      <c r="D25" s="4" t="s">
        <v>1423</v>
      </c>
      <c r="E25" s="54">
        <v>4319.9901360000003</v>
      </c>
      <c r="F25" s="123">
        <v>4675.3140000000003</v>
      </c>
      <c r="G25" s="123">
        <v>355.32386399999996</v>
      </c>
      <c r="I25" s="4" t="s">
        <v>2814</v>
      </c>
    </row>
    <row r="26" spans="1:9">
      <c r="A26" s="4" t="s">
        <v>2813</v>
      </c>
      <c r="B26" s="4" t="s">
        <v>247</v>
      </c>
      <c r="C26" s="4" t="s">
        <v>288</v>
      </c>
      <c r="D26" s="4" t="s">
        <v>713</v>
      </c>
      <c r="E26" s="54">
        <v>266.42739375000002</v>
      </c>
      <c r="F26" s="123">
        <v>338.32049999999998</v>
      </c>
      <c r="G26" s="123">
        <v>71.89310624999996</v>
      </c>
      <c r="I26" s="4" t="s">
        <v>2815</v>
      </c>
    </row>
    <row r="27" spans="1:9">
      <c r="A27" s="4" t="s">
        <v>2814</v>
      </c>
      <c r="B27" s="4" t="s">
        <v>247</v>
      </c>
      <c r="C27" s="4" t="s">
        <v>265</v>
      </c>
      <c r="D27" s="4" t="s">
        <v>1799</v>
      </c>
      <c r="E27" s="54">
        <v>621.32820750000019</v>
      </c>
      <c r="F27" s="123">
        <v>1075.893</v>
      </c>
      <c r="G27" s="123">
        <v>454.56479249999984</v>
      </c>
      <c r="I27" s="4" t="s">
        <v>2816</v>
      </c>
    </row>
    <row r="28" spans="1:9">
      <c r="A28" s="4" t="s">
        <v>2815</v>
      </c>
      <c r="B28" s="4" t="s">
        <v>243</v>
      </c>
      <c r="C28" s="4" t="s">
        <v>254</v>
      </c>
      <c r="D28" s="4" t="s">
        <v>983</v>
      </c>
      <c r="E28" s="54">
        <v>1657.8430312500002</v>
      </c>
      <c r="F28" s="123">
        <v>2105.1975000000002</v>
      </c>
      <c r="G28" s="123">
        <v>447.35446875000002</v>
      </c>
      <c r="I28" s="4" t="s">
        <v>2817</v>
      </c>
    </row>
    <row r="29" spans="1:9">
      <c r="A29" s="4" t="s">
        <v>2816</v>
      </c>
      <c r="B29" s="4" t="s">
        <v>275</v>
      </c>
      <c r="C29" s="4" t="s">
        <v>251</v>
      </c>
      <c r="D29" s="4" t="s">
        <v>1788</v>
      </c>
      <c r="E29" s="54">
        <v>3863.8819169999997</v>
      </c>
      <c r="F29" s="123">
        <v>8557.8780000000006</v>
      </c>
      <c r="G29" s="123">
        <v>4693.9960830000009</v>
      </c>
      <c r="I29" s="4" t="s">
        <v>2818</v>
      </c>
    </row>
    <row r="30" spans="1:9">
      <c r="A30" s="4" t="s">
        <v>2817</v>
      </c>
      <c r="B30" s="4" t="s">
        <v>264</v>
      </c>
      <c r="C30" s="4" t="s">
        <v>268</v>
      </c>
      <c r="D30" s="4" t="s">
        <v>1742</v>
      </c>
      <c r="E30" s="54">
        <v>4239.7194262500007</v>
      </c>
      <c r="F30" s="123">
        <v>7341.5055000000002</v>
      </c>
      <c r="G30" s="123">
        <v>3101.7860737499996</v>
      </c>
      <c r="I30" s="4" t="s">
        <v>2819</v>
      </c>
    </row>
    <row r="31" spans="1:9">
      <c r="A31" s="4" t="s">
        <v>2818</v>
      </c>
      <c r="B31" s="4" t="s">
        <v>267</v>
      </c>
      <c r="C31" s="4" t="s">
        <v>303</v>
      </c>
      <c r="D31" s="4" t="s">
        <v>877</v>
      </c>
      <c r="E31" s="54">
        <v>2767.4886645000006</v>
      </c>
      <c r="F31" s="123">
        <v>6129.5429999999997</v>
      </c>
      <c r="G31" s="123">
        <v>3362.0543354999991</v>
      </c>
      <c r="I31" s="4" t="s">
        <v>2820</v>
      </c>
    </row>
    <row r="32" spans="1:9">
      <c r="A32" s="4" t="s">
        <v>2819</v>
      </c>
      <c r="B32" s="4" t="s">
        <v>247</v>
      </c>
      <c r="C32" s="4" t="s">
        <v>245</v>
      </c>
      <c r="D32" s="4" t="s">
        <v>970</v>
      </c>
      <c r="E32" s="54">
        <v>692.30296800000008</v>
      </c>
      <c r="F32" s="123">
        <v>969.61200000000008</v>
      </c>
      <c r="G32" s="123">
        <v>277.309032</v>
      </c>
      <c r="I32" s="4" t="s">
        <v>2821</v>
      </c>
    </row>
    <row r="33" spans="1:9">
      <c r="A33" s="4" t="s">
        <v>2820</v>
      </c>
      <c r="B33" s="4" t="s">
        <v>247</v>
      </c>
      <c r="C33" s="4" t="s">
        <v>303</v>
      </c>
      <c r="D33" s="4" t="s">
        <v>1800</v>
      </c>
      <c r="E33" s="54">
        <v>1588.8567397500001</v>
      </c>
      <c r="F33" s="123">
        <v>2564.7405000000003</v>
      </c>
      <c r="G33" s="123">
        <v>975.88376025000025</v>
      </c>
      <c r="I33" s="4" t="s">
        <v>2822</v>
      </c>
    </row>
    <row r="34" spans="1:9">
      <c r="A34" s="4" t="s">
        <v>2821</v>
      </c>
      <c r="B34" s="4" t="s">
        <v>247</v>
      </c>
      <c r="C34" s="4" t="s">
        <v>254</v>
      </c>
      <c r="D34" s="4" t="s">
        <v>1038</v>
      </c>
      <c r="E34" s="54">
        <v>3298.4209125000002</v>
      </c>
      <c r="F34" s="123">
        <v>4188.4710000000005</v>
      </c>
      <c r="G34" s="123">
        <v>890.05008750000025</v>
      </c>
      <c r="I34" s="4" t="s">
        <v>2823</v>
      </c>
    </row>
    <row r="35" spans="1:9">
      <c r="A35" s="4" t="s">
        <v>2822</v>
      </c>
      <c r="B35" s="4" t="s">
        <v>267</v>
      </c>
      <c r="C35" s="4" t="s">
        <v>268</v>
      </c>
      <c r="D35" s="4" t="s">
        <v>596</v>
      </c>
      <c r="E35" s="54">
        <v>8442.466956000002</v>
      </c>
      <c r="F35" s="123">
        <v>9136.8690000000006</v>
      </c>
      <c r="G35" s="123">
        <v>694.40204399999857</v>
      </c>
      <c r="I35" s="4" t="s">
        <v>2824</v>
      </c>
    </row>
    <row r="36" spans="1:9">
      <c r="A36" s="4" t="s">
        <v>2823</v>
      </c>
      <c r="B36" s="4" t="s">
        <v>247</v>
      </c>
      <c r="C36" s="4" t="s">
        <v>276</v>
      </c>
      <c r="D36" s="4" t="s">
        <v>793</v>
      </c>
      <c r="E36" s="54">
        <v>3462.4874654999999</v>
      </c>
      <c r="F36" s="123">
        <v>5685.5295000000006</v>
      </c>
      <c r="G36" s="123">
        <v>2223.0420345000007</v>
      </c>
      <c r="I36" s="4" t="s">
        <v>2825</v>
      </c>
    </row>
    <row r="37" spans="1:9">
      <c r="A37" s="4" t="s">
        <v>2824</v>
      </c>
      <c r="B37" s="4" t="s">
        <v>247</v>
      </c>
      <c r="C37" s="4" t="s">
        <v>254</v>
      </c>
      <c r="D37" s="4" t="s">
        <v>1467</v>
      </c>
      <c r="E37" s="54">
        <v>615.46786874999998</v>
      </c>
      <c r="F37" s="123">
        <v>1363.1625000000001</v>
      </c>
      <c r="G37" s="123">
        <v>747.69463125000016</v>
      </c>
      <c r="I37" s="4" t="s">
        <v>2826</v>
      </c>
    </row>
    <row r="38" spans="1:9">
      <c r="A38" s="4" t="s">
        <v>2825</v>
      </c>
      <c r="B38" s="4" t="s">
        <v>267</v>
      </c>
      <c r="C38" s="4" t="s">
        <v>276</v>
      </c>
      <c r="D38" s="4" t="s">
        <v>1756</v>
      </c>
      <c r="E38" s="54">
        <v>805.4181450000001</v>
      </c>
      <c r="F38" s="123">
        <v>1300.1100000000001</v>
      </c>
      <c r="G38" s="123">
        <v>494.69185500000003</v>
      </c>
      <c r="I38" s="4" t="s">
        <v>2827</v>
      </c>
    </row>
    <row r="39" spans="1:9">
      <c r="A39" s="4" t="s">
        <v>2826</v>
      </c>
      <c r="B39" s="4" t="s">
        <v>247</v>
      </c>
      <c r="C39" s="4" t="s">
        <v>265</v>
      </c>
      <c r="D39" s="4" t="s">
        <v>1420</v>
      </c>
      <c r="E39" s="54">
        <v>4418.8050060000005</v>
      </c>
      <c r="F39" s="123">
        <v>4782.2564999999995</v>
      </c>
      <c r="G39" s="123">
        <v>363.451493999999</v>
      </c>
      <c r="I39" s="4" t="s">
        <v>2828</v>
      </c>
    </row>
    <row r="40" spans="1:9">
      <c r="A40" s="4" t="s">
        <v>2827</v>
      </c>
      <c r="B40" s="4" t="s">
        <v>275</v>
      </c>
      <c r="C40" s="4" t="s">
        <v>268</v>
      </c>
      <c r="D40" s="4" t="s">
        <v>1501</v>
      </c>
      <c r="E40" s="54">
        <v>5783.390093250001</v>
      </c>
      <c r="F40" s="123">
        <v>5890.8990000000003</v>
      </c>
      <c r="G40" s="123">
        <v>107.50890674999937</v>
      </c>
      <c r="I40" s="4" t="s">
        <v>2829</v>
      </c>
    </row>
    <row r="41" spans="1:9">
      <c r="A41" s="4" t="s">
        <v>2828</v>
      </c>
      <c r="B41" s="4" t="s">
        <v>264</v>
      </c>
      <c r="C41" s="4" t="s">
        <v>265</v>
      </c>
      <c r="D41" s="4" t="s">
        <v>342</v>
      </c>
      <c r="E41" s="54">
        <v>2044.704438</v>
      </c>
      <c r="F41" s="123">
        <v>4528.692</v>
      </c>
      <c r="G41" s="123">
        <v>2483.9875620000003</v>
      </c>
      <c r="I41" s="4" t="s">
        <v>2830</v>
      </c>
    </row>
    <row r="42" spans="1:9">
      <c r="A42" s="4" t="s">
        <v>2829</v>
      </c>
      <c r="B42" s="4" t="s">
        <v>267</v>
      </c>
      <c r="C42" s="4" t="s">
        <v>279</v>
      </c>
      <c r="D42" s="4" t="s">
        <v>1380</v>
      </c>
      <c r="E42" s="54">
        <v>5140.1906010000012</v>
      </c>
      <c r="F42" s="123">
        <v>7199.1464999999998</v>
      </c>
      <c r="G42" s="123">
        <v>2058.9558989999987</v>
      </c>
      <c r="I42" s="4" t="s">
        <v>2831</v>
      </c>
    </row>
    <row r="43" spans="1:9">
      <c r="A43" s="4" t="s">
        <v>2830</v>
      </c>
      <c r="B43" s="4" t="s">
        <v>264</v>
      </c>
      <c r="C43" s="4" t="s">
        <v>288</v>
      </c>
      <c r="D43" s="4" t="s">
        <v>1904</v>
      </c>
      <c r="E43" s="54">
        <v>1397.3062950000003</v>
      </c>
      <c r="F43" s="123">
        <v>2419.5780000000004</v>
      </c>
      <c r="G43" s="123">
        <v>1022.2717050000001</v>
      </c>
      <c r="I43" s="4" t="s">
        <v>2832</v>
      </c>
    </row>
    <row r="44" spans="1:9">
      <c r="A44" s="4" t="s">
        <v>2831</v>
      </c>
      <c r="B44" s="4" t="s">
        <v>275</v>
      </c>
      <c r="C44" s="4" t="s">
        <v>268</v>
      </c>
      <c r="D44" s="4" t="s">
        <v>2145</v>
      </c>
      <c r="E44" s="54">
        <v>6951.2633820000001</v>
      </c>
      <c r="F44" s="123">
        <v>9735.6630000000005</v>
      </c>
      <c r="G44" s="123">
        <v>2784.3996180000004</v>
      </c>
      <c r="I44" s="4" t="s">
        <v>2833</v>
      </c>
    </row>
    <row r="45" spans="1:9">
      <c r="A45" s="4" t="s">
        <v>2832</v>
      </c>
      <c r="B45" s="4" t="s">
        <v>243</v>
      </c>
      <c r="C45" s="4" t="s">
        <v>256</v>
      </c>
      <c r="D45" s="4" t="s">
        <v>1307</v>
      </c>
      <c r="E45" s="54">
        <v>7183.1623500000014</v>
      </c>
      <c r="F45" s="123">
        <v>9121.4760000000006</v>
      </c>
      <c r="G45" s="123">
        <v>1938.3136499999991</v>
      </c>
      <c r="I45" s="4" t="s">
        <v>2834</v>
      </c>
    </row>
    <row r="46" spans="1:9">
      <c r="A46" s="4" t="s">
        <v>2833</v>
      </c>
      <c r="B46" s="4" t="s">
        <v>243</v>
      </c>
      <c r="C46" s="4" t="s">
        <v>254</v>
      </c>
      <c r="D46" s="4" t="s">
        <v>917</v>
      </c>
      <c r="E46" s="54">
        <v>674.86891500000002</v>
      </c>
      <c r="F46" s="123">
        <v>1428.2940000000001</v>
      </c>
      <c r="G46" s="123">
        <v>753.42508500000008</v>
      </c>
      <c r="I46" s="4" t="s">
        <v>2835</v>
      </c>
    </row>
    <row r="47" spans="1:9">
      <c r="A47" s="4" t="s">
        <v>2834</v>
      </c>
      <c r="B47" s="4" t="s">
        <v>267</v>
      </c>
      <c r="C47" s="4" t="s">
        <v>254</v>
      </c>
      <c r="D47" s="4" t="s">
        <v>1646</v>
      </c>
      <c r="E47" s="54">
        <v>3671.3398837500004</v>
      </c>
      <c r="F47" s="123">
        <v>7770.0315000000001</v>
      </c>
      <c r="G47" s="123">
        <v>4098.6916162500002</v>
      </c>
      <c r="I47" s="4" t="s">
        <v>2836</v>
      </c>
    </row>
    <row r="48" spans="1:9">
      <c r="A48" s="4" t="s">
        <v>2835</v>
      </c>
      <c r="B48" s="4" t="s">
        <v>247</v>
      </c>
      <c r="C48" s="4" t="s">
        <v>279</v>
      </c>
      <c r="D48" s="4" t="s">
        <v>370</v>
      </c>
      <c r="E48" s="54">
        <v>396.08811899999995</v>
      </c>
      <c r="F48" s="123">
        <v>650.39099999999996</v>
      </c>
      <c r="G48" s="123">
        <v>254.30288100000001</v>
      </c>
      <c r="I48" s="4" t="s">
        <v>2837</v>
      </c>
    </row>
    <row r="49" spans="1:9">
      <c r="A49" s="4" t="s">
        <v>2836</v>
      </c>
      <c r="B49" s="4" t="s">
        <v>247</v>
      </c>
      <c r="C49" s="4" t="s">
        <v>317</v>
      </c>
      <c r="D49" s="4" t="s">
        <v>1013</v>
      </c>
      <c r="E49" s="54">
        <v>2542.9922122500006</v>
      </c>
      <c r="F49" s="123">
        <v>6545.6685000000007</v>
      </c>
      <c r="G49" s="123">
        <v>4002.67628775</v>
      </c>
      <c r="I49" s="4" t="s">
        <v>2838</v>
      </c>
    </row>
    <row r="50" spans="1:9">
      <c r="A50" s="4" t="s">
        <v>2837</v>
      </c>
      <c r="B50" s="4" t="s">
        <v>247</v>
      </c>
      <c r="C50" s="4" t="s">
        <v>276</v>
      </c>
      <c r="D50" s="4" t="s">
        <v>367</v>
      </c>
      <c r="E50" s="54">
        <v>5253.3950805000004</v>
      </c>
      <c r="F50" s="123">
        <v>8626.2644999999993</v>
      </c>
      <c r="G50" s="123">
        <v>3372.8694194999989</v>
      </c>
      <c r="I50" s="4" t="s">
        <v>2839</v>
      </c>
    </row>
    <row r="51" spans="1:9">
      <c r="A51" s="4" t="s">
        <v>2838</v>
      </c>
      <c r="B51" s="4" t="s">
        <v>264</v>
      </c>
      <c r="C51" s="4" t="s">
        <v>288</v>
      </c>
      <c r="D51" s="4" t="s">
        <v>1755</v>
      </c>
      <c r="E51" s="54">
        <v>5154.5573887500013</v>
      </c>
      <c r="F51" s="123">
        <v>8925.6405000000013</v>
      </c>
      <c r="G51" s="123">
        <v>3771.08311125</v>
      </c>
      <c r="I51" s="4" t="s">
        <v>2840</v>
      </c>
    </row>
    <row r="52" spans="1:9">
      <c r="A52" s="4" t="s">
        <v>2839</v>
      </c>
      <c r="B52" s="4" t="s">
        <v>247</v>
      </c>
      <c r="C52" s="4" t="s">
        <v>276</v>
      </c>
      <c r="D52" s="4" t="s">
        <v>1405</v>
      </c>
      <c r="E52" s="54">
        <v>4736.7962145000001</v>
      </c>
      <c r="F52" s="123">
        <v>7777.9904999999999</v>
      </c>
      <c r="G52" s="123">
        <v>3041.1942854999998</v>
      </c>
      <c r="I52" s="4" t="s">
        <v>2841</v>
      </c>
    </row>
    <row r="53" spans="1:9">
      <c r="A53" s="4" t="s">
        <v>2840</v>
      </c>
      <c r="B53" s="4" t="s">
        <v>247</v>
      </c>
      <c r="C53" s="4" t="s">
        <v>262</v>
      </c>
      <c r="D53" s="4" t="s">
        <v>393</v>
      </c>
      <c r="E53" s="54">
        <v>2288.3379750000004</v>
      </c>
      <c r="F53" s="123">
        <v>3962.4900000000002</v>
      </c>
      <c r="G53" s="123">
        <v>1674.1520249999999</v>
      </c>
      <c r="I53" s="4" t="s">
        <v>2842</v>
      </c>
    </row>
    <row r="54" spans="1:9">
      <c r="A54" s="4" t="s">
        <v>2841</v>
      </c>
      <c r="B54" s="4" t="s">
        <v>247</v>
      </c>
      <c r="C54" s="4" t="s">
        <v>281</v>
      </c>
      <c r="D54" s="4" t="s">
        <v>1971</v>
      </c>
      <c r="E54" s="54">
        <v>1334.4026062500002</v>
      </c>
      <c r="F54" s="123">
        <v>1694.4795000000001</v>
      </c>
      <c r="G54" s="123">
        <v>360.07689374999995</v>
      </c>
      <c r="I54" s="4" t="s">
        <v>2843</v>
      </c>
    </row>
    <row r="55" spans="1:9">
      <c r="A55" s="4" t="s">
        <v>2842</v>
      </c>
      <c r="B55" s="4" t="s">
        <v>243</v>
      </c>
      <c r="C55" s="4" t="s">
        <v>303</v>
      </c>
      <c r="D55" s="4" t="s">
        <v>1782</v>
      </c>
      <c r="E55" s="54">
        <v>5952.4162425000004</v>
      </c>
      <c r="F55" s="123">
        <v>9774.0825000000004</v>
      </c>
      <c r="G55" s="123">
        <v>3821.6662575</v>
      </c>
      <c r="I55" s="4" t="s">
        <v>2844</v>
      </c>
    </row>
    <row r="56" spans="1:9">
      <c r="A56" s="4" t="s">
        <v>2843</v>
      </c>
      <c r="B56" s="4" t="s">
        <v>243</v>
      </c>
      <c r="C56" s="4" t="s">
        <v>281</v>
      </c>
      <c r="D56" s="4" t="s">
        <v>1470</v>
      </c>
      <c r="E56" s="54">
        <v>668.08578375000013</v>
      </c>
      <c r="F56" s="123">
        <v>1156.8585</v>
      </c>
      <c r="G56" s="123">
        <v>488.77271624999992</v>
      </c>
      <c r="I56" s="4" t="s">
        <v>2845</v>
      </c>
    </row>
    <row r="57" spans="1:9">
      <c r="A57" s="4" t="s">
        <v>2844</v>
      </c>
      <c r="B57" s="4" t="s">
        <v>275</v>
      </c>
      <c r="C57" s="4" t="s">
        <v>276</v>
      </c>
      <c r="D57" s="4" t="s">
        <v>2004</v>
      </c>
      <c r="E57" s="54">
        <v>3768.9359400000008</v>
      </c>
      <c r="F57" s="123">
        <v>6526.2960000000012</v>
      </c>
      <c r="G57" s="123">
        <v>2757.3600600000004</v>
      </c>
      <c r="I57" s="4" t="s">
        <v>2846</v>
      </c>
    </row>
    <row r="58" spans="1:9">
      <c r="A58" s="4" t="s">
        <v>2845</v>
      </c>
      <c r="B58" s="4" t="s">
        <v>243</v>
      </c>
      <c r="C58" s="4" t="s">
        <v>256</v>
      </c>
      <c r="D58" s="4" t="s">
        <v>934</v>
      </c>
      <c r="E58" s="54">
        <v>2981.8126800000005</v>
      </c>
      <c r="F58" s="123">
        <v>3227.07</v>
      </c>
      <c r="G58" s="123">
        <v>245.25731999999971</v>
      </c>
      <c r="I58" s="4" t="s">
        <v>2847</v>
      </c>
    </row>
    <row r="59" spans="1:9">
      <c r="A59" s="4" t="s">
        <v>2846</v>
      </c>
      <c r="B59" s="4" t="s">
        <v>267</v>
      </c>
      <c r="C59" s="4" t="s">
        <v>251</v>
      </c>
      <c r="D59" s="4" t="s">
        <v>977</v>
      </c>
      <c r="E59" s="54">
        <v>6163.2781875000001</v>
      </c>
      <c r="F59" s="123">
        <v>7826.3850000000002</v>
      </c>
      <c r="G59" s="123">
        <v>1663.1068125000002</v>
      </c>
      <c r="I59" s="4" t="s">
        <v>2848</v>
      </c>
    </row>
    <row r="60" spans="1:9">
      <c r="A60" s="4" t="s">
        <v>2847</v>
      </c>
      <c r="B60" s="4" t="s">
        <v>243</v>
      </c>
      <c r="C60" s="4" t="s">
        <v>259</v>
      </c>
      <c r="D60" s="4" t="s">
        <v>1261</v>
      </c>
      <c r="E60" s="54">
        <v>3790.4933429999996</v>
      </c>
      <c r="F60" s="123">
        <v>6224.1270000000004</v>
      </c>
      <c r="G60" s="123">
        <v>2433.6336570000008</v>
      </c>
      <c r="I60" s="4" t="s">
        <v>2849</v>
      </c>
    </row>
    <row r="61" spans="1:9">
      <c r="A61" s="4" t="s">
        <v>2848</v>
      </c>
      <c r="B61" s="4" t="s">
        <v>247</v>
      </c>
      <c r="C61" s="4" t="s">
        <v>254</v>
      </c>
      <c r="D61" s="4" t="s">
        <v>440</v>
      </c>
      <c r="E61" s="54">
        <v>1303.206156</v>
      </c>
      <c r="F61" s="123">
        <v>3354.4560000000001</v>
      </c>
      <c r="G61" s="123">
        <v>2051.2498439999999</v>
      </c>
      <c r="I61" s="4" t="s">
        <v>2850</v>
      </c>
    </row>
    <row r="62" spans="1:9">
      <c r="A62" s="4" t="s">
        <v>2849</v>
      </c>
      <c r="B62" s="4" t="s">
        <v>243</v>
      </c>
      <c r="C62" s="4" t="s">
        <v>265</v>
      </c>
      <c r="D62" s="4" t="s">
        <v>730</v>
      </c>
      <c r="E62" s="54">
        <v>5885.6301000000003</v>
      </c>
      <c r="F62" s="123">
        <v>7473.8160000000007</v>
      </c>
      <c r="G62" s="123">
        <v>1588.1859000000004</v>
      </c>
      <c r="I62" s="4" t="s">
        <v>2851</v>
      </c>
    </row>
    <row r="63" spans="1:9">
      <c r="A63" s="4" t="s">
        <v>2850</v>
      </c>
      <c r="B63" s="4" t="s">
        <v>247</v>
      </c>
      <c r="C63" s="4" t="s">
        <v>265</v>
      </c>
      <c r="D63" s="4" t="s">
        <v>1009</v>
      </c>
      <c r="E63" s="54">
        <v>3584.6271562500001</v>
      </c>
      <c r="F63" s="123">
        <v>4551.9075000000003</v>
      </c>
      <c r="G63" s="123">
        <v>967.28034375000016</v>
      </c>
      <c r="I63" s="4" t="s">
        <v>2852</v>
      </c>
    </row>
    <row r="64" spans="1:9">
      <c r="A64" s="4" t="s">
        <v>2851</v>
      </c>
      <c r="B64" s="4" t="s">
        <v>275</v>
      </c>
      <c r="C64" s="4" t="s">
        <v>254</v>
      </c>
      <c r="D64" s="4" t="s">
        <v>369</v>
      </c>
      <c r="E64" s="54">
        <v>3909.0491921250004</v>
      </c>
      <c r="F64" s="123">
        <v>3981.7155000000002</v>
      </c>
      <c r="G64" s="123">
        <v>72.666307874999802</v>
      </c>
      <c r="I64" s="4" t="s">
        <v>2853</v>
      </c>
    </row>
    <row r="65" spans="1:9">
      <c r="A65" s="4" t="s">
        <v>2852</v>
      </c>
      <c r="B65" s="4" t="s">
        <v>243</v>
      </c>
      <c r="C65" s="4" t="s">
        <v>265</v>
      </c>
      <c r="D65" s="4" t="s">
        <v>1498</v>
      </c>
      <c r="E65" s="54">
        <v>3478.0638060000006</v>
      </c>
      <c r="F65" s="123">
        <v>5614.308</v>
      </c>
      <c r="G65" s="123">
        <v>2136.2441939999994</v>
      </c>
      <c r="I65" s="4" t="s">
        <v>2854</v>
      </c>
    </row>
    <row r="66" spans="1:9">
      <c r="A66" s="4" t="s">
        <v>2853</v>
      </c>
      <c r="B66" s="4" t="s">
        <v>243</v>
      </c>
      <c r="C66" s="4" t="s">
        <v>303</v>
      </c>
      <c r="D66" s="4" t="s">
        <v>999</v>
      </c>
      <c r="E66" s="54">
        <v>493.79740200000003</v>
      </c>
      <c r="F66" s="123">
        <v>691.59299999999996</v>
      </c>
      <c r="G66" s="123">
        <v>197.79559799999993</v>
      </c>
      <c r="I66" s="4" t="s">
        <v>2855</v>
      </c>
    </row>
    <row r="67" spans="1:9">
      <c r="A67" s="4" t="s">
        <v>2854</v>
      </c>
      <c r="B67" s="4" t="s">
        <v>264</v>
      </c>
      <c r="C67" s="4" t="s">
        <v>288</v>
      </c>
      <c r="D67" s="4" t="s">
        <v>467</v>
      </c>
      <c r="E67" s="54">
        <v>2132.8197660000001</v>
      </c>
      <c r="F67" s="123">
        <v>2308.2465000000002</v>
      </c>
      <c r="G67" s="123">
        <v>175.42673400000012</v>
      </c>
      <c r="I67" s="4" t="s">
        <v>2856</v>
      </c>
    </row>
    <row r="68" spans="1:9">
      <c r="A68" s="4" t="s">
        <v>2855</v>
      </c>
      <c r="B68" s="4" t="s">
        <v>267</v>
      </c>
      <c r="C68" s="4" t="s">
        <v>265</v>
      </c>
      <c r="D68" s="4" t="s">
        <v>1947</v>
      </c>
      <c r="E68" s="54">
        <v>5564.6979176250006</v>
      </c>
      <c r="F68" s="123">
        <v>5668.1414999999997</v>
      </c>
      <c r="G68" s="123">
        <v>103.4435823749991</v>
      </c>
      <c r="I68" s="4" t="s">
        <v>2857</v>
      </c>
    </row>
    <row r="69" spans="1:9">
      <c r="A69" s="4" t="s">
        <v>2856</v>
      </c>
      <c r="B69" s="4" t="s">
        <v>243</v>
      </c>
      <c r="C69" s="4" t="s">
        <v>303</v>
      </c>
      <c r="D69" s="4" t="s">
        <v>1544</v>
      </c>
      <c r="E69" s="54">
        <v>4708.9098000000004</v>
      </c>
      <c r="F69" s="123">
        <v>7732.2000000000007</v>
      </c>
      <c r="G69" s="123">
        <v>3023.2902000000004</v>
      </c>
      <c r="I69" s="4" t="s">
        <v>2858</v>
      </c>
    </row>
    <row r="70" spans="1:9">
      <c r="A70" s="4" t="s">
        <v>2857</v>
      </c>
      <c r="B70" s="4" t="s">
        <v>267</v>
      </c>
      <c r="C70" s="4" t="s">
        <v>303</v>
      </c>
      <c r="D70" s="4" t="s">
        <v>1686</v>
      </c>
      <c r="E70" s="54">
        <v>6430.2347812500011</v>
      </c>
      <c r="F70" s="123">
        <v>8165.3775000000005</v>
      </c>
      <c r="G70" s="123">
        <v>1735.1427187499994</v>
      </c>
      <c r="I70" s="4" t="s">
        <v>2859</v>
      </c>
    </row>
    <row r="71" spans="1:9">
      <c r="A71" s="4" t="s">
        <v>2858</v>
      </c>
      <c r="B71" s="4" t="s">
        <v>275</v>
      </c>
      <c r="C71" s="4" t="s">
        <v>259</v>
      </c>
      <c r="D71" s="4" t="s">
        <v>1891</v>
      </c>
      <c r="E71" s="54">
        <v>552.22846875000005</v>
      </c>
      <c r="F71" s="123">
        <v>1421.4375</v>
      </c>
      <c r="G71" s="123">
        <v>869.20903124999995</v>
      </c>
      <c r="I71" s="4" t="s">
        <v>2860</v>
      </c>
    </row>
    <row r="72" spans="1:9">
      <c r="A72" s="4" t="s">
        <v>2859</v>
      </c>
      <c r="B72" s="4" t="s">
        <v>275</v>
      </c>
      <c r="C72" s="4" t="s">
        <v>254</v>
      </c>
      <c r="D72" s="4" t="s">
        <v>930</v>
      </c>
      <c r="E72" s="54">
        <v>898.76781225000002</v>
      </c>
      <c r="F72" s="123">
        <v>1450.7955000000002</v>
      </c>
      <c r="G72" s="123">
        <v>552.02768775000015</v>
      </c>
      <c r="I72" s="4" t="s">
        <v>2861</v>
      </c>
    </row>
    <row r="73" spans="1:9">
      <c r="A73" s="4" t="s">
        <v>2860</v>
      </c>
      <c r="B73" s="4" t="s">
        <v>264</v>
      </c>
      <c r="C73" s="4" t="s">
        <v>303</v>
      </c>
      <c r="D73" s="4" t="s">
        <v>1762</v>
      </c>
      <c r="E73" s="54">
        <v>2948.7527842499999</v>
      </c>
      <c r="F73" s="123">
        <v>4759.8914999999997</v>
      </c>
      <c r="G73" s="123">
        <v>1811.1387157499998</v>
      </c>
      <c r="I73" s="4" t="s">
        <v>2862</v>
      </c>
    </row>
    <row r="74" spans="1:9">
      <c r="A74" s="4" t="s">
        <v>2861</v>
      </c>
      <c r="B74" s="4" t="s">
        <v>264</v>
      </c>
      <c r="C74" s="4" t="s">
        <v>317</v>
      </c>
      <c r="D74" s="4" t="s">
        <v>1436</v>
      </c>
      <c r="E74" s="54">
        <v>4786.2001215</v>
      </c>
      <c r="F74" s="123">
        <v>7859.1135000000004</v>
      </c>
      <c r="G74" s="123">
        <v>3072.9133785000004</v>
      </c>
      <c r="I74" s="4" t="s">
        <v>2863</v>
      </c>
    </row>
    <row r="75" spans="1:9">
      <c r="A75" s="4" t="s">
        <v>2862</v>
      </c>
      <c r="B75" s="4" t="s">
        <v>267</v>
      </c>
      <c r="C75" s="4" t="s">
        <v>288</v>
      </c>
      <c r="D75" s="4" t="s">
        <v>912</v>
      </c>
      <c r="E75" s="54">
        <v>9478.6951297500018</v>
      </c>
      <c r="F75" s="123">
        <v>9654.896999999999</v>
      </c>
      <c r="G75" s="123">
        <v>176.20187024999723</v>
      </c>
      <c r="I75" s="4" t="s">
        <v>2864</v>
      </c>
    </row>
    <row r="76" spans="1:9">
      <c r="A76" s="4" t="s">
        <v>2863</v>
      </c>
      <c r="B76" s="4" t="s">
        <v>267</v>
      </c>
      <c r="C76" s="4" t="s">
        <v>251</v>
      </c>
      <c r="D76" s="4" t="s">
        <v>560</v>
      </c>
      <c r="E76" s="54">
        <v>4219.3099462500013</v>
      </c>
      <c r="F76" s="123">
        <v>8929.7565000000013</v>
      </c>
      <c r="G76" s="123">
        <v>4710.44655375</v>
      </c>
      <c r="I76" s="4" t="s">
        <v>2865</v>
      </c>
    </row>
    <row r="77" spans="1:9">
      <c r="A77" s="4" t="s">
        <v>2864</v>
      </c>
      <c r="B77" s="4" t="s">
        <v>264</v>
      </c>
      <c r="C77" s="4" t="s">
        <v>259</v>
      </c>
      <c r="D77" s="4" t="s">
        <v>1940</v>
      </c>
      <c r="E77" s="54">
        <v>1900.7459414999998</v>
      </c>
      <c r="F77" s="123">
        <v>3121.0934999999999</v>
      </c>
      <c r="G77" s="123">
        <v>1220.3475585000001</v>
      </c>
      <c r="I77" s="4" t="s">
        <v>2866</v>
      </c>
    </row>
    <row r="78" spans="1:9">
      <c r="A78" s="4" t="s">
        <v>2865</v>
      </c>
      <c r="B78" s="4" t="s">
        <v>275</v>
      </c>
      <c r="C78" s="4" t="s">
        <v>279</v>
      </c>
      <c r="D78" s="4" t="s">
        <v>566</v>
      </c>
      <c r="E78" s="54">
        <v>3512.2424085000002</v>
      </c>
      <c r="F78" s="123">
        <v>9040.5210000000006</v>
      </c>
      <c r="G78" s="123">
        <v>5528.2785915000004</v>
      </c>
      <c r="I78" s="4" t="s">
        <v>2867</v>
      </c>
    </row>
    <row r="79" spans="1:9">
      <c r="A79" s="4" t="s">
        <v>2866</v>
      </c>
      <c r="B79" s="4" t="s">
        <v>267</v>
      </c>
      <c r="C79" s="4" t="s">
        <v>268</v>
      </c>
      <c r="D79" s="4" t="s">
        <v>545</v>
      </c>
      <c r="E79" s="54">
        <v>2946.0790012500006</v>
      </c>
      <c r="F79" s="123">
        <v>5101.4355000000005</v>
      </c>
      <c r="G79" s="123">
        <v>2155.3564987499999</v>
      </c>
      <c r="I79" s="4" t="s">
        <v>2868</v>
      </c>
    </row>
    <row r="80" spans="1:9">
      <c r="A80" s="4" t="s">
        <v>2867</v>
      </c>
      <c r="B80" s="4" t="s">
        <v>247</v>
      </c>
      <c r="C80" s="4" t="s">
        <v>256</v>
      </c>
      <c r="D80" s="4" t="s">
        <v>357</v>
      </c>
      <c r="E80" s="54">
        <v>300.02663250000006</v>
      </c>
      <c r="F80" s="123">
        <v>634.97700000000009</v>
      </c>
      <c r="G80" s="123">
        <v>334.95036750000003</v>
      </c>
      <c r="I80" s="4" t="s">
        <v>2869</v>
      </c>
    </row>
    <row r="81" spans="1:9">
      <c r="A81" s="4" t="s">
        <v>2868</v>
      </c>
      <c r="B81" s="4" t="s">
        <v>247</v>
      </c>
      <c r="C81" s="4" t="s">
        <v>245</v>
      </c>
      <c r="D81" s="4" t="s">
        <v>712</v>
      </c>
      <c r="E81" s="54">
        <v>1044.77122575</v>
      </c>
      <c r="F81" s="123">
        <v>2314.0005000000001</v>
      </c>
      <c r="G81" s="123">
        <v>1269.2292742500001</v>
      </c>
      <c r="I81" s="4" t="s">
        <v>2870</v>
      </c>
    </row>
    <row r="82" spans="1:9">
      <c r="A82" s="4" t="s">
        <v>2869</v>
      </c>
      <c r="B82" s="4" t="s">
        <v>247</v>
      </c>
      <c r="C82" s="4" t="s">
        <v>303</v>
      </c>
      <c r="D82" s="4" t="s">
        <v>2070</v>
      </c>
      <c r="E82" s="54">
        <v>716.07430125000019</v>
      </c>
      <c r="F82" s="123">
        <v>1239.9555</v>
      </c>
      <c r="G82" s="123">
        <v>523.88119874999984</v>
      </c>
      <c r="I82" s="4" t="s">
        <v>2871</v>
      </c>
    </row>
    <row r="83" spans="1:9">
      <c r="A83" s="4" t="s">
        <v>2870</v>
      </c>
      <c r="B83" s="4" t="s">
        <v>247</v>
      </c>
      <c r="C83" s="4" t="s">
        <v>303</v>
      </c>
      <c r="D83" s="4" t="s">
        <v>978</v>
      </c>
      <c r="E83" s="54">
        <v>1908.8158005000003</v>
      </c>
      <c r="F83" s="123">
        <v>3134.3445000000002</v>
      </c>
      <c r="G83" s="123">
        <v>1225.5286994999999</v>
      </c>
      <c r="I83" s="4" t="s">
        <v>2872</v>
      </c>
    </row>
    <row r="84" spans="1:9">
      <c r="A84" s="4" t="s">
        <v>2871</v>
      </c>
      <c r="B84" s="4" t="s">
        <v>275</v>
      </c>
      <c r="C84" s="4" t="s">
        <v>303</v>
      </c>
      <c r="D84" s="4" t="s">
        <v>1428</v>
      </c>
      <c r="E84" s="54">
        <v>6650.6749155000007</v>
      </c>
      <c r="F84" s="123">
        <v>6774.3060000000005</v>
      </c>
      <c r="G84" s="123">
        <v>123.63108449999982</v>
      </c>
      <c r="I84" s="4" t="s">
        <v>2873</v>
      </c>
    </row>
    <row r="85" spans="1:9">
      <c r="A85" s="4" t="s">
        <v>2872</v>
      </c>
      <c r="B85" s="4" t="s">
        <v>247</v>
      </c>
      <c r="C85" s="4" t="s">
        <v>268</v>
      </c>
      <c r="D85" s="4" t="s">
        <v>1290</v>
      </c>
      <c r="E85" s="54">
        <v>706.33128825000006</v>
      </c>
      <c r="F85" s="123">
        <v>1140.1634999999999</v>
      </c>
      <c r="G85" s="123">
        <v>433.83221174999983</v>
      </c>
      <c r="I85" s="4" t="s">
        <v>2874</v>
      </c>
    </row>
    <row r="86" spans="1:9">
      <c r="A86" s="4" t="s">
        <v>2873</v>
      </c>
      <c r="B86" s="4" t="s">
        <v>247</v>
      </c>
      <c r="C86" s="4" t="s">
        <v>265</v>
      </c>
      <c r="D86" s="4" t="s">
        <v>1641</v>
      </c>
      <c r="E86" s="54">
        <v>5751.9471240000003</v>
      </c>
      <c r="F86" s="123">
        <v>6225.0510000000004</v>
      </c>
      <c r="G86" s="123">
        <v>473.10387600000013</v>
      </c>
      <c r="I86" s="4" t="s">
        <v>2875</v>
      </c>
    </row>
    <row r="87" spans="1:9">
      <c r="A87" s="4" t="s">
        <v>2874</v>
      </c>
      <c r="B87" s="4" t="s">
        <v>243</v>
      </c>
      <c r="C87" s="4" t="s">
        <v>256</v>
      </c>
      <c r="D87" s="4" t="s">
        <v>1116</v>
      </c>
      <c r="E87" s="54">
        <v>7221.2331633750009</v>
      </c>
      <c r="F87" s="123">
        <v>7355.4705000000004</v>
      </c>
      <c r="G87" s="123">
        <v>134.23733662499944</v>
      </c>
      <c r="I87" s="4" t="s">
        <v>2876</v>
      </c>
    </row>
    <row r="88" spans="1:9">
      <c r="A88" s="4" t="s">
        <v>2875</v>
      </c>
      <c r="B88" s="4" t="s">
        <v>275</v>
      </c>
      <c r="C88" s="4" t="s">
        <v>256</v>
      </c>
      <c r="D88" s="4" t="s">
        <v>962</v>
      </c>
      <c r="E88" s="54">
        <v>1611.0100440000001</v>
      </c>
      <c r="F88" s="123">
        <v>4146.7440000000006</v>
      </c>
      <c r="G88" s="123">
        <v>2535.7339560000005</v>
      </c>
      <c r="I88" s="4" t="s">
        <v>2877</v>
      </c>
    </row>
    <row r="89" spans="1:9">
      <c r="A89" s="4" t="s">
        <v>2876</v>
      </c>
      <c r="B89" s="4" t="s">
        <v>267</v>
      </c>
      <c r="C89" s="4" t="s">
        <v>276</v>
      </c>
      <c r="D89" s="4" t="s">
        <v>1730</v>
      </c>
      <c r="E89" s="54">
        <v>3763.5242085000009</v>
      </c>
      <c r="F89" s="123">
        <v>9687.3210000000017</v>
      </c>
      <c r="G89" s="123">
        <v>5923.7967915000008</v>
      </c>
      <c r="I89" s="4" t="s">
        <v>2878</v>
      </c>
    </row>
    <row r="90" spans="1:9">
      <c r="A90" s="4" t="s">
        <v>2877</v>
      </c>
      <c r="B90" s="4" t="s">
        <v>275</v>
      </c>
      <c r="C90" s="4" t="s">
        <v>254</v>
      </c>
      <c r="D90" s="4" t="s">
        <v>1629</v>
      </c>
      <c r="E90" s="54">
        <v>2948.8258800000003</v>
      </c>
      <c r="F90" s="123">
        <v>5106.192</v>
      </c>
      <c r="G90" s="123">
        <v>2157.3661199999997</v>
      </c>
      <c r="I90" s="4" t="s">
        <v>2879</v>
      </c>
    </row>
    <row r="91" spans="1:9">
      <c r="A91" s="4" t="s">
        <v>2878</v>
      </c>
      <c r="B91" s="4" t="s">
        <v>243</v>
      </c>
      <c r="C91" s="4" t="s">
        <v>254</v>
      </c>
      <c r="D91" s="4" t="s">
        <v>2062</v>
      </c>
      <c r="E91" s="54">
        <v>3759.7940100000005</v>
      </c>
      <c r="F91" s="123">
        <v>7957.2359999999999</v>
      </c>
      <c r="G91" s="123">
        <v>4197.4419899999994</v>
      </c>
      <c r="I91" s="4" t="s">
        <v>2880</v>
      </c>
    </row>
    <row r="92" spans="1:9">
      <c r="A92" s="4" t="s">
        <v>2879</v>
      </c>
      <c r="B92" s="4" t="s">
        <v>267</v>
      </c>
      <c r="C92" s="4" t="s">
        <v>251</v>
      </c>
      <c r="D92" s="4" t="s">
        <v>701</v>
      </c>
      <c r="E92" s="54">
        <v>2395.9726245000002</v>
      </c>
      <c r="F92" s="123">
        <v>3867.5910000000003</v>
      </c>
      <c r="G92" s="123">
        <v>1471.6183755000002</v>
      </c>
      <c r="I92" s="4" t="s">
        <v>2881</v>
      </c>
    </row>
    <row r="93" spans="1:9">
      <c r="A93" s="4" t="s">
        <v>2880</v>
      </c>
      <c r="B93" s="4" t="s">
        <v>247</v>
      </c>
      <c r="C93" s="4" t="s">
        <v>281</v>
      </c>
      <c r="D93" s="4" t="s">
        <v>1275</v>
      </c>
      <c r="E93" s="54">
        <v>3734.258456250001</v>
      </c>
      <c r="F93" s="123">
        <v>7903.192500000001</v>
      </c>
      <c r="G93" s="123">
        <v>4168.9340437499995</v>
      </c>
      <c r="I93" s="4" t="s">
        <v>2882</v>
      </c>
    </row>
    <row r="94" spans="1:9">
      <c r="A94" s="4" t="s">
        <v>2881</v>
      </c>
      <c r="B94" s="4" t="s">
        <v>243</v>
      </c>
      <c r="C94" s="4" t="s">
        <v>276</v>
      </c>
      <c r="D94" s="4" t="s">
        <v>1537</v>
      </c>
      <c r="E94" s="54">
        <v>2499.1432515000001</v>
      </c>
      <c r="F94" s="123">
        <v>5535.201</v>
      </c>
      <c r="G94" s="123">
        <v>3036.0577484999999</v>
      </c>
      <c r="I94" s="4" t="s">
        <v>2883</v>
      </c>
    </row>
    <row r="95" spans="1:9">
      <c r="A95" s="4" t="s">
        <v>2882</v>
      </c>
      <c r="B95" s="4" t="s">
        <v>247</v>
      </c>
      <c r="C95" s="4" t="s">
        <v>262</v>
      </c>
      <c r="D95" s="4" t="s">
        <v>278</v>
      </c>
      <c r="E95" s="54">
        <v>3761.2477113750001</v>
      </c>
      <c r="F95" s="123">
        <v>3831.1665000000003</v>
      </c>
      <c r="G95" s="123">
        <v>69.918788625000161</v>
      </c>
      <c r="I95" s="4" t="s">
        <v>2884</v>
      </c>
    </row>
    <row r="96" spans="1:9">
      <c r="A96" s="4" t="s">
        <v>2883</v>
      </c>
      <c r="B96" s="4" t="s">
        <v>267</v>
      </c>
      <c r="C96" s="4" t="s">
        <v>256</v>
      </c>
      <c r="D96" s="4" t="s">
        <v>950</v>
      </c>
      <c r="E96" s="54">
        <v>3819.7622925000005</v>
      </c>
      <c r="F96" s="123">
        <v>6614.3070000000007</v>
      </c>
      <c r="G96" s="123">
        <v>2794.5447075000002</v>
      </c>
      <c r="I96" s="4" t="s">
        <v>2885</v>
      </c>
    </row>
    <row r="97" spans="1:9">
      <c r="A97" s="4" t="s">
        <v>2884</v>
      </c>
      <c r="B97" s="4" t="s">
        <v>247</v>
      </c>
      <c r="C97" s="4" t="s">
        <v>251</v>
      </c>
      <c r="D97" s="4" t="s">
        <v>354</v>
      </c>
      <c r="E97" s="54">
        <v>3047.7465900000002</v>
      </c>
      <c r="F97" s="123">
        <v>5004.51</v>
      </c>
      <c r="G97" s="123">
        <v>1956.76341</v>
      </c>
      <c r="I97" s="4" t="s">
        <v>2886</v>
      </c>
    </row>
    <row r="98" spans="1:9">
      <c r="A98" s="4" t="s">
        <v>2885</v>
      </c>
      <c r="B98" s="4" t="s">
        <v>264</v>
      </c>
      <c r="C98" s="4" t="s">
        <v>256</v>
      </c>
      <c r="D98" s="4" t="s">
        <v>1984</v>
      </c>
      <c r="E98" s="54">
        <v>5328.0352125000009</v>
      </c>
      <c r="F98" s="123">
        <v>9226.0350000000017</v>
      </c>
      <c r="G98" s="123">
        <v>3897.9997875000008</v>
      </c>
      <c r="I98" s="4" t="s">
        <v>2887</v>
      </c>
    </row>
    <row r="99" spans="1:9">
      <c r="A99" s="4" t="s">
        <v>2886</v>
      </c>
      <c r="B99" s="4" t="s">
        <v>275</v>
      </c>
      <c r="C99" s="4" t="s">
        <v>254</v>
      </c>
      <c r="D99" s="4" t="s">
        <v>1393</v>
      </c>
      <c r="E99" s="54">
        <v>4963.1848875000005</v>
      </c>
      <c r="F99" s="123">
        <v>6302.4570000000003</v>
      </c>
      <c r="G99" s="123">
        <v>1339.2721124999998</v>
      </c>
      <c r="I99" s="4" t="s">
        <v>2888</v>
      </c>
    </row>
    <row r="100" spans="1:9">
      <c r="A100" s="4" t="s">
        <v>2887</v>
      </c>
      <c r="B100" s="4" t="s">
        <v>247</v>
      </c>
      <c r="C100" s="4" t="s">
        <v>317</v>
      </c>
      <c r="D100" s="4" t="s">
        <v>1976</v>
      </c>
      <c r="E100" s="54">
        <v>4111.4457562500002</v>
      </c>
      <c r="F100" s="123">
        <v>5220.8835000000008</v>
      </c>
      <c r="G100" s="123">
        <v>1109.4377437500007</v>
      </c>
      <c r="I100" s="4" t="s">
        <v>2889</v>
      </c>
    </row>
    <row r="101" spans="1:9">
      <c r="A101" s="4" t="s">
        <v>2888</v>
      </c>
      <c r="B101" s="4" t="s">
        <v>264</v>
      </c>
      <c r="C101" s="4" t="s">
        <v>281</v>
      </c>
      <c r="D101" s="4" t="s">
        <v>768</v>
      </c>
      <c r="E101" s="54">
        <v>6448.426031250001</v>
      </c>
      <c r="F101" s="123">
        <v>8188.4775000000009</v>
      </c>
      <c r="G101" s="123">
        <v>1740.0514687499999</v>
      </c>
      <c r="I101" s="4" t="s">
        <v>2890</v>
      </c>
    </row>
    <row r="102" spans="1:9">
      <c r="A102" s="4" t="s">
        <v>2889</v>
      </c>
      <c r="B102" s="4" t="s">
        <v>275</v>
      </c>
      <c r="C102" s="4" t="s">
        <v>259</v>
      </c>
      <c r="D102" s="4" t="s">
        <v>1971</v>
      </c>
      <c r="E102" s="54">
        <v>4335.0105960000001</v>
      </c>
      <c r="F102" s="123">
        <v>7118.2439999999997</v>
      </c>
      <c r="G102" s="123">
        <v>2783.2334039999996</v>
      </c>
      <c r="I102" s="4" t="s">
        <v>2891</v>
      </c>
    </row>
    <row r="103" spans="1:9">
      <c r="A103" s="4" t="s">
        <v>2890</v>
      </c>
      <c r="B103" s="4" t="s">
        <v>275</v>
      </c>
      <c r="C103" s="4" t="s">
        <v>254</v>
      </c>
      <c r="D103" s="4" t="s">
        <v>1392</v>
      </c>
      <c r="E103" s="54">
        <v>4377.2482529999997</v>
      </c>
      <c r="F103" s="123">
        <v>9694.902</v>
      </c>
      <c r="G103" s="123">
        <v>5317.6537470000003</v>
      </c>
      <c r="I103" s="4" t="s">
        <v>2892</v>
      </c>
    </row>
    <row r="104" spans="1:9">
      <c r="A104" s="4" t="s">
        <v>2891</v>
      </c>
      <c r="B104" s="4" t="s">
        <v>264</v>
      </c>
      <c r="C104" s="4" t="s">
        <v>265</v>
      </c>
      <c r="D104" s="4" t="s">
        <v>1005</v>
      </c>
      <c r="E104" s="54">
        <v>1990.8167737500003</v>
      </c>
      <c r="F104" s="123">
        <v>5124.3675000000003</v>
      </c>
      <c r="G104" s="123">
        <v>3133.55072625</v>
      </c>
      <c r="I104" s="4" t="s">
        <v>2893</v>
      </c>
    </row>
    <row r="105" spans="1:9">
      <c r="A105" s="4" t="s">
        <v>2892</v>
      </c>
      <c r="B105" s="4" t="s">
        <v>247</v>
      </c>
      <c r="C105" s="4" t="s">
        <v>303</v>
      </c>
      <c r="D105" s="4" t="s">
        <v>674</v>
      </c>
      <c r="E105" s="54">
        <v>2982.7528920000004</v>
      </c>
      <c r="F105" s="123">
        <v>4897.7880000000005</v>
      </c>
      <c r="G105" s="123">
        <v>1915.035108</v>
      </c>
      <c r="I105" s="4" t="s">
        <v>2894</v>
      </c>
    </row>
    <row r="106" spans="1:9">
      <c r="A106" s="4" t="s">
        <v>2893</v>
      </c>
      <c r="B106" s="4" t="s">
        <v>247</v>
      </c>
      <c r="C106" s="4" t="s">
        <v>259</v>
      </c>
      <c r="D106" s="4" t="s">
        <v>1333</v>
      </c>
      <c r="E106" s="54">
        <v>4885.3084769999996</v>
      </c>
      <c r="F106" s="123">
        <v>8021.8530000000001</v>
      </c>
      <c r="G106" s="123">
        <v>3136.5445230000005</v>
      </c>
      <c r="I106" s="4" t="s">
        <v>2895</v>
      </c>
    </row>
    <row r="107" spans="1:9">
      <c r="A107" s="4" t="s">
        <v>2894</v>
      </c>
      <c r="B107" s="4" t="s">
        <v>275</v>
      </c>
      <c r="C107" s="4" t="s">
        <v>254</v>
      </c>
      <c r="D107" s="4" t="s">
        <v>1879</v>
      </c>
      <c r="E107" s="54">
        <v>7345.7686417500017</v>
      </c>
      <c r="F107" s="123">
        <v>7482.3210000000008</v>
      </c>
      <c r="G107" s="123">
        <v>136.55235824999909</v>
      </c>
      <c r="I107" s="4" t="s">
        <v>2896</v>
      </c>
    </row>
    <row r="108" spans="1:9">
      <c r="A108" s="4" t="s">
        <v>2895</v>
      </c>
      <c r="B108" s="4" t="s">
        <v>264</v>
      </c>
      <c r="C108" s="4" t="s">
        <v>268</v>
      </c>
      <c r="D108" s="4" t="s">
        <v>1745</v>
      </c>
      <c r="E108" s="54">
        <v>2455.2075239999999</v>
      </c>
      <c r="F108" s="123">
        <v>2657.1509999999998</v>
      </c>
      <c r="G108" s="123">
        <v>201.94347599999992</v>
      </c>
      <c r="I108" s="4" t="s">
        <v>2897</v>
      </c>
    </row>
    <row r="109" spans="1:9">
      <c r="A109" s="4" t="s">
        <v>2896</v>
      </c>
      <c r="B109" s="4" t="s">
        <v>247</v>
      </c>
      <c r="C109" s="4" t="s">
        <v>288</v>
      </c>
      <c r="D109" s="4" t="s">
        <v>1858</v>
      </c>
      <c r="E109" s="54">
        <v>5937.8555250000009</v>
      </c>
      <c r="F109" s="123">
        <v>7540.134</v>
      </c>
      <c r="G109" s="123">
        <v>1602.2784749999992</v>
      </c>
      <c r="I109" s="4" t="s">
        <v>2898</v>
      </c>
    </row>
    <row r="110" spans="1:9">
      <c r="A110" s="4" t="s">
        <v>2897</v>
      </c>
      <c r="B110" s="4" t="s">
        <v>247</v>
      </c>
      <c r="C110" s="4" t="s">
        <v>251</v>
      </c>
      <c r="D110" s="4" t="s">
        <v>1214</v>
      </c>
      <c r="E110" s="54">
        <v>3795.2744445000003</v>
      </c>
      <c r="F110" s="123">
        <v>6126.3510000000006</v>
      </c>
      <c r="G110" s="123">
        <v>2331.0765555000003</v>
      </c>
      <c r="I110" s="4" t="s">
        <v>2899</v>
      </c>
    </row>
    <row r="111" spans="1:9">
      <c r="A111" s="4" t="s">
        <v>2898</v>
      </c>
      <c r="B111" s="4" t="s">
        <v>243</v>
      </c>
      <c r="C111" s="4" t="s">
        <v>281</v>
      </c>
      <c r="D111" s="4" t="s">
        <v>933</v>
      </c>
      <c r="E111" s="54">
        <v>2640.7595970000002</v>
      </c>
      <c r="F111" s="123">
        <v>6797.322000000001</v>
      </c>
      <c r="G111" s="123">
        <v>4156.5624030000008</v>
      </c>
      <c r="I111" s="4" t="s">
        <v>2900</v>
      </c>
    </row>
    <row r="112" spans="1:9">
      <c r="A112" s="4" t="s">
        <v>2899</v>
      </c>
      <c r="B112" s="4" t="s">
        <v>247</v>
      </c>
      <c r="C112" s="4" t="s">
        <v>279</v>
      </c>
      <c r="D112" s="4" t="s">
        <v>723</v>
      </c>
      <c r="E112" s="54">
        <v>1379.9827125000002</v>
      </c>
      <c r="F112" s="123">
        <v>2227.5750000000003</v>
      </c>
      <c r="G112" s="123">
        <v>847.59228750000011</v>
      </c>
      <c r="I112" s="4" t="s">
        <v>2901</v>
      </c>
    </row>
    <row r="113" spans="1:9">
      <c r="A113" s="4" t="s">
        <v>2900</v>
      </c>
      <c r="B113" s="4" t="s">
        <v>275</v>
      </c>
      <c r="C113" s="4" t="s">
        <v>303</v>
      </c>
      <c r="D113" s="4" t="s">
        <v>1059</v>
      </c>
      <c r="E113" s="54">
        <v>5897.7624510000014</v>
      </c>
      <c r="F113" s="123">
        <v>8260.1715000000004</v>
      </c>
      <c r="G113" s="123">
        <v>2362.409048999999</v>
      </c>
      <c r="I113" s="4" t="s">
        <v>2902</v>
      </c>
    </row>
    <row r="114" spans="1:9">
      <c r="A114" s="4" t="s">
        <v>2901</v>
      </c>
      <c r="B114" s="4" t="s">
        <v>247</v>
      </c>
      <c r="C114" s="4" t="s">
        <v>303</v>
      </c>
      <c r="D114" s="4" t="s">
        <v>1061</v>
      </c>
      <c r="E114" s="54">
        <v>6442.4045070000011</v>
      </c>
      <c r="F114" s="123">
        <v>6562.1640000000007</v>
      </c>
      <c r="G114" s="123">
        <v>119.75949299999957</v>
      </c>
      <c r="I114" s="4" t="s">
        <v>2903</v>
      </c>
    </row>
    <row r="115" spans="1:9">
      <c r="A115" s="4" t="s">
        <v>2902</v>
      </c>
      <c r="B115" s="4" t="s">
        <v>264</v>
      </c>
      <c r="C115" s="4" t="s">
        <v>251</v>
      </c>
      <c r="D115" s="4" t="s">
        <v>1069</v>
      </c>
      <c r="E115" s="54">
        <v>2260.6156125000002</v>
      </c>
      <c r="F115" s="123">
        <v>3712.0125000000003</v>
      </c>
      <c r="G115" s="123">
        <v>1451.3968875</v>
      </c>
      <c r="I115" s="4" t="s">
        <v>2904</v>
      </c>
    </row>
    <row r="116" spans="1:9">
      <c r="A116" s="4" t="s">
        <v>2903</v>
      </c>
      <c r="B116" s="4" t="s">
        <v>264</v>
      </c>
      <c r="C116" s="4" t="s">
        <v>281</v>
      </c>
      <c r="D116" s="4" t="s">
        <v>1126</v>
      </c>
      <c r="E116" s="54">
        <v>9718.0659056250024</v>
      </c>
      <c r="F116" s="123">
        <v>9898.7175000000007</v>
      </c>
      <c r="G116" s="123">
        <v>180.65159437499824</v>
      </c>
      <c r="I116" s="4" t="s">
        <v>2905</v>
      </c>
    </row>
    <row r="117" spans="1:9">
      <c r="A117" s="4" t="s">
        <v>2904</v>
      </c>
      <c r="B117" s="4" t="s">
        <v>264</v>
      </c>
      <c r="C117" s="4" t="s">
        <v>279</v>
      </c>
      <c r="D117" s="4" t="s">
        <v>1394</v>
      </c>
      <c r="E117" s="54">
        <v>49.619666250000009</v>
      </c>
      <c r="F117" s="123">
        <v>85.921500000000009</v>
      </c>
      <c r="G117" s="123">
        <v>36.30183375</v>
      </c>
      <c r="I117" s="4" t="s">
        <v>2906</v>
      </c>
    </row>
    <row r="118" spans="1:9">
      <c r="A118" s="4" t="s">
        <v>2905</v>
      </c>
      <c r="B118" s="4" t="s">
        <v>275</v>
      </c>
      <c r="C118" s="4" t="s">
        <v>256</v>
      </c>
      <c r="D118" s="4" t="s">
        <v>2024</v>
      </c>
      <c r="E118" s="54">
        <v>1511.0319262500002</v>
      </c>
      <c r="F118" s="123">
        <v>2616.5054999999998</v>
      </c>
      <c r="G118" s="123">
        <v>1105.4735737499996</v>
      </c>
      <c r="I118" s="4" t="s">
        <v>2907</v>
      </c>
    </row>
    <row r="119" spans="1:9">
      <c r="A119" s="4" t="s">
        <v>2906</v>
      </c>
      <c r="B119" s="4" t="s">
        <v>267</v>
      </c>
      <c r="C119" s="4" t="s">
        <v>245</v>
      </c>
      <c r="D119" s="4" t="s">
        <v>691</v>
      </c>
      <c r="E119" s="54">
        <v>3582.6448061250003</v>
      </c>
      <c r="F119" s="123">
        <v>3649.2435</v>
      </c>
      <c r="G119" s="123">
        <v>66.598693874999753</v>
      </c>
      <c r="I119" s="4" t="s">
        <v>2908</v>
      </c>
    </row>
    <row r="120" spans="1:9">
      <c r="A120" s="4" t="s">
        <v>2907</v>
      </c>
      <c r="B120" s="4" t="s">
        <v>243</v>
      </c>
      <c r="C120" s="4" t="s">
        <v>265</v>
      </c>
      <c r="D120" s="4" t="s">
        <v>1972</v>
      </c>
      <c r="E120" s="54">
        <v>4942.2847950000014</v>
      </c>
      <c r="F120" s="123">
        <v>6921.9675000000007</v>
      </c>
      <c r="G120" s="123">
        <v>1979.6827049999993</v>
      </c>
      <c r="I120" s="4" t="s">
        <v>2909</v>
      </c>
    </row>
    <row r="121" spans="1:9">
      <c r="A121" s="4" t="s">
        <v>2908</v>
      </c>
      <c r="B121" s="4" t="s">
        <v>247</v>
      </c>
      <c r="C121" s="4" t="s">
        <v>254</v>
      </c>
      <c r="D121" s="4" t="s">
        <v>1266</v>
      </c>
      <c r="E121" s="54">
        <v>5878.3405353750004</v>
      </c>
      <c r="F121" s="123">
        <v>5987.6144999999997</v>
      </c>
      <c r="G121" s="123">
        <v>109.27396462499928</v>
      </c>
      <c r="I121" s="4" t="s">
        <v>2910</v>
      </c>
    </row>
    <row r="122" spans="1:9">
      <c r="A122" s="4" t="s">
        <v>2909</v>
      </c>
      <c r="B122" s="4" t="s">
        <v>247</v>
      </c>
      <c r="C122" s="4" t="s">
        <v>279</v>
      </c>
      <c r="D122" s="4" t="s">
        <v>1123</v>
      </c>
      <c r="E122" s="54">
        <v>3176.7718342499998</v>
      </c>
      <c r="F122" s="123">
        <v>7036.0394999999999</v>
      </c>
      <c r="G122" s="123">
        <v>3859.2676657500001</v>
      </c>
      <c r="I122" s="4" t="s">
        <v>2911</v>
      </c>
    </row>
    <row r="123" spans="1:9">
      <c r="A123" s="4" t="s">
        <v>2910</v>
      </c>
      <c r="B123" s="4" t="s">
        <v>267</v>
      </c>
      <c r="C123" s="4" t="s">
        <v>265</v>
      </c>
      <c r="D123" s="4" t="s">
        <v>363</v>
      </c>
      <c r="E123" s="54">
        <v>2939.4178065000001</v>
      </c>
      <c r="F123" s="123">
        <v>7566.0690000000004</v>
      </c>
      <c r="G123" s="123">
        <v>4626.6511934999999</v>
      </c>
      <c r="I123" s="4" t="s">
        <v>2912</v>
      </c>
    </row>
    <row r="124" spans="1:9">
      <c r="A124" s="4" t="s">
        <v>2911</v>
      </c>
      <c r="B124" s="4" t="s">
        <v>247</v>
      </c>
      <c r="C124" s="4" t="s">
        <v>251</v>
      </c>
      <c r="D124" s="4" t="s">
        <v>699</v>
      </c>
      <c r="E124" s="54">
        <v>799.92163125000013</v>
      </c>
      <c r="F124" s="123">
        <v>1291.2375</v>
      </c>
      <c r="G124" s="123">
        <v>491.31586874999982</v>
      </c>
      <c r="I124" s="4" t="s">
        <v>2913</v>
      </c>
    </row>
    <row r="125" spans="1:9">
      <c r="A125" s="4" t="s">
        <v>2912</v>
      </c>
      <c r="B125" s="4" t="s">
        <v>247</v>
      </c>
      <c r="C125" s="4" t="s">
        <v>279</v>
      </c>
      <c r="D125" s="4" t="s">
        <v>2001</v>
      </c>
      <c r="E125" s="54">
        <v>2669.1103845000002</v>
      </c>
      <c r="F125" s="123">
        <v>6870.2970000000005</v>
      </c>
      <c r="G125" s="123">
        <v>4201.1866155000007</v>
      </c>
      <c r="I125" s="4" t="s">
        <v>2914</v>
      </c>
    </row>
    <row r="126" spans="1:9">
      <c r="A126" s="4" t="s">
        <v>2913</v>
      </c>
      <c r="B126" s="4" t="s">
        <v>267</v>
      </c>
      <c r="C126" s="4" t="s">
        <v>254</v>
      </c>
      <c r="D126" s="4" t="s">
        <v>631</v>
      </c>
      <c r="E126" s="54">
        <v>258.08290199999999</v>
      </c>
      <c r="F126" s="123">
        <v>279.31049999999999</v>
      </c>
      <c r="G126" s="123">
        <v>21.227598</v>
      </c>
      <c r="I126" s="4" t="s">
        <v>2915</v>
      </c>
    </row>
    <row r="127" spans="1:9">
      <c r="A127" s="4" t="s">
        <v>2914</v>
      </c>
      <c r="B127" s="4" t="s">
        <v>247</v>
      </c>
      <c r="C127" s="4" t="s">
        <v>254</v>
      </c>
      <c r="D127" s="4" t="s">
        <v>604</v>
      </c>
      <c r="E127" s="54">
        <v>64.782569250000009</v>
      </c>
      <c r="F127" s="123">
        <v>166.75050000000002</v>
      </c>
      <c r="G127" s="123">
        <v>101.96793075000001</v>
      </c>
      <c r="I127" s="4" t="s">
        <v>2916</v>
      </c>
    </row>
    <row r="128" spans="1:9">
      <c r="A128" s="4" t="s">
        <v>2915</v>
      </c>
      <c r="B128" s="4" t="s">
        <v>243</v>
      </c>
      <c r="C128" s="4" t="s">
        <v>251</v>
      </c>
      <c r="D128" s="4" t="s">
        <v>1705</v>
      </c>
      <c r="E128" s="54">
        <v>6478.9456567500001</v>
      </c>
      <c r="F128" s="123">
        <v>10458.3465</v>
      </c>
      <c r="G128" s="123">
        <v>3979.4008432499995</v>
      </c>
      <c r="I128" s="4" t="s">
        <v>2917</v>
      </c>
    </row>
    <row r="129" spans="1:9">
      <c r="A129" s="4" t="s">
        <v>2916</v>
      </c>
      <c r="B129" s="4" t="s">
        <v>247</v>
      </c>
      <c r="C129" s="4" t="s">
        <v>256</v>
      </c>
      <c r="D129" s="4" t="s">
        <v>2109</v>
      </c>
      <c r="E129" s="54">
        <v>921.88404000000014</v>
      </c>
      <c r="F129" s="123">
        <v>1596.336</v>
      </c>
      <c r="G129" s="123">
        <v>674.45195999999987</v>
      </c>
      <c r="I129" s="4" t="s">
        <v>2918</v>
      </c>
    </row>
    <row r="130" spans="1:9">
      <c r="A130" s="4" t="s">
        <v>2917</v>
      </c>
      <c r="B130" s="4" t="s">
        <v>264</v>
      </c>
      <c r="C130" s="4" t="s">
        <v>268</v>
      </c>
      <c r="D130" s="4" t="s">
        <v>558</v>
      </c>
      <c r="E130" s="54">
        <v>470.19232575000001</v>
      </c>
      <c r="F130" s="123">
        <v>1041.4005</v>
      </c>
      <c r="G130" s="123">
        <v>571.20817424999996</v>
      </c>
      <c r="I130" s="4" t="s">
        <v>2919</v>
      </c>
    </row>
    <row r="131" spans="1:9">
      <c r="A131" s="4" t="s">
        <v>2918</v>
      </c>
      <c r="B131" s="4" t="s">
        <v>264</v>
      </c>
      <c r="C131" s="4" t="s">
        <v>265</v>
      </c>
      <c r="D131" s="4" t="s">
        <v>1571</v>
      </c>
      <c r="E131" s="54">
        <v>5692.0372740000012</v>
      </c>
      <c r="F131" s="123">
        <v>5797.8480000000009</v>
      </c>
      <c r="G131" s="123">
        <v>105.8107259999997</v>
      </c>
      <c r="I131" s="4" t="s">
        <v>2920</v>
      </c>
    </row>
    <row r="132" spans="1:9">
      <c r="A132" s="4" t="s">
        <v>2919</v>
      </c>
      <c r="B132" s="4" t="s">
        <v>264</v>
      </c>
      <c r="C132" s="4" t="s">
        <v>262</v>
      </c>
      <c r="D132" s="4" t="s">
        <v>1475</v>
      </c>
      <c r="E132" s="54">
        <v>1950.271344</v>
      </c>
      <c r="F132" s="123">
        <v>3202.4160000000002</v>
      </c>
      <c r="G132" s="123">
        <v>1252.1446560000002</v>
      </c>
      <c r="I132" s="4" t="s">
        <v>2921</v>
      </c>
    </row>
    <row r="133" spans="1:9">
      <c r="A133" s="4" t="s">
        <v>2920</v>
      </c>
      <c r="B133" s="4" t="s">
        <v>275</v>
      </c>
      <c r="C133" s="4" t="s">
        <v>245</v>
      </c>
      <c r="D133" s="4" t="s">
        <v>722</v>
      </c>
      <c r="E133" s="54">
        <v>2992.1915047500001</v>
      </c>
      <c r="F133" s="123">
        <v>4830.0105000000003</v>
      </c>
      <c r="G133" s="123">
        <v>1837.8189952500002</v>
      </c>
      <c r="I133" s="4" t="s">
        <v>2922</v>
      </c>
    </row>
    <row r="134" spans="1:9">
      <c r="A134" s="4" t="s">
        <v>2921</v>
      </c>
      <c r="B134" s="4" t="s">
        <v>247</v>
      </c>
      <c r="C134" s="4" t="s">
        <v>256</v>
      </c>
      <c r="D134" s="4" t="s">
        <v>569</v>
      </c>
      <c r="E134" s="54">
        <v>2078.9919675000001</v>
      </c>
      <c r="F134" s="123">
        <v>4399.9830000000002</v>
      </c>
      <c r="G134" s="123">
        <v>2320.9910325000001</v>
      </c>
      <c r="I134" s="4" t="s">
        <v>2923</v>
      </c>
    </row>
    <row r="135" spans="1:9">
      <c r="A135" s="4" t="s">
        <v>2922</v>
      </c>
      <c r="B135" s="4" t="s">
        <v>247</v>
      </c>
      <c r="C135" s="4" t="s">
        <v>245</v>
      </c>
      <c r="D135" s="4" t="s">
        <v>797</v>
      </c>
      <c r="E135" s="54">
        <v>1630.8571387500001</v>
      </c>
      <c r="F135" s="123">
        <v>3451.5495000000001</v>
      </c>
      <c r="G135" s="123">
        <v>1820.69236125</v>
      </c>
      <c r="I135" s="4" t="s">
        <v>2924</v>
      </c>
    </row>
    <row r="136" spans="1:9">
      <c r="A136" s="4" t="s">
        <v>2923</v>
      </c>
      <c r="B136" s="4" t="s">
        <v>247</v>
      </c>
      <c r="C136" s="4" t="s">
        <v>281</v>
      </c>
      <c r="D136" s="4" t="s">
        <v>1322</v>
      </c>
      <c r="E136" s="54">
        <v>4184.6552842500005</v>
      </c>
      <c r="F136" s="123">
        <v>6754.8914999999997</v>
      </c>
      <c r="G136" s="123">
        <v>2570.2362157499992</v>
      </c>
      <c r="I136" s="4" t="s">
        <v>2925</v>
      </c>
    </row>
    <row r="137" spans="1:9">
      <c r="A137" s="4" t="s">
        <v>2924</v>
      </c>
      <c r="B137" s="4" t="s">
        <v>264</v>
      </c>
      <c r="C137" s="4" t="s">
        <v>254</v>
      </c>
      <c r="D137" s="4" t="s">
        <v>1552</v>
      </c>
      <c r="E137" s="54">
        <v>4196.3412330000001</v>
      </c>
      <c r="F137" s="123">
        <v>9294.2219999999998</v>
      </c>
      <c r="G137" s="123">
        <v>5097.8807669999997</v>
      </c>
      <c r="I137" s="4" t="s">
        <v>2926</v>
      </c>
    </row>
    <row r="138" spans="1:9">
      <c r="A138" s="4" t="s">
        <v>2925</v>
      </c>
      <c r="B138" s="4" t="s">
        <v>247</v>
      </c>
      <c r="C138" s="4" t="s">
        <v>276</v>
      </c>
      <c r="D138" s="4" t="s">
        <v>1504</v>
      </c>
      <c r="E138" s="54">
        <v>3023.0086950000004</v>
      </c>
      <c r="F138" s="123">
        <v>6397.902</v>
      </c>
      <c r="G138" s="123">
        <v>3374.8933049999996</v>
      </c>
      <c r="I138" s="4" t="s">
        <v>2927</v>
      </c>
    </row>
    <row r="139" spans="1:9">
      <c r="A139" s="4" t="s">
        <v>2926</v>
      </c>
      <c r="B139" s="4" t="s">
        <v>267</v>
      </c>
      <c r="C139" s="4" t="s">
        <v>288</v>
      </c>
      <c r="D139" s="4" t="s">
        <v>2092</v>
      </c>
      <c r="E139" s="54">
        <v>2099.9024235000002</v>
      </c>
      <c r="F139" s="123">
        <v>3389.6730000000002</v>
      </c>
      <c r="G139" s="123">
        <v>1289.7705765000001</v>
      </c>
      <c r="I139" s="4" t="s">
        <v>2928</v>
      </c>
    </row>
    <row r="140" spans="1:9">
      <c r="A140" s="4" t="s">
        <v>2927</v>
      </c>
      <c r="B140" s="4" t="s">
        <v>275</v>
      </c>
      <c r="C140" s="4" t="s">
        <v>279</v>
      </c>
      <c r="D140" s="4" t="s">
        <v>1609</v>
      </c>
      <c r="E140" s="54">
        <v>9498.7236960000009</v>
      </c>
      <c r="F140" s="123">
        <v>10280.004000000001</v>
      </c>
      <c r="G140" s="123">
        <v>781.28030399999989</v>
      </c>
      <c r="I140" s="4" t="s">
        <v>2929</v>
      </c>
    </row>
    <row r="141" spans="1:9">
      <c r="A141" s="4" t="s">
        <v>2928</v>
      </c>
      <c r="B141" s="4" t="s">
        <v>275</v>
      </c>
      <c r="C141" s="4" t="s">
        <v>317</v>
      </c>
      <c r="D141" s="4" t="s">
        <v>349</v>
      </c>
      <c r="E141" s="54">
        <v>2692.8760950000001</v>
      </c>
      <c r="F141" s="123">
        <v>6931.47</v>
      </c>
      <c r="G141" s="123">
        <v>4238.5939049999997</v>
      </c>
      <c r="I141" s="4" t="s">
        <v>2930</v>
      </c>
    </row>
    <row r="142" spans="1:9">
      <c r="A142" s="4" t="s">
        <v>2929</v>
      </c>
      <c r="B142" s="4" t="s">
        <v>247</v>
      </c>
      <c r="C142" s="4" t="s">
        <v>281</v>
      </c>
      <c r="D142" s="4" t="s">
        <v>1221</v>
      </c>
      <c r="E142" s="54">
        <v>5967.5970060000009</v>
      </c>
      <c r="F142" s="123">
        <v>8357.9789999999994</v>
      </c>
      <c r="G142" s="123">
        <v>2390.3819939999985</v>
      </c>
      <c r="I142" s="4" t="s">
        <v>2931</v>
      </c>
    </row>
    <row r="143" spans="1:9">
      <c r="A143" s="4" t="s">
        <v>2930</v>
      </c>
      <c r="B143" s="4" t="s">
        <v>247</v>
      </c>
      <c r="C143" s="4" t="s">
        <v>259</v>
      </c>
      <c r="D143" s="4" t="s">
        <v>1319</v>
      </c>
      <c r="E143" s="54">
        <v>1455.1302150000001</v>
      </c>
      <c r="F143" s="123">
        <v>2519.7059999999997</v>
      </c>
      <c r="G143" s="123">
        <v>1064.5757849999995</v>
      </c>
      <c r="I143" s="4" t="s">
        <v>2932</v>
      </c>
    </row>
    <row r="144" spans="1:9">
      <c r="A144" s="4" t="s">
        <v>2931</v>
      </c>
      <c r="B144" s="4" t="s">
        <v>264</v>
      </c>
      <c r="C144" s="4" t="s">
        <v>251</v>
      </c>
      <c r="D144" s="4" t="s">
        <v>1430</v>
      </c>
      <c r="E144" s="54">
        <v>3245.8702499999999</v>
      </c>
      <c r="F144" s="123">
        <v>5239.5</v>
      </c>
      <c r="G144" s="123">
        <v>1993.6297500000001</v>
      </c>
      <c r="I144" s="4" t="s">
        <v>2933</v>
      </c>
    </row>
    <row r="145" spans="1:9">
      <c r="A145" s="4" t="s">
        <v>2932</v>
      </c>
      <c r="B145" s="4" t="s">
        <v>267</v>
      </c>
      <c r="C145" s="4" t="s">
        <v>262</v>
      </c>
      <c r="D145" s="4" t="s">
        <v>971</v>
      </c>
      <c r="E145" s="54">
        <v>673.51548600000012</v>
      </c>
      <c r="F145" s="123">
        <v>943.29900000000009</v>
      </c>
      <c r="G145" s="123">
        <v>269.78351399999997</v>
      </c>
      <c r="I145" s="4" t="s">
        <v>2934</v>
      </c>
    </row>
    <row r="146" spans="1:9">
      <c r="A146" s="4" t="s">
        <v>2933</v>
      </c>
      <c r="B146" s="4" t="s">
        <v>267</v>
      </c>
      <c r="C146" s="4" t="s">
        <v>262</v>
      </c>
      <c r="D146" s="4" t="s">
        <v>1364</v>
      </c>
      <c r="E146" s="54">
        <v>2647.9105222500002</v>
      </c>
      <c r="F146" s="123">
        <v>6815.7285000000002</v>
      </c>
      <c r="G146" s="123">
        <v>4167.81797775</v>
      </c>
      <c r="I146" s="4" t="s">
        <v>2935</v>
      </c>
    </row>
    <row r="147" spans="1:9">
      <c r="A147" s="4" t="s">
        <v>2934</v>
      </c>
      <c r="B147" s="4" t="s">
        <v>247</v>
      </c>
      <c r="C147" s="4" t="s">
        <v>254</v>
      </c>
      <c r="D147" s="4" t="s">
        <v>1193</v>
      </c>
      <c r="E147" s="54">
        <v>3176.1922500000005</v>
      </c>
      <c r="F147" s="123">
        <v>3437.4375</v>
      </c>
      <c r="G147" s="123">
        <v>261.24524999999949</v>
      </c>
      <c r="I147" s="4" t="s">
        <v>2936</v>
      </c>
    </row>
    <row r="148" spans="1:9">
      <c r="A148" s="4" t="s">
        <v>2935</v>
      </c>
      <c r="B148" s="4" t="s">
        <v>247</v>
      </c>
      <c r="C148" s="4" t="s">
        <v>262</v>
      </c>
      <c r="D148" s="4" t="s">
        <v>398</v>
      </c>
      <c r="E148" s="54">
        <v>1957.0201875000002</v>
      </c>
      <c r="F148" s="123">
        <v>5037.375</v>
      </c>
      <c r="G148" s="123">
        <v>3080.3548124999998</v>
      </c>
      <c r="I148" s="4" t="s">
        <v>2937</v>
      </c>
    </row>
    <row r="149" spans="1:9">
      <c r="A149" s="4" t="s">
        <v>2936</v>
      </c>
      <c r="B149" s="4" t="s">
        <v>264</v>
      </c>
      <c r="C149" s="4" t="s">
        <v>262</v>
      </c>
      <c r="D149" s="4" t="s">
        <v>387</v>
      </c>
      <c r="E149" s="54">
        <v>3173.7463537500003</v>
      </c>
      <c r="F149" s="123">
        <v>6716.9234999999999</v>
      </c>
      <c r="G149" s="123">
        <v>3543.1771462499996</v>
      </c>
      <c r="I149" s="4" t="s">
        <v>2938</v>
      </c>
    </row>
    <row r="150" spans="1:9">
      <c r="A150" s="4" t="s">
        <v>2937</v>
      </c>
      <c r="B150" s="4" t="s">
        <v>267</v>
      </c>
      <c r="C150" s="4" t="s">
        <v>276</v>
      </c>
      <c r="D150" s="4" t="s">
        <v>632</v>
      </c>
      <c r="E150" s="54">
        <v>1429.9572734999999</v>
      </c>
      <c r="F150" s="123">
        <v>2348.0415000000003</v>
      </c>
      <c r="G150" s="123">
        <v>918.08422650000034</v>
      </c>
      <c r="I150" s="4" t="s">
        <v>2939</v>
      </c>
    </row>
    <row r="151" spans="1:9">
      <c r="A151" s="4" t="s">
        <v>2938</v>
      </c>
      <c r="B151" s="4" t="s">
        <v>275</v>
      </c>
      <c r="C151" s="4" t="s">
        <v>268</v>
      </c>
      <c r="D151" s="4" t="s">
        <v>966</v>
      </c>
      <c r="E151" s="54">
        <v>185.17843575000003</v>
      </c>
      <c r="F151" s="123">
        <v>410.14050000000003</v>
      </c>
      <c r="G151" s="123">
        <v>224.96206425</v>
      </c>
      <c r="I151" s="4" t="s">
        <v>2940</v>
      </c>
    </row>
    <row r="152" spans="1:9">
      <c r="A152" s="4" t="s">
        <v>2939</v>
      </c>
      <c r="B152" s="4" t="s">
        <v>264</v>
      </c>
      <c r="C152" s="4" t="s">
        <v>303</v>
      </c>
      <c r="D152" s="4" t="s">
        <v>995</v>
      </c>
      <c r="E152" s="54">
        <v>1788.5757172500003</v>
      </c>
      <c r="F152" s="123">
        <v>4603.7984999999999</v>
      </c>
      <c r="G152" s="123">
        <v>2815.2227827499996</v>
      </c>
      <c r="I152" s="4" t="s">
        <v>2941</v>
      </c>
    </row>
    <row r="153" spans="1:9">
      <c r="A153" s="4" t="s">
        <v>2940</v>
      </c>
      <c r="B153" s="4" t="s">
        <v>267</v>
      </c>
      <c r="C153" s="4" t="s">
        <v>265</v>
      </c>
      <c r="D153" s="4" t="s">
        <v>1303</v>
      </c>
      <c r="E153" s="54">
        <v>2333.3307794999996</v>
      </c>
      <c r="F153" s="123">
        <v>5167.9529999999995</v>
      </c>
      <c r="G153" s="123">
        <v>2834.6222204999999</v>
      </c>
      <c r="I153" s="4" t="s">
        <v>2942</v>
      </c>
    </row>
    <row r="154" spans="1:9">
      <c r="A154" s="4" t="s">
        <v>2941</v>
      </c>
      <c r="B154" s="4" t="s">
        <v>275</v>
      </c>
      <c r="C154" s="4" t="s">
        <v>254</v>
      </c>
      <c r="D154" s="4" t="s">
        <v>782</v>
      </c>
      <c r="E154" s="54">
        <v>4385.9491829999997</v>
      </c>
      <c r="F154" s="123">
        <v>7201.8869999999997</v>
      </c>
      <c r="G154" s="123">
        <v>2815.937817</v>
      </c>
      <c r="I154" s="4" t="s">
        <v>2943</v>
      </c>
    </row>
    <row r="155" spans="1:9">
      <c r="A155" s="4" t="s">
        <v>2942</v>
      </c>
      <c r="B155" s="4" t="s">
        <v>247</v>
      </c>
      <c r="C155" s="4" t="s">
        <v>303</v>
      </c>
      <c r="D155" s="4" t="s">
        <v>351</v>
      </c>
      <c r="E155" s="54">
        <v>4681.8474491250008</v>
      </c>
      <c r="F155" s="123">
        <v>4768.8795</v>
      </c>
      <c r="G155" s="123">
        <v>87.032050874999186</v>
      </c>
      <c r="I155" s="4" t="s">
        <v>2944</v>
      </c>
    </row>
    <row r="156" spans="1:9">
      <c r="A156" s="4" t="s">
        <v>2943</v>
      </c>
      <c r="B156" s="4" t="s">
        <v>243</v>
      </c>
      <c r="C156" s="4" t="s">
        <v>259</v>
      </c>
      <c r="D156" s="4" t="s">
        <v>531</v>
      </c>
      <c r="E156" s="54">
        <v>5342.8914000000004</v>
      </c>
      <c r="F156" s="123">
        <v>5782.35</v>
      </c>
      <c r="G156" s="123">
        <v>439.45859999999993</v>
      </c>
      <c r="I156" s="4" t="s">
        <v>2945</v>
      </c>
    </row>
    <row r="157" spans="1:9">
      <c r="A157" s="4" t="s">
        <v>2944</v>
      </c>
      <c r="B157" s="4" t="s">
        <v>267</v>
      </c>
      <c r="C157" s="4" t="s">
        <v>268</v>
      </c>
      <c r="D157" s="4" t="s">
        <v>516</v>
      </c>
      <c r="E157" s="54">
        <v>2717.56051875</v>
      </c>
      <c r="F157" s="123">
        <v>4705.7325000000001</v>
      </c>
      <c r="G157" s="123">
        <v>1988.17198125</v>
      </c>
      <c r="I157" s="4" t="s">
        <v>2946</v>
      </c>
    </row>
    <row r="158" spans="1:9">
      <c r="A158" s="4" t="s">
        <v>2945</v>
      </c>
      <c r="B158" s="4" t="s">
        <v>267</v>
      </c>
      <c r="C158" s="4" t="s">
        <v>288</v>
      </c>
      <c r="D158" s="4" t="s">
        <v>637</v>
      </c>
      <c r="E158" s="54">
        <v>1260.1387574999999</v>
      </c>
      <c r="F158" s="123">
        <v>2791.0050000000001</v>
      </c>
      <c r="G158" s="123">
        <v>1530.8662425000002</v>
      </c>
      <c r="I158" s="4" t="s">
        <v>2947</v>
      </c>
    </row>
    <row r="159" spans="1:9">
      <c r="A159" s="4" t="s">
        <v>2946</v>
      </c>
      <c r="B159" s="4" t="s">
        <v>243</v>
      </c>
      <c r="C159" s="4" t="s">
        <v>262</v>
      </c>
      <c r="D159" s="4" t="s">
        <v>2129</v>
      </c>
      <c r="E159" s="54">
        <v>1882.8635017500001</v>
      </c>
      <c r="F159" s="123">
        <v>4846.4955</v>
      </c>
      <c r="G159" s="123">
        <v>2963.6319982499999</v>
      </c>
      <c r="I159" s="4" t="s">
        <v>2948</v>
      </c>
    </row>
    <row r="160" spans="1:9">
      <c r="A160" s="4" t="s">
        <v>2947</v>
      </c>
      <c r="B160" s="4" t="s">
        <v>247</v>
      </c>
      <c r="C160" s="4" t="s">
        <v>259</v>
      </c>
      <c r="D160" s="4" t="s">
        <v>1868</v>
      </c>
      <c r="E160" s="54">
        <v>4047.9167295000002</v>
      </c>
      <c r="F160" s="123">
        <v>6646.8255000000008</v>
      </c>
      <c r="G160" s="123">
        <v>2598.9087705000006</v>
      </c>
      <c r="I160" s="4" t="s">
        <v>2949</v>
      </c>
    </row>
    <row r="161" spans="1:9">
      <c r="A161" s="4" t="s">
        <v>2948</v>
      </c>
      <c r="B161" s="4" t="s">
        <v>267</v>
      </c>
      <c r="C161" s="4" t="s">
        <v>317</v>
      </c>
      <c r="D161" s="4" t="s">
        <v>483</v>
      </c>
      <c r="E161" s="54">
        <v>984.14618400000006</v>
      </c>
      <c r="F161" s="123">
        <v>1378.356</v>
      </c>
      <c r="G161" s="123">
        <v>394.20981599999993</v>
      </c>
      <c r="I161" s="4" t="s">
        <v>2950</v>
      </c>
    </row>
    <row r="162" spans="1:9">
      <c r="A162" s="4" t="s">
        <v>2949</v>
      </c>
      <c r="B162" s="4" t="s">
        <v>275</v>
      </c>
      <c r="C162" s="4" t="s">
        <v>303</v>
      </c>
      <c r="D162" s="4" t="s">
        <v>1204</v>
      </c>
      <c r="E162" s="54">
        <v>4113.3818013750006</v>
      </c>
      <c r="F162" s="123">
        <v>4189.8464999999997</v>
      </c>
      <c r="G162" s="123">
        <v>76.464698624999073</v>
      </c>
      <c r="I162" s="4" t="s">
        <v>2951</v>
      </c>
    </row>
    <row r="163" spans="1:9">
      <c r="A163" s="4" t="s">
        <v>2950</v>
      </c>
      <c r="B163" s="4" t="s">
        <v>247</v>
      </c>
      <c r="C163" s="4" t="s">
        <v>256</v>
      </c>
      <c r="D163" s="4" t="s">
        <v>1244</v>
      </c>
      <c r="E163" s="54">
        <v>3617.8952040000004</v>
      </c>
      <c r="F163" s="123">
        <v>3915.471</v>
      </c>
      <c r="G163" s="123">
        <v>297.57579599999963</v>
      </c>
      <c r="I163" s="4" t="s">
        <v>2952</v>
      </c>
    </row>
    <row r="164" spans="1:9">
      <c r="A164" s="4" t="s">
        <v>2951</v>
      </c>
      <c r="B164" s="4" t="s">
        <v>247</v>
      </c>
      <c r="C164" s="4" t="s">
        <v>251</v>
      </c>
      <c r="D164" s="4" t="s">
        <v>792</v>
      </c>
      <c r="E164" s="54">
        <v>101.73429</v>
      </c>
      <c r="F164" s="123">
        <v>142.48499999999999</v>
      </c>
      <c r="G164" s="123">
        <v>40.750709999999984</v>
      </c>
      <c r="I164" s="4" t="s">
        <v>2953</v>
      </c>
    </row>
    <row r="165" spans="1:9">
      <c r="A165" s="4" t="s">
        <v>2952</v>
      </c>
      <c r="B165" s="4" t="s">
        <v>275</v>
      </c>
      <c r="C165" s="4" t="s">
        <v>265</v>
      </c>
      <c r="D165" s="4" t="s">
        <v>1391</v>
      </c>
      <c r="E165" s="54">
        <v>806.83077824999998</v>
      </c>
      <c r="F165" s="123">
        <v>2076.7845000000002</v>
      </c>
      <c r="G165" s="123">
        <v>1269.9537217500001</v>
      </c>
      <c r="I165" s="4" t="s">
        <v>2954</v>
      </c>
    </row>
    <row r="166" spans="1:9">
      <c r="A166" s="4" t="s">
        <v>2953</v>
      </c>
      <c r="B166" s="4" t="s">
        <v>275</v>
      </c>
      <c r="C166" s="4" t="s">
        <v>262</v>
      </c>
      <c r="D166" s="4" t="s">
        <v>1841</v>
      </c>
      <c r="E166" s="54">
        <v>2135.28065625</v>
      </c>
      <c r="F166" s="123">
        <v>2711.4675000000002</v>
      </c>
      <c r="G166" s="123">
        <v>576.18684375000021</v>
      </c>
      <c r="I166" s="4" t="s">
        <v>2955</v>
      </c>
    </row>
    <row r="167" spans="1:9">
      <c r="A167" s="4" t="s">
        <v>2954</v>
      </c>
      <c r="B167" s="4" t="s">
        <v>264</v>
      </c>
      <c r="C167" s="4" t="s">
        <v>268</v>
      </c>
      <c r="D167" s="4" t="s">
        <v>1031</v>
      </c>
      <c r="E167" s="54">
        <v>982.1885850000001</v>
      </c>
      <c r="F167" s="123">
        <v>2175.3900000000003</v>
      </c>
      <c r="G167" s="123">
        <v>1193.2014150000002</v>
      </c>
      <c r="I167" s="4" t="s">
        <v>2956</v>
      </c>
    </row>
    <row r="168" spans="1:9">
      <c r="A168" s="4" t="s">
        <v>2955</v>
      </c>
      <c r="B168" s="4" t="s">
        <v>264</v>
      </c>
      <c r="C168" s="4" t="s">
        <v>254</v>
      </c>
      <c r="D168" s="4" t="s">
        <v>314</v>
      </c>
      <c r="E168" s="54">
        <v>1232.0451832499998</v>
      </c>
      <c r="F168" s="123">
        <v>1988.7735</v>
      </c>
      <c r="G168" s="123">
        <v>756.7283167500002</v>
      </c>
      <c r="I168" s="4" t="s">
        <v>2957</v>
      </c>
    </row>
    <row r="169" spans="1:9">
      <c r="A169" s="4" t="s">
        <v>2956</v>
      </c>
      <c r="B169" s="4" t="s">
        <v>247</v>
      </c>
      <c r="C169" s="4" t="s">
        <v>259</v>
      </c>
      <c r="D169" s="4" t="s">
        <v>628</v>
      </c>
      <c r="E169" s="54">
        <v>3799.6826805000001</v>
      </c>
      <c r="F169" s="123">
        <v>8415.6869999999999</v>
      </c>
      <c r="G169" s="123">
        <v>4616.0043194999998</v>
      </c>
      <c r="I169" s="4" t="s">
        <v>2958</v>
      </c>
    </row>
    <row r="170" spans="1:9">
      <c r="A170" s="4" t="s">
        <v>2957</v>
      </c>
      <c r="B170" s="4" t="s">
        <v>247</v>
      </c>
      <c r="C170" s="4" t="s">
        <v>288</v>
      </c>
      <c r="D170" s="4" t="s">
        <v>1637</v>
      </c>
      <c r="E170" s="54">
        <v>2919.2441512500004</v>
      </c>
      <c r="F170" s="123">
        <v>6178.2945</v>
      </c>
      <c r="G170" s="123">
        <v>3259.0503487499996</v>
      </c>
      <c r="I170" s="4" t="s">
        <v>2959</v>
      </c>
    </row>
    <row r="171" spans="1:9">
      <c r="A171" s="4" t="s">
        <v>2958</v>
      </c>
      <c r="B171" s="4" t="s">
        <v>275</v>
      </c>
      <c r="C171" s="4" t="s">
        <v>265</v>
      </c>
      <c r="D171" s="4" t="s">
        <v>1692</v>
      </c>
      <c r="E171" s="54">
        <v>3686.7544875000008</v>
      </c>
      <c r="F171" s="123">
        <v>7802.6550000000007</v>
      </c>
      <c r="G171" s="123">
        <v>4115.9005125000003</v>
      </c>
      <c r="I171" s="4" t="s">
        <v>2960</v>
      </c>
    </row>
    <row r="172" spans="1:9">
      <c r="A172" s="4" t="s">
        <v>2959</v>
      </c>
      <c r="B172" s="4" t="s">
        <v>243</v>
      </c>
      <c r="C172" s="4" t="s">
        <v>256</v>
      </c>
      <c r="D172" s="4" t="s">
        <v>1434</v>
      </c>
      <c r="E172" s="54">
        <v>4790.4652530000003</v>
      </c>
      <c r="F172" s="123">
        <v>7866.1170000000002</v>
      </c>
      <c r="G172" s="123">
        <v>3075.6517469999999</v>
      </c>
      <c r="I172" s="4" t="s">
        <v>2961</v>
      </c>
    </row>
    <row r="173" spans="1:9">
      <c r="A173" s="4" t="s">
        <v>2960</v>
      </c>
      <c r="B173" s="4" t="s">
        <v>247</v>
      </c>
      <c r="C173" s="4" t="s">
        <v>245</v>
      </c>
      <c r="D173" s="4" t="s">
        <v>2119</v>
      </c>
      <c r="E173" s="54">
        <v>6535.3157100000008</v>
      </c>
      <c r="F173" s="123">
        <v>7072.8525000000009</v>
      </c>
      <c r="G173" s="123">
        <v>537.53679000000011</v>
      </c>
      <c r="I173" s="4" t="s">
        <v>2962</v>
      </c>
    </row>
    <row r="174" spans="1:9">
      <c r="A174" s="4" t="s">
        <v>2961</v>
      </c>
      <c r="B174" s="4" t="s">
        <v>247</v>
      </c>
      <c r="C174" s="4" t="s">
        <v>256</v>
      </c>
      <c r="D174" s="4" t="s">
        <v>804</v>
      </c>
      <c r="E174" s="54">
        <v>1458.7357207500004</v>
      </c>
      <c r="F174" s="123">
        <v>2354.6985000000004</v>
      </c>
      <c r="G174" s="123">
        <v>895.96277925000004</v>
      </c>
      <c r="I174" s="4" t="s">
        <v>2963</v>
      </c>
    </row>
    <row r="175" spans="1:9">
      <c r="A175" s="4" t="s">
        <v>2962</v>
      </c>
      <c r="B175" s="4" t="s">
        <v>275</v>
      </c>
      <c r="C175" s="4" t="s">
        <v>265</v>
      </c>
      <c r="D175" s="4" t="s">
        <v>293</v>
      </c>
      <c r="E175" s="54">
        <v>5948.1264150000006</v>
      </c>
      <c r="F175" s="123">
        <v>10299.786</v>
      </c>
      <c r="G175" s="123">
        <v>4351.6595849999994</v>
      </c>
      <c r="I175" s="4" t="s">
        <v>2964</v>
      </c>
    </row>
    <row r="176" spans="1:9">
      <c r="A176" s="4" t="s">
        <v>2963</v>
      </c>
      <c r="B176" s="4" t="s">
        <v>267</v>
      </c>
      <c r="C176" s="4" t="s">
        <v>259</v>
      </c>
      <c r="D176" s="4" t="s">
        <v>1003</v>
      </c>
      <c r="E176" s="54">
        <v>1737.1794825000004</v>
      </c>
      <c r="F176" s="123">
        <v>3008.1030000000001</v>
      </c>
      <c r="G176" s="123">
        <v>1270.9235174999997</v>
      </c>
      <c r="I176" s="4" t="s">
        <v>2965</v>
      </c>
    </row>
    <row r="177" spans="1:9">
      <c r="A177" s="4" t="s">
        <v>2964</v>
      </c>
      <c r="B177" s="4" t="s">
        <v>264</v>
      </c>
      <c r="C177" s="4" t="s">
        <v>262</v>
      </c>
      <c r="D177" s="4" t="s">
        <v>784</v>
      </c>
      <c r="E177" s="54">
        <v>3007.0467000000003</v>
      </c>
      <c r="F177" s="123">
        <v>3818.4720000000002</v>
      </c>
      <c r="G177" s="123">
        <v>811.42529999999988</v>
      </c>
      <c r="I177" s="4" t="s">
        <v>2966</v>
      </c>
    </row>
    <row r="178" spans="1:9">
      <c r="A178" s="4" t="s">
        <v>2965</v>
      </c>
      <c r="B178" s="4" t="s">
        <v>264</v>
      </c>
      <c r="C178" s="4" t="s">
        <v>251</v>
      </c>
      <c r="D178" s="4" t="s">
        <v>904</v>
      </c>
      <c r="E178" s="54">
        <v>7869.1543875000016</v>
      </c>
      <c r="F178" s="123">
        <v>9992.5769999999993</v>
      </c>
      <c r="G178" s="123">
        <v>2123.4226124999977</v>
      </c>
      <c r="I178" s="4" t="s">
        <v>2967</v>
      </c>
    </row>
    <row r="179" spans="1:9">
      <c r="A179" s="4" t="s">
        <v>2966</v>
      </c>
      <c r="B179" s="4" t="s">
        <v>267</v>
      </c>
      <c r="C179" s="4" t="s">
        <v>279</v>
      </c>
      <c r="D179" s="4" t="s">
        <v>616</v>
      </c>
      <c r="E179" s="54">
        <v>2803.03954875</v>
      </c>
      <c r="F179" s="123">
        <v>6208.2825000000003</v>
      </c>
      <c r="G179" s="123">
        <v>3405.2429512500003</v>
      </c>
      <c r="I179" s="4" t="s">
        <v>2968</v>
      </c>
    </row>
    <row r="180" spans="1:9">
      <c r="A180" s="4" t="s">
        <v>2967</v>
      </c>
      <c r="B180" s="4" t="s">
        <v>267</v>
      </c>
      <c r="C180" s="4" t="s">
        <v>268</v>
      </c>
      <c r="D180" s="4" t="s">
        <v>1068</v>
      </c>
      <c r="E180" s="54">
        <v>2862.3187687500008</v>
      </c>
      <c r="F180" s="123">
        <v>6057.817500000001</v>
      </c>
      <c r="G180" s="123">
        <v>3195.4987312500002</v>
      </c>
      <c r="I180" s="4" t="s">
        <v>2969</v>
      </c>
    </row>
    <row r="181" spans="1:9">
      <c r="A181" s="4" t="s">
        <v>2968</v>
      </c>
      <c r="B181" s="4" t="s">
        <v>243</v>
      </c>
      <c r="C181" s="4" t="s">
        <v>276</v>
      </c>
      <c r="D181" s="4" t="s">
        <v>1736</v>
      </c>
      <c r="E181" s="54">
        <v>3235.8776309999998</v>
      </c>
      <c r="F181" s="123">
        <v>4532.0414999999994</v>
      </c>
      <c r="G181" s="123">
        <v>1296.1638689999995</v>
      </c>
      <c r="I181" s="4" t="s">
        <v>2970</v>
      </c>
    </row>
    <row r="182" spans="1:9">
      <c r="A182" s="4" t="s">
        <v>2969</v>
      </c>
      <c r="B182" s="4" t="s">
        <v>267</v>
      </c>
      <c r="C182" s="4" t="s">
        <v>288</v>
      </c>
      <c r="D182" s="4" t="s">
        <v>1991</v>
      </c>
      <c r="E182" s="54">
        <v>1068.5782800000002</v>
      </c>
      <c r="F182" s="123">
        <v>1850.3520000000001</v>
      </c>
      <c r="G182" s="123">
        <v>781.77371999999991</v>
      </c>
      <c r="I182" s="4" t="s">
        <v>2971</v>
      </c>
    </row>
    <row r="183" spans="1:9">
      <c r="A183" s="4" t="s">
        <v>2970</v>
      </c>
      <c r="B183" s="4" t="s">
        <v>243</v>
      </c>
      <c r="C183" s="4" t="s">
        <v>254</v>
      </c>
      <c r="D183" s="4" t="s">
        <v>1573</v>
      </c>
      <c r="E183" s="54">
        <v>10274.151195000002</v>
      </c>
      <c r="F183" s="123">
        <v>10465.14</v>
      </c>
      <c r="G183" s="123">
        <v>190.98880499999723</v>
      </c>
      <c r="I183" s="4" t="s">
        <v>2972</v>
      </c>
    </row>
    <row r="184" spans="1:9">
      <c r="A184" s="4" t="s">
        <v>2971</v>
      </c>
      <c r="B184" s="4" t="s">
        <v>247</v>
      </c>
      <c r="C184" s="4" t="s">
        <v>256</v>
      </c>
      <c r="D184" s="4" t="s">
        <v>1820</v>
      </c>
      <c r="E184" s="54">
        <v>5524.8166890000011</v>
      </c>
      <c r="F184" s="123">
        <v>7737.8384999999998</v>
      </c>
      <c r="G184" s="123">
        <v>2213.0218109999987</v>
      </c>
      <c r="I184" s="4" t="s">
        <v>2973</v>
      </c>
    </row>
    <row r="185" spans="1:9">
      <c r="A185" s="4" t="s">
        <v>2972</v>
      </c>
      <c r="B185" s="4" t="s">
        <v>247</v>
      </c>
      <c r="C185" s="4" t="s">
        <v>245</v>
      </c>
      <c r="D185" s="4" t="s">
        <v>1488</v>
      </c>
      <c r="E185" s="54">
        <v>4925.7913950000011</v>
      </c>
      <c r="F185" s="123">
        <v>6898.8675000000003</v>
      </c>
      <c r="G185" s="123">
        <v>1973.0761049999992</v>
      </c>
      <c r="I185" s="4" t="s">
        <v>2974</v>
      </c>
    </row>
    <row r="186" spans="1:9">
      <c r="A186" s="4" t="s">
        <v>2973</v>
      </c>
      <c r="B186" s="4" t="s">
        <v>247</v>
      </c>
      <c r="C186" s="4" t="s">
        <v>256</v>
      </c>
      <c r="D186" s="4" t="s">
        <v>732</v>
      </c>
      <c r="E186" s="54">
        <v>3453.7833382500003</v>
      </c>
      <c r="F186" s="123">
        <v>7649.5755000000008</v>
      </c>
      <c r="G186" s="123">
        <v>4195.7921617500006</v>
      </c>
      <c r="I186" s="4" t="s">
        <v>2975</v>
      </c>
    </row>
    <row r="187" spans="1:9">
      <c r="A187" s="4" t="s">
        <v>2974</v>
      </c>
      <c r="B187" s="4" t="s">
        <v>264</v>
      </c>
      <c r="C187" s="4" t="s">
        <v>317</v>
      </c>
      <c r="D187" s="4" t="s">
        <v>1087</v>
      </c>
      <c r="E187" s="54">
        <v>216.59538599999999</v>
      </c>
      <c r="F187" s="123">
        <v>479.72399999999999</v>
      </c>
      <c r="G187" s="123">
        <v>263.12861399999997</v>
      </c>
      <c r="I187" s="4" t="s">
        <v>2976</v>
      </c>
    </row>
    <row r="188" spans="1:9">
      <c r="A188" s="4" t="s">
        <v>2975</v>
      </c>
      <c r="B188" s="4" t="s">
        <v>264</v>
      </c>
      <c r="C188" s="4" t="s">
        <v>245</v>
      </c>
      <c r="D188" s="4" t="s">
        <v>606</v>
      </c>
      <c r="E188" s="54">
        <v>293.59839600000004</v>
      </c>
      <c r="F188" s="123">
        <v>473.92800000000005</v>
      </c>
      <c r="G188" s="123">
        <v>180.32960400000002</v>
      </c>
      <c r="I188" s="4" t="s">
        <v>2977</v>
      </c>
    </row>
    <row r="189" spans="1:9">
      <c r="A189" s="4" t="s">
        <v>2976</v>
      </c>
      <c r="B189" s="4" t="s">
        <v>247</v>
      </c>
      <c r="C189" s="4" t="s">
        <v>265</v>
      </c>
      <c r="D189" s="4" t="s">
        <v>2081</v>
      </c>
      <c r="E189" s="54">
        <v>5810.1154649999999</v>
      </c>
      <c r="F189" s="123">
        <v>10060.806</v>
      </c>
      <c r="G189" s="123">
        <v>4250.6905350000006</v>
      </c>
      <c r="I189" s="4" t="s">
        <v>2978</v>
      </c>
    </row>
    <row r="190" spans="1:9">
      <c r="A190" s="4" t="s">
        <v>2977</v>
      </c>
      <c r="B190" s="4" t="s">
        <v>243</v>
      </c>
      <c r="C190" s="4" t="s">
        <v>254</v>
      </c>
      <c r="D190" s="4" t="s">
        <v>907</v>
      </c>
      <c r="E190" s="54">
        <v>1982.6716140000003</v>
      </c>
      <c r="F190" s="123">
        <v>2145.7485000000001</v>
      </c>
      <c r="G190" s="123">
        <v>163.07688599999983</v>
      </c>
      <c r="I190" s="4" t="s">
        <v>2979</v>
      </c>
    </row>
    <row r="191" spans="1:9">
      <c r="A191" s="4" t="s">
        <v>2978</v>
      </c>
      <c r="B191" s="4" t="s">
        <v>267</v>
      </c>
      <c r="C191" s="4" t="s">
        <v>268</v>
      </c>
      <c r="D191" s="4" t="s">
        <v>2036</v>
      </c>
      <c r="E191" s="54">
        <v>1412.50150125</v>
      </c>
      <c r="F191" s="123">
        <v>3635.7825000000003</v>
      </c>
      <c r="G191" s="123">
        <v>2223.2809987500004</v>
      </c>
      <c r="I191" s="4" t="s">
        <v>2980</v>
      </c>
    </row>
    <row r="192" spans="1:9">
      <c r="A192" s="4" t="s">
        <v>2979</v>
      </c>
      <c r="B192" s="4" t="s">
        <v>243</v>
      </c>
      <c r="C192" s="4" t="s">
        <v>254</v>
      </c>
      <c r="D192" s="4" t="s">
        <v>1089</v>
      </c>
      <c r="E192" s="54">
        <v>128.90341800000002</v>
      </c>
      <c r="F192" s="123">
        <v>180.53700000000001</v>
      </c>
      <c r="G192" s="123">
        <v>51.63358199999999</v>
      </c>
      <c r="I192" s="4" t="s">
        <v>2981</v>
      </c>
    </row>
    <row r="193" spans="1:9">
      <c r="A193" s="4" t="s">
        <v>2980</v>
      </c>
      <c r="B193" s="4" t="s">
        <v>243</v>
      </c>
      <c r="C193" s="4" t="s">
        <v>268</v>
      </c>
      <c r="D193" s="4" t="s">
        <v>1854</v>
      </c>
      <c r="E193" s="54">
        <v>7075.4736780000003</v>
      </c>
      <c r="F193" s="123">
        <v>9909.6270000000004</v>
      </c>
      <c r="G193" s="123">
        <v>2834.1533220000001</v>
      </c>
      <c r="I193" s="4" t="s">
        <v>2982</v>
      </c>
    </row>
    <row r="194" spans="1:9">
      <c r="A194" s="4" t="s">
        <v>2981</v>
      </c>
      <c r="B194" s="4" t="s">
        <v>247</v>
      </c>
      <c r="C194" s="4" t="s">
        <v>317</v>
      </c>
      <c r="D194" s="4" t="s">
        <v>1002</v>
      </c>
      <c r="E194" s="54">
        <v>1830.6817357500001</v>
      </c>
      <c r="F194" s="123">
        <v>4712.1795000000002</v>
      </c>
      <c r="G194" s="123">
        <v>2881.4977642499998</v>
      </c>
      <c r="I194" s="4" t="s">
        <v>2983</v>
      </c>
    </row>
    <row r="195" spans="1:9">
      <c r="A195" s="4" t="s">
        <v>2982</v>
      </c>
      <c r="B195" s="4" t="s">
        <v>247</v>
      </c>
      <c r="C195" s="4" t="s">
        <v>279</v>
      </c>
      <c r="D195" s="4" t="s">
        <v>1224</v>
      </c>
      <c r="E195" s="54">
        <v>3698.4218040000005</v>
      </c>
      <c r="F195" s="123">
        <v>4002.6210000000001</v>
      </c>
      <c r="G195" s="123">
        <v>304.19919599999957</v>
      </c>
      <c r="I195" s="4" t="s">
        <v>2984</v>
      </c>
    </row>
    <row r="196" spans="1:9">
      <c r="A196" s="4" t="s">
        <v>2983</v>
      </c>
      <c r="B196" s="4" t="s">
        <v>247</v>
      </c>
      <c r="C196" s="4" t="s">
        <v>281</v>
      </c>
      <c r="D196" s="4" t="s">
        <v>1001</v>
      </c>
      <c r="E196" s="54">
        <v>3217.78737</v>
      </c>
      <c r="F196" s="123">
        <v>6810.1320000000005</v>
      </c>
      <c r="G196" s="123">
        <v>3592.3446300000005</v>
      </c>
      <c r="I196" s="4" t="s">
        <v>2985</v>
      </c>
    </row>
    <row r="197" spans="1:9">
      <c r="A197" s="4" t="s">
        <v>2984</v>
      </c>
      <c r="B197" s="4" t="s">
        <v>247</v>
      </c>
      <c r="C197" s="4" t="s">
        <v>256</v>
      </c>
      <c r="D197" s="4" t="s">
        <v>1542</v>
      </c>
      <c r="E197" s="54">
        <v>7249.610025</v>
      </c>
      <c r="F197" s="123">
        <v>9205.8539999999994</v>
      </c>
      <c r="G197" s="123">
        <v>1956.2439749999994</v>
      </c>
      <c r="I197" s="4" t="s">
        <v>2986</v>
      </c>
    </row>
    <row r="198" spans="1:9">
      <c r="A198" s="4" t="s">
        <v>2985</v>
      </c>
      <c r="B198" s="4" t="s">
        <v>247</v>
      </c>
      <c r="C198" s="4" t="s">
        <v>262</v>
      </c>
      <c r="D198" s="4" t="s">
        <v>1395</v>
      </c>
      <c r="E198" s="54">
        <v>5197.8806775000003</v>
      </c>
      <c r="F198" s="123">
        <v>8390.4449999999997</v>
      </c>
      <c r="G198" s="123">
        <v>3192.5643224999994</v>
      </c>
      <c r="I198" s="4" t="s">
        <v>2987</v>
      </c>
    </row>
    <row r="199" spans="1:9">
      <c r="A199" s="4" t="s">
        <v>2986</v>
      </c>
      <c r="B199" s="4" t="s">
        <v>275</v>
      </c>
      <c r="C199" s="4" t="s">
        <v>256</v>
      </c>
      <c r="D199" s="4" t="s">
        <v>1595</v>
      </c>
      <c r="E199" s="54">
        <v>3471.2494740000002</v>
      </c>
      <c r="F199" s="123">
        <v>3756.7635</v>
      </c>
      <c r="G199" s="123">
        <v>285.51402599999983</v>
      </c>
      <c r="I199" s="4" t="s">
        <v>2988</v>
      </c>
    </row>
    <row r="200" spans="1:9">
      <c r="A200" s="4" t="s">
        <v>2987</v>
      </c>
      <c r="B200" s="4" t="s">
        <v>275</v>
      </c>
      <c r="C200" s="4" t="s">
        <v>288</v>
      </c>
      <c r="D200" s="4" t="s">
        <v>1715</v>
      </c>
      <c r="E200" s="54">
        <v>3391.0915500000006</v>
      </c>
      <c r="F200" s="123">
        <v>5872.0199999999995</v>
      </c>
      <c r="G200" s="123">
        <v>2480.928449999999</v>
      </c>
      <c r="I200" s="4" t="s">
        <v>2989</v>
      </c>
    </row>
    <row r="201" spans="1:9">
      <c r="A201" s="4" t="s">
        <v>2988</v>
      </c>
      <c r="B201" s="4" t="s">
        <v>247</v>
      </c>
      <c r="C201" s="4" t="s">
        <v>256</v>
      </c>
      <c r="D201" s="4" t="s">
        <v>287</v>
      </c>
      <c r="E201" s="54">
        <v>4736.0282130000005</v>
      </c>
      <c r="F201" s="123">
        <v>10489.542000000001</v>
      </c>
      <c r="G201" s="123">
        <v>5753.5137870000008</v>
      </c>
      <c r="I201" s="4" t="s">
        <v>2990</v>
      </c>
    </row>
    <row r="202" spans="1:9">
      <c r="A202" s="4" t="s">
        <v>2989</v>
      </c>
      <c r="B202" s="4" t="s">
        <v>247</v>
      </c>
      <c r="C202" s="4" t="s">
        <v>265</v>
      </c>
      <c r="D202" s="4" t="s">
        <v>1119</v>
      </c>
      <c r="E202" s="54">
        <v>669.93258149999997</v>
      </c>
      <c r="F202" s="123">
        <v>1100.0535000000002</v>
      </c>
      <c r="G202" s="123">
        <v>430.12091850000024</v>
      </c>
      <c r="I202" s="4" t="s">
        <v>2991</v>
      </c>
    </row>
    <row r="203" spans="1:9">
      <c r="A203" s="4" t="s">
        <v>2990</v>
      </c>
      <c r="B203" s="4" t="s">
        <v>243</v>
      </c>
      <c r="C203" s="4" t="s">
        <v>279</v>
      </c>
      <c r="D203" s="4" t="s">
        <v>673</v>
      </c>
      <c r="E203" s="54">
        <v>4797.8645714999993</v>
      </c>
      <c r="F203" s="123">
        <v>7744.7370000000001</v>
      </c>
      <c r="G203" s="123">
        <v>2946.8724285000008</v>
      </c>
      <c r="I203" s="4" t="s">
        <v>2992</v>
      </c>
    </row>
    <row r="204" spans="1:9">
      <c r="A204" s="4" t="s">
        <v>2991</v>
      </c>
      <c r="B204" s="4" t="s">
        <v>247</v>
      </c>
      <c r="C204" s="4" t="s">
        <v>303</v>
      </c>
      <c r="D204" s="4" t="s">
        <v>683</v>
      </c>
      <c r="E204" s="54">
        <v>380.93116950000001</v>
      </c>
      <c r="F204" s="123">
        <v>614.90100000000007</v>
      </c>
      <c r="G204" s="123">
        <v>233.96983050000006</v>
      </c>
      <c r="I204" s="4" t="s">
        <v>2993</v>
      </c>
    </row>
    <row r="205" spans="1:9">
      <c r="A205" s="4" t="s">
        <v>2992</v>
      </c>
      <c r="B205" s="4" t="s">
        <v>243</v>
      </c>
      <c r="C205" s="4" t="s">
        <v>276</v>
      </c>
      <c r="D205" s="4" t="s">
        <v>417</v>
      </c>
      <c r="E205" s="54">
        <v>7777.889658000001</v>
      </c>
      <c r="F205" s="123">
        <v>8417.6295000000009</v>
      </c>
      <c r="G205" s="123">
        <v>639.73984199999995</v>
      </c>
      <c r="I205" s="4" t="s">
        <v>2994</v>
      </c>
    </row>
    <row r="206" spans="1:9">
      <c r="A206" s="4" t="s">
        <v>2993</v>
      </c>
      <c r="B206" s="4" t="s">
        <v>267</v>
      </c>
      <c r="C206" s="4" t="s">
        <v>256</v>
      </c>
      <c r="D206" s="4" t="s">
        <v>1772</v>
      </c>
      <c r="E206" s="54">
        <v>5180.7709800000002</v>
      </c>
      <c r="F206" s="123">
        <v>5606.8949999999995</v>
      </c>
      <c r="G206" s="123">
        <v>426.12401999999929</v>
      </c>
      <c r="I206" s="4" t="s">
        <v>2995</v>
      </c>
    </row>
    <row r="207" spans="1:9">
      <c r="A207" s="4" t="s">
        <v>2994</v>
      </c>
      <c r="B207" s="4" t="s">
        <v>247</v>
      </c>
      <c r="C207" s="4" t="s">
        <v>288</v>
      </c>
      <c r="D207" s="4" t="s">
        <v>1866</v>
      </c>
      <c r="E207" s="54">
        <v>1273.476582</v>
      </c>
      <c r="F207" s="123">
        <v>3277.9320000000002</v>
      </c>
      <c r="G207" s="123">
        <v>2004.4554180000002</v>
      </c>
      <c r="I207" s="4" t="s">
        <v>2996</v>
      </c>
    </row>
    <row r="208" spans="1:9">
      <c r="A208" s="4" t="s">
        <v>2995</v>
      </c>
      <c r="B208" s="4" t="s">
        <v>275</v>
      </c>
      <c r="C208" s="4" t="s">
        <v>276</v>
      </c>
      <c r="D208" s="4" t="s">
        <v>1580</v>
      </c>
      <c r="E208" s="54">
        <v>8127.0153562500009</v>
      </c>
      <c r="F208" s="123">
        <v>10320.0195</v>
      </c>
      <c r="G208" s="123">
        <v>2193.0041437499995</v>
      </c>
      <c r="I208" s="4" t="s">
        <v>2997</v>
      </c>
    </row>
    <row r="209" spans="1:9">
      <c r="A209" s="4" t="s">
        <v>2996</v>
      </c>
      <c r="B209" s="4" t="s">
        <v>247</v>
      </c>
      <c r="C209" s="4" t="s">
        <v>317</v>
      </c>
      <c r="D209" s="4" t="s">
        <v>1091</v>
      </c>
      <c r="E209" s="54">
        <v>4437.6850979999999</v>
      </c>
      <c r="F209" s="123">
        <v>4802.6895000000004</v>
      </c>
      <c r="G209" s="123">
        <v>365.00440200000048</v>
      </c>
      <c r="I209" s="4" t="s">
        <v>2998</v>
      </c>
    </row>
    <row r="210" spans="1:9">
      <c r="A210" s="4" t="s">
        <v>2997</v>
      </c>
      <c r="B210" s="4" t="s">
        <v>275</v>
      </c>
      <c r="C210" s="4" t="s">
        <v>303</v>
      </c>
      <c r="D210" s="4" t="s">
        <v>520</v>
      </c>
      <c r="E210" s="54">
        <v>5486.3468257500008</v>
      </c>
      <c r="F210" s="123">
        <v>8856.0885000000017</v>
      </c>
      <c r="G210" s="123">
        <v>3369.7416742500009</v>
      </c>
      <c r="I210" s="4" t="s">
        <v>2999</v>
      </c>
    </row>
    <row r="211" spans="1:9">
      <c r="A211" s="4" t="s">
        <v>2998</v>
      </c>
      <c r="B211" s="4" t="s">
        <v>267</v>
      </c>
      <c r="C211" s="4" t="s">
        <v>276</v>
      </c>
      <c r="D211" s="4" t="s">
        <v>844</v>
      </c>
      <c r="E211" s="54">
        <v>1688.1621120000002</v>
      </c>
      <c r="F211" s="123">
        <v>3739.0080000000003</v>
      </c>
      <c r="G211" s="123">
        <v>2050.8458879999998</v>
      </c>
      <c r="I211" s="4" t="s">
        <v>3000</v>
      </c>
    </row>
    <row r="212" spans="1:9">
      <c r="A212" s="4" t="s">
        <v>2999</v>
      </c>
      <c r="B212" s="4" t="s">
        <v>247</v>
      </c>
      <c r="C212" s="4" t="s">
        <v>281</v>
      </c>
      <c r="D212" s="4" t="s">
        <v>1598</v>
      </c>
      <c r="E212" s="54">
        <v>365.09695425000001</v>
      </c>
      <c r="F212" s="123">
        <v>939.76049999999998</v>
      </c>
      <c r="G212" s="123">
        <v>574.66354574999991</v>
      </c>
      <c r="I212" s="4" t="s">
        <v>3001</v>
      </c>
    </row>
    <row r="213" spans="1:9">
      <c r="A213" s="4" t="s">
        <v>3000</v>
      </c>
      <c r="B213" s="4" t="s">
        <v>247</v>
      </c>
      <c r="C213" s="4" t="s">
        <v>268</v>
      </c>
      <c r="D213" s="4" t="s">
        <v>311</v>
      </c>
      <c r="E213" s="54">
        <v>4955.1278175000007</v>
      </c>
      <c r="F213" s="123">
        <v>10487.043</v>
      </c>
      <c r="G213" s="123">
        <v>5531.915182499999</v>
      </c>
      <c r="I213" s="4" t="s">
        <v>3002</v>
      </c>
    </row>
    <row r="214" spans="1:9">
      <c r="A214" s="4" t="s">
        <v>3001</v>
      </c>
      <c r="B214" s="4" t="s">
        <v>264</v>
      </c>
      <c r="C214" s="4" t="s">
        <v>268</v>
      </c>
      <c r="D214" s="4" t="s">
        <v>437</v>
      </c>
      <c r="E214" s="54">
        <v>2591.3839139999995</v>
      </c>
      <c r="F214" s="123">
        <v>4255.1459999999997</v>
      </c>
      <c r="G214" s="123">
        <v>1663.7620860000002</v>
      </c>
      <c r="I214" s="4" t="s">
        <v>3003</v>
      </c>
    </row>
    <row r="215" spans="1:9">
      <c r="A215" s="4" t="s">
        <v>3002</v>
      </c>
      <c r="B215" s="4" t="s">
        <v>247</v>
      </c>
      <c r="C215" s="4" t="s">
        <v>251</v>
      </c>
      <c r="D215" s="4" t="s">
        <v>1584</v>
      </c>
      <c r="E215" s="54">
        <v>4449.5616690000006</v>
      </c>
      <c r="F215" s="123">
        <v>7306.3410000000003</v>
      </c>
      <c r="G215" s="123">
        <v>2856.7793309999997</v>
      </c>
      <c r="I215" s="4" t="s">
        <v>3004</v>
      </c>
    </row>
    <row r="216" spans="1:9">
      <c r="A216" s="4" t="s">
        <v>3003</v>
      </c>
      <c r="B216" s="4" t="s">
        <v>275</v>
      </c>
      <c r="C216" s="4" t="s">
        <v>288</v>
      </c>
      <c r="D216" s="4" t="s">
        <v>1960</v>
      </c>
      <c r="E216" s="54">
        <v>6602.795325000001</v>
      </c>
      <c r="F216" s="123">
        <v>8384.5020000000004</v>
      </c>
      <c r="G216" s="123">
        <v>1781.7066749999994</v>
      </c>
      <c r="I216" s="4" t="s">
        <v>3005</v>
      </c>
    </row>
    <row r="217" spans="1:9">
      <c r="A217" s="4" t="s">
        <v>3004</v>
      </c>
      <c r="B217" s="4" t="s">
        <v>247</v>
      </c>
      <c r="C217" s="4" t="s">
        <v>281</v>
      </c>
      <c r="D217" s="4" t="s">
        <v>1254</v>
      </c>
      <c r="E217" s="54">
        <v>5456.8623374999997</v>
      </c>
      <c r="F217" s="123">
        <v>6929.3490000000002</v>
      </c>
      <c r="G217" s="123">
        <v>1472.4866625000004</v>
      </c>
      <c r="I217" s="4" t="s">
        <v>3006</v>
      </c>
    </row>
    <row r="218" spans="1:9">
      <c r="A218" s="4" t="s">
        <v>3005</v>
      </c>
      <c r="B218" s="4" t="s">
        <v>264</v>
      </c>
      <c r="C218" s="4" t="s">
        <v>317</v>
      </c>
      <c r="D218" s="4" t="s">
        <v>1657</v>
      </c>
      <c r="E218" s="54">
        <v>710.52685199999985</v>
      </c>
      <c r="F218" s="123">
        <v>1146.9359999999999</v>
      </c>
      <c r="G218" s="123">
        <v>436.40914800000007</v>
      </c>
      <c r="I218" s="4" t="s">
        <v>3007</v>
      </c>
    </row>
    <row r="219" spans="1:9">
      <c r="A219" s="4" t="s">
        <v>3006</v>
      </c>
      <c r="B219" s="4" t="s">
        <v>243</v>
      </c>
      <c r="C219" s="4" t="s">
        <v>251</v>
      </c>
      <c r="D219" s="4" t="s">
        <v>1433</v>
      </c>
      <c r="E219" s="54">
        <v>4112.878455</v>
      </c>
      <c r="F219" s="123">
        <v>6753.4949999999999</v>
      </c>
      <c r="G219" s="123">
        <v>2640.6165449999999</v>
      </c>
      <c r="I219" s="4" t="s">
        <v>3008</v>
      </c>
    </row>
    <row r="220" spans="1:9">
      <c r="A220" s="4" t="s">
        <v>3007</v>
      </c>
      <c r="B220" s="4" t="s">
        <v>247</v>
      </c>
      <c r="C220" s="4" t="s">
        <v>245</v>
      </c>
      <c r="D220" s="4" t="s">
        <v>988</v>
      </c>
      <c r="E220" s="54">
        <v>2513.8865430000005</v>
      </c>
      <c r="F220" s="123">
        <v>3520.8495000000003</v>
      </c>
      <c r="G220" s="123">
        <v>1006.9629569999997</v>
      </c>
      <c r="I220" s="4" t="s">
        <v>3009</v>
      </c>
    </row>
    <row r="221" spans="1:9">
      <c r="A221" s="4" t="s">
        <v>3008</v>
      </c>
      <c r="B221" s="4" t="s">
        <v>247</v>
      </c>
      <c r="C221" s="4" t="s">
        <v>251</v>
      </c>
      <c r="D221" s="4" t="s">
        <v>1719</v>
      </c>
      <c r="E221" s="54">
        <v>1358.5721625000003</v>
      </c>
      <c r="F221" s="123">
        <v>1725.171</v>
      </c>
      <c r="G221" s="123">
        <v>366.59883749999972</v>
      </c>
      <c r="I221" s="4" t="s">
        <v>3010</v>
      </c>
    </row>
    <row r="222" spans="1:9">
      <c r="A222" s="4" t="s">
        <v>3009</v>
      </c>
      <c r="B222" s="4" t="s">
        <v>247</v>
      </c>
      <c r="C222" s="4" t="s">
        <v>254</v>
      </c>
      <c r="D222" s="4" t="s">
        <v>780</v>
      </c>
      <c r="E222" s="54">
        <v>1685.5405875000001</v>
      </c>
      <c r="F222" s="123">
        <v>2918.6849999999999</v>
      </c>
      <c r="G222" s="123">
        <v>1233.1444124999998</v>
      </c>
      <c r="I222" s="4" t="s">
        <v>3011</v>
      </c>
    </row>
    <row r="223" spans="1:9">
      <c r="A223" s="4" t="s">
        <v>3010</v>
      </c>
      <c r="B223" s="4" t="s">
        <v>243</v>
      </c>
      <c r="C223" s="4" t="s">
        <v>265</v>
      </c>
      <c r="D223" s="4" t="s">
        <v>789</v>
      </c>
      <c r="E223" s="54">
        <v>1313.3471714999998</v>
      </c>
      <c r="F223" s="123">
        <v>2156.5635000000002</v>
      </c>
      <c r="G223" s="123">
        <v>843.21632850000037</v>
      </c>
      <c r="I223" s="4" t="s">
        <v>3012</v>
      </c>
    </row>
    <row r="224" spans="1:9">
      <c r="A224" s="4" t="s">
        <v>3011</v>
      </c>
      <c r="B224" s="4" t="s">
        <v>247</v>
      </c>
      <c r="C224" s="4" t="s">
        <v>288</v>
      </c>
      <c r="D224" s="4" t="s">
        <v>1675</v>
      </c>
      <c r="E224" s="54">
        <v>5947.0448624999999</v>
      </c>
      <c r="F224" s="123">
        <v>9765.2625000000007</v>
      </c>
      <c r="G224" s="123">
        <v>3818.2176375000008</v>
      </c>
      <c r="I224" s="4" t="s">
        <v>3013</v>
      </c>
    </row>
    <row r="225" spans="1:9">
      <c r="A225" s="4" t="s">
        <v>3012</v>
      </c>
      <c r="B225" s="4" t="s">
        <v>264</v>
      </c>
      <c r="C225" s="4" t="s">
        <v>276</v>
      </c>
      <c r="D225" s="4" t="s">
        <v>1733</v>
      </c>
      <c r="E225" s="54">
        <v>3355.7368556250003</v>
      </c>
      <c r="F225" s="123">
        <v>3418.1174999999998</v>
      </c>
      <c r="G225" s="123">
        <v>62.38064437499952</v>
      </c>
      <c r="I225" s="4" t="s">
        <v>3014</v>
      </c>
    </row>
    <row r="226" spans="1:9">
      <c r="A226" s="4" t="s">
        <v>3013</v>
      </c>
      <c r="B226" s="4" t="s">
        <v>264</v>
      </c>
      <c r="C226" s="4" t="s">
        <v>254</v>
      </c>
      <c r="D226" s="4" t="s">
        <v>1826</v>
      </c>
      <c r="E226" s="54">
        <v>1898.0114107500003</v>
      </c>
      <c r="F226" s="123">
        <v>4203.7905000000001</v>
      </c>
      <c r="G226" s="123">
        <v>2305.7790892499997</v>
      </c>
      <c r="I226" s="4" t="s">
        <v>3015</v>
      </c>
    </row>
    <row r="227" spans="1:9">
      <c r="A227" s="4" t="s">
        <v>3014</v>
      </c>
      <c r="B227" s="4" t="s">
        <v>247</v>
      </c>
      <c r="C227" s="4" t="s">
        <v>317</v>
      </c>
      <c r="D227" s="4" t="s">
        <v>668</v>
      </c>
      <c r="E227" s="54">
        <v>1527.9508912500003</v>
      </c>
      <c r="F227" s="123">
        <v>3233.7584999999999</v>
      </c>
      <c r="G227" s="123">
        <v>1705.8076087499996</v>
      </c>
      <c r="I227" s="4" t="s">
        <v>3016</v>
      </c>
    </row>
    <row r="228" spans="1:9">
      <c r="A228" s="4" t="s">
        <v>3015</v>
      </c>
      <c r="B228" s="4" t="s">
        <v>267</v>
      </c>
      <c r="C228" s="4" t="s">
        <v>288</v>
      </c>
      <c r="D228" s="4" t="s">
        <v>325</v>
      </c>
      <c r="E228" s="54">
        <v>96.188715000000002</v>
      </c>
      <c r="F228" s="123">
        <v>203.57400000000001</v>
      </c>
      <c r="G228" s="123">
        <v>107.38528500000001</v>
      </c>
      <c r="I228" s="4" t="s">
        <v>3017</v>
      </c>
    </row>
    <row r="229" spans="1:9">
      <c r="A229" s="4" t="s">
        <v>3016</v>
      </c>
      <c r="B229" s="4" t="s">
        <v>267</v>
      </c>
      <c r="C229" s="4" t="s">
        <v>256</v>
      </c>
      <c r="D229" s="4" t="s">
        <v>1363</v>
      </c>
      <c r="E229" s="54">
        <v>3254.9821920000004</v>
      </c>
      <c r="F229" s="123">
        <v>3522.7080000000001</v>
      </c>
      <c r="G229" s="123">
        <v>267.72580799999969</v>
      </c>
      <c r="I229" s="4" t="s">
        <v>3018</v>
      </c>
    </row>
    <row r="230" spans="1:9">
      <c r="A230" s="4" t="s">
        <v>3017</v>
      </c>
      <c r="B230" s="4" t="s">
        <v>247</v>
      </c>
      <c r="C230" s="4" t="s">
        <v>276</v>
      </c>
      <c r="D230" s="4" t="s">
        <v>794</v>
      </c>
      <c r="E230" s="54">
        <v>5114.4084180000009</v>
      </c>
      <c r="F230" s="123">
        <v>7163.0370000000003</v>
      </c>
      <c r="G230" s="123">
        <v>2048.6285819999994</v>
      </c>
      <c r="I230" s="4" t="s">
        <v>3019</v>
      </c>
    </row>
    <row r="231" spans="1:9">
      <c r="A231" s="4" t="s">
        <v>3018</v>
      </c>
      <c r="B231" s="4" t="s">
        <v>264</v>
      </c>
      <c r="C231" s="4" t="s">
        <v>281</v>
      </c>
      <c r="D231" s="4" t="s">
        <v>935</v>
      </c>
      <c r="E231" s="54">
        <v>19.925261999999996</v>
      </c>
      <c r="F231" s="123">
        <v>32.718000000000004</v>
      </c>
      <c r="G231" s="123">
        <v>12.792738000000007</v>
      </c>
      <c r="I231" s="4" t="s">
        <v>3020</v>
      </c>
    </row>
    <row r="232" spans="1:9">
      <c r="A232" s="4" t="s">
        <v>3019</v>
      </c>
      <c r="B232" s="4" t="s">
        <v>275</v>
      </c>
      <c r="C232" s="4" t="s">
        <v>251</v>
      </c>
      <c r="D232" s="4" t="s">
        <v>1685</v>
      </c>
      <c r="E232" s="54">
        <v>3744.3639712499998</v>
      </c>
      <c r="F232" s="123">
        <v>9638.0025000000005</v>
      </c>
      <c r="G232" s="123">
        <v>5893.6385287500007</v>
      </c>
      <c r="I232" s="4" t="s">
        <v>3021</v>
      </c>
    </row>
    <row r="233" spans="1:9">
      <c r="A233" s="4" t="s">
        <v>3020</v>
      </c>
      <c r="B233" s="4" t="s">
        <v>264</v>
      </c>
      <c r="C233" s="4" t="s">
        <v>245</v>
      </c>
      <c r="D233" s="4" t="s">
        <v>542</v>
      </c>
      <c r="E233" s="54">
        <v>1875.51126</v>
      </c>
      <c r="F233" s="123">
        <v>3969.3360000000002</v>
      </c>
      <c r="G233" s="123">
        <v>2093.82474</v>
      </c>
      <c r="I233" s="4" t="s">
        <v>3022</v>
      </c>
    </row>
    <row r="234" spans="1:9">
      <c r="A234" s="4" t="s">
        <v>3021</v>
      </c>
      <c r="B234" s="4" t="s">
        <v>264</v>
      </c>
      <c r="C234" s="4" t="s">
        <v>262</v>
      </c>
      <c r="D234" s="4" t="s">
        <v>721</v>
      </c>
      <c r="E234" s="54">
        <v>4786.1495167500007</v>
      </c>
      <c r="F234" s="123">
        <v>7725.826500000001</v>
      </c>
      <c r="G234" s="123">
        <v>2939.6769832500004</v>
      </c>
      <c r="I234" s="4" t="s">
        <v>3023</v>
      </c>
    </row>
    <row r="235" spans="1:9">
      <c r="A235" s="4" t="s">
        <v>3022</v>
      </c>
      <c r="B235" s="4" t="s">
        <v>275</v>
      </c>
      <c r="C235" s="4" t="s">
        <v>281</v>
      </c>
      <c r="D235" s="4" t="s">
        <v>1199</v>
      </c>
      <c r="E235" s="54">
        <v>3727.6349670000009</v>
      </c>
      <c r="F235" s="123">
        <v>9594.9420000000009</v>
      </c>
      <c r="G235" s="123">
        <v>5867.307033</v>
      </c>
      <c r="I235" s="4" t="s">
        <v>3024</v>
      </c>
    </row>
    <row r="236" spans="1:9">
      <c r="A236" s="4" t="s">
        <v>3023</v>
      </c>
      <c r="B236" s="4" t="s">
        <v>275</v>
      </c>
      <c r="C236" s="4" t="s">
        <v>251</v>
      </c>
      <c r="D236" s="4" t="s">
        <v>1067</v>
      </c>
      <c r="E236" s="54">
        <v>4012.0140375000005</v>
      </c>
      <c r="F236" s="123">
        <v>5094.621000000001</v>
      </c>
      <c r="G236" s="123">
        <v>1082.6069625000005</v>
      </c>
      <c r="I236" s="4" t="s">
        <v>3025</v>
      </c>
    </row>
    <row r="237" spans="1:9">
      <c r="A237" s="4" t="s">
        <v>3024</v>
      </c>
      <c r="B237" s="4" t="s">
        <v>247</v>
      </c>
      <c r="C237" s="4" t="s">
        <v>268</v>
      </c>
      <c r="D237" s="4" t="s">
        <v>2040</v>
      </c>
      <c r="E237" s="54">
        <v>3931.4376045000008</v>
      </c>
      <c r="F237" s="123">
        <v>8707.5030000000006</v>
      </c>
      <c r="G237" s="123">
        <v>4776.0653954999998</v>
      </c>
      <c r="I237" s="4" t="s">
        <v>3026</v>
      </c>
    </row>
    <row r="238" spans="1:9">
      <c r="A238" s="4" t="s">
        <v>3025</v>
      </c>
      <c r="B238" s="4" t="s">
        <v>243</v>
      </c>
      <c r="C238" s="4" t="s">
        <v>281</v>
      </c>
      <c r="D238" s="4" t="s">
        <v>925</v>
      </c>
      <c r="E238" s="54">
        <v>3549.616497</v>
      </c>
      <c r="F238" s="123">
        <v>9136.7219999999998</v>
      </c>
      <c r="G238" s="123">
        <v>5587.1055029999998</v>
      </c>
      <c r="I238" s="4" t="s">
        <v>3027</v>
      </c>
    </row>
    <row r="239" spans="1:9">
      <c r="A239" s="4" t="s">
        <v>3026</v>
      </c>
      <c r="B239" s="4" t="s">
        <v>275</v>
      </c>
      <c r="C239" s="4" t="s">
        <v>279</v>
      </c>
      <c r="D239" s="4" t="s">
        <v>1535</v>
      </c>
      <c r="E239" s="54">
        <v>3223.9707412500006</v>
      </c>
      <c r="F239" s="123">
        <v>7140.5775000000003</v>
      </c>
      <c r="G239" s="123">
        <v>3916.6067587499997</v>
      </c>
      <c r="I239" s="4" t="s">
        <v>3028</v>
      </c>
    </row>
    <row r="240" spans="1:9">
      <c r="A240" s="4" t="s">
        <v>3027</v>
      </c>
      <c r="B240" s="4" t="s">
        <v>264</v>
      </c>
      <c r="C240" s="4" t="s">
        <v>251</v>
      </c>
      <c r="D240" s="4" t="s">
        <v>1992</v>
      </c>
      <c r="E240" s="54">
        <v>862.80602625000017</v>
      </c>
      <c r="F240" s="123">
        <v>1826.0445</v>
      </c>
      <c r="G240" s="123">
        <v>963.2384737499998</v>
      </c>
      <c r="I240" s="4" t="s">
        <v>3029</v>
      </c>
    </row>
    <row r="241" spans="1:9">
      <c r="A241" s="4" t="s">
        <v>3028</v>
      </c>
      <c r="B241" s="4" t="s">
        <v>247</v>
      </c>
      <c r="C241" s="4" t="s">
        <v>254</v>
      </c>
      <c r="D241" s="4" t="s">
        <v>846</v>
      </c>
      <c r="E241" s="54">
        <v>1315.79791875</v>
      </c>
      <c r="F241" s="123">
        <v>1670.8545000000001</v>
      </c>
      <c r="G241" s="123">
        <v>355.05658125000014</v>
      </c>
      <c r="I241" s="4" t="s">
        <v>3030</v>
      </c>
    </row>
    <row r="242" spans="1:9">
      <c r="A242" s="4" t="s">
        <v>3029</v>
      </c>
      <c r="B242" s="4" t="s">
        <v>243</v>
      </c>
      <c r="C242" s="4" t="s">
        <v>259</v>
      </c>
      <c r="D242" s="4" t="s">
        <v>459</v>
      </c>
      <c r="E242" s="54">
        <v>2918.7951030000004</v>
      </c>
      <c r="F242" s="123">
        <v>4792.7669999999998</v>
      </c>
      <c r="G242" s="123">
        <v>1873.9718969999994</v>
      </c>
      <c r="I242" s="4" t="s">
        <v>3031</v>
      </c>
    </row>
    <row r="243" spans="1:9">
      <c r="A243" s="4" t="s">
        <v>3030</v>
      </c>
      <c r="B243" s="4" t="s">
        <v>247</v>
      </c>
      <c r="C243" s="4" t="s">
        <v>317</v>
      </c>
      <c r="D243" s="4" t="s">
        <v>1164</v>
      </c>
      <c r="E243" s="54">
        <v>1809.8789940000001</v>
      </c>
      <c r="F243" s="123">
        <v>1958.7435</v>
      </c>
      <c r="G243" s="123">
        <v>148.86450599999989</v>
      </c>
      <c r="I243" s="4" t="s">
        <v>3032</v>
      </c>
    </row>
    <row r="244" spans="1:9">
      <c r="A244" s="4" t="s">
        <v>3031</v>
      </c>
      <c r="B244" s="4" t="s">
        <v>275</v>
      </c>
      <c r="C244" s="4" t="s">
        <v>251</v>
      </c>
      <c r="D244" s="4" t="s">
        <v>1838</v>
      </c>
      <c r="E244" s="54">
        <v>4685.806471500001</v>
      </c>
      <c r="F244" s="123">
        <v>7694.2635</v>
      </c>
      <c r="G244" s="123">
        <v>3008.4570284999991</v>
      </c>
      <c r="I244" s="4" t="s">
        <v>3033</v>
      </c>
    </row>
    <row r="245" spans="1:9">
      <c r="A245" s="4" t="s">
        <v>3032</v>
      </c>
      <c r="B245" s="4" t="s">
        <v>264</v>
      </c>
      <c r="C245" s="4" t="s">
        <v>268</v>
      </c>
      <c r="D245" s="4" t="s">
        <v>1757</v>
      </c>
      <c r="E245" s="54">
        <v>5248.7718569999997</v>
      </c>
      <c r="F245" s="123">
        <v>8618.6730000000007</v>
      </c>
      <c r="G245" s="123">
        <v>3369.901143000001</v>
      </c>
      <c r="I245" s="4" t="s">
        <v>3034</v>
      </c>
    </row>
    <row r="246" spans="1:9">
      <c r="A246" s="4" t="s">
        <v>3033</v>
      </c>
      <c r="B246" s="4" t="s">
        <v>247</v>
      </c>
      <c r="C246" s="4" t="s">
        <v>303</v>
      </c>
      <c r="D246" s="4" t="s">
        <v>1774</v>
      </c>
      <c r="E246" s="54">
        <v>7731.5801928750016</v>
      </c>
      <c r="F246" s="123">
        <v>7875.3045000000002</v>
      </c>
      <c r="G246" s="123">
        <v>143.72430712499863</v>
      </c>
      <c r="I246" s="4" t="s">
        <v>3035</v>
      </c>
    </row>
    <row r="247" spans="1:9">
      <c r="A247" s="4" t="s">
        <v>3034</v>
      </c>
      <c r="B247" s="4" t="s">
        <v>247</v>
      </c>
      <c r="C247" s="4" t="s">
        <v>288</v>
      </c>
      <c r="D247" s="4" t="s">
        <v>2039</v>
      </c>
      <c r="E247" s="54">
        <v>5066.2146149999999</v>
      </c>
      <c r="F247" s="123">
        <v>8772.6660000000011</v>
      </c>
      <c r="G247" s="123">
        <v>3706.4513850000012</v>
      </c>
      <c r="I247" s="4" t="s">
        <v>3036</v>
      </c>
    </row>
    <row r="248" spans="1:9">
      <c r="A248" s="4" t="s">
        <v>3035</v>
      </c>
      <c r="B248" s="4" t="s">
        <v>264</v>
      </c>
      <c r="C248" s="4" t="s">
        <v>288</v>
      </c>
      <c r="D248" s="4" t="s">
        <v>630</v>
      </c>
      <c r="E248" s="54">
        <v>3460.2070545000001</v>
      </c>
      <c r="F248" s="123">
        <v>7663.8029999999999</v>
      </c>
      <c r="G248" s="123">
        <v>4203.5959454999993</v>
      </c>
      <c r="I248" s="4" t="s">
        <v>3037</v>
      </c>
    </row>
    <row r="249" spans="1:9">
      <c r="A249" s="4" t="s">
        <v>3036</v>
      </c>
      <c r="B249" s="4" t="s">
        <v>247</v>
      </c>
      <c r="C249" s="4" t="s">
        <v>265</v>
      </c>
      <c r="D249" s="4" t="s">
        <v>1949</v>
      </c>
      <c r="E249" s="54">
        <v>2055.7973520000005</v>
      </c>
      <c r="F249" s="123">
        <v>2879.268</v>
      </c>
      <c r="G249" s="123">
        <v>823.47064799999953</v>
      </c>
      <c r="I249" s="4" t="s">
        <v>3038</v>
      </c>
    </row>
    <row r="250" spans="1:9">
      <c r="A250" s="4" t="s">
        <v>3037</v>
      </c>
      <c r="B250" s="4" t="s">
        <v>247</v>
      </c>
      <c r="C250" s="4" t="s">
        <v>288</v>
      </c>
      <c r="D250" s="4" t="s">
        <v>1263</v>
      </c>
      <c r="E250" s="54">
        <v>2430.4221112500004</v>
      </c>
      <c r="F250" s="123">
        <v>5143.750500000001</v>
      </c>
      <c r="G250" s="123">
        <v>2713.3283887500006</v>
      </c>
      <c r="I250" s="4" t="s">
        <v>3039</v>
      </c>
    </row>
    <row r="251" spans="1:9">
      <c r="A251" s="4" t="s">
        <v>3038</v>
      </c>
      <c r="B251" s="4" t="s">
        <v>264</v>
      </c>
      <c r="C251" s="4" t="s">
        <v>281</v>
      </c>
      <c r="D251" s="4" t="s">
        <v>1066</v>
      </c>
      <c r="E251" s="54">
        <v>4802.2617825000007</v>
      </c>
      <c r="F251" s="123">
        <v>7751.835</v>
      </c>
      <c r="G251" s="123">
        <v>2949.5732174999994</v>
      </c>
      <c r="I251" s="4" t="s">
        <v>3040</v>
      </c>
    </row>
    <row r="252" spans="1:9">
      <c r="A252" s="4" t="s">
        <v>3039</v>
      </c>
      <c r="B252" s="4" t="s">
        <v>264</v>
      </c>
      <c r="C252" s="4" t="s">
        <v>251</v>
      </c>
      <c r="D252" s="4" t="s">
        <v>1465</v>
      </c>
      <c r="E252" s="54">
        <v>274.94497800000005</v>
      </c>
      <c r="F252" s="123">
        <v>385.077</v>
      </c>
      <c r="G252" s="123">
        <v>110.13202199999995</v>
      </c>
      <c r="I252" s="4" t="s">
        <v>3041</v>
      </c>
    </row>
    <row r="253" spans="1:9">
      <c r="A253" s="4" t="s">
        <v>3040</v>
      </c>
      <c r="B253" s="4" t="s">
        <v>247</v>
      </c>
      <c r="C253" s="4" t="s">
        <v>279</v>
      </c>
      <c r="D253" s="4" t="s">
        <v>373</v>
      </c>
      <c r="E253" s="54">
        <v>2045.6011012500001</v>
      </c>
      <c r="F253" s="123">
        <v>5265.3824999999997</v>
      </c>
      <c r="G253" s="123">
        <v>3219.7813987499994</v>
      </c>
      <c r="I253" s="4" t="s">
        <v>3042</v>
      </c>
    </row>
    <row r="254" spans="1:9">
      <c r="A254" s="4" t="s">
        <v>3041</v>
      </c>
      <c r="B254" s="4" t="s">
        <v>264</v>
      </c>
      <c r="C254" s="4" t="s">
        <v>251</v>
      </c>
      <c r="D254" s="4" t="s">
        <v>465</v>
      </c>
      <c r="E254" s="54">
        <v>786.00146625000014</v>
      </c>
      <c r="F254" s="123">
        <v>1361.0415</v>
      </c>
      <c r="G254" s="123">
        <v>575.04003374999991</v>
      </c>
      <c r="I254" s="4" t="s">
        <v>3043</v>
      </c>
    </row>
    <row r="255" spans="1:9">
      <c r="A255" s="4" t="s">
        <v>3042</v>
      </c>
      <c r="B255" s="4" t="s">
        <v>264</v>
      </c>
      <c r="C255" s="4" t="s">
        <v>303</v>
      </c>
      <c r="D255" s="4" t="s">
        <v>1718</v>
      </c>
      <c r="E255" s="54">
        <v>2574.3694725000005</v>
      </c>
      <c r="F255" s="123">
        <v>5701.8150000000005</v>
      </c>
      <c r="G255" s="123">
        <v>3127.4455275</v>
      </c>
      <c r="I255" s="4" t="s">
        <v>3044</v>
      </c>
    </row>
    <row r="256" spans="1:9">
      <c r="A256" s="4" t="s">
        <v>3043</v>
      </c>
      <c r="B256" s="4" t="s">
        <v>264</v>
      </c>
      <c r="C256" s="4" t="s">
        <v>254</v>
      </c>
      <c r="D256" s="4" t="s">
        <v>1738</v>
      </c>
      <c r="E256" s="54">
        <v>691.57840500000009</v>
      </c>
      <c r="F256" s="123">
        <v>1463.6580000000001</v>
      </c>
      <c r="G256" s="123">
        <v>772.07959500000004</v>
      </c>
      <c r="I256" s="4" t="s">
        <v>3045</v>
      </c>
    </row>
    <row r="257" spans="1:9">
      <c r="A257" s="4" t="s">
        <v>3044</v>
      </c>
      <c r="B257" s="4" t="s">
        <v>247</v>
      </c>
      <c r="C257" s="4" t="s">
        <v>276</v>
      </c>
      <c r="D257" s="4" t="s">
        <v>1543</v>
      </c>
      <c r="E257" s="54">
        <v>5606.3529585000006</v>
      </c>
      <c r="F257" s="123">
        <v>9049.8030000000017</v>
      </c>
      <c r="G257" s="123">
        <v>3443.4500415000011</v>
      </c>
      <c r="I257" s="4" t="s">
        <v>3046</v>
      </c>
    </row>
    <row r="258" spans="1:9">
      <c r="A258" s="4" t="s">
        <v>3045</v>
      </c>
      <c r="B258" s="4" t="s">
        <v>275</v>
      </c>
      <c r="C258" s="4" t="s">
        <v>262</v>
      </c>
      <c r="D258" s="4" t="s">
        <v>697</v>
      </c>
      <c r="E258" s="54">
        <v>2282.7890925000002</v>
      </c>
      <c r="F258" s="123">
        <v>5875.9050000000007</v>
      </c>
      <c r="G258" s="123">
        <v>3593.1159075000005</v>
      </c>
      <c r="I258" s="4" t="s">
        <v>3047</v>
      </c>
    </row>
    <row r="259" spans="1:9">
      <c r="A259" s="4" t="s">
        <v>3046</v>
      </c>
      <c r="B259" s="4" t="s">
        <v>243</v>
      </c>
      <c r="C259" s="4" t="s">
        <v>279</v>
      </c>
      <c r="D259" s="4" t="s">
        <v>1158</v>
      </c>
      <c r="E259" s="54">
        <v>3565.7948024999996</v>
      </c>
      <c r="F259" s="123">
        <v>9178.3649999999998</v>
      </c>
      <c r="G259" s="123">
        <v>5612.5701975000002</v>
      </c>
      <c r="I259" s="4" t="s">
        <v>3048</v>
      </c>
    </row>
    <row r="260" spans="1:9">
      <c r="A260" s="4" t="s">
        <v>3047</v>
      </c>
      <c r="B260" s="4" t="s">
        <v>247</v>
      </c>
      <c r="C260" s="4" t="s">
        <v>262</v>
      </c>
      <c r="D260" s="4" t="s">
        <v>1255</v>
      </c>
      <c r="E260" s="54">
        <v>2024.0766629999998</v>
      </c>
      <c r="F260" s="123">
        <v>3323.6070000000004</v>
      </c>
      <c r="G260" s="123">
        <v>1299.5303370000006</v>
      </c>
      <c r="I260" s="4" t="s">
        <v>3049</v>
      </c>
    </row>
    <row r="261" spans="1:9">
      <c r="A261" s="4" t="s">
        <v>3048</v>
      </c>
      <c r="B261" s="4" t="s">
        <v>267</v>
      </c>
      <c r="C261" s="4" t="s">
        <v>251</v>
      </c>
      <c r="D261" s="4" t="s">
        <v>1582</v>
      </c>
      <c r="E261" s="54">
        <v>1068.3611977500002</v>
      </c>
      <c r="F261" s="123">
        <v>2366.2485000000001</v>
      </c>
      <c r="G261" s="123">
        <v>1297.8873022499999</v>
      </c>
      <c r="I261" s="4" t="s">
        <v>3050</v>
      </c>
    </row>
    <row r="262" spans="1:9">
      <c r="A262" s="4" t="s">
        <v>3049</v>
      </c>
      <c r="B262" s="4" t="s">
        <v>247</v>
      </c>
      <c r="C262" s="4" t="s">
        <v>288</v>
      </c>
      <c r="D262" s="4" t="s">
        <v>1910</v>
      </c>
      <c r="E262" s="54">
        <v>1719.3467654999999</v>
      </c>
      <c r="F262" s="123">
        <v>3808.0769999999998</v>
      </c>
      <c r="G262" s="123">
        <v>2088.7302344999998</v>
      </c>
      <c r="I262" s="4" t="s">
        <v>3051</v>
      </c>
    </row>
    <row r="263" spans="1:9">
      <c r="A263" s="4" t="s">
        <v>3050</v>
      </c>
      <c r="B263" s="4" t="s">
        <v>243</v>
      </c>
      <c r="C263" s="4" t="s">
        <v>262</v>
      </c>
      <c r="D263" s="4" t="s">
        <v>1572</v>
      </c>
      <c r="E263" s="54">
        <v>951.30259875000013</v>
      </c>
      <c r="F263" s="123">
        <v>2106.9825000000001</v>
      </c>
      <c r="G263" s="123">
        <v>1155.6799012500001</v>
      </c>
      <c r="I263" s="4" t="s">
        <v>3052</v>
      </c>
    </row>
    <row r="264" spans="1:9">
      <c r="A264" s="4" t="s">
        <v>3051</v>
      </c>
      <c r="B264" s="4" t="s">
        <v>247</v>
      </c>
      <c r="C264" s="4" t="s">
        <v>251</v>
      </c>
      <c r="D264" s="4" t="s">
        <v>1351</v>
      </c>
      <c r="E264" s="54">
        <v>2579.2767000000003</v>
      </c>
      <c r="F264" s="123">
        <v>2791.4250000000002</v>
      </c>
      <c r="G264" s="123">
        <v>212.14829999999984</v>
      </c>
      <c r="I264" s="4" t="s">
        <v>3053</v>
      </c>
    </row>
    <row r="265" spans="1:9">
      <c r="A265" s="4" t="s">
        <v>3052</v>
      </c>
      <c r="B265" s="4" t="s">
        <v>275</v>
      </c>
      <c r="C265" s="4" t="s">
        <v>268</v>
      </c>
      <c r="D265" s="4" t="s">
        <v>1226</v>
      </c>
      <c r="E265" s="54">
        <v>4384.1979719999999</v>
      </c>
      <c r="F265" s="123">
        <v>4744.8029999999999</v>
      </c>
      <c r="G265" s="123">
        <v>360.60502799999995</v>
      </c>
      <c r="I265" s="4" t="s">
        <v>3054</v>
      </c>
    </row>
    <row r="266" spans="1:9">
      <c r="A266" s="4" t="s">
        <v>3053</v>
      </c>
      <c r="B266" s="4" t="s">
        <v>264</v>
      </c>
      <c r="C266" s="4" t="s">
        <v>303</v>
      </c>
      <c r="D266" s="4" t="s">
        <v>1035</v>
      </c>
      <c r="E266" s="54">
        <v>5063.311181250001</v>
      </c>
      <c r="F266" s="123">
        <v>6429.6015000000007</v>
      </c>
      <c r="G266" s="123">
        <v>1366.2903187499996</v>
      </c>
      <c r="I266" s="4" t="s">
        <v>3055</v>
      </c>
    </row>
    <row r="267" spans="1:9">
      <c r="A267" s="4" t="s">
        <v>3054</v>
      </c>
      <c r="B267" s="4" t="s">
        <v>264</v>
      </c>
      <c r="C267" s="4" t="s">
        <v>317</v>
      </c>
      <c r="D267" s="4" t="s">
        <v>1197</v>
      </c>
      <c r="E267" s="54">
        <v>3425.7749872499999</v>
      </c>
      <c r="F267" s="123">
        <v>7587.5415000000003</v>
      </c>
      <c r="G267" s="123">
        <v>4161.7665127500004</v>
      </c>
      <c r="I267" s="4" t="s">
        <v>3056</v>
      </c>
    </row>
    <row r="268" spans="1:9">
      <c r="A268" s="4" t="s">
        <v>3055</v>
      </c>
      <c r="B268" s="4" t="s">
        <v>247</v>
      </c>
      <c r="C268" s="4" t="s">
        <v>288</v>
      </c>
      <c r="D268" s="4" t="s">
        <v>475</v>
      </c>
      <c r="E268" s="54">
        <v>1358.0578462500002</v>
      </c>
      <c r="F268" s="123">
        <v>2874.1965</v>
      </c>
      <c r="G268" s="123">
        <v>1516.1386537499998</v>
      </c>
      <c r="I268" s="4" t="s">
        <v>3057</v>
      </c>
    </row>
    <row r="269" spans="1:9">
      <c r="A269" s="4" t="s">
        <v>3056</v>
      </c>
      <c r="B269" s="4" t="s">
        <v>267</v>
      </c>
      <c r="C269" s="4" t="s">
        <v>303</v>
      </c>
      <c r="D269" s="4" t="s">
        <v>1568</v>
      </c>
      <c r="E269" s="54">
        <v>2298.37590675</v>
      </c>
      <c r="F269" s="123">
        <v>5916.0255000000006</v>
      </c>
      <c r="G269" s="123">
        <v>3617.6495932500006</v>
      </c>
      <c r="I269" s="4" t="s">
        <v>3058</v>
      </c>
    </row>
    <row r="270" spans="1:9">
      <c r="A270" s="4" t="s">
        <v>3057</v>
      </c>
      <c r="B270" s="4" t="s">
        <v>247</v>
      </c>
      <c r="C270" s="4" t="s">
        <v>288</v>
      </c>
      <c r="D270" s="4" t="s">
        <v>1697</v>
      </c>
      <c r="E270" s="54">
        <v>4481.3538000000008</v>
      </c>
      <c r="F270" s="123">
        <v>7759.92</v>
      </c>
      <c r="G270" s="123">
        <v>3278.5661999999993</v>
      </c>
      <c r="I270" s="4" t="s">
        <v>3059</v>
      </c>
    </row>
    <row r="271" spans="1:9">
      <c r="A271" s="4" t="s">
        <v>3058</v>
      </c>
      <c r="B271" s="4" t="s">
        <v>247</v>
      </c>
      <c r="C271" s="4" t="s">
        <v>259</v>
      </c>
      <c r="D271" s="4" t="s">
        <v>1260</v>
      </c>
      <c r="E271" s="54">
        <v>6222.2291932500002</v>
      </c>
      <c r="F271" s="123">
        <v>10043.9535</v>
      </c>
      <c r="G271" s="123">
        <v>3821.7243067499994</v>
      </c>
      <c r="I271" s="4" t="s">
        <v>3060</v>
      </c>
    </row>
    <row r="272" spans="1:9">
      <c r="A272" s="4" t="s">
        <v>3059</v>
      </c>
      <c r="B272" s="4" t="s">
        <v>247</v>
      </c>
      <c r="C272" s="4" t="s">
        <v>268</v>
      </c>
      <c r="D272" s="4" t="s">
        <v>800</v>
      </c>
      <c r="E272" s="54">
        <v>4693.8267180000003</v>
      </c>
      <c r="F272" s="123">
        <v>6573.9870000000001</v>
      </c>
      <c r="G272" s="123">
        <v>1880.1602819999998</v>
      </c>
      <c r="I272" s="4" t="s">
        <v>3061</v>
      </c>
    </row>
    <row r="273" spans="1:9">
      <c r="A273" s="4" t="s">
        <v>3060</v>
      </c>
      <c r="B273" s="4" t="s">
        <v>243</v>
      </c>
      <c r="C273" s="4" t="s">
        <v>251</v>
      </c>
      <c r="D273" s="4" t="s">
        <v>678</v>
      </c>
      <c r="E273" s="54">
        <v>3688.4715210000008</v>
      </c>
      <c r="F273" s="123">
        <v>5165.9265000000005</v>
      </c>
      <c r="G273" s="123">
        <v>1477.4549789999996</v>
      </c>
      <c r="I273" s="4" t="s">
        <v>3062</v>
      </c>
    </row>
    <row r="274" spans="1:9">
      <c r="A274" s="4" t="s">
        <v>3061</v>
      </c>
      <c r="B274" s="4" t="s">
        <v>247</v>
      </c>
      <c r="C274" s="4" t="s">
        <v>279</v>
      </c>
      <c r="D274" s="4" t="s">
        <v>859</v>
      </c>
      <c r="E274" s="54">
        <v>4665.1885087500004</v>
      </c>
      <c r="F274" s="123">
        <v>8078.2484999999997</v>
      </c>
      <c r="G274" s="123">
        <v>3413.0599912499993</v>
      </c>
      <c r="I274" s="4" t="s">
        <v>3063</v>
      </c>
    </row>
    <row r="275" spans="1:9">
      <c r="A275" s="4" t="s">
        <v>3062</v>
      </c>
      <c r="B275" s="4" t="s">
        <v>264</v>
      </c>
      <c r="C275" s="4" t="s">
        <v>303</v>
      </c>
      <c r="D275" s="4" t="s">
        <v>2072</v>
      </c>
      <c r="E275" s="54">
        <v>3439.3145692499997</v>
      </c>
      <c r="F275" s="123">
        <v>7617.5295000000006</v>
      </c>
      <c r="G275" s="123">
        <v>4178.2149307500003</v>
      </c>
      <c r="I275" s="4" t="s">
        <v>3064</v>
      </c>
    </row>
    <row r="276" spans="1:9">
      <c r="A276" s="4" t="s">
        <v>3063</v>
      </c>
      <c r="B276" s="4" t="s">
        <v>247</v>
      </c>
      <c r="C276" s="4" t="s">
        <v>268</v>
      </c>
      <c r="D276" s="4" t="s">
        <v>1819</v>
      </c>
      <c r="E276" s="54">
        <v>6440.3525340000006</v>
      </c>
      <c r="F276" s="123">
        <v>6970.0785000000005</v>
      </c>
      <c r="G276" s="123">
        <v>529.72596599999997</v>
      </c>
      <c r="I276" s="4" t="s">
        <v>3065</v>
      </c>
    </row>
    <row r="277" spans="1:9">
      <c r="A277" s="4" t="s">
        <v>3064</v>
      </c>
      <c r="B277" s="4" t="s">
        <v>243</v>
      </c>
      <c r="C277" s="4" t="s">
        <v>245</v>
      </c>
      <c r="D277" s="4" t="s">
        <v>1238</v>
      </c>
      <c r="E277" s="54">
        <v>7598.6091562500005</v>
      </c>
      <c r="F277" s="123">
        <v>9649.0275000000001</v>
      </c>
      <c r="G277" s="123">
        <v>2050.4183437499996</v>
      </c>
      <c r="I277" s="4" t="s">
        <v>3066</v>
      </c>
    </row>
    <row r="278" spans="1:9">
      <c r="A278" s="4" t="s">
        <v>3065</v>
      </c>
      <c r="B278" s="4" t="s">
        <v>267</v>
      </c>
      <c r="C278" s="4" t="s">
        <v>265</v>
      </c>
      <c r="D278" s="4" t="s">
        <v>855</v>
      </c>
      <c r="E278" s="54">
        <v>5351.9058810000006</v>
      </c>
      <c r="F278" s="123">
        <v>7495.6665000000003</v>
      </c>
      <c r="G278" s="123">
        <v>2143.7606189999997</v>
      </c>
      <c r="I278" s="4" t="s">
        <v>3067</v>
      </c>
    </row>
    <row r="279" spans="1:9">
      <c r="A279" s="4" t="s">
        <v>3066</v>
      </c>
      <c r="B279" s="4" t="s">
        <v>264</v>
      </c>
      <c r="C279" s="4" t="s">
        <v>281</v>
      </c>
      <c r="D279" s="4" t="s">
        <v>330</v>
      </c>
      <c r="E279" s="54">
        <v>1388.1295259999999</v>
      </c>
      <c r="F279" s="123">
        <v>3074.4839999999999</v>
      </c>
      <c r="G279" s="123">
        <v>1686.354474</v>
      </c>
      <c r="I279" s="4" t="s">
        <v>3068</v>
      </c>
    </row>
    <row r="280" spans="1:9">
      <c r="A280" s="4" t="s">
        <v>3067</v>
      </c>
      <c r="B280" s="4" t="s">
        <v>267</v>
      </c>
      <c r="C280" s="4" t="s">
        <v>265</v>
      </c>
      <c r="D280" s="4" t="s">
        <v>1760</v>
      </c>
      <c r="E280" s="54">
        <v>5243.9790690000009</v>
      </c>
      <c r="F280" s="123">
        <v>7344.5085000000008</v>
      </c>
      <c r="G280" s="123">
        <v>2100.5294309999999</v>
      </c>
      <c r="I280" s="4" t="s">
        <v>3069</v>
      </c>
    </row>
    <row r="281" spans="1:9">
      <c r="A281" s="4" t="s">
        <v>3068</v>
      </c>
      <c r="B281" s="4" t="s">
        <v>264</v>
      </c>
      <c r="C281" s="4" t="s">
        <v>279</v>
      </c>
      <c r="D281" s="4" t="s">
        <v>1052</v>
      </c>
      <c r="E281" s="54">
        <v>746.73692099999994</v>
      </c>
      <c r="F281" s="123">
        <v>1226.1690000000001</v>
      </c>
      <c r="G281" s="123">
        <v>479.43207900000016</v>
      </c>
      <c r="I281" s="4" t="s">
        <v>3070</v>
      </c>
    </row>
    <row r="282" spans="1:9">
      <c r="A282" s="4" t="s">
        <v>3069</v>
      </c>
      <c r="B282" s="4" t="s">
        <v>243</v>
      </c>
      <c r="C282" s="4" t="s">
        <v>268</v>
      </c>
      <c r="D282" s="4" t="s">
        <v>1915</v>
      </c>
      <c r="E282" s="54">
        <v>1214.0092755000001</v>
      </c>
      <c r="F282" s="123">
        <v>3124.8630000000003</v>
      </c>
      <c r="G282" s="123">
        <v>1910.8537245000002</v>
      </c>
      <c r="I282" s="4" t="s">
        <v>3071</v>
      </c>
    </row>
    <row r="283" spans="1:9">
      <c r="A283" s="4" t="s">
        <v>3070</v>
      </c>
      <c r="B283" s="4" t="s">
        <v>247</v>
      </c>
      <c r="C283" s="4" t="s">
        <v>268</v>
      </c>
      <c r="D283" s="4" t="s">
        <v>1231</v>
      </c>
      <c r="E283" s="54">
        <v>1678.3561462499999</v>
      </c>
      <c r="F283" s="123">
        <v>3552.0765000000001</v>
      </c>
      <c r="G283" s="123">
        <v>1873.7203537500002</v>
      </c>
      <c r="I283" s="4" t="s">
        <v>3072</v>
      </c>
    </row>
    <row r="284" spans="1:9">
      <c r="A284" s="4" t="s">
        <v>3071</v>
      </c>
      <c r="B284" s="4" t="s">
        <v>264</v>
      </c>
      <c r="C284" s="4" t="s">
        <v>288</v>
      </c>
      <c r="D284" s="4" t="s">
        <v>1716</v>
      </c>
      <c r="E284" s="54">
        <v>836.46278100000018</v>
      </c>
      <c r="F284" s="123">
        <v>1171.5165000000002</v>
      </c>
      <c r="G284" s="123">
        <v>335.053719</v>
      </c>
      <c r="I284" s="4" t="s">
        <v>3073</v>
      </c>
    </row>
    <row r="285" spans="1:9">
      <c r="A285" s="4" t="s">
        <v>3072</v>
      </c>
      <c r="B285" s="4" t="s">
        <v>247</v>
      </c>
      <c r="C285" s="4" t="s">
        <v>317</v>
      </c>
      <c r="D285" s="4" t="s">
        <v>2111</v>
      </c>
      <c r="E285" s="54">
        <v>116.20559475</v>
      </c>
      <c r="F285" s="123">
        <v>299.11350000000004</v>
      </c>
      <c r="G285" s="123">
        <v>182.90790525000006</v>
      </c>
      <c r="I285" s="4" t="s">
        <v>3074</v>
      </c>
    </row>
    <row r="286" spans="1:9">
      <c r="A286" s="4" t="s">
        <v>3073</v>
      </c>
      <c r="B286" s="4" t="s">
        <v>267</v>
      </c>
      <c r="C286" s="4" t="s">
        <v>254</v>
      </c>
      <c r="D286" s="4" t="s">
        <v>729</v>
      </c>
      <c r="E286" s="54">
        <v>3267.4530104999999</v>
      </c>
      <c r="F286" s="123">
        <v>5274.3390000000009</v>
      </c>
      <c r="G286" s="123">
        <v>2006.885989500001</v>
      </c>
      <c r="I286" s="4" t="s">
        <v>3075</v>
      </c>
    </row>
    <row r="287" spans="1:9">
      <c r="A287" s="4" t="s">
        <v>3074</v>
      </c>
      <c r="B287" s="4" t="s">
        <v>267</v>
      </c>
      <c r="C287" s="4" t="s">
        <v>262</v>
      </c>
      <c r="D287" s="4" t="s">
        <v>802</v>
      </c>
      <c r="E287" s="54">
        <v>1673.8182562500001</v>
      </c>
      <c r="F287" s="123">
        <v>2125.4835000000003</v>
      </c>
      <c r="G287" s="123">
        <v>451.66524375000017</v>
      </c>
      <c r="I287" s="4" t="s">
        <v>3076</v>
      </c>
    </row>
    <row r="288" spans="1:9">
      <c r="A288" s="4" t="s">
        <v>3075</v>
      </c>
      <c r="B288" s="4" t="s">
        <v>247</v>
      </c>
      <c r="C288" s="4" t="s">
        <v>288</v>
      </c>
      <c r="D288" s="4" t="s">
        <v>1113</v>
      </c>
      <c r="E288" s="54">
        <v>2466.80284725</v>
      </c>
      <c r="F288" s="123">
        <v>3981.9255000000003</v>
      </c>
      <c r="G288" s="123">
        <v>1515.1226527500003</v>
      </c>
      <c r="I288" s="4" t="s">
        <v>3077</v>
      </c>
    </row>
    <row r="289" spans="1:9">
      <c r="A289" s="4" t="s">
        <v>3076</v>
      </c>
      <c r="B289" s="4" t="s">
        <v>275</v>
      </c>
      <c r="C289" s="4" t="s">
        <v>265</v>
      </c>
      <c r="D289" s="4" t="s">
        <v>2097</v>
      </c>
      <c r="E289" s="54">
        <v>4088.6653500000002</v>
      </c>
      <c r="F289" s="123">
        <v>5191.9560000000001</v>
      </c>
      <c r="G289" s="123">
        <v>1103.2906499999999</v>
      </c>
      <c r="I289" s="4" t="s">
        <v>3078</v>
      </c>
    </row>
    <row r="290" spans="1:9">
      <c r="A290" s="4" t="s">
        <v>3077</v>
      </c>
      <c r="B290" s="4" t="s">
        <v>247</v>
      </c>
      <c r="C290" s="4" t="s">
        <v>281</v>
      </c>
      <c r="D290" s="4" t="s">
        <v>1725</v>
      </c>
      <c r="E290" s="54">
        <v>5843.9827215000005</v>
      </c>
      <c r="F290" s="123">
        <v>5952.6180000000004</v>
      </c>
      <c r="G290" s="123">
        <v>108.63527849999991</v>
      </c>
      <c r="I290" s="4" t="s">
        <v>3079</v>
      </c>
    </row>
    <row r="291" spans="1:9">
      <c r="A291" s="4" t="s">
        <v>3078</v>
      </c>
      <c r="B291" s="4" t="s">
        <v>247</v>
      </c>
      <c r="C291" s="4" t="s">
        <v>276</v>
      </c>
      <c r="D291" s="4" t="s">
        <v>1356</v>
      </c>
      <c r="E291" s="54">
        <v>4833.82029375</v>
      </c>
      <c r="F291" s="123">
        <v>10230.307500000001</v>
      </c>
      <c r="G291" s="123">
        <v>5396.4872062500008</v>
      </c>
      <c r="I291" s="4" t="s">
        <v>3080</v>
      </c>
    </row>
    <row r="292" spans="1:9">
      <c r="A292" s="4" t="s">
        <v>3079</v>
      </c>
      <c r="B292" s="4" t="s">
        <v>264</v>
      </c>
      <c r="C292" s="4" t="s">
        <v>303</v>
      </c>
      <c r="D292" s="4" t="s">
        <v>1617</v>
      </c>
      <c r="E292" s="54">
        <v>3438.7914330000008</v>
      </c>
      <c r="F292" s="123">
        <v>3502.7160000000003</v>
      </c>
      <c r="G292" s="123">
        <v>63.92456699999957</v>
      </c>
      <c r="I292" s="4" t="s">
        <v>3081</v>
      </c>
    </row>
    <row r="293" spans="1:9">
      <c r="A293" s="4" t="s">
        <v>3080</v>
      </c>
      <c r="B293" s="4" t="s">
        <v>247</v>
      </c>
      <c r="C293" s="4" t="s">
        <v>268</v>
      </c>
      <c r="D293" s="4" t="s">
        <v>1076</v>
      </c>
      <c r="E293" s="54">
        <v>5409.556267500001</v>
      </c>
      <c r="F293" s="123">
        <v>9367.1970000000001</v>
      </c>
      <c r="G293" s="123">
        <v>3957.6407324999991</v>
      </c>
      <c r="I293" s="4" t="s">
        <v>3082</v>
      </c>
    </row>
    <row r="294" spans="1:9">
      <c r="A294" s="4" t="s">
        <v>3081</v>
      </c>
      <c r="B294" s="4" t="s">
        <v>267</v>
      </c>
      <c r="C294" s="4" t="s">
        <v>251</v>
      </c>
      <c r="D294" s="4" t="s">
        <v>1347</v>
      </c>
      <c r="E294" s="54">
        <v>6344.817711749999</v>
      </c>
      <c r="F294" s="123">
        <v>10241.836499999999</v>
      </c>
      <c r="G294" s="123">
        <v>3897.0187882500004</v>
      </c>
      <c r="I294" s="4" t="s">
        <v>3083</v>
      </c>
    </row>
    <row r="295" spans="1:9">
      <c r="A295" s="4" t="s">
        <v>3082</v>
      </c>
      <c r="B295" s="4" t="s">
        <v>247</v>
      </c>
      <c r="C295" s="4" t="s">
        <v>265</v>
      </c>
      <c r="D295" s="4" t="s">
        <v>910</v>
      </c>
      <c r="E295" s="54">
        <v>903.20857200000012</v>
      </c>
      <c r="F295" s="123">
        <v>1264.998</v>
      </c>
      <c r="G295" s="123">
        <v>361.78942799999993</v>
      </c>
      <c r="I295" s="4" t="s">
        <v>3084</v>
      </c>
    </row>
    <row r="296" spans="1:9">
      <c r="A296" s="4" t="s">
        <v>3083</v>
      </c>
      <c r="B296" s="4" t="s">
        <v>275</v>
      </c>
      <c r="C296" s="4" t="s">
        <v>276</v>
      </c>
      <c r="D296" s="4" t="s">
        <v>1081</v>
      </c>
      <c r="E296" s="54">
        <v>4897.6550437500009</v>
      </c>
      <c r="F296" s="123">
        <v>6219.2445000000007</v>
      </c>
      <c r="G296" s="123">
        <v>1321.5894562499998</v>
      </c>
      <c r="I296" s="4" t="s">
        <v>3085</v>
      </c>
    </row>
    <row r="297" spans="1:9">
      <c r="A297" s="4" t="s">
        <v>3084</v>
      </c>
      <c r="B297" s="4" t="s">
        <v>267</v>
      </c>
      <c r="C297" s="4" t="s">
        <v>281</v>
      </c>
      <c r="D297" s="4" t="s">
        <v>1124</v>
      </c>
      <c r="E297" s="54">
        <v>5414.6492111250009</v>
      </c>
      <c r="F297" s="123">
        <v>5515.3035</v>
      </c>
      <c r="G297" s="123">
        <v>100.65428887499911</v>
      </c>
      <c r="I297" s="4" t="s">
        <v>3086</v>
      </c>
    </row>
    <row r="298" spans="1:9">
      <c r="A298" s="4" t="s">
        <v>3085</v>
      </c>
      <c r="B298" s="4" t="s">
        <v>275</v>
      </c>
      <c r="C298" s="4" t="s">
        <v>317</v>
      </c>
      <c r="D298" s="4" t="s">
        <v>884</v>
      </c>
      <c r="E298" s="54">
        <v>5711.1021450000017</v>
      </c>
      <c r="F298" s="123">
        <v>7998.7425000000003</v>
      </c>
      <c r="G298" s="123">
        <v>2287.6403549999986</v>
      </c>
      <c r="I298" s="4" t="s">
        <v>3087</v>
      </c>
    </row>
    <row r="299" spans="1:9">
      <c r="A299" s="4" t="s">
        <v>3086</v>
      </c>
      <c r="B299" s="4" t="s">
        <v>243</v>
      </c>
      <c r="C299" s="4" t="s">
        <v>279</v>
      </c>
      <c r="D299" s="4" t="s">
        <v>1360</v>
      </c>
      <c r="E299" s="54">
        <v>7519.6674000000012</v>
      </c>
      <c r="F299" s="123">
        <v>9548.7839999999997</v>
      </c>
      <c r="G299" s="123">
        <v>2029.1165999999985</v>
      </c>
      <c r="I299" s="4" t="s">
        <v>3088</v>
      </c>
    </row>
    <row r="300" spans="1:9">
      <c r="A300" s="4" t="s">
        <v>3087</v>
      </c>
      <c r="B300" s="4" t="s">
        <v>267</v>
      </c>
      <c r="C300" s="4" t="s">
        <v>281</v>
      </c>
      <c r="D300" s="4" t="s">
        <v>1415</v>
      </c>
      <c r="E300" s="54">
        <v>4581.8815140000006</v>
      </c>
      <c r="F300" s="123">
        <v>6417.201</v>
      </c>
      <c r="G300" s="123">
        <v>1835.3194859999994</v>
      </c>
      <c r="I300" s="4" t="s">
        <v>3089</v>
      </c>
    </row>
    <row r="301" spans="1:9">
      <c r="A301" s="4" t="s">
        <v>3088</v>
      </c>
      <c r="B301" s="4" t="s">
        <v>264</v>
      </c>
      <c r="C301" s="4" t="s">
        <v>265</v>
      </c>
      <c r="D301" s="4" t="s">
        <v>747</v>
      </c>
      <c r="E301" s="54">
        <v>1533.1233802500003</v>
      </c>
      <c r="F301" s="123">
        <v>1561.623</v>
      </c>
      <c r="G301" s="123">
        <v>28.499619749999738</v>
      </c>
      <c r="I301" s="4" t="s">
        <v>3090</v>
      </c>
    </row>
    <row r="302" spans="1:9">
      <c r="A302" s="4" t="s">
        <v>3089</v>
      </c>
      <c r="B302" s="4" t="s">
        <v>247</v>
      </c>
      <c r="C302" s="4" t="s">
        <v>251</v>
      </c>
      <c r="D302" s="4" t="s">
        <v>549</v>
      </c>
      <c r="E302" s="54">
        <v>2598.2441100000005</v>
      </c>
      <c r="F302" s="123">
        <v>4499.1240000000007</v>
      </c>
      <c r="G302" s="123">
        <v>1900.8798900000002</v>
      </c>
      <c r="I302" s="4" t="s">
        <v>3091</v>
      </c>
    </row>
    <row r="303" spans="1:9">
      <c r="A303" s="4" t="s">
        <v>3090</v>
      </c>
      <c r="B303" s="4" t="s">
        <v>264</v>
      </c>
      <c r="C303" s="4" t="s">
        <v>256</v>
      </c>
      <c r="D303" s="4" t="s">
        <v>1989</v>
      </c>
      <c r="E303" s="54">
        <v>735.086142</v>
      </c>
      <c r="F303" s="123">
        <v>1207.038</v>
      </c>
      <c r="G303" s="123">
        <v>471.95185800000002</v>
      </c>
      <c r="I303" s="4" t="s">
        <v>3092</v>
      </c>
    </row>
    <row r="304" spans="1:9">
      <c r="A304" s="4" t="s">
        <v>3091</v>
      </c>
      <c r="B304" s="4" t="s">
        <v>247</v>
      </c>
      <c r="C304" s="4" t="s">
        <v>288</v>
      </c>
      <c r="D304" s="4" t="s">
        <v>1047</v>
      </c>
      <c r="E304" s="54">
        <v>4803.8626125000001</v>
      </c>
      <c r="F304" s="123">
        <v>6100.143</v>
      </c>
      <c r="G304" s="123">
        <v>1296.2803875</v>
      </c>
      <c r="I304" s="4" t="s">
        <v>3093</v>
      </c>
    </row>
    <row r="305" spans="1:9">
      <c r="A305" s="4" t="s">
        <v>3092</v>
      </c>
      <c r="B305" s="4" t="s">
        <v>264</v>
      </c>
      <c r="C305" s="4" t="s">
        <v>256</v>
      </c>
      <c r="D305" s="4" t="s">
        <v>1963</v>
      </c>
      <c r="E305" s="54">
        <v>4386.4347240000006</v>
      </c>
      <c r="F305" s="123">
        <v>6143.4660000000003</v>
      </c>
      <c r="G305" s="123">
        <v>1757.0312759999997</v>
      </c>
      <c r="I305" s="4" t="s">
        <v>3094</v>
      </c>
    </row>
    <row r="306" spans="1:9">
      <c r="A306" s="4" t="s">
        <v>3093</v>
      </c>
      <c r="B306" s="4" t="s">
        <v>247</v>
      </c>
      <c r="C306" s="4" t="s">
        <v>281</v>
      </c>
      <c r="D306" s="4" t="s">
        <v>1088</v>
      </c>
      <c r="E306" s="54">
        <v>4650.0310079999999</v>
      </c>
      <c r="F306" s="123">
        <v>10299.072</v>
      </c>
      <c r="G306" s="123">
        <v>5649.0409920000002</v>
      </c>
      <c r="I306" s="4" t="s">
        <v>3095</v>
      </c>
    </row>
    <row r="307" spans="1:9">
      <c r="A307" s="4" t="s">
        <v>3094</v>
      </c>
      <c r="B307" s="4" t="s">
        <v>275</v>
      </c>
      <c r="C307" s="4" t="s">
        <v>279</v>
      </c>
      <c r="D307" s="4" t="s">
        <v>567</v>
      </c>
      <c r="E307" s="54">
        <v>4874.3669362499995</v>
      </c>
      <c r="F307" s="123">
        <v>7868.2275000000009</v>
      </c>
      <c r="G307" s="123">
        <v>2993.8605637500013</v>
      </c>
      <c r="I307" s="4" t="s">
        <v>3096</v>
      </c>
    </row>
    <row r="308" spans="1:9">
      <c r="A308" s="4" t="s">
        <v>3095</v>
      </c>
      <c r="B308" s="4" t="s">
        <v>275</v>
      </c>
      <c r="C308" s="4" t="s">
        <v>288</v>
      </c>
      <c r="D308" s="4" t="s">
        <v>1691</v>
      </c>
      <c r="E308" s="54">
        <v>4040.3080462500002</v>
      </c>
      <c r="F308" s="123">
        <v>8550.9164999999994</v>
      </c>
      <c r="G308" s="123">
        <v>4510.6084537499992</v>
      </c>
      <c r="I308" s="4" t="s">
        <v>3097</v>
      </c>
    </row>
    <row r="309" spans="1:9">
      <c r="A309" s="4" t="s">
        <v>3096</v>
      </c>
      <c r="B309" s="4" t="s">
        <v>243</v>
      </c>
      <c r="C309" s="4" t="s">
        <v>262</v>
      </c>
      <c r="D309" s="4" t="s">
        <v>1281</v>
      </c>
      <c r="E309" s="54">
        <v>271.417419</v>
      </c>
      <c r="F309" s="123">
        <v>601.14599999999996</v>
      </c>
      <c r="G309" s="123">
        <v>329.72858099999996</v>
      </c>
      <c r="I309" s="4" t="s">
        <v>3098</v>
      </c>
    </row>
    <row r="310" spans="1:9">
      <c r="A310" s="4" t="s">
        <v>3097</v>
      </c>
      <c r="B310" s="4" t="s">
        <v>247</v>
      </c>
      <c r="C310" s="4" t="s">
        <v>254</v>
      </c>
      <c r="D310" s="4" t="s">
        <v>1107</v>
      </c>
      <c r="E310" s="54">
        <v>580.00253850000001</v>
      </c>
      <c r="F310" s="123">
        <v>936.24300000000005</v>
      </c>
      <c r="G310" s="123">
        <v>356.24046150000004</v>
      </c>
      <c r="I310" s="4" t="s">
        <v>3099</v>
      </c>
    </row>
    <row r="311" spans="1:9">
      <c r="A311" s="4" t="s">
        <v>3098</v>
      </c>
      <c r="B311" s="4" t="s">
        <v>264</v>
      </c>
      <c r="C311" s="4" t="s">
        <v>288</v>
      </c>
      <c r="D311" s="4" t="s">
        <v>1747</v>
      </c>
      <c r="E311" s="54">
        <v>2910.7455300000001</v>
      </c>
      <c r="F311" s="123">
        <v>5040.2520000000004</v>
      </c>
      <c r="G311" s="123">
        <v>2129.5064700000003</v>
      </c>
      <c r="I311" s="4" t="s">
        <v>3100</v>
      </c>
    </row>
    <row r="312" spans="1:9">
      <c r="A312" s="4" t="s">
        <v>3099</v>
      </c>
      <c r="B312" s="4" t="s">
        <v>247</v>
      </c>
      <c r="C312" s="4" t="s">
        <v>317</v>
      </c>
      <c r="D312" s="4" t="s">
        <v>1150</v>
      </c>
      <c r="E312" s="54">
        <v>6670.575702000001</v>
      </c>
      <c r="F312" s="123">
        <v>9342.5429999999997</v>
      </c>
      <c r="G312" s="123">
        <v>2671.9672979999987</v>
      </c>
      <c r="I312" s="4" t="s">
        <v>3101</v>
      </c>
    </row>
    <row r="313" spans="1:9">
      <c r="A313" s="4" t="s">
        <v>3100</v>
      </c>
      <c r="B313" s="4" t="s">
        <v>243</v>
      </c>
      <c r="C313" s="4" t="s">
        <v>317</v>
      </c>
      <c r="D313" s="4" t="s">
        <v>652</v>
      </c>
      <c r="E313" s="54">
        <v>3836.6559000000002</v>
      </c>
      <c r="F313" s="123">
        <v>4152.2250000000004</v>
      </c>
      <c r="G313" s="123">
        <v>315.56910000000016</v>
      </c>
      <c r="I313" s="4" t="s">
        <v>3102</v>
      </c>
    </row>
    <row r="314" spans="1:9">
      <c r="A314" s="4" t="s">
        <v>3101</v>
      </c>
      <c r="B314" s="4" t="s">
        <v>243</v>
      </c>
      <c r="C314" s="4" t="s">
        <v>317</v>
      </c>
      <c r="D314" s="4" t="s">
        <v>1822</v>
      </c>
      <c r="E314" s="54">
        <v>496.64416725000001</v>
      </c>
      <c r="F314" s="123">
        <v>801.68550000000005</v>
      </c>
      <c r="G314" s="123">
        <v>305.04133275000004</v>
      </c>
      <c r="I314" s="4" t="s">
        <v>3103</v>
      </c>
    </row>
    <row r="315" spans="1:9">
      <c r="A315" s="4" t="s">
        <v>3102</v>
      </c>
      <c r="B315" s="4" t="s">
        <v>247</v>
      </c>
      <c r="C315" s="4" t="s">
        <v>279</v>
      </c>
      <c r="D315" s="4" t="s">
        <v>1808</v>
      </c>
      <c r="E315" s="54">
        <v>5015.3118592499995</v>
      </c>
      <c r="F315" s="123">
        <v>8095.7415000000001</v>
      </c>
      <c r="G315" s="123">
        <v>3080.4296407500005</v>
      </c>
      <c r="I315" s="4" t="s">
        <v>3104</v>
      </c>
    </row>
    <row r="316" spans="1:9">
      <c r="A316" s="4" t="s">
        <v>3103</v>
      </c>
      <c r="B316" s="4" t="s">
        <v>275</v>
      </c>
      <c r="C316" s="4" t="s">
        <v>288</v>
      </c>
      <c r="D316" s="4" t="s">
        <v>2117</v>
      </c>
      <c r="E316" s="54">
        <v>931.19674725000016</v>
      </c>
      <c r="F316" s="123">
        <v>948.50700000000006</v>
      </c>
      <c r="G316" s="123">
        <v>17.310252749999904</v>
      </c>
      <c r="I316" s="4" t="s">
        <v>3105</v>
      </c>
    </row>
    <row r="317" spans="1:9">
      <c r="A317" s="4" t="s">
        <v>3104</v>
      </c>
      <c r="B317" s="4" t="s">
        <v>275</v>
      </c>
      <c r="C317" s="4" t="s">
        <v>251</v>
      </c>
      <c r="D317" s="4" t="s">
        <v>1146</v>
      </c>
      <c r="E317" s="54">
        <v>5901.6489840000004</v>
      </c>
      <c r="F317" s="123">
        <v>6387.0660000000007</v>
      </c>
      <c r="G317" s="123">
        <v>485.41701600000033</v>
      </c>
      <c r="I317" s="4" t="s">
        <v>3106</v>
      </c>
    </row>
    <row r="318" spans="1:9">
      <c r="A318" s="4" t="s">
        <v>3105</v>
      </c>
      <c r="B318" s="4" t="s">
        <v>264</v>
      </c>
      <c r="C318" s="4" t="s">
        <v>251</v>
      </c>
      <c r="D318" s="4" t="s">
        <v>755</v>
      </c>
      <c r="E318" s="54">
        <v>1329.5329740000002</v>
      </c>
      <c r="F318" s="123">
        <v>1862.0910000000001</v>
      </c>
      <c r="G318" s="123">
        <v>532.55802599999993</v>
      </c>
      <c r="I318" s="4" t="s">
        <v>3107</v>
      </c>
    </row>
    <row r="319" spans="1:9">
      <c r="A319" s="4" t="s">
        <v>3106</v>
      </c>
      <c r="B319" s="4" t="s">
        <v>264</v>
      </c>
      <c r="C319" s="4" t="s">
        <v>254</v>
      </c>
      <c r="D319" s="4" t="s">
        <v>1511</v>
      </c>
      <c r="E319" s="54">
        <v>3076.2677137500004</v>
      </c>
      <c r="F319" s="123">
        <v>6510.6195000000007</v>
      </c>
      <c r="G319" s="123">
        <v>3434.3517862500003</v>
      </c>
      <c r="I319" s="4" t="s">
        <v>3108</v>
      </c>
    </row>
    <row r="320" spans="1:9">
      <c r="A320" s="4" t="s">
        <v>3107</v>
      </c>
      <c r="B320" s="4" t="s">
        <v>243</v>
      </c>
      <c r="C320" s="4" t="s">
        <v>256</v>
      </c>
      <c r="D320" s="4" t="s">
        <v>355</v>
      </c>
      <c r="E320" s="54">
        <v>1308.2715922500004</v>
      </c>
      <c r="F320" s="123">
        <v>2897.6115000000004</v>
      </c>
      <c r="G320" s="123">
        <v>1589.3399077500001</v>
      </c>
      <c r="I320" s="4" t="s">
        <v>3109</v>
      </c>
    </row>
    <row r="321" spans="1:9">
      <c r="A321" s="4" t="s">
        <v>3108</v>
      </c>
      <c r="B321" s="4" t="s">
        <v>267</v>
      </c>
      <c r="C321" s="4" t="s">
        <v>268</v>
      </c>
      <c r="D321" s="4" t="s">
        <v>2012</v>
      </c>
      <c r="E321" s="54">
        <v>9312.2221499999996</v>
      </c>
      <c r="F321" s="123">
        <v>10078.1625</v>
      </c>
      <c r="G321" s="123">
        <v>765.94035000000076</v>
      </c>
      <c r="I321" s="4" t="s">
        <v>3110</v>
      </c>
    </row>
    <row r="322" spans="1:9">
      <c r="A322" s="4" t="s">
        <v>3109</v>
      </c>
      <c r="B322" s="4" t="s">
        <v>247</v>
      </c>
      <c r="C322" s="4" t="s">
        <v>245</v>
      </c>
      <c r="D322" s="4" t="s">
        <v>839</v>
      </c>
      <c r="E322" s="54">
        <v>3849.7876672500001</v>
      </c>
      <c r="F322" s="123">
        <v>8526.6615000000002</v>
      </c>
      <c r="G322" s="123">
        <v>4676.8738327499996</v>
      </c>
      <c r="I322" s="4" t="s">
        <v>3111</v>
      </c>
    </row>
    <row r="323" spans="1:9">
      <c r="A323" s="4" t="s">
        <v>3110</v>
      </c>
      <c r="B323" s="4" t="s">
        <v>247</v>
      </c>
      <c r="C323" s="4" t="s">
        <v>256</v>
      </c>
      <c r="D323" s="4" t="s">
        <v>525</v>
      </c>
      <c r="E323" s="54">
        <v>3647.518497</v>
      </c>
      <c r="F323" s="123">
        <v>9388.7219999999998</v>
      </c>
      <c r="G323" s="123">
        <v>5741.2035029999997</v>
      </c>
      <c r="I323" s="4" t="s">
        <v>3112</v>
      </c>
    </row>
    <row r="324" spans="1:9">
      <c r="A324" s="4" t="s">
        <v>3111</v>
      </c>
      <c r="B324" s="4" t="s">
        <v>267</v>
      </c>
      <c r="C324" s="4" t="s">
        <v>245</v>
      </c>
      <c r="D324" s="4" t="s">
        <v>1773</v>
      </c>
      <c r="E324" s="54">
        <v>752.13542250000012</v>
      </c>
      <c r="F324" s="123">
        <v>1302.3990000000001</v>
      </c>
      <c r="G324" s="123">
        <v>550.2635775</v>
      </c>
      <c r="I324" s="4" t="s">
        <v>3113</v>
      </c>
    </row>
    <row r="325" spans="1:9">
      <c r="A325" s="4" t="s">
        <v>3112</v>
      </c>
      <c r="B325" s="4" t="s">
        <v>267</v>
      </c>
      <c r="C325" s="4" t="s">
        <v>303</v>
      </c>
      <c r="D325" s="4" t="s">
        <v>1594</v>
      </c>
      <c r="E325" s="54">
        <v>5515.2893250000006</v>
      </c>
      <c r="F325" s="123">
        <v>7003.5420000000004</v>
      </c>
      <c r="G325" s="123">
        <v>1488.2526749999997</v>
      </c>
      <c r="I325" s="4" t="s">
        <v>3114</v>
      </c>
    </row>
    <row r="326" spans="1:9">
      <c r="A326" s="4" t="s">
        <v>3113</v>
      </c>
      <c r="B326" s="4" t="s">
        <v>264</v>
      </c>
      <c r="C326" s="4" t="s">
        <v>303</v>
      </c>
      <c r="D326" s="4" t="s">
        <v>1673</v>
      </c>
      <c r="E326" s="54">
        <v>1597.6829137500001</v>
      </c>
      <c r="F326" s="123">
        <v>2766.5505000000003</v>
      </c>
      <c r="G326" s="123">
        <v>1168.8675862500002</v>
      </c>
      <c r="I326" s="4" t="s">
        <v>3115</v>
      </c>
    </row>
    <row r="327" spans="1:9">
      <c r="A327" s="4" t="s">
        <v>3114</v>
      </c>
      <c r="B327" s="4" t="s">
        <v>264</v>
      </c>
      <c r="C327" s="4" t="s">
        <v>276</v>
      </c>
      <c r="D327" s="4" t="s">
        <v>1128</v>
      </c>
      <c r="E327" s="54">
        <v>4074.5833379999999</v>
      </c>
      <c r="F327" s="123">
        <v>10487.987999999999</v>
      </c>
      <c r="G327" s="123">
        <v>6413.404661999999</v>
      </c>
      <c r="I327" s="4" t="s">
        <v>3116</v>
      </c>
    </row>
    <row r="328" spans="1:9">
      <c r="A328" s="4" t="s">
        <v>3115</v>
      </c>
      <c r="B328" s="4" t="s">
        <v>247</v>
      </c>
      <c r="C328" s="4" t="s">
        <v>288</v>
      </c>
      <c r="D328" s="4" t="s">
        <v>1797</v>
      </c>
      <c r="E328" s="54">
        <v>3756.74173875</v>
      </c>
      <c r="F328" s="123">
        <v>6505.1805000000004</v>
      </c>
      <c r="G328" s="123">
        <v>2748.4387612500004</v>
      </c>
      <c r="I328" s="4" t="s">
        <v>3117</v>
      </c>
    </row>
    <row r="329" spans="1:9">
      <c r="A329" s="4" t="s">
        <v>3116</v>
      </c>
      <c r="B329" s="4" t="s">
        <v>247</v>
      </c>
      <c r="C329" s="4" t="s">
        <v>288</v>
      </c>
      <c r="D329" s="4" t="s">
        <v>1714</v>
      </c>
      <c r="E329" s="54">
        <v>4504.2543787500008</v>
      </c>
      <c r="F329" s="123">
        <v>9532.813500000002</v>
      </c>
      <c r="G329" s="123">
        <v>5028.5591212500012</v>
      </c>
      <c r="I329" s="4" t="s">
        <v>3118</v>
      </c>
    </row>
    <row r="330" spans="1:9">
      <c r="A330" s="4" t="s">
        <v>3117</v>
      </c>
      <c r="B330" s="4" t="s">
        <v>275</v>
      </c>
      <c r="C330" s="4" t="s">
        <v>251</v>
      </c>
      <c r="D330" s="4" t="s">
        <v>897</v>
      </c>
      <c r="E330" s="54">
        <v>5187.342431250001</v>
      </c>
      <c r="F330" s="123">
        <v>6587.1015000000007</v>
      </c>
      <c r="G330" s="123">
        <v>1399.7590687499996</v>
      </c>
      <c r="I330" s="4" t="s">
        <v>3119</v>
      </c>
    </row>
    <row r="331" spans="1:9">
      <c r="A331" s="4" t="s">
        <v>3118</v>
      </c>
      <c r="B331" s="4" t="s">
        <v>264</v>
      </c>
      <c r="C331" s="4" t="s">
        <v>254</v>
      </c>
      <c r="D331" s="4" t="s">
        <v>1607</v>
      </c>
      <c r="E331" s="54">
        <v>1913.6467350000003</v>
      </c>
      <c r="F331" s="123">
        <v>1949.2200000000003</v>
      </c>
      <c r="G331" s="123">
        <v>35.573264999999992</v>
      </c>
      <c r="I331" s="4" t="s">
        <v>3120</v>
      </c>
    </row>
    <row r="332" spans="1:9">
      <c r="A332" s="4" t="s">
        <v>3119</v>
      </c>
      <c r="B332" s="4" t="s">
        <v>275</v>
      </c>
      <c r="C332" s="4" t="s">
        <v>251</v>
      </c>
      <c r="D332" s="4" t="s">
        <v>1101</v>
      </c>
      <c r="E332" s="54">
        <v>2916.1830600000008</v>
      </c>
      <c r="F332" s="123">
        <v>6171.8160000000007</v>
      </c>
      <c r="G332" s="123">
        <v>3255.63294</v>
      </c>
      <c r="I332" s="4" t="s">
        <v>3121</v>
      </c>
    </row>
    <row r="333" spans="1:9">
      <c r="A333" s="4" t="s">
        <v>3120</v>
      </c>
      <c r="B333" s="4" t="s">
        <v>264</v>
      </c>
      <c r="C333" s="4" t="s">
        <v>245</v>
      </c>
      <c r="D333" s="4" t="s">
        <v>1713</v>
      </c>
      <c r="E333" s="54">
        <v>126.18443250000001</v>
      </c>
      <c r="F333" s="123">
        <v>267.05700000000002</v>
      </c>
      <c r="G333" s="123">
        <v>140.8725675</v>
      </c>
      <c r="I333" s="4" t="s">
        <v>3122</v>
      </c>
    </row>
    <row r="334" spans="1:9">
      <c r="A334" s="4" t="s">
        <v>3121</v>
      </c>
      <c r="B334" s="4" t="s">
        <v>267</v>
      </c>
      <c r="C334" s="4" t="s">
        <v>276</v>
      </c>
      <c r="D334" s="4" t="s">
        <v>1740</v>
      </c>
      <c r="E334" s="54">
        <v>59.851968750000012</v>
      </c>
      <c r="F334" s="123">
        <v>132.5625</v>
      </c>
      <c r="G334" s="123">
        <v>72.710531249999988</v>
      </c>
      <c r="I334" s="4" t="s">
        <v>3123</v>
      </c>
    </row>
    <row r="335" spans="1:9">
      <c r="A335" s="4" t="s">
        <v>3122</v>
      </c>
      <c r="B335" s="4" t="s">
        <v>247</v>
      </c>
      <c r="C335" s="4" t="s">
        <v>254</v>
      </c>
      <c r="D335" s="4" t="s">
        <v>954</v>
      </c>
      <c r="E335" s="54">
        <v>1505.2653</v>
      </c>
      <c r="F335" s="123">
        <v>1629.075</v>
      </c>
      <c r="G335" s="123">
        <v>123.80970000000002</v>
      </c>
      <c r="I335" s="4" t="s">
        <v>3124</v>
      </c>
    </row>
    <row r="336" spans="1:9">
      <c r="A336" s="4" t="s">
        <v>3123</v>
      </c>
      <c r="B336" s="4" t="s">
        <v>275</v>
      </c>
      <c r="C336" s="4" t="s">
        <v>251</v>
      </c>
      <c r="D336" s="4" t="s">
        <v>1634</v>
      </c>
      <c r="E336" s="54">
        <v>7298.5169250000008</v>
      </c>
      <c r="F336" s="123">
        <v>10222.012500000001</v>
      </c>
      <c r="G336" s="123">
        <v>2923.4955749999999</v>
      </c>
      <c r="I336" s="4" t="s">
        <v>3125</v>
      </c>
    </row>
    <row r="337" spans="1:9">
      <c r="A337" s="4" t="s">
        <v>3124</v>
      </c>
      <c r="B337" s="4" t="s">
        <v>267</v>
      </c>
      <c r="C337" s="4" t="s">
        <v>262</v>
      </c>
      <c r="D337" s="4" t="s">
        <v>1049</v>
      </c>
      <c r="E337" s="54">
        <v>8078.105700000001</v>
      </c>
      <c r="F337" s="123">
        <v>10257.912</v>
      </c>
      <c r="G337" s="123">
        <v>2179.8062999999993</v>
      </c>
      <c r="I337" s="4" t="s">
        <v>3126</v>
      </c>
    </row>
    <row r="338" spans="1:9">
      <c r="A338" s="4" t="s">
        <v>3125</v>
      </c>
      <c r="B338" s="4" t="s">
        <v>275</v>
      </c>
      <c r="C338" s="4" t="s">
        <v>288</v>
      </c>
      <c r="D338" s="4" t="s">
        <v>1171</v>
      </c>
      <c r="E338" s="54">
        <v>4901.5313235000003</v>
      </c>
      <c r="F338" s="123">
        <v>8048.4915000000001</v>
      </c>
      <c r="G338" s="123">
        <v>3146.9601764999998</v>
      </c>
      <c r="I338" s="4" t="s">
        <v>3127</v>
      </c>
    </row>
    <row r="339" spans="1:9">
      <c r="A339" s="4" t="s">
        <v>3126</v>
      </c>
      <c r="B339" s="4" t="s">
        <v>247</v>
      </c>
      <c r="C339" s="4" t="s">
        <v>288</v>
      </c>
      <c r="D339" s="4" t="s">
        <v>1684</v>
      </c>
      <c r="E339" s="54">
        <v>3992.9779417500008</v>
      </c>
      <c r="F339" s="123">
        <v>10277.935500000001</v>
      </c>
      <c r="G339" s="123">
        <v>6284.9575582500001</v>
      </c>
      <c r="I339" s="4" t="s">
        <v>3128</v>
      </c>
    </row>
    <row r="340" spans="1:9">
      <c r="A340" s="4" t="s">
        <v>3127</v>
      </c>
      <c r="B340" s="4" t="s">
        <v>267</v>
      </c>
      <c r="C340" s="4" t="s">
        <v>265</v>
      </c>
      <c r="D340" s="4" t="s">
        <v>1592</v>
      </c>
      <c r="E340" s="54">
        <v>1010.5404750000001</v>
      </c>
      <c r="F340" s="123">
        <v>1283.2259999999999</v>
      </c>
      <c r="G340" s="123">
        <v>272.68552499999976</v>
      </c>
      <c r="I340" s="4" t="s">
        <v>3129</v>
      </c>
    </row>
    <row r="341" spans="1:9">
      <c r="A341" s="4" t="s">
        <v>3128</v>
      </c>
      <c r="B341" s="4" t="s">
        <v>275</v>
      </c>
      <c r="C341" s="4" t="s">
        <v>288</v>
      </c>
      <c r="D341" s="4" t="s">
        <v>1717</v>
      </c>
      <c r="E341" s="54">
        <v>4570.5040447500005</v>
      </c>
      <c r="F341" s="123">
        <v>7377.7305000000006</v>
      </c>
      <c r="G341" s="123">
        <v>2807.2264552500001</v>
      </c>
      <c r="I341" s="4" t="s">
        <v>3130</v>
      </c>
    </row>
    <row r="342" spans="1:9">
      <c r="A342" s="4" t="s">
        <v>3129</v>
      </c>
      <c r="B342" s="4" t="s">
        <v>275</v>
      </c>
      <c r="C342" s="4" t="s">
        <v>276</v>
      </c>
      <c r="D342" s="4" t="s">
        <v>1228</v>
      </c>
      <c r="E342" s="54">
        <v>1184.8467172500002</v>
      </c>
      <c r="F342" s="123">
        <v>3049.7985000000003</v>
      </c>
      <c r="G342" s="123">
        <v>1864.9517827500001</v>
      </c>
      <c r="I342" s="4" t="s">
        <v>3131</v>
      </c>
    </row>
    <row r="343" spans="1:9">
      <c r="A343" s="4" t="s">
        <v>3130</v>
      </c>
      <c r="B343" s="4" t="s">
        <v>247</v>
      </c>
      <c r="C343" s="4" t="s">
        <v>254</v>
      </c>
      <c r="D343" s="4" t="s">
        <v>849</v>
      </c>
      <c r="E343" s="54">
        <v>4715.3016539999999</v>
      </c>
      <c r="F343" s="123">
        <v>10443.636</v>
      </c>
      <c r="G343" s="123">
        <v>5728.3343460000006</v>
      </c>
      <c r="I343" s="4" t="s">
        <v>3132</v>
      </c>
    </row>
    <row r="344" spans="1:9">
      <c r="A344" s="4" t="s">
        <v>3131</v>
      </c>
      <c r="B344" s="4" t="s">
        <v>275</v>
      </c>
      <c r="C344" s="4" t="s">
        <v>303</v>
      </c>
      <c r="D344" s="4" t="s">
        <v>900</v>
      </c>
      <c r="E344" s="54">
        <v>7000.4198880000004</v>
      </c>
      <c r="F344" s="123">
        <v>7576.2119999999995</v>
      </c>
      <c r="G344" s="123">
        <v>575.79211199999918</v>
      </c>
      <c r="I344" s="4" t="s">
        <v>3133</v>
      </c>
    </row>
    <row r="345" spans="1:9">
      <c r="A345" s="4" t="s">
        <v>3132</v>
      </c>
      <c r="B345" s="4" t="s">
        <v>247</v>
      </c>
      <c r="C345" s="4" t="s">
        <v>288</v>
      </c>
      <c r="D345" s="4" t="s">
        <v>425</v>
      </c>
      <c r="E345" s="54">
        <v>6304.000405499999</v>
      </c>
      <c r="F345" s="123">
        <v>10175.948999999999</v>
      </c>
      <c r="G345" s="123">
        <v>3871.9485944999997</v>
      </c>
      <c r="I345" s="4" t="s">
        <v>3134</v>
      </c>
    </row>
    <row r="346" spans="1:9">
      <c r="A346" s="4" t="s">
        <v>3133</v>
      </c>
      <c r="B346" s="4" t="s">
        <v>243</v>
      </c>
      <c r="C346" s="4" t="s">
        <v>262</v>
      </c>
      <c r="D346" s="4" t="s">
        <v>1988</v>
      </c>
      <c r="E346" s="54">
        <v>2907.7554948750003</v>
      </c>
      <c r="F346" s="123">
        <v>2961.8085000000001</v>
      </c>
      <c r="G346" s="123">
        <v>54.0530051249998</v>
      </c>
      <c r="I346" s="4" t="s">
        <v>3135</v>
      </c>
    </row>
    <row r="347" spans="1:9">
      <c r="A347" s="4" t="s">
        <v>3134</v>
      </c>
      <c r="B347" s="4" t="s">
        <v>267</v>
      </c>
      <c r="C347" s="4" t="s">
        <v>303</v>
      </c>
      <c r="D347" s="4" t="s">
        <v>515</v>
      </c>
      <c r="E347" s="54">
        <v>2183.0988375000002</v>
      </c>
      <c r="F347" s="123">
        <v>2772.1889999999999</v>
      </c>
      <c r="G347" s="123">
        <v>589.09016249999968</v>
      </c>
      <c r="I347" s="4" t="s">
        <v>3136</v>
      </c>
    </row>
    <row r="348" spans="1:9">
      <c r="A348" s="4" t="s">
        <v>3135</v>
      </c>
      <c r="B348" s="4" t="s">
        <v>275</v>
      </c>
      <c r="C348" s="4" t="s">
        <v>281</v>
      </c>
      <c r="D348" s="4" t="s">
        <v>1424</v>
      </c>
      <c r="E348" s="54">
        <v>1604.1347437499999</v>
      </c>
      <c r="F348" s="123">
        <v>2777.7224999999999</v>
      </c>
      <c r="G348" s="123">
        <v>1173.58775625</v>
      </c>
      <c r="I348" s="4" t="s">
        <v>3137</v>
      </c>
    </row>
    <row r="349" spans="1:9">
      <c r="A349" s="4" t="s">
        <v>3136</v>
      </c>
      <c r="B349" s="4" t="s">
        <v>247</v>
      </c>
      <c r="C349" s="4" t="s">
        <v>265</v>
      </c>
      <c r="D349" s="4" t="s">
        <v>477</v>
      </c>
      <c r="E349" s="54">
        <v>1180.7227057499999</v>
      </c>
      <c r="F349" s="123">
        <v>1905.9285000000002</v>
      </c>
      <c r="G349" s="123">
        <v>725.20579425000028</v>
      </c>
      <c r="I349" s="4" t="s">
        <v>3138</v>
      </c>
    </row>
    <row r="350" spans="1:9">
      <c r="A350" s="4" t="s">
        <v>3137</v>
      </c>
      <c r="B350" s="4" t="s">
        <v>264</v>
      </c>
      <c r="C350" s="4" t="s">
        <v>288</v>
      </c>
      <c r="D350" s="4" t="s">
        <v>1316</v>
      </c>
      <c r="E350" s="54">
        <v>3601.1495520000008</v>
      </c>
      <c r="F350" s="123">
        <v>3897.3480000000004</v>
      </c>
      <c r="G350" s="123">
        <v>296.19844799999964</v>
      </c>
      <c r="I350" s="4" t="s">
        <v>3139</v>
      </c>
    </row>
    <row r="351" spans="1:9">
      <c r="A351" s="4" t="s">
        <v>3138</v>
      </c>
      <c r="B351" s="4" t="s">
        <v>267</v>
      </c>
      <c r="C351" s="4" t="s">
        <v>256</v>
      </c>
      <c r="D351" s="4" t="s">
        <v>1901</v>
      </c>
      <c r="E351" s="54">
        <v>6790.3402770000002</v>
      </c>
      <c r="F351" s="123">
        <v>9510.2805000000008</v>
      </c>
      <c r="G351" s="123">
        <v>2719.9402230000005</v>
      </c>
      <c r="I351" s="4" t="s">
        <v>3140</v>
      </c>
    </row>
    <row r="352" spans="1:9">
      <c r="A352" s="4" t="s">
        <v>3139</v>
      </c>
      <c r="B352" s="4" t="s">
        <v>275</v>
      </c>
      <c r="C352" s="4" t="s">
        <v>259</v>
      </c>
      <c r="D352" s="4" t="s">
        <v>1845</v>
      </c>
      <c r="E352" s="54">
        <v>2554.8276600000004</v>
      </c>
      <c r="F352" s="123">
        <v>3578.1900000000005</v>
      </c>
      <c r="G352" s="123">
        <v>1023.3623400000001</v>
      </c>
      <c r="I352" s="4" t="s">
        <v>3141</v>
      </c>
    </row>
    <row r="353" spans="1:9">
      <c r="A353" s="4" t="s">
        <v>3140</v>
      </c>
      <c r="B353" s="4" t="s">
        <v>275</v>
      </c>
      <c r="C353" s="4" t="s">
        <v>265</v>
      </c>
      <c r="D353" s="4" t="s">
        <v>1727</v>
      </c>
      <c r="E353" s="54">
        <v>2256.4112287500002</v>
      </c>
      <c r="F353" s="123">
        <v>4775.4735000000001</v>
      </c>
      <c r="G353" s="123">
        <v>2519.0622712499999</v>
      </c>
      <c r="I353" s="4" t="s">
        <v>3142</v>
      </c>
    </row>
    <row r="354" spans="1:9">
      <c r="A354" s="4" t="s">
        <v>3141</v>
      </c>
      <c r="B354" s="4" t="s">
        <v>267</v>
      </c>
      <c r="C354" s="4" t="s">
        <v>317</v>
      </c>
      <c r="D354" s="4" t="s">
        <v>1011</v>
      </c>
      <c r="E354" s="54">
        <v>3976.983202500001</v>
      </c>
      <c r="F354" s="123">
        <v>6886.5510000000004</v>
      </c>
      <c r="G354" s="123">
        <v>2909.5677974999994</v>
      </c>
      <c r="I354" s="4" t="s">
        <v>3143</v>
      </c>
    </row>
    <row r="355" spans="1:9">
      <c r="A355" s="4" t="s">
        <v>3142</v>
      </c>
      <c r="B355" s="4" t="s">
        <v>275</v>
      </c>
      <c r="C355" s="4" t="s">
        <v>245</v>
      </c>
      <c r="D355" s="4" t="s">
        <v>1523</v>
      </c>
      <c r="E355" s="54">
        <v>722.34421874999998</v>
      </c>
      <c r="F355" s="123">
        <v>1250.8125</v>
      </c>
      <c r="G355" s="123">
        <v>528.46828125000002</v>
      </c>
      <c r="I355" s="4" t="s">
        <v>3144</v>
      </c>
    </row>
    <row r="356" spans="1:9">
      <c r="A356" s="4" t="s">
        <v>3143</v>
      </c>
      <c r="B356" s="4" t="s">
        <v>247</v>
      </c>
      <c r="C356" s="4" t="s">
        <v>262</v>
      </c>
      <c r="D356" s="4" t="s">
        <v>662</v>
      </c>
      <c r="E356" s="54">
        <v>9194.3525520000021</v>
      </c>
      <c r="F356" s="123">
        <v>9950.598</v>
      </c>
      <c r="G356" s="123">
        <v>756.24544799999785</v>
      </c>
      <c r="I356" s="4" t="s">
        <v>3145</v>
      </c>
    </row>
    <row r="357" spans="1:9">
      <c r="A357" s="4" t="s">
        <v>3144</v>
      </c>
      <c r="B357" s="4" t="s">
        <v>247</v>
      </c>
      <c r="C357" s="4" t="s">
        <v>303</v>
      </c>
      <c r="D357" s="4" t="s">
        <v>1023</v>
      </c>
      <c r="E357" s="54">
        <v>2047.6787625000002</v>
      </c>
      <c r="F357" s="123">
        <v>3362.3625000000002</v>
      </c>
      <c r="G357" s="123">
        <v>1314.6837375</v>
      </c>
      <c r="I357" s="4" t="s">
        <v>3146</v>
      </c>
    </row>
    <row r="358" spans="1:9">
      <c r="A358" s="4" t="s">
        <v>3145</v>
      </c>
      <c r="B358" s="4" t="s">
        <v>247</v>
      </c>
      <c r="C358" s="4" t="s">
        <v>251</v>
      </c>
      <c r="D358" s="4" t="s">
        <v>963</v>
      </c>
      <c r="E358" s="54">
        <v>8634.8673180000005</v>
      </c>
      <c r="F358" s="123">
        <v>9345.0945000000011</v>
      </c>
      <c r="G358" s="123">
        <v>710.22718200000054</v>
      </c>
      <c r="I358" s="4" t="s">
        <v>3147</v>
      </c>
    </row>
    <row r="359" spans="1:9">
      <c r="A359" s="4" t="s">
        <v>3146</v>
      </c>
      <c r="B359" s="4" t="s">
        <v>267</v>
      </c>
      <c r="C359" s="4" t="s">
        <v>262</v>
      </c>
      <c r="D359" s="4" t="s">
        <v>1127</v>
      </c>
      <c r="E359" s="54">
        <v>3129.1933365000004</v>
      </c>
      <c r="F359" s="123">
        <v>5138.2484999999997</v>
      </c>
      <c r="G359" s="123">
        <v>2009.0551634999993</v>
      </c>
      <c r="I359" s="4" t="s">
        <v>3148</v>
      </c>
    </row>
    <row r="360" spans="1:9">
      <c r="A360" s="4" t="s">
        <v>3147</v>
      </c>
      <c r="B360" s="4" t="s">
        <v>264</v>
      </c>
      <c r="C360" s="4" t="s">
        <v>254</v>
      </c>
      <c r="D360" s="4" t="s">
        <v>1325</v>
      </c>
      <c r="E360" s="54">
        <v>1238.9120493750002</v>
      </c>
      <c r="F360" s="123">
        <v>1261.9424999999999</v>
      </c>
      <c r="G360" s="123">
        <v>23.03045062499973</v>
      </c>
      <c r="I360" s="4" t="s">
        <v>3149</v>
      </c>
    </row>
    <row r="361" spans="1:9">
      <c r="A361" s="4" t="s">
        <v>3148</v>
      </c>
      <c r="B361" s="4" t="s">
        <v>247</v>
      </c>
      <c r="C361" s="4" t="s">
        <v>259</v>
      </c>
      <c r="D361" s="4" t="s">
        <v>352</v>
      </c>
      <c r="E361" s="54">
        <v>447.88676625000011</v>
      </c>
      <c r="F361" s="123">
        <v>775.56150000000002</v>
      </c>
      <c r="G361" s="123">
        <v>327.67473374999992</v>
      </c>
      <c r="I361" s="4" t="s">
        <v>3150</v>
      </c>
    </row>
    <row r="362" spans="1:9">
      <c r="A362" s="4" t="s">
        <v>3149</v>
      </c>
      <c r="B362" s="4" t="s">
        <v>267</v>
      </c>
      <c r="C362" s="4" t="s">
        <v>245</v>
      </c>
      <c r="D362" s="4" t="s">
        <v>2010</v>
      </c>
      <c r="E362" s="54">
        <v>2916.1774372500004</v>
      </c>
      <c r="F362" s="123">
        <v>2970.3870000000002</v>
      </c>
      <c r="G362" s="123">
        <v>54.209562749999805</v>
      </c>
      <c r="I362" s="4" t="s">
        <v>3151</v>
      </c>
    </row>
    <row r="363" spans="1:9">
      <c r="A363" s="4" t="s">
        <v>3150</v>
      </c>
      <c r="B363" s="4" t="s">
        <v>247</v>
      </c>
      <c r="C363" s="4" t="s">
        <v>276</v>
      </c>
      <c r="D363" s="4" t="s">
        <v>670</v>
      </c>
      <c r="E363" s="54">
        <v>1585.8404100000002</v>
      </c>
      <c r="F363" s="123">
        <v>2746.0440000000003</v>
      </c>
      <c r="G363" s="123">
        <v>1160.2035900000001</v>
      </c>
      <c r="I363" s="4" t="s">
        <v>3152</v>
      </c>
    </row>
    <row r="364" spans="1:9">
      <c r="A364" s="4" t="s">
        <v>3151</v>
      </c>
      <c r="B364" s="4" t="s">
        <v>275</v>
      </c>
      <c r="C364" s="4" t="s">
        <v>303</v>
      </c>
      <c r="D364" s="4" t="s">
        <v>441</v>
      </c>
      <c r="E364" s="54">
        <v>612.70191675000001</v>
      </c>
      <c r="F364" s="123">
        <v>989.02649999999994</v>
      </c>
      <c r="G364" s="123">
        <v>376.32458324999993</v>
      </c>
      <c r="I364" s="4" t="s">
        <v>3153</v>
      </c>
    </row>
    <row r="365" spans="1:9">
      <c r="A365" s="4" t="s">
        <v>3152</v>
      </c>
      <c r="B365" s="4" t="s">
        <v>275</v>
      </c>
      <c r="C365" s="4" t="s">
        <v>245</v>
      </c>
      <c r="D365" s="4" t="s">
        <v>750</v>
      </c>
      <c r="E365" s="54">
        <v>411.96566250000006</v>
      </c>
      <c r="F365" s="123">
        <v>523.13100000000009</v>
      </c>
      <c r="G365" s="123">
        <v>111.16533750000002</v>
      </c>
      <c r="I365" s="4" t="s">
        <v>3154</v>
      </c>
    </row>
    <row r="366" spans="1:9">
      <c r="A366" s="4" t="s">
        <v>3153</v>
      </c>
      <c r="B366" s="4" t="s">
        <v>267</v>
      </c>
      <c r="C366" s="4" t="s">
        <v>256</v>
      </c>
      <c r="D366" s="4" t="s">
        <v>672</v>
      </c>
      <c r="E366" s="54">
        <v>5617.6895250000007</v>
      </c>
      <c r="F366" s="123">
        <v>7133.5740000000005</v>
      </c>
      <c r="G366" s="123">
        <v>1515.8844749999998</v>
      </c>
      <c r="I366" s="4" t="s">
        <v>3155</v>
      </c>
    </row>
    <row r="367" spans="1:9">
      <c r="A367" s="4" t="s">
        <v>3154</v>
      </c>
      <c r="B367" s="4" t="s">
        <v>243</v>
      </c>
      <c r="C367" s="4" t="s">
        <v>245</v>
      </c>
      <c r="D367" s="4" t="s">
        <v>1306</v>
      </c>
      <c r="E367" s="54">
        <v>500.78857500000004</v>
      </c>
      <c r="F367" s="123">
        <v>1059.8700000000001</v>
      </c>
      <c r="G367" s="123">
        <v>559.08142500000008</v>
      </c>
      <c r="I367" s="4" t="s">
        <v>3156</v>
      </c>
    </row>
    <row r="368" spans="1:9">
      <c r="A368" s="4" t="s">
        <v>3155</v>
      </c>
      <c r="B368" s="4" t="s">
        <v>247</v>
      </c>
      <c r="C368" s="4" t="s">
        <v>303</v>
      </c>
      <c r="D368" s="4" t="s">
        <v>1729</v>
      </c>
      <c r="E368" s="54">
        <v>3717.3273637500001</v>
      </c>
      <c r="F368" s="123">
        <v>6436.9305000000004</v>
      </c>
      <c r="G368" s="123">
        <v>2719.6031362500003</v>
      </c>
      <c r="I368" s="4" t="s">
        <v>3157</v>
      </c>
    </row>
    <row r="369" spans="1:9">
      <c r="A369" s="4" t="s">
        <v>3156</v>
      </c>
      <c r="B369" s="4" t="s">
        <v>247</v>
      </c>
      <c r="C369" s="4" t="s">
        <v>268</v>
      </c>
      <c r="D369" s="4" t="s">
        <v>581</v>
      </c>
      <c r="E369" s="54">
        <v>1449.9038688750002</v>
      </c>
      <c r="F369" s="123">
        <v>1476.8565000000001</v>
      </c>
      <c r="G369" s="123">
        <v>26.952631124999925</v>
      </c>
      <c r="I369" s="4" t="s">
        <v>3158</v>
      </c>
    </row>
    <row r="370" spans="1:9">
      <c r="A370" s="4" t="s">
        <v>3157</v>
      </c>
      <c r="B370" s="4" t="s">
        <v>247</v>
      </c>
      <c r="C370" s="4" t="s">
        <v>317</v>
      </c>
      <c r="D370" s="4" t="s">
        <v>1707</v>
      </c>
      <c r="E370" s="54">
        <v>6469.0909604999997</v>
      </c>
      <c r="F370" s="123">
        <v>10442.439</v>
      </c>
      <c r="G370" s="123">
        <v>3973.3480395000006</v>
      </c>
      <c r="I370" s="4" t="s">
        <v>3159</v>
      </c>
    </row>
    <row r="371" spans="1:9">
      <c r="A371" s="4" t="s">
        <v>3158</v>
      </c>
      <c r="B371" s="4" t="s">
        <v>247</v>
      </c>
      <c r="C371" s="4" t="s">
        <v>262</v>
      </c>
      <c r="D371" s="4" t="s">
        <v>2083</v>
      </c>
      <c r="E371" s="54">
        <v>6043.1271862500007</v>
      </c>
      <c r="F371" s="123">
        <v>10464.289500000001</v>
      </c>
      <c r="G371" s="123">
        <v>4421.1623137500001</v>
      </c>
      <c r="I371" s="4" t="s">
        <v>3160</v>
      </c>
    </row>
    <row r="372" spans="1:9">
      <c r="A372" s="4" t="s">
        <v>3159</v>
      </c>
      <c r="B372" s="4" t="s">
        <v>243</v>
      </c>
      <c r="C372" s="4" t="s">
        <v>281</v>
      </c>
      <c r="D372" s="4" t="s">
        <v>749</v>
      </c>
      <c r="E372" s="54">
        <v>365.21569350000004</v>
      </c>
      <c r="F372" s="123">
        <v>589.53300000000002</v>
      </c>
      <c r="G372" s="123">
        <v>224.31730649999997</v>
      </c>
      <c r="I372" s="4" t="s">
        <v>3161</v>
      </c>
    </row>
    <row r="373" spans="1:9">
      <c r="A373" s="4" t="s">
        <v>3160</v>
      </c>
      <c r="B373" s="4" t="s">
        <v>247</v>
      </c>
      <c r="C373" s="4" t="s">
        <v>276</v>
      </c>
      <c r="D373" s="4" t="s">
        <v>428</v>
      </c>
      <c r="E373" s="54">
        <v>2627.1968625000004</v>
      </c>
      <c r="F373" s="123">
        <v>3336.1230000000005</v>
      </c>
      <c r="G373" s="123">
        <v>708.9261375000001</v>
      </c>
      <c r="I373" s="4" t="s">
        <v>3162</v>
      </c>
    </row>
    <row r="374" spans="1:9">
      <c r="A374" s="4" t="s">
        <v>3161</v>
      </c>
      <c r="B374" s="4" t="s">
        <v>267</v>
      </c>
      <c r="C374" s="4" t="s">
        <v>288</v>
      </c>
      <c r="D374" s="4" t="s">
        <v>1864</v>
      </c>
      <c r="E374" s="54">
        <v>5040.6372765000006</v>
      </c>
      <c r="F374" s="123">
        <v>8276.9085000000014</v>
      </c>
      <c r="G374" s="123">
        <v>3236.2712235000008</v>
      </c>
      <c r="I374" s="4" t="s">
        <v>3163</v>
      </c>
    </row>
    <row r="375" spans="1:9">
      <c r="A375" s="4" t="s">
        <v>3162</v>
      </c>
      <c r="B375" s="4" t="s">
        <v>275</v>
      </c>
      <c r="C375" s="4" t="s">
        <v>259</v>
      </c>
      <c r="D375" s="4" t="s">
        <v>711</v>
      </c>
      <c r="E375" s="54">
        <v>3449.5327597500009</v>
      </c>
      <c r="F375" s="123">
        <v>3513.6570000000002</v>
      </c>
      <c r="G375" s="123">
        <v>64.124240249999275</v>
      </c>
      <c r="I375" s="4" t="s">
        <v>3164</v>
      </c>
    </row>
    <row r="376" spans="1:9">
      <c r="A376" s="4" t="s">
        <v>3163</v>
      </c>
      <c r="B376" s="4" t="s">
        <v>243</v>
      </c>
      <c r="C376" s="4" t="s">
        <v>303</v>
      </c>
      <c r="D376" s="4" t="s">
        <v>1188</v>
      </c>
      <c r="E376" s="54">
        <v>2368.8283027500006</v>
      </c>
      <c r="F376" s="123">
        <v>3823.7745000000004</v>
      </c>
      <c r="G376" s="123">
        <v>1454.9461972499998</v>
      </c>
      <c r="I376" s="4" t="s">
        <v>3165</v>
      </c>
    </row>
    <row r="377" spans="1:9">
      <c r="A377" s="4" t="s">
        <v>3164</v>
      </c>
      <c r="B377" s="4" t="s">
        <v>264</v>
      </c>
      <c r="C377" s="4" t="s">
        <v>259</v>
      </c>
      <c r="D377" s="4" t="s">
        <v>1093</v>
      </c>
      <c r="E377" s="54">
        <v>4122.2133225000007</v>
      </c>
      <c r="F377" s="123">
        <v>8724.2610000000004</v>
      </c>
      <c r="G377" s="123">
        <v>4602.0476774999997</v>
      </c>
      <c r="I377" s="4" t="s">
        <v>3166</v>
      </c>
    </row>
    <row r="378" spans="1:9">
      <c r="A378" s="4" t="s">
        <v>3165</v>
      </c>
      <c r="B378" s="4" t="s">
        <v>247</v>
      </c>
      <c r="C378" s="4" t="s">
        <v>276</v>
      </c>
      <c r="D378" s="4" t="s">
        <v>380</v>
      </c>
      <c r="E378" s="54">
        <v>5541.7282672500014</v>
      </c>
      <c r="F378" s="123">
        <v>8945.4855000000007</v>
      </c>
      <c r="G378" s="123">
        <v>3403.7572327499993</v>
      </c>
      <c r="I378" s="4" t="s">
        <v>3167</v>
      </c>
    </row>
    <row r="379" spans="1:9">
      <c r="A379" s="4" t="s">
        <v>3166</v>
      </c>
      <c r="B379" s="4" t="s">
        <v>247</v>
      </c>
      <c r="C379" s="4" t="s">
        <v>317</v>
      </c>
      <c r="D379" s="4" t="s">
        <v>1077</v>
      </c>
      <c r="E379" s="54">
        <v>4382.7351750000007</v>
      </c>
      <c r="F379" s="123">
        <v>5565.3779999999997</v>
      </c>
      <c r="G379" s="123">
        <v>1182.642824999999</v>
      </c>
      <c r="I379" s="4" t="s">
        <v>3168</v>
      </c>
    </row>
    <row r="380" spans="1:9">
      <c r="A380" s="4" t="s">
        <v>3167</v>
      </c>
      <c r="B380" s="4" t="s">
        <v>275</v>
      </c>
      <c r="C380" s="4" t="s">
        <v>276</v>
      </c>
      <c r="D380" s="4" t="s">
        <v>1374</v>
      </c>
      <c r="E380" s="54">
        <v>3338.2266750000003</v>
      </c>
      <c r="F380" s="123">
        <v>4675.3874999999998</v>
      </c>
      <c r="G380" s="123">
        <v>1337.1608249999995</v>
      </c>
      <c r="I380" s="4" t="s">
        <v>3169</v>
      </c>
    </row>
    <row r="381" spans="1:9">
      <c r="A381" s="4" t="s">
        <v>3168</v>
      </c>
      <c r="B381" s="4" t="s">
        <v>247</v>
      </c>
      <c r="C381" s="4" t="s">
        <v>254</v>
      </c>
      <c r="D381" s="4" t="s">
        <v>838</v>
      </c>
      <c r="E381" s="54">
        <v>3506.8496400000004</v>
      </c>
      <c r="F381" s="123">
        <v>9026.64</v>
      </c>
      <c r="G381" s="123">
        <v>5519.7903599999991</v>
      </c>
      <c r="I381" s="4" t="s">
        <v>3170</v>
      </c>
    </row>
    <row r="382" spans="1:9">
      <c r="A382" s="4" t="s">
        <v>3169</v>
      </c>
      <c r="B382" s="4" t="s">
        <v>243</v>
      </c>
      <c r="C382" s="4" t="s">
        <v>279</v>
      </c>
      <c r="D382" s="4" t="s">
        <v>1448</v>
      </c>
      <c r="E382" s="54">
        <v>1935.7941960000003</v>
      </c>
      <c r="F382" s="123">
        <v>3178.6440000000002</v>
      </c>
      <c r="G382" s="123">
        <v>1242.8498039999999</v>
      </c>
      <c r="I382" s="4" t="s">
        <v>3171</v>
      </c>
    </row>
    <row r="383" spans="1:9">
      <c r="A383" s="4" t="s">
        <v>3170</v>
      </c>
      <c r="B383" s="4" t="s">
        <v>247</v>
      </c>
      <c r="C383" s="4" t="s">
        <v>317</v>
      </c>
      <c r="D383" s="4" t="s">
        <v>726</v>
      </c>
      <c r="E383" s="54">
        <v>9032.1933240000017</v>
      </c>
      <c r="F383" s="123">
        <v>9775.1010000000006</v>
      </c>
      <c r="G383" s="123">
        <v>742.9076759999989</v>
      </c>
      <c r="I383" s="4" t="s">
        <v>3172</v>
      </c>
    </row>
    <row r="384" spans="1:9">
      <c r="A384" s="4" t="s">
        <v>3171</v>
      </c>
      <c r="B384" s="4" t="s">
        <v>247</v>
      </c>
      <c r="C384" s="4" t="s">
        <v>245</v>
      </c>
      <c r="D384" s="4" t="s">
        <v>586</v>
      </c>
      <c r="E384" s="54">
        <v>875.2822470000001</v>
      </c>
      <c r="F384" s="123">
        <v>1225.8855000000001</v>
      </c>
      <c r="G384" s="123">
        <v>350.603253</v>
      </c>
      <c r="I384" s="4" t="s">
        <v>3173</v>
      </c>
    </row>
    <row r="385" spans="1:9">
      <c r="A385" s="4" t="s">
        <v>3172</v>
      </c>
      <c r="B385" s="4" t="s">
        <v>267</v>
      </c>
      <c r="C385" s="4" t="s">
        <v>288</v>
      </c>
      <c r="D385" s="4" t="s">
        <v>798</v>
      </c>
      <c r="E385" s="54">
        <v>6458.5597702499999</v>
      </c>
      <c r="F385" s="123">
        <v>10425.4395</v>
      </c>
      <c r="G385" s="123">
        <v>3966.8797297500005</v>
      </c>
      <c r="I385" s="4" t="s">
        <v>3174</v>
      </c>
    </row>
    <row r="386" spans="1:9">
      <c r="A386" s="4" t="s">
        <v>3173</v>
      </c>
      <c r="B386" s="4" t="s">
        <v>264</v>
      </c>
      <c r="C386" s="4" t="s">
        <v>259</v>
      </c>
      <c r="D386" s="4" t="s">
        <v>763</v>
      </c>
      <c r="E386" s="54">
        <v>6052.5441900000014</v>
      </c>
      <c r="F386" s="123">
        <v>6550.3725000000004</v>
      </c>
      <c r="G386" s="123">
        <v>497.82830999999896</v>
      </c>
      <c r="I386" s="4" t="s">
        <v>3175</v>
      </c>
    </row>
    <row r="387" spans="1:9">
      <c r="A387" s="4" t="s">
        <v>3174</v>
      </c>
      <c r="B387" s="4" t="s">
        <v>243</v>
      </c>
      <c r="C387" s="4" t="s">
        <v>262</v>
      </c>
      <c r="D387" s="4" t="s">
        <v>1562</v>
      </c>
      <c r="E387" s="54">
        <v>3746.6557380000004</v>
      </c>
      <c r="F387" s="123">
        <v>5247.4170000000004</v>
      </c>
      <c r="G387" s="123">
        <v>1500.761262</v>
      </c>
      <c r="I387" s="4" t="s">
        <v>3176</v>
      </c>
    </row>
    <row r="388" spans="1:9">
      <c r="A388" s="4" t="s">
        <v>3175</v>
      </c>
      <c r="B388" s="4" t="s">
        <v>267</v>
      </c>
      <c r="C388" s="4" t="s">
        <v>251</v>
      </c>
      <c r="D388" s="4" t="s">
        <v>1438</v>
      </c>
      <c r="E388" s="54">
        <v>412.76706975000008</v>
      </c>
      <c r="F388" s="123">
        <v>1062.4635000000001</v>
      </c>
      <c r="G388" s="123">
        <v>649.69643025000005</v>
      </c>
      <c r="I388" s="4" t="s">
        <v>3177</v>
      </c>
    </row>
    <row r="389" spans="1:9">
      <c r="A389" s="4" t="s">
        <v>3176</v>
      </c>
      <c r="B389" s="4" t="s">
        <v>243</v>
      </c>
      <c r="C389" s="4" t="s">
        <v>279</v>
      </c>
      <c r="D389" s="4" t="s">
        <v>1763</v>
      </c>
      <c r="E389" s="54">
        <v>2209.3438500000002</v>
      </c>
      <c r="F389" s="123">
        <v>4675.8599999999997</v>
      </c>
      <c r="G389" s="123">
        <v>2466.5161499999995</v>
      </c>
      <c r="I389" s="4" t="s">
        <v>3178</v>
      </c>
    </row>
    <row r="390" spans="1:9">
      <c r="A390" s="4" t="s">
        <v>3177</v>
      </c>
      <c r="B390" s="4" t="s">
        <v>264</v>
      </c>
      <c r="C390" s="4" t="s">
        <v>279</v>
      </c>
      <c r="D390" s="4" t="s">
        <v>597</v>
      </c>
      <c r="E390" s="54">
        <v>1687.0459410000001</v>
      </c>
      <c r="F390" s="123">
        <v>2723.2380000000003</v>
      </c>
      <c r="G390" s="123">
        <v>1036.1920590000002</v>
      </c>
      <c r="I390" s="4" t="s">
        <v>3179</v>
      </c>
    </row>
    <row r="391" spans="1:9">
      <c r="A391" s="4" t="s">
        <v>3178</v>
      </c>
      <c r="B391" s="4" t="s">
        <v>247</v>
      </c>
      <c r="C391" s="4" t="s">
        <v>268</v>
      </c>
      <c r="D391" s="4" t="s">
        <v>405</v>
      </c>
      <c r="E391" s="54">
        <v>3400.1922465000002</v>
      </c>
      <c r="F391" s="123">
        <v>5583.2385000000004</v>
      </c>
      <c r="G391" s="123">
        <v>2183.0462535000001</v>
      </c>
      <c r="I391" s="4" t="s">
        <v>3180</v>
      </c>
    </row>
    <row r="392" spans="1:9">
      <c r="A392" s="4" t="s">
        <v>3179</v>
      </c>
      <c r="B392" s="4" t="s">
        <v>243</v>
      </c>
      <c r="C392" s="4" t="s">
        <v>259</v>
      </c>
      <c r="D392" s="4" t="s">
        <v>736</v>
      </c>
      <c r="E392" s="54">
        <v>869.73711300000002</v>
      </c>
      <c r="F392" s="123">
        <v>1403.934</v>
      </c>
      <c r="G392" s="123">
        <v>534.19688699999995</v>
      </c>
      <c r="I392" s="4" t="s">
        <v>3181</v>
      </c>
    </row>
    <row r="393" spans="1:9">
      <c r="A393" s="4" t="s">
        <v>3180</v>
      </c>
      <c r="B393" s="4" t="s">
        <v>247</v>
      </c>
      <c r="C393" s="4" t="s">
        <v>265</v>
      </c>
      <c r="D393" s="4" t="s">
        <v>1760</v>
      </c>
      <c r="E393" s="54">
        <v>925.20366750000017</v>
      </c>
      <c r="F393" s="123">
        <v>1958.1030000000001</v>
      </c>
      <c r="G393" s="123">
        <v>1032.8993324999999</v>
      </c>
      <c r="I393" s="4" t="s">
        <v>3182</v>
      </c>
    </row>
    <row r="394" spans="1:9">
      <c r="A394" s="4" t="s">
        <v>3181</v>
      </c>
      <c r="B394" s="4" t="s">
        <v>275</v>
      </c>
      <c r="C394" s="4" t="s">
        <v>288</v>
      </c>
      <c r="D394" s="4" t="s">
        <v>1638</v>
      </c>
      <c r="E394" s="54">
        <v>2335.6194592500001</v>
      </c>
      <c r="F394" s="123">
        <v>6011.8904999999995</v>
      </c>
      <c r="G394" s="123">
        <v>3676.2710407499994</v>
      </c>
      <c r="I394" s="4" t="s">
        <v>3183</v>
      </c>
    </row>
    <row r="395" spans="1:9">
      <c r="A395" s="4" t="s">
        <v>3182</v>
      </c>
      <c r="B395" s="4" t="s">
        <v>267</v>
      </c>
      <c r="C395" s="4" t="s">
        <v>245</v>
      </c>
      <c r="D395" s="4" t="s">
        <v>375</v>
      </c>
      <c r="E395" s="54">
        <v>2345.3015040000005</v>
      </c>
      <c r="F395" s="123">
        <v>3284.7360000000003</v>
      </c>
      <c r="G395" s="123">
        <v>939.43449599999985</v>
      </c>
      <c r="I395" s="4" t="s">
        <v>3184</v>
      </c>
    </row>
    <row r="396" spans="1:9">
      <c r="A396" s="4" t="s">
        <v>3183</v>
      </c>
      <c r="B396" s="4" t="s">
        <v>247</v>
      </c>
      <c r="C396" s="4" t="s">
        <v>259</v>
      </c>
      <c r="D396" s="4" t="s">
        <v>1305</v>
      </c>
      <c r="E396" s="54">
        <v>1444.6838070000003</v>
      </c>
      <c r="F396" s="123">
        <v>2372.2230000000004</v>
      </c>
      <c r="G396" s="123">
        <v>927.53919300000007</v>
      </c>
      <c r="I396" s="4" t="s">
        <v>3185</v>
      </c>
    </row>
    <row r="397" spans="1:9">
      <c r="A397" s="4" t="s">
        <v>3184</v>
      </c>
      <c r="B397" s="4" t="s">
        <v>243</v>
      </c>
      <c r="C397" s="4" t="s">
        <v>262</v>
      </c>
      <c r="D397" s="4" t="s">
        <v>893</v>
      </c>
      <c r="E397" s="54">
        <v>2930.0151352500002</v>
      </c>
      <c r="F397" s="123">
        <v>7541.8665000000001</v>
      </c>
      <c r="G397" s="123">
        <v>4611.8513647500004</v>
      </c>
      <c r="I397" s="4" t="s">
        <v>3186</v>
      </c>
    </row>
    <row r="398" spans="1:9">
      <c r="A398" s="4" t="s">
        <v>3185</v>
      </c>
      <c r="B398" s="4" t="s">
        <v>247</v>
      </c>
      <c r="C398" s="4" t="s">
        <v>245</v>
      </c>
      <c r="D398" s="4" t="s">
        <v>2139</v>
      </c>
      <c r="E398" s="54">
        <v>3995.3950627500003</v>
      </c>
      <c r="F398" s="123">
        <v>8849.1585000000014</v>
      </c>
      <c r="G398" s="123">
        <v>4853.7634372500015</v>
      </c>
      <c r="I398" s="4" t="s">
        <v>3187</v>
      </c>
    </row>
    <row r="399" spans="1:9">
      <c r="A399" s="4" t="s">
        <v>3186</v>
      </c>
      <c r="B399" s="4" t="s">
        <v>267</v>
      </c>
      <c r="C399" s="4" t="s">
        <v>281</v>
      </c>
      <c r="D399" s="4" t="s">
        <v>1921</v>
      </c>
      <c r="E399" s="54">
        <v>127.17502875000001</v>
      </c>
      <c r="F399" s="123">
        <v>220.2165</v>
      </c>
      <c r="G399" s="123">
        <v>93.041471249999987</v>
      </c>
      <c r="I399" s="4" t="s">
        <v>3188</v>
      </c>
    </row>
    <row r="400" spans="1:9">
      <c r="A400" s="4" t="s">
        <v>3187</v>
      </c>
      <c r="B400" s="4" t="s">
        <v>267</v>
      </c>
      <c r="C400" s="4" t="s">
        <v>276</v>
      </c>
      <c r="D400" s="4" t="s">
        <v>871</v>
      </c>
      <c r="E400" s="54">
        <v>6488.9759812500006</v>
      </c>
      <c r="F400" s="123">
        <v>10474.5375</v>
      </c>
      <c r="G400" s="123">
        <v>3985.5615187499998</v>
      </c>
      <c r="I400" s="4" t="s">
        <v>3189</v>
      </c>
    </row>
    <row r="401" spans="1:9">
      <c r="A401" s="4" t="s">
        <v>3188</v>
      </c>
      <c r="B401" s="4" t="s">
        <v>267</v>
      </c>
      <c r="C401" s="4" t="s">
        <v>262</v>
      </c>
      <c r="D401" s="4" t="s">
        <v>1590</v>
      </c>
      <c r="E401" s="54">
        <v>2260.3962150000007</v>
      </c>
      <c r="F401" s="123">
        <v>3914.1059999999998</v>
      </c>
      <c r="G401" s="123">
        <v>1653.7097849999991</v>
      </c>
      <c r="I401" s="4" t="s">
        <v>3190</v>
      </c>
    </row>
    <row r="402" spans="1:9">
      <c r="A402" s="4" t="s">
        <v>3189</v>
      </c>
      <c r="B402" s="4" t="s">
        <v>275</v>
      </c>
      <c r="C402" s="4" t="s">
        <v>317</v>
      </c>
      <c r="D402" s="4" t="s">
        <v>1264</v>
      </c>
      <c r="E402" s="54">
        <v>2393.1680850000002</v>
      </c>
      <c r="F402" s="123">
        <v>5064.9060000000009</v>
      </c>
      <c r="G402" s="123">
        <v>2671.7379150000006</v>
      </c>
      <c r="I402" s="4" t="s">
        <v>3191</v>
      </c>
    </row>
    <row r="403" spans="1:9">
      <c r="A403" s="4" t="s">
        <v>3190</v>
      </c>
      <c r="B403" s="4" t="s">
        <v>264</v>
      </c>
      <c r="C403" s="4" t="s">
        <v>256</v>
      </c>
      <c r="D403" s="4" t="s">
        <v>1340</v>
      </c>
      <c r="E403" s="54">
        <v>1167.8933542500004</v>
      </c>
      <c r="F403" s="123">
        <v>3006.1605000000004</v>
      </c>
      <c r="G403" s="123">
        <v>1838.2671457500001</v>
      </c>
      <c r="I403" s="4" t="s">
        <v>3192</v>
      </c>
    </row>
    <row r="404" spans="1:9">
      <c r="A404" s="4" t="s">
        <v>3191</v>
      </c>
      <c r="B404" s="4" t="s">
        <v>264</v>
      </c>
      <c r="C404" s="4" t="s">
        <v>268</v>
      </c>
      <c r="D404" s="4" t="s">
        <v>1085</v>
      </c>
      <c r="E404" s="54">
        <v>961.3744875000001</v>
      </c>
      <c r="F404" s="123">
        <v>1220.7930000000001</v>
      </c>
      <c r="G404" s="123">
        <v>259.41851250000002</v>
      </c>
      <c r="I404" s="4" t="s">
        <v>3193</v>
      </c>
    </row>
    <row r="405" spans="1:9">
      <c r="A405" s="4" t="s">
        <v>3192</v>
      </c>
      <c r="B405" s="4" t="s">
        <v>243</v>
      </c>
      <c r="C405" s="4" t="s">
        <v>256</v>
      </c>
      <c r="D405" s="4" t="s">
        <v>947</v>
      </c>
      <c r="E405" s="54">
        <v>1142.0251762500002</v>
      </c>
      <c r="F405" s="123">
        <v>2416.9845</v>
      </c>
      <c r="G405" s="123">
        <v>1274.9593237499998</v>
      </c>
      <c r="I405" s="4" t="s">
        <v>3194</v>
      </c>
    </row>
    <row r="406" spans="1:9">
      <c r="A406" s="4" t="s">
        <v>3193</v>
      </c>
      <c r="B406" s="4" t="s">
        <v>267</v>
      </c>
      <c r="C406" s="4" t="s">
        <v>303</v>
      </c>
      <c r="D406" s="4" t="s">
        <v>1514</v>
      </c>
      <c r="E406" s="54">
        <v>3502.3448250000006</v>
      </c>
      <c r="F406" s="123">
        <v>4447.4220000000005</v>
      </c>
      <c r="G406" s="123">
        <v>945.0771749999999</v>
      </c>
      <c r="I406" s="4" t="s">
        <v>3195</v>
      </c>
    </row>
    <row r="407" spans="1:9">
      <c r="A407" s="4" t="s">
        <v>3194</v>
      </c>
      <c r="B407" s="4" t="s">
        <v>267</v>
      </c>
      <c r="C407" s="4" t="s">
        <v>317</v>
      </c>
      <c r="D407" s="4" t="s">
        <v>990</v>
      </c>
      <c r="E407" s="54">
        <v>4687.9336350000003</v>
      </c>
      <c r="F407" s="123">
        <v>8117.634</v>
      </c>
      <c r="G407" s="123">
        <v>3429.7003649999997</v>
      </c>
      <c r="I407" s="4" t="s">
        <v>3196</v>
      </c>
    </row>
    <row r="408" spans="1:9">
      <c r="A408" s="4" t="s">
        <v>3195</v>
      </c>
      <c r="B408" s="4" t="s">
        <v>247</v>
      </c>
      <c r="C408" s="4" t="s">
        <v>268</v>
      </c>
      <c r="D408" s="4" t="s">
        <v>922</v>
      </c>
      <c r="E408" s="54">
        <v>2040.5469105000002</v>
      </c>
      <c r="F408" s="123">
        <v>5252.3730000000005</v>
      </c>
      <c r="G408" s="123">
        <v>3211.8260895000003</v>
      </c>
      <c r="I408" s="4" t="s">
        <v>3197</v>
      </c>
    </row>
    <row r="409" spans="1:9">
      <c r="A409" s="4" t="s">
        <v>3196</v>
      </c>
      <c r="B409" s="4" t="s">
        <v>264</v>
      </c>
      <c r="C409" s="4" t="s">
        <v>251</v>
      </c>
      <c r="D409" s="4" t="s">
        <v>1328</v>
      </c>
      <c r="E409" s="54">
        <v>4004.5356697500006</v>
      </c>
      <c r="F409" s="123">
        <v>4078.9769999999999</v>
      </c>
      <c r="G409" s="123">
        <v>74.441330249999282</v>
      </c>
      <c r="I409" s="4" t="s">
        <v>3198</v>
      </c>
    </row>
    <row r="410" spans="1:9">
      <c r="A410" s="4" t="s">
        <v>3197</v>
      </c>
      <c r="B410" s="4" t="s">
        <v>247</v>
      </c>
      <c r="C410" s="4" t="s">
        <v>281</v>
      </c>
      <c r="D410" s="4" t="s">
        <v>2132</v>
      </c>
      <c r="E410" s="54">
        <v>2963.4862634999999</v>
      </c>
      <c r="F410" s="123">
        <v>4866.1515000000009</v>
      </c>
      <c r="G410" s="123">
        <v>1902.6652365000009</v>
      </c>
      <c r="I410" s="4" t="s">
        <v>3199</v>
      </c>
    </row>
    <row r="411" spans="1:9">
      <c r="A411" s="4" t="s">
        <v>3198</v>
      </c>
      <c r="B411" s="4" t="s">
        <v>243</v>
      </c>
      <c r="C411" s="4" t="s">
        <v>268</v>
      </c>
      <c r="D411" s="4" t="s">
        <v>1783</v>
      </c>
      <c r="E411" s="54">
        <v>3978.2428087500002</v>
      </c>
      <c r="F411" s="123">
        <v>8419.5614999999998</v>
      </c>
      <c r="G411" s="123">
        <v>4441.3186912499996</v>
      </c>
      <c r="I411" s="4" t="s">
        <v>3200</v>
      </c>
    </row>
    <row r="412" spans="1:9">
      <c r="A412" s="4" t="s">
        <v>3199</v>
      </c>
      <c r="B412" s="4" t="s">
        <v>264</v>
      </c>
      <c r="C412" s="4" t="s">
        <v>256</v>
      </c>
      <c r="D412" s="4" t="s">
        <v>1202</v>
      </c>
      <c r="E412" s="54">
        <v>341.89616474999997</v>
      </c>
      <c r="F412" s="123">
        <v>551.89050000000009</v>
      </c>
      <c r="G412" s="123">
        <v>209.99433525000012</v>
      </c>
      <c r="I412" s="4" t="s">
        <v>3201</v>
      </c>
    </row>
    <row r="413" spans="1:9">
      <c r="A413" s="4" t="s">
        <v>3200</v>
      </c>
      <c r="B413" s="4" t="s">
        <v>243</v>
      </c>
      <c r="C413" s="4" t="s">
        <v>254</v>
      </c>
      <c r="D413" s="4" t="s">
        <v>1997</v>
      </c>
      <c r="E413" s="54">
        <v>1523.5553340000004</v>
      </c>
      <c r="F413" s="123">
        <v>2133.8310000000001</v>
      </c>
      <c r="G413" s="123">
        <v>610.27566599999977</v>
      </c>
      <c r="I413" s="4" t="s">
        <v>3202</v>
      </c>
    </row>
    <row r="414" spans="1:9">
      <c r="A414" s="4" t="s">
        <v>3201</v>
      </c>
      <c r="B414" s="4" t="s">
        <v>247</v>
      </c>
      <c r="C414" s="4" t="s">
        <v>303</v>
      </c>
      <c r="D414" s="4" t="s">
        <v>2113</v>
      </c>
      <c r="E414" s="54">
        <v>2982.9344737500001</v>
      </c>
      <c r="F414" s="123">
        <v>5165.2545</v>
      </c>
      <c r="G414" s="123">
        <v>2182.32002625</v>
      </c>
      <c r="I414" s="4" t="s">
        <v>3203</v>
      </c>
    </row>
    <row r="415" spans="1:9">
      <c r="A415" s="4" t="s">
        <v>3202</v>
      </c>
      <c r="B415" s="4" t="s">
        <v>247</v>
      </c>
      <c r="C415" s="4" t="s">
        <v>317</v>
      </c>
      <c r="D415" s="4" t="s">
        <v>1479</v>
      </c>
      <c r="E415" s="54">
        <v>3761.5260375000007</v>
      </c>
      <c r="F415" s="123">
        <v>3831.4500000000003</v>
      </c>
      <c r="G415" s="123">
        <v>69.923962499999561</v>
      </c>
      <c r="I415" s="4" t="s">
        <v>3204</v>
      </c>
    </row>
    <row r="416" spans="1:9">
      <c r="A416" s="4" t="s">
        <v>3203</v>
      </c>
      <c r="B416" s="4" t="s">
        <v>247</v>
      </c>
      <c r="C416" s="4" t="s">
        <v>251</v>
      </c>
      <c r="D416" s="4" t="s">
        <v>362</v>
      </c>
      <c r="E416" s="54">
        <v>763.44541875000004</v>
      </c>
      <c r="F416" s="123">
        <v>969.45450000000005</v>
      </c>
      <c r="G416" s="123">
        <v>206.00908125000001</v>
      </c>
      <c r="I416" s="4" t="s">
        <v>3205</v>
      </c>
    </row>
    <row r="417" spans="1:9">
      <c r="A417" s="4" t="s">
        <v>3204</v>
      </c>
      <c r="B417" s="4" t="s">
        <v>247</v>
      </c>
      <c r="C417" s="4" t="s">
        <v>268</v>
      </c>
      <c r="D417" s="4" t="s">
        <v>869</v>
      </c>
      <c r="E417" s="54">
        <v>7943.6337750000002</v>
      </c>
      <c r="F417" s="123">
        <v>8091.3</v>
      </c>
      <c r="G417" s="123">
        <v>147.66622499999994</v>
      </c>
      <c r="I417" s="4" t="s">
        <v>3206</v>
      </c>
    </row>
    <row r="418" spans="1:9">
      <c r="A418" s="4" t="s">
        <v>3205</v>
      </c>
      <c r="B418" s="4" t="s">
        <v>264</v>
      </c>
      <c r="C418" s="4" t="s">
        <v>265</v>
      </c>
      <c r="D418" s="4" t="s">
        <v>2043</v>
      </c>
      <c r="E418" s="54">
        <v>2450.0363580000003</v>
      </c>
      <c r="F418" s="123">
        <v>2651.5545000000002</v>
      </c>
      <c r="G418" s="123">
        <v>201.5181419999999</v>
      </c>
      <c r="I418" s="4" t="s">
        <v>3207</v>
      </c>
    </row>
    <row r="419" spans="1:9">
      <c r="A419" s="4" t="s">
        <v>3206</v>
      </c>
      <c r="B419" s="4" t="s">
        <v>247</v>
      </c>
      <c r="C419" s="4" t="s">
        <v>303</v>
      </c>
      <c r="D419" s="4" t="s">
        <v>519</v>
      </c>
      <c r="E419" s="54">
        <v>94.990407750000003</v>
      </c>
      <c r="F419" s="123">
        <v>210.38850000000002</v>
      </c>
      <c r="G419" s="123">
        <v>115.39809225000002</v>
      </c>
      <c r="I419" s="4" t="s">
        <v>3208</v>
      </c>
    </row>
    <row r="420" spans="1:9">
      <c r="A420" s="4" t="s">
        <v>3207</v>
      </c>
      <c r="B420" s="4" t="s">
        <v>267</v>
      </c>
      <c r="C420" s="4" t="s">
        <v>245</v>
      </c>
      <c r="D420" s="4" t="s">
        <v>374</v>
      </c>
      <c r="E420" s="54">
        <v>2465.5669447499999</v>
      </c>
      <c r="F420" s="123">
        <v>3979.9304999999999</v>
      </c>
      <c r="G420" s="123">
        <v>1514.36355525</v>
      </c>
      <c r="I420" s="4" t="s">
        <v>3209</v>
      </c>
    </row>
    <row r="421" spans="1:9">
      <c r="A421" s="4" t="s">
        <v>3208</v>
      </c>
      <c r="B421" s="4" t="s">
        <v>247</v>
      </c>
      <c r="C421" s="4" t="s">
        <v>288</v>
      </c>
      <c r="D421" s="4" t="s">
        <v>319</v>
      </c>
      <c r="E421" s="54">
        <v>336.27980925000008</v>
      </c>
      <c r="F421" s="123">
        <v>342.53100000000006</v>
      </c>
      <c r="G421" s="123">
        <v>6.2511907499999779</v>
      </c>
      <c r="I421" s="4" t="s">
        <v>3210</v>
      </c>
    </row>
    <row r="422" spans="1:9">
      <c r="A422" s="4" t="s">
        <v>3209</v>
      </c>
      <c r="B422" s="4" t="s">
        <v>247</v>
      </c>
      <c r="C422" s="4" t="s">
        <v>256</v>
      </c>
      <c r="D422" s="4" t="s">
        <v>599</v>
      </c>
      <c r="E422" s="54">
        <v>6739.4815661250013</v>
      </c>
      <c r="F422" s="123">
        <v>6864.7635</v>
      </c>
      <c r="G422" s="123">
        <v>125.28193387499869</v>
      </c>
      <c r="I422" s="4" t="s">
        <v>3211</v>
      </c>
    </row>
    <row r="423" spans="1:9">
      <c r="A423" s="4" t="s">
        <v>3210</v>
      </c>
      <c r="B423" s="4" t="s">
        <v>275</v>
      </c>
      <c r="C423" s="4" t="s">
        <v>268</v>
      </c>
      <c r="D423" s="4" t="s">
        <v>1345</v>
      </c>
      <c r="E423" s="54">
        <v>4297.2340950000007</v>
      </c>
      <c r="F423" s="123">
        <v>7441.0980000000009</v>
      </c>
      <c r="G423" s="123">
        <v>3143.8639050000002</v>
      </c>
      <c r="I423" s="4" t="s">
        <v>3212</v>
      </c>
    </row>
    <row r="424" spans="1:9">
      <c r="A424" s="4" t="s">
        <v>3211</v>
      </c>
      <c r="B424" s="4" t="s">
        <v>247</v>
      </c>
      <c r="C424" s="4" t="s">
        <v>256</v>
      </c>
      <c r="D424" s="4" t="s">
        <v>1979</v>
      </c>
      <c r="E424" s="54">
        <v>3906.4366530000002</v>
      </c>
      <c r="F424" s="123">
        <v>10055.178000000002</v>
      </c>
      <c r="G424" s="123">
        <v>6148.741347000001</v>
      </c>
      <c r="I424" s="4" t="s">
        <v>3213</v>
      </c>
    </row>
    <row r="425" spans="1:9">
      <c r="A425" s="4" t="s">
        <v>3212</v>
      </c>
      <c r="B425" s="4" t="s">
        <v>243</v>
      </c>
      <c r="C425" s="4" t="s">
        <v>256</v>
      </c>
      <c r="D425" s="4" t="s">
        <v>818</v>
      </c>
      <c r="E425" s="54">
        <v>1410.5615422500002</v>
      </c>
      <c r="F425" s="123">
        <v>2276.9355000000005</v>
      </c>
      <c r="G425" s="123">
        <v>866.37395775000027</v>
      </c>
      <c r="I425" s="4" t="s">
        <v>3214</v>
      </c>
    </row>
    <row r="426" spans="1:9">
      <c r="A426" s="4" t="s">
        <v>3213</v>
      </c>
      <c r="B426" s="4" t="s">
        <v>243</v>
      </c>
      <c r="C426" s="4" t="s">
        <v>259</v>
      </c>
      <c r="D426" s="4" t="s">
        <v>583</v>
      </c>
      <c r="E426" s="54">
        <v>4060.0982519999998</v>
      </c>
      <c r="F426" s="123">
        <v>6666.8279999999995</v>
      </c>
      <c r="G426" s="123">
        <v>2606.7297479999997</v>
      </c>
      <c r="I426" s="4" t="s">
        <v>3215</v>
      </c>
    </row>
    <row r="427" spans="1:9">
      <c r="A427" s="4" t="s">
        <v>3214</v>
      </c>
      <c r="B427" s="4" t="s">
        <v>275</v>
      </c>
      <c r="C427" s="4" t="s">
        <v>279</v>
      </c>
      <c r="D427" s="4" t="s">
        <v>1207</v>
      </c>
      <c r="E427" s="54">
        <v>615.61615500000016</v>
      </c>
      <c r="F427" s="123">
        <v>627.06000000000006</v>
      </c>
      <c r="G427" s="123">
        <v>11.443844999999897</v>
      </c>
      <c r="I427" s="4" t="s">
        <v>3216</v>
      </c>
    </row>
    <row r="428" spans="1:9">
      <c r="A428" s="4" t="s">
        <v>3215</v>
      </c>
      <c r="B428" s="4" t="s">
        <v>247</v>
      </c>
      <c r="C428" s="4" t="s">
        <v>265</v>
      </c>
      <c r="D428" s="4" t="s">
        <v>422</v>
      </c>
      <c r="E428" s="54">
        <v>3999.6605250000002</v>
      </c>
      <c r="F428" s="123">
        <v>8464.8900000000012</v>
      </c>
      <c r="G428" s="123">
        <v>4465.229475000001</v>
      </c>
      <c r="I428" s="4" t="s">
        <v>3217</v>
      </c>
    </row>
    <row r="429" spans="1:9">
      <c r="A429" s="4" t="s">
        <v>3216</v>
      </c>
      <c r="B429" s="4" t="s">
        <v>267</v>
      </c>
      <c r="C429" s="4" t="s">
        <v>317</v>
      </c>
      <c r="D429" s="4" t="s">
        <v>1929</v>
      </c>
      <c r="E429" s="54">
        <v>913.52356200000008</v>
      </c>
      <c r="F429" s="123">
        <v>2351.4120000000003</v>
      </c>
      <c r="G429" s="123">
        <v>1437.8884380000002</v>
      </c>
      <c r="I429" s="4" t="s">
        <v>3218</v>
      </c>
    </row>
    <row r="430" spans="1:9">
      <c r="A430" s="4" t="s">
        <v>3217</v>
      </c>
      <c r="B430" s="4" t="s">
        <v>247</v>
      </c>
      <c r="C430" s="4" t="s">
        <v>256</v>
      </c>
      <c r="D430" s="4" t="s">
        <v>388</v>
      </c>
      <c r="E430" s="54">
        <v>8798.0434368750011</v>
      </c>
      <c r="F430" s="123">
        <v>8961.5925000000007</v>
      </c>
      <c r="G430" s="123">
        <v>163.54906312499952</v>
      </c>
      <c r="I430" s="4" t="s">
        <v>3219</v>
      </c>
    </row>
    <row r="431" spans="1:9">
      <c r="A431" s="4" t="s">
        <v>3218</v>
      </c>
      <c r="B431" s="4" t="s">
        <v>275</v>
      </c>
      <c r="C431" s="4" t="s">
        <v>281</v>
      </c>
      <c r="D431" s="4" t="s">
        <v>1289</v>
      </c>
      <c r="E431" s="54">
        <v>4944.6048960000007</v>
      </c>
      <c r="F431" s="123">
        <v>5351.3040000000001</v>
      </c>
      <c r="G431" s="123">
        <v>406.69910399999935</v>
      </c>
      <c r="I431" s="4" t="s">
        <v>3220</v>
      </c>
    </row>
    <row r="432" spans="1:9">
      <c r="A432" s="4" t="s">
        <v>3219</v>
      </c>
      <c r="B432" s="4" t="s">
        <v>264</v>
      </c>
      <c r="C432" s="4" t="s">
        <v>268</v>
      </c>
      <c r="D432" s="4" t="s">
        <v>1758</v>
      </c>
      <c r="E432" s="54">
        <v>6931.3901580000002</v>
      </c>
      <c r="F432" s="123">
        <v>7501.5045</v>
      </c>
      <c r="G432" s="123">
        <v>570.11434199999985</v>
      </c>
      <c r="I432" s="4" t="s">
        <v>3221</v>
      </c>
    </row>
    <row r="433" spans="1:9">
      <c r="A433" s="4" t="s">
        <v>3220</v>
      </c>
      <c r="B433" s="4" t="s">
        <v>243</v>
      </c>
      <c r="C433" s="4" t="s">
        <v>259</v>
      </c>
      <c r="D433" s="4" t="s">
        <v>1331</v>
      </c>
      <c r="E433" s="54">
        <v>3009.5645894999998</v>
      </c>
      <c r="F433" s="123">
        <v>7746.6270000000004</v>
      </c>
      <c r="G433" s="123">
        <v>4737.0624105000006</v>
      </c>
      <c r="I433" s="4" t="s">
        <v>3222</v>
      </c>
    </row>
    <row r="434" spans="1:9">
      <c r="A434" s="4" t="s">
        <v>3221</v>
      </c>
      <c r="B434" s="4" t="s">
        <v>243</v>
      </c>
      <c r="C434" s="4" t="s">
        <v>245</v>
      </c>
      <c r="D434" s="4" t="s">
        <v>250</v>
      </c>
      <c r="E434" s="54">
        <v>1408.9603815</v>
      </c>
      <c r="F434" s="123">
        <v>3120.6210000000001</v>
      </c>
      <c r="G434" s="123">
        <v>1711.6606185000001</v>
      </c>
      <c r="I434" s="4" t="s">
        <v>3223</v>
      </c>
    </row>
    <row r="435" spans="1:9">
      <c r="A435" s="4" t="s">
        <v>3222</v>
      </c>
      <c r="B435" s="4" t="s">
        <v>275</v>
      </c>
      <c r="C435" s="4" t="s">
        <v>245</v>
      </c>
      <c r="D435" s="4" t="s">
        <v>1276</v>
      </c>
      <c r="E435" s="54">
        <v>3046.5696712500007</v>
      </c>
      <c r="F435" s="123">
        <v>6447.7664999999997</v>
      </c>
      <c r="G435" s="123">
        <v>3401.196828749999</v>
      </c>
      <c r="I435" s="4" t="s">
        <v>3224</v>
      </c>
    </row>
    <row r="436" spans="1:9">
      <c r="A436" s="4" t="s">
        <v>3223</v>
      </c>
      <c r="B436" s="4" t="s">
        <v>264</v>
      </c>
      <c r="C436" s="4" t="s">
        <v>317</v>
      </c>
      <c r="D436" s="4" t="s">
        <v>2143</v>
      </c>
      <c r="E436" s="54">
        <v>4247.4104662500004</v>
      </c>
      <c r="F436" s="123">
        <v>8989.2285000000011</v>
      </c>
      <c r="G436" s="123">
        <v>4741.8180337500007</v>
      </c>
      <c r="I436" s="4" t="s">
        <v>3225</v>
      </c>
    </row>
    <row r="437" spans="1:9">
      <c r="A437" s="4" t="s">
        <v>3224</v>
      </c>
      <c r="B437" s="4" t="s">
        <v>243</v>
      </c>
      <c r="C437" s="4" t="s">
        <v>245</v>
      </c>
      <c r="D437" s="4" t="s">
        <v>1343</v>
      </c>
      <c r="E437" s="54">
        <v>3158.2654897500001</v>
      </c>
      <c r="F437" s="123">
        <v>8129.3835000000008</v>
      </c>
      <c r="G437" s="123">
        <v>4971.1180102500002</v>
      </c>
      <c r="I437" s="4" t="s">
        <v>3226</v>
      </c>
    </row>
    <row r="438" spans="1:9">
      <c r="A438" s="4" t="s">
        <v>3225</v>
      </c>
      <c r="B438" s="4" t="s">
        <v>275</v>
      </c>
      <c r="C438" s="4" t="s">
        <v>276</v>
      </c>
      <c r="D438" s="4" t="s">
        <v>625</v>
      </c>
      <c r="E438" s="54">
        <v>3191.9367768750003</v>
      </c>
      <c r="F438" s="123">
        <v>3251.2725</v>
      </c>
      <c r="G438" s="123">
        <v>59.335723124999731</v>
      </c>
      <c r="I438" s="4" t="s">
        <v>3227</v>
      </c>
    </row>
    <row r="439" spans="1:9">
      <c r="A439" s="4" t="s">
        <v>3226</v>
      </c>
      <c r="B439" s="4" t="s">
        <v>247</v>
      </c>
      <c r="C439" s="4" t="s">
        <v>245</v>
      </c>
      <c r="D439" s="4" t="s">
        <v>1769</v>
      </c>
      <c r="E439" s="54">
        <v>3382.907913</v>
      </c>
      <c r="F439" s="123">
        <v>5554.857</v>
      </c>
      <c r="G439" s="123">
        <v>2171.949087</v>
      </c>
      <c r="I439" s="4" t="s">
        <v>3228</v>
      </c>
    </row>
    <row r="440" spans="1:9">
      <c r="A440" s="4" t="s">
        <v>3227</v>
      </c>
      <c r="B440" s="4" t="s">
        <v>275</v>
      </c>
      <c r="C440" s="4" t="s">
        <v>256</v>
      </c>
      <c r="D440" s="4" t="s">
        <v>1444</v>
      </c>
      <c r="E440" s="54">
        <v>793.88599500000009</v>
      </c>
      <c r="F440" s="123">
        <v>1758.33</v>
      </c>
      <c r="G440" s="123">
        <v>964.44400499999983</v>
      </c>
      <c r="I440" s="4" t="s">
        <v>3229</v>
      </c>
    </row>
    <row r="441" spans="1:9">
      <c r="A441" s="4" t="s">
        <v>3228</v>
      </c>
      <c r="B441" s="4" t="s">
        <v>264</v>
      </c>
      <c r="C441" s="4" t="s">
        <v>259</v>
      </c>
      <c r="D441" s="4" t="s">
        <v>1215</v>
      </c>
      <c r="E441" s="54">
        <v>3209.3292105</v>
      </c>
      <c r="F441" s="123">
        <v>5269.8345000000008</v>
      </c>
      <c r="G441" s="123">
        <v>2060.5052895000008</v>
      </c>
      <c r="I441" s="4" t="s">
        <v>3230</v>
      </c>
    </row>
    <row r="442" spans="1:9">
      <c r="A442" s="4" t="s">
        <v>3229</v>
      </c>
      <c r="B442" s="4" t="s">
        <v>275</v>
      </c>
      <c r="C442" s="4" t="s">
        <v>288</v>
      </c>
      <c r="D442" s="4" t="s">
        <v>302</v>
      </c>
      <c r="E442" s="54">
        <v>1875.9503857499999</v>
      </c>
      <c r="F442" s="123">
        <v>3028.1684999999998</v>
      </c>
      <c r="G442" s="123">
        <v>1152.2181142499999</v>
      </c>
      <c r="I442" s="4" t="s">
        <v>3231</v>
      </c>
    </row>
    <row r="443" spans="1:9">
      <c r="A443" s="4" t="s">
        <v>3230</v>
      </c>
      <c r="B443" s="4" t="s">
        <v>247</v>
      </c>
      <c r="C443" s="4" t="s">
        <v>254</v>
      </c>
      <c r="D443" s="4" t="s">
        <v>1311</v>
      </c>
      <c r="E443" s="54">
        <v>2369.6733690000005</v>
      </c>
      <c r="F443" s="123">
        <v>5248.4460000000008</v>
      </c>
      <c r="G443" s="123">
        <v>2878.7726310000003</v>
      </c>
      <c r="I443" s="4" t="s">
        <v>3232</v>
      </c>
    </row>
    <row r="444" spans="1:9">
      <c r="A444" s="4" t="s">
        <v>3231</v>
      </c>
      <c r="B444" s="4" t="s">
        <v>247</v>
      </c>
      <c r="C444" s="4" t="s">
        <v>245</v>
      </c>
      <c r="D444" s="4" t="s">
        <v>2071</v>
      </c>
      <c r="E444" s="54">
        <v>7262.9392500000004</v>
      </c>
      <c r="F444" s="123">
        <v>9222.7800000000007</v>
      </c>
      <c r="G444" s="123">
        <v>1959.8407500000003</v>
      </c>
      <c r="I444" s="4" t="s">
        <v>3233</v>
      </c>
    </row>
    <row r="445" spans="1:9">
      <c r="A445" s="4" t="s">
        <v>3232</v>
      </c>
      <c r="B445" s="4" t="s">
        <v>247</v>
      </c>
      <c r="C445" s="4" t="s">
        <v>245</v>
      </c>
      <c r="D445" s="4" t="s">
        <v>1894</v>
      </c>
      <c r="E445" s="54">
        <v>2895.9711480000005</v>
      </c>
      <c r="F445" s="123">
        <v>4055.9820000000004</v>
      </c>
      <c r="G445" s="123">
        <v>1160.0108519999999</v>
      </c>
      <c r="I445" s="4" t="s">
        <v>3234</v>
      </c>
    </row>
    <row r="446" spans="1:9">
      <c r="A446" s="4" t="s">
        <v>3233</v>
      </c>
      <c r="B446" s="4" t="s">
        <v>243</v>
      </c>
      <c r="C446" s="4" t="s">
        <v>281</v>
      </c>
      <c r="D446" s="4" t="s">
        <v>634</v>
      </c>
      <c r="E446" s="54">
        <v>414.37429424999999</v>
      </c>
      <c r="F446" s="123">
        <v>1066.6005</v>
      </c>
      <c r="G446" s="123">
        <v>652.22620574999996</v>
      </c>
      <c r="I446" s="4" t="s">
        <v>3235</v>
      </c>
    </row>
    <row r="447" spans="1:9">
      <c r="A447" s="4" t="s">
        <v>3234</v>
      </c>
      <c r="B447" s="4" t="s">
        <v>247</v>
      </c>
      <c r="C447" s="4" t="s">
        <v>276</v>
      </c>
      <c r="D447" s="4" t="s">
        <v>1518</v>
      </c>
      <c r="E447" s="54">
        <v>1670.5548562500001</v>
      </c>
      <c r="F447" s="123">
        <v>4300.0124999999998</v>
      </c>
      <c r="G447" s="123">
        <v>2629.45764375</v>
      </c>
      <c r="I447" s="4" t="s">
        <v>3236</v>
      </c>
    </row>
    <row r="448" spans="1:9">
      <c r="A448" s="4" t="s">
        <v>3235</v>
      </c>
      <c r="B448" s="4" t="s">
        <v>267</v>
      </c>
      <c r="C448" s="4" t="s">
        <v>245</v>
      </c>
      <c r="D448" s="4" t="s">
        <v>1561</v>
      </c>
      <c r="E448" s="54">
        <v>4108.2536879999998</v>
      </c>
      <c r="F448" s="123">
        <v>4446.1619999999994</v>
      </c>
      <c r="G448" s="123">
        <v>337.90831199999957</v>
      </c>
      <c r="I448" s="4" t="s">
        <v>3237</v>
      </c>
    </row>
    <row r="449" spans="1:9">
      <c r="A449" s="4" t="s">
        <v>3236</v>
      </c>
      <c r="B449" s="4" t="s">
        <v>243</v>
      </c>
      <c r="C449" s="4" t="s">
        <v>265</v>
      </c>
      <c r="D449" s="4" t="s">
        <v>2074</v>
      </c>
      <c r="E449" s="54">
        <v>6110.6545395000012</v>
      </c>
      <c r="F449" s="123">
        <v>10033.915500000001</v>
      </c>
      <c r="G449" s="123">
        <v>3923.2609604999998</v>
      </c>
      <c r="I449" s="4" t="s">
        <v>3238</v>
      </c>
    </row>
    <row r="450" spans="1:9">
      <c r="A450" s="4" t="s">
        <v>3237</v>
      </c>
      <c r="B450" s="4" t="s">
        <v>247</v>
      </c>
      <c r="C450" s="4" t="s">
        <v>268</v>
      </c>
      <c r="D450" s="4" t="s">
        <v>2041</v>
      </c>
      <c r="E450" s="54">
        <v>6557.7306375000007</v>
      </c>
      <c r="F450" s="123">
        <v>8327.277</v>
      </c>
      <c r="G450" s="123">
        <v>1769.5463624999993</v>
      </c>
      <c r="I450" s="4" t="s">
        <v>3239</v>
      </c>
    </row>
    <row r="451" spans="1:9">
      <c r="A451" s="4" t="s">
        <v>3238</v>
      </c>
      <c r="B451" s="4" t="s">
        <v>267</v>
      </c>
      <c r="C451" s="4" t="s">
        <v>265</v>
      </c>
      <c r="D451" s="4" t="s">
        <v>1414</v>
      </c>
      <c r="E451" s="54">
        <v>6352.1443755000009</v>
      </c>
      <c r="F451" s="123">
        <v>6470.2260000000006</v>
      </c>
      <c r="G451" s="123">
        <v>118.08162449999963</v>
      </c>
      <c r="I451" s="4" t="s">
        <v>3240</v>
      </c>
    </row>
    <row r="452" spans="1:9">
      <c r="A452" s="4" t="s">
        <v>3239</v>
      </c>
      <c r="B452" s="4" t="s">
        <v>264</v>
      </c>
      <c r="C452" s="4" t="s">
        <v>303</v>
      </c>
      <c r="D452" s="4" t="s">
        <v>1378</v>
      </c>
      <c r="E452" s="54">
        <v>1253.1819825</v>
      </c>
      <c r="F452" s="123">
        <v>2652.2370000000001</v>
      </c>
      <c r="G452" s="123">
        <v>1399.0550175000001</v>
      </c>
      <c r="I452" s="4" t="s">
        <v>3241</v>
      </c>
    </row>
    <row r="453" spans="1:9">
      <c r="A453" s="4" t="s">
        <v>3240</v>
      </c>
      <c r="B453" s="4" t="s">
        <v>275</v>
      </c>
      <c r="C453" s="4" t="s">
        <v>317</v>
      </c>
      <c r="D453" s="4" t="s">
        <v>1610</v>
      </c>
      <c r="E453" s="54">
        <v>2076.83183925</v>
      </c>
      <c r="F453" s="123">
        <v>5345.7705000000005</v>
      </c>
      <c r="G453" s="123">
        <v>3268.9386607500005</v>
      </c>
      <c r="I453" s="4" t="s">
        <v>3242</v>
      </c>
    </row>
    <row r="454" spans="1:9">
      <c r="A454" s="4" t="s">
        <v>3241</v>
      </c>
      <c r="B454" s="4" t="s">
        <v>267</v>
      </c>
      <c r="C454" s="4" t="s">
        <v>265</v>
      </c>
      <c r="D454" s="4" t="s">
        <v>1379</v>
      </c>
      <c r="E454" s="54">
        <v>9049.6957320000001</v>
      </c>
      <c r="F454" s="123">
        <v>9794.0429999999997</v>
      </c>
      <c r="G454" s="123">
        <v>744.34726799999953</v>
      </c>
      <c r="I454" s="4" t="s">
        <v>3243</v>
      </c>
    </row>
    <row r="455" spans="1:9">
      <c r="A455" s="4" t="s">
        <v>3242</v>
      </c>
      <c r="B455" s="4" t="s">
        <v>267</v>
      </c>
      <c r="C455" s="4" t="s">
        <v>251</v>
      </c>
      <c r="D455" s="4" t="s">
        <v>1611</v>
      </c>
      <c r="E455" s="54">
        <v>4173.5097809999997</v>
      </c>
      <c r="F455" s="123">
        <v>9243.6540000000005</v>
      </c>
      <c r="G455" s="123">
        <v>5070.1442190000007</v>
      </c>
      <c r="I455" s="4" t="s">
        <v>3244</v>
      </c>
    </row>
    <row r="456" spans="1:9">
      <c r="A456" s="4" t="s">
        <v>3243</v>
      </c>
      <c r="B456" s="4" t="s">
        <v>243</v>
      </c>
      <c r="C456" s="4" t="s">
        <v>262</v>
      </c>
      <c r="D456" s="4" t="s">
        <v>1895</v>
      </c>
      <c r="E456" s="54">
        <v>3948.4455412500001</v>
      </c>
      <c r="F456" s="123">
        <v>8356.4984999999997</v>
      </c>
      <c r="G456" s="123">
        <v>4408.0529587499996</v>
      </c>
      <c r="I456" s="4" t="s">
        <v>3245</v>
      </c>
    </row>
    <row r="457" spans="1:9">
      <c r="A457" s="4" t="s">
        <v>3244</v>
      </c>
      <c r="B457" s="4" t="s">
        <v>267</v>
      </c>
      <c r="C457" s="4" t="s">
        <v>245</v>
      </c>
      <c r="D457" s="4" t="s">
        <v>924</v>
      </c>
      <c r="E457" s="54">
        <v>3430.4004157499999</v>
      </c>
      <c r="F457" s="123">
        <v>8829.8595000000005</v>
      </c>
      <c r="G457" s="123">
        <v>5399.4590842500002</v>
      </c>
      <c r="I457" s="4" t="s">
        <v>3246</v>
      </c>
    </row>
    <row r="458" spans="1:9">
      <c r="A458" s="4" t="s">
        <v>3245</v>
      </c>
      <c r="B458" s="4" t="s">
        <v>275</v>
      </c>
      <c r="C458" s="4" t="s">
        <v>281</v>
      </c>
      <c r="D458" s="4" t="s">
        <v>626</v>
      </c>
      <c r="E458" s="54">
        <v>328.47344774999999</v>
      </c>
      <c r="F458" s="123">
        <v>845.49150000000009</v>
      </c>
      <c r="G458" s="123">
        <v>517.0180522500001</v>
      </c>
      <c r="I458" s="4" t="s">
        <v>3247</v>
      </c>
    </row>
    <row r="459" spans="1:9">
      <c r="A459" s="4" t="s">
        <v>3246</v>
      </c>
      <c r="B459" s="4" t="s">
        <v>247</v>
      </c>
      <c r="C459" s="4" t="s">
        <v>317</v>
      </c>
      <c r="D459" s="4" t="s">
        <v>1579</v>
      </c>
      <c r="E459" s="54">
        <v>6429.2493667499994</v>
      </c>
      <c r="F459" s="123">
        <v>10378.1265</v>
      </c>
      <c r="G459" s="123">
        <v>3948.877133250001</v>
      </c>
      <c r="I459" s="4" t="s">
        <v>3248</v>
      </c>
    </row>
    <row r="460" spans="1:9">
      <c r="A460" s="4" t="s">
        <v>3247</v>
      </c>
      <c r="B460" s="4" t="s">
        <v>247</v>
      </c>
      <c r="C460" s="4" t="s">
        <v>288</v>
      </c>
      <c r="D460" s="4" t="s">
        <v>332</v>
      </c>
      <c r="E460" s="54">
        <v>908.43673724999996</v>
      </c>
      <c r="F460" s="123">
        <v>2338.3184999999999</v>
      </c>
      <c r="G460" s="123">
        <v>1429.8817627499998</v>
      </c>
      <c r="I460" s="4" t="s">
        <v>3249</v>
      </c>
    </row>
    <row r="461" spans="1:9">
      <c r="A461" s="4" t="s">
        <v>3248</v>
      </c>
      <c r="B461" s="4" t="s">
        <v>243</v>
      </c>
      <c r="C461" s="4" t="s">
        <v>303</v>
      </c>
      <c r="D461" s="4" t="s">
        <v>1291</v>
      </c>
      <c r="E461" s="54">
        <v>4965.6903187500011</v>
      </c>
      <c r="F461" s="123">
        <v>6305.6385</v>
      </c>
      <c r="G461" s="123">
        <v>1339.9481812499989</v>
      </c>
      <c r="I461" s="4" t="s">
        <v>3250</v>
      </c>
    </row>
    <row r="462" spans="1:9">
      <c r="A462" s="4" t="s">
        <v>3249</v>
      </c>
      <c r="B462" s="4" t="s">
        <v>264</v>
      </c>
      <c r="C462" s="4" t="s">
        <v>259</v>
      </c>
      <c r="D462" s="4" t="s">
        <v>601</v>
      </c>
      <c r="E462" s="54">
        <v>3158.7996510000007</v>
      </c>
      <c r="F462" s="123">
        <v>6996.2340000000004</v>
      </c>
      <c r="G462" s="123">
        <v>3837.4343489999997</v>
      </c>
      <c r="I462" s="4" t="s">
        <v>3251</v>
      </c>
    </row>
    <row r="463" spans="1:9">
      <c r="A463" s="4" t="s">
        <v>3250</v>
      </c>
      <c r="B463" s="4" t="s">
        <v>267</v>
      </c>
      <c r="C463" s="4" t="s">
        <v>276</v>
      </c>
      <c r="D463" s="4" t="s">
        <v>415</v>
      </c>
      <c r="E463" s="54">
        <v>3627.8688600000005</v>
      </c>
      <c r="F463" s="123">
        <v>3926.2650000000003</v>
      </c>
      <c r="G463" s="123">
        <v>298.39613999999983</v>
      </c>
      <c r="I463" s="4" t="s">
        <v>3252</v>
      </c>
    </row>
    <row r="464" spans="1:9">
      <c r="A464" s="4" t="s">
        <v>3251</v>
      </c>
      <c r="B464" s="4" t="s">
        <v>267</v>
      </c>
      <c r="C464" s="4" t="s">
        <v>259</v>
      </c>
      <c r="D464" s="4" t="s">
        <v>612</v>
      </c>
      <c r="E464" s="54">
        <v>5481.87255</v>
      </c>
      <c r="F464" s="123">
        <v>9492.42</v>
      </c>
      <c r="G464" s="123">
        <v>4010.54745</v>
      </c>
      <c r="I464" s="4" t="s">
        <v>3253</v>
      </c>
    </row>
    <row r="465" spans="1:9">
      <c r="A465" s="4" t="s">
        <v>3252</v>
      </c>
      <c r="B465" s="4" t="s">
        <v>275</v>
      </c>
      <c r="C465" s="4" t="s">
        <v>256</v>
      </c>
      <c r="D465" s="4" t="s">
        <v>521</v>
      </c>
      <c r="E465" s="54">
        <v>3786.0125625000001</v>
      </c>
      <c r="F465" s="123">
        <v>4807.6350000000002</v>
      </c>
      <c r="G465" s="123">
        <v>1021.6224375000002</v>
      </c>
      <c r="I465" s="4" t="s">
        <v>3254</v>
      </c>
    </row>
    <row r="466" spans="1:9">
      <c r="A466" s="4" t="s">
        <v>3253</v>
      </c>
      <c r="B466" s="4" t="s">
        <v>247</v>
      </c>
      <c r="C466" s="4" t="s">
        <v>259</v>
      </c>
      <c r="D466" s="4" t="s">
        <v>1421</v>
      </c>
      <c r="E466" s="54">
        <v>869.94923399999993</v>
      </c>
      <c r="F466" s="123">
        <v>941.50350000000003</v>
      </c>
      <c r="G466" s="123">
        <v>71.554266000000098</v>
      </c>
      <c r="I466" s="4" t="s">
        <v>3255</v>
      </c>
    </row>
    <row r="467" spans="1:9">
      <c r="A467" s="4" t="s">
        <v>3254</v>
      </c>
      <c r="B467" s="4" t="s">
        <v>243</v>
      </c>
      <c r="C467" s="4" t="s">
        <v>256</v>
      </c>
      <c r="D467" s="4" t="s">
        <v>1208</v>
      </c>
      <c r="E467" s="54">
        <v>3323.3655262500006</v>
      </c>
      <c r="F467" s="123">
        <v>5754.7455</v>
      </c>
      <c r="G467" s="123">
        <v>2431.3799737499994</v>
      </c>
      <c r="I467" s="4" t="s">
        <v>3256</v>
      </c>
    </row>
    <row r="468" spans="1:9">
      <c r="A468" s="4" t="s">
        <v>3255</v>
      </c>
      <c r="B468" s="4" t="s">
        <v>267</v>
      </c>
      <c r="C468" s="4" t="s">
        <v>251</v>
      </c>
      <c r="D468" s="4" t="s">
        <v>1416</v>
      </c>
      <c r="E468" s="54">
        <v>954.75783375000015</v>
      </c>
      <c r="F468" s="123">
        <v>2020.6515000000002</v>
      </c>
      <c r="G468" s="123">
        <v>1065.89366625</v>
      </c>
      <c r="I468" s="4" t="s">
        <v>3257</v>
      </c>
    </row>
    <row r="469" spans="1:9">
      <c r="A469" s="4" t="s">
        <v>3256</v>
      </c>
      <c r="B469" s="4" t="s">
        <v>243</v>
      </c>
      <c r="C469" s="4" t="s">
        <v>288</v>
      </c>
      <c r="D469" s="4" t="s">
        <v>386</v>
      </c>
      <c r="E469" s="54">
        <v>2176.8907702500001</v>
      </c>
      <c r="F469" s="123">
        <v>4821.4634999999998</v>
      </c>
      <c r="G469" s="123">
        <v>2644.5727297499998</v>
      </c>
      <c r="I469" s="4" t="s">
        <v>3258</v>
      </c>
    </row>
    <row r="470" spans="1:9">
      <c r="A470" s="4" t="s">
        <v>3257</v>
      </c>
      <c r="B470" s="4" t="s">
        <v>247</v>
      </c>
      <c r="C470" s="4" t="s">
        <v>279</v>
      </c>
      <c r="D470" s="4" t="s">
        <v>1407</v>
      </c>
      <c r="E470" s="54">
        <v>2780.8243942499998</v>
      </c>
      <c r="F470" s="123">
        <v>6159.0794999999998</v>
      </c>
      <c r="G470" s="123">
        <v>3378.25510575</v>
      </c>
      <c r="I470" s="4" t="s">
        <v>3259</v>
      </c>
    </row>
    <row r="471" spans="1:9">
      <c r="A471" s="4" t="s">
        <v>3258</v>
      </c>
      <c r="B471" s="4" t="s">
        <v>243</v>
      </c>
      <c r="C471" s="4" t="s">
        <v>276</v>
      </c>
      <c r="D471" s="4" t="s">
        <v>1553</v>
      </c>
      <c r="E471" s="54">
        <v>6582.7390860000014</v>
      </c>
      <c r="F471" s="123">
        <v>7124.1765000000005</v>
      </c>
      <c r="G471" s="123">
        <v>541.43741399999908</v>
      </c>
      <c r="I471" s="4" t="s">
        <v>3260</v>
      </c>
    </row>
    <row r="472" spans="1:9">
      <c r="A472" s="4" t="s">
        <v>3259</v>
      </c>
      <c r="B472" s="4" t="s">
        <v>247</v>
      </c>
      <c r="C472" s="4" t="s">
        <v>281</v>
      </c>
      <c r="D472" s="4" t="s">
        <v>1519</v>
      </c>
      <c r="E472" s="54">
        <v>3249.4575093750004</v>
      </c>
      <c r="F472" s="123">
        <v>3309.8625000000002</v>
      </c>
      <c r="G472" s="123">
        <v>60.404990624999755</v>
      </c>
      <c r="I472" s="4" t="s">
        <v>3261</v>
      </c>
    </row>
    <row r="473" spans="1:9">
      <c r="A473" s="4" t="s">
        <v>3260</v>
      </c>
      <c r="B473" s="4" t="s">
        <v>267</v>
      </c>
      <c r="C473" s="4" t="s">
        <v>281</v>
      </c>
      <c r="D473" s="4" t="s">
        <v>1618</v>
      </c>
      <c r="E473" s="54">
        <v>3823.8492600000004</v>
      </c>
      <c r="F473" s="123">
        <v>6621.384</v>
      </c>
      <c r="G473" s="123">
        <v>2797.5347399999996</v>
      </c>
      <c r="I473" s="4" t="s">
        <v>3262</v>
      </c>
    </row>
    <row r="474" spans="1:9">
      <c r="A474" s="4" t="s">
        <v>3261</v>
      </c>
      <c r="B474" s="4" t="s">
        <v>243</v>
      </c>
      <c r="C474" s="4" t="s">
        <v>256</v>
      </c>
      <c r="D474" s="4" t="s">
        <v>604</v>
      </c>
      <c r="E474" s="54">
        <v>5945.0824125000008</v>
      </c>
      <c r="F474" s="123">
        <v>7549.3109999999997</v>
      </c>
      <c r="G474" s="123">
        <v>1604.2285874999989</v>
      </c>
      <c r="I474" s="4" t="s">
        <v>3263</v>
      </c>
    </row>
    <row r="475" spans="1:9">
      <c r="A475" s="4" t="s">
        <v>3262</v>
      </c>
      <c r="B475" s="4" t="s">
        <v>247</v>
      </c>
      <c r="C475" s="4" t="s">
        <v>259</v>
      </c>
      <c r="D475" s="4" t="s">
        <v>1723</v>
      </c>
      <c r="E475" s="54">
        <v>6885.5221890000012</v>
      </c>
      <c r="F475" s="123">
        <v>9643.5885000000017</v>
      </c>
      <c r="G475" s="123">
        <v>2758.0663110000005</v>
      </c>
      <c r="I475" s="4" t="s">
        <v>3264</v>
      </c>
    </row>
    <row r="476" spans="1:9">
      <c r="A476" s="4" t="s">
        <v>3263</v>
      </c>
      <c r="B476" s="4" t="s">
        <v>243</v>
      </c>
      <c r="C476" s="4" t="s">
        <v>254</v>
      </c>
      <c r="D476" s="4" t="s">
        <v>1104</v>
      </c>
      <c r="E476" s="54">
        <v>2848.3713720000005</v>
      </c>
      <c r="F476" s="123">
        <v>3082.6530000000002</v>
      </c>
      <c r="G476" s="123">
        <v>234.28162799999973</v>
      </c>
      <c r="I476" s="4" t="s">
        <v>3265</v>
      </c>
    </row>
    <row r="477" spans="1:9">
      <c r="A477" s="4" t="s">
        <v>3264</v>
      </c>
      <c r="B477" s="4" t="s">
        <v>243</v>
      </c>
      <c r="C477" s="4" t="s">
        <v>262</v>
      </c>
      <c r="D477" s="4" t="s">
        <v>2076</v>
      </c>
      <c r="E477" s="54">
        <v>1469.9687625000001</v>
      </c>
      <c r="F477" s="123">
        <v>3111.0450000000001</v>
      </c>
      <c r="G477" s="123">
        <v>1641.0762374999999</v>
      </c>
      <c r="I477" s="4" t="s">
        <v>3266</v>
      </c>
    </row>
    <row r="478" spans="1:9">
      <c r="A478" s="4" t="s">
        <v>3265</v>
      </c>
      <c r="B478" s="4" t="s">
        <v>247</v>
      </c>
      <c r="C478" s="4" t="s">
        <v>279</v>
      </c>
      <c r="D478" s="4" t="s">
        <v>1777</v>
      </c>
      <c r="E478" s="54">
        <v>2757.1650750000003</v>
      </c>
      <c r="F478" s="123">
        <v>7096.9500000000007</v>
      </c>
      <c r="G478" s="123">
        <v>4339.7849249999999</v>
      </c>
      <c r="I478" s="4" t="s">
        <v>3267</v>
      </c>
    </row>
    <row r="479" spans="1:9">
      <c r="A479" s="4" t="s">
        <v>3266</v>
      </c>
      <c r="B479" s="4" t="s">
        <v>267</v>
      </c>
      <c r="C479" s="4" t="s">
        <v>265</v>
      </c>
      <c r="D479" s="4" t="s">
        <v>1376</v>
      </c>
      <c r="E479" s="54">
        <v>2632.1610892500003</v>
      </c>
      <c r="F479" s="123">
        <v>2681.0910000000003</v>
      </c>
      <c r="G479" s="123">
        <v>48.92991075000009</v>
      </c>
      <c r="I479" s="4" t="s">
        <v>3268</v>
      </c>
    </row>
    <row r="480" spans="1:9">
      <c r="A480" s="4" t="s">
        <v>3267</v>
      </c>
      <c r="B480" s="4" t="s">
        <v>247</v>
      </c>
      <c r="C480" s="4" t="s">
        <v>279</v>
      </c>
      <c r="D480" s="4" t="s">
        <v>441</v>
      </c>
      <c r="E480" s="54">
        <v>6419.3036040000006</v>
      </c>
      <c r="F480" s="123">
        <v>10362.072</v>
      </c>
      <c r="G480" s="123">
        <v>3942.7683959999995</v>
      </c>
      <c r="I480" s="4" t="s">
        <v>3269</v>
      </c>
    </row>
    <row r="481" spans="1:9">
      <c r="A481" s="4" t="s">
        <v>3268</v>
      </c>
      <c r="B481" s="4" t="s">
        <v>243</v>
      </c>
      <c r="C481" s="4" t="s">
        <v>288</v>
      </c>
      <c r="D481" s="4" t="s">
        <v>998</v>
      </c>
      <c r="E481" s="54">
        <v>3967.7296994999997</v>
      </c>
      <c r="F481" s="123">
        <v>6515.1554999999998</v>
      </c>
      <c r="G481" s="123">
        <v>2547.4258005000002</v>
      </c>
      <c r="I481" s="4" t="s">
        <v>3270</v>
      </c>
    </row>
    <row r="482" spans="1:9">
      <c r="A482" s="4" t="s">
        <v>3269</v>
      </c>
      <c r="B482" s="4" t="s">
        <v>243</v>
      </c>
      <c r="C482" s="4" t="s">
        <v>262</v>
      </c>
      <c r="D482" s="4" t="s">
        <v>1842</v>
      </c>
      <c r="E482" s="54">
        <v>4881.8278845000004</v>
      </c>
      <c r="F482" s="123">
        <v>7880.2710000000006</v>
      </c>
      <c r="G482" s="123">
        <v>2998.4431155000002</v>
      </c>
      <c r="I482" s="4" t="s">
        <v>3271</v>
      </c>
    </row>
    <row r="483" spans="1:9">
      <c r="A483" s="4" t="s">
        <v>3270</v>
      </c>
      <c r="B483" s="4" t="s">
        <v>247</v>
      </c>
      <c r="C483" s="4" t="s">
        <v>303</v>
      </c>
      <c r="D483" s="4" t="s">
        <v>840</v>
      </c>
      <c r="E483" s="54">
        <v>2356.3652017499999</v>
      </c>
      <c r="F483" s="123">
        <v>3803.6565000000005</v>
      </c>
      <c r="G483" s="123">
        <v>1447.2912982500006</v>
      </c>
      <c r="I483" s="4" t="s">
        <v>3272</v>
      </c>
    </row>
    <row r="484" spans="1:9">
      <c r="A484" s="4" t="s">
        <v>3271</v>
      </c>
      <c r="B484" s="4" t="s">
        <v>247</v>
      </c>
      <c r="C484" s="4" t="s">
        <v>245</v>
      </c>
      <c r="D484" s="4" t="s">
        <v>972</v>
      </c>
      <c r="E484" s="54">
        <v>7083.3755160000019</v>
      </c>
      <c r="F484" s="123">
        <v>9920.6940000000013</v>
      </c>
      <c r="G484" s="123">
        <v>2837.3184839999994</v>
      </c>
      <c r="I484" s="4" t="s">
        <v>3273</v>
      </c>
    </row>
    <row r="485" spans="1:9">
      <c r="A485" s="4" t="s">
        <v>3272</v>
      </c>
      <c r="B485" s="4" t="s">
        <v>264</v>
      </c>
      <c r="C485" s="4" t="s">
        <v>303</v>
      </c>
      <c r="D485" s="4" t="s">
        <v>1105</v>
      </c>
      <c r="E485" s="54">
        <v>2359.9266075000005</v>
      </c>
      <c r="F485" s="123">
        <v>4086.4530000000004</v>
      </c>
      <c r="G485" s="123">
        <v>1726.5263924999999</v>
      </c>
      <c r="I485" s="4" t="s">
        <v>3274</v>
      </c>
    </row>
    <row r="486" spans="1:9">
      <c r="A486" s="4" t="s">
        <v>3273</v>
      </c>
      <c r="B486" s="4" t="s">
        <v>267</v>
      </c>
      <c r="C486" s="4" t="s">
        <v>251</v>
      </c>
      <c r="D486" s="4" t="s">
        <v>791</v>
      </c>
      <c r="E486" s="54">
        <v>1065.5585325000002</v>
      </c>
      <c r="F486" s="123">
        <v>1845.123</v>
      </c>
      <c r="G486" s="123">
        <v>779.56446749999986</v>
      </c>
      <c r="I486" s="4" t="s">
        <v>3275</v>
      </c>
    </row>
    <row r="487" spans="1:9">
      <c r="A487" s="4" t="s">
        <v>3274</v>
      </c>
      <c r="B487" s="4" t="s">
        <v>247</v>
      </c>
      <c r="C487" s="4" t="s">
        <v>256</v>
      </c>
      <c r="D487" s="4" t="s">
        <v>1678</v>
      </c>
      <c r="E487" s="54">
        <v>1443.6162562500001</v>
      </c>
      <c r="F487" s="123">
        <v>1833.1634999999999</v>
      </c>
      <c r="G487" s="123">
        <v>389.54724374999978</v>
      </c>
      <c r="I487" s="4" t="s">
        <v>3276</v>
      </c>
    </row>
    <row r="488" spans="1:9">
      <c r="A488" s="4" t="s">
        <v>3275</v>
      </c>
      <c r="B488" s="4" t="s">
        <v>264</v>
      </c>
      <c r="C488" s="4" t="s">
        <v>303</v>
      </c>
      <c r="D488" s="4" t="s">
        <v>1556</v>
      </c>
      <c r="E488" s="54">
        <v>4028.5928812500001</v>
      </c>
      <c r="F488" s="123">
        <v>5115.6734999999999</v>
      </c>
      <c r="G488" s="123">
        <v>1087.0806187499998</v>
      </c>
      <c r="I488" s="4" t="s">
        <v>3277</v>
      </c>
    </row>
    <row r="489" spans="1:9">
      <c r="A489" s="4" t="s">
        <v>3276</v>
      </c>
      <c r="B489" s="4" t="s">
        <v>267</v>
      </c>
      <c r="C489" s="4" t="s">
        <v>279</v>
      </c>
      <c r="D489" s="4" t="s">
        <v>659</v>
      </c>
      <c r="E489" s="54">
        <v>1548.7931025000003</v>
      </c>
      <c r="F489" s="123">
        <v>3277.8690000000001</v>
      </c>
      <c r="G489" s="123">
        <v>1729.0758974999999</v>
      </c>
      <c r="I489" s="4" t="s">
        <v>3278</v>
      </c>
    </row>
    <row r="490" spans="1:9">
      <c r="A490" s="4" t="s">
        <v>3277</v>
      </c>
      <c r="B490" s="4" t="s">
        <v>243</v>
      </c>
      <c r="C490" s="4" t="s">
        <v>288</v>
      </c>
      <c r="D490" s="4" t="s">
        <v>1843</v>
      </c>
      <c r="E490" s="54">
        <v>62.371181250000006</v>
      </c>
      <c r="F490" s="123">
        <v>79.20150000000001</v>
      </c>
      <c r="G490" s="123">
        <v>16.830318750000004</v>
      </c>
      <c r="I490" s="4" t="s">
        <v>3279</v>
      </c>
    </row>
    <row r="491" spans="1:9">
      <c r="A491" s="4" t="s">
        <v>3278</v>
      </c>
      <c r="B491" s="4" t="s">
        <v>247</v>
      </c>
      <c r="C491" s="4" t="s">
        <v>268</v>
      </c>
      <c r="D491" s="4" t="s">
        <v>1454</v>
      </c>
      <c r="E491" s="54">
        <v>576.0010698750001</v>
      </c>
      <c r="F491" s="123">
        <v>586.70849999999996</v>
      </c>
      <c r="G491" s="123">
        <v>10.70743012499986</v>
      </c>
      <c r="I491" s="4" t="s">
        <v>3280</v>
      </c>
    </row>
    <row r="492" spans="1:9">
      <c r="A492" s="4" t="s">
        <v>3279</v>
      </c>
      <c r="B492" s="4" t="s">
        <v>267</v>
      </c>
      <c r="C492" s="4" t="s">
        <v>317</v>
      </c>
      <c r="D492" s="4" t="s">
        <v>969</v>
      </c>
      <c r="E492" s="54">
        <v>1044.42393825</v>
      </c>
      <c r="F492" s="123">
        <v>1063.8389999999999</v>
      </c>
      <c r="G492" s="123">
        <v>19.41506174999995</v>
      </c>
      <c r="I492" s="4" t="s">
        <v>3281</v>
      </c>
    </row>
    <row r="493" spans="1:9">
      <c r="A493" s="4" t="s">
        <v>3280</v>
      </c>
      <c r="B493" s="4" t="s">
        <v>264</v>
      </c>
      <c r="C493" s="4" t="s">
        <v>268</v>
      </c>
      <c r="D493" s="4" t="s">
        <v>1080</v>
      </c>
      <c r="E493" s="54">
        <v>1220.6824875</v>
      </c>
      <c r="F493" s="123">
        <v>1550.0730000000001</v>
      </c>
      <c r="G493" s="123">
        <v>329.39051250000011</v>
      </c>
      <c r="I493" s="4" t="s">
        <v>3282</v>
      </c>
    </row>
    <row r="494" spans="1:9">
      <c r="A494" s="4" t="s">
        <v>3281</v>
      </c>
      <c r="B494" s="4" t="s">
        <v>247</v>
      </c>
      <c r="C494" s="4" t="s">
        <v>259</v>
      </c>
      <c r="D494" s="4" t="s">
        <v>1464</v>
      </c>
      <c r="E494" s="54">
        <v>2867.5631407500009</v>
      </c>
      <c r="F494" s="123">
        <v>2920.8690000000001</v>
      </c>
      <c r="G494" s="123">
        <v>53.30585924999923</v>
      </c>
      <c r="I494" s="4" t="s">
        <v>3283</v>
      </c>
    </row>
    <row r="495" spans="1:9">
      <c r="A495" s="4" t="s">
        <v>3282</v>
      </c>
      <c r="B495" s="4" t="s">
        <v>267</v>
      </c>
      <c r="C495" s="4" t="s">
        <v>279</v>
      </c>
      <c r="D495" s="4" t="s">
        <v>775</v>
      </c>
      <c r="E495" s="54">
        <v>8905.4773211250013</v>
      </c>
      <c r="F495" s="123">
        <v>9071.0234999999993</v>
      </c>
      <c r="G495" s="123">
        <v>165.54617887499808</v>
      </c>
      <c r="I495" s="4" t="s">
        <v>3284</v>
      </c>
    </row>
    <row r="496" spans="1:9">
      <c r="A496" s="4" t="s">
        <v>3283</v>
      </c>
      <c r="B496" s="4" t="s">
        <v>243</v>
      </c>
      <c r="C496" s="4" t="s">
        <v>262</v>
      </c>
      <c r="D496" s="4" t="s">
        <v>1149</v>
      </c>
      <c r="E496" s="54">
        <v>4725.8403412500002</v>
      </c>
      <c r="F496" s="123">
        <v>10466.977499999999</v>
      </c>
      <c r="G496" s="123">
        <v>5741.1371587499989</v>
      </c>
      <c r="I496" s="4" t="s">
        <v>3285</v>
      </c>
    </row>
    <row r="497" spans="1:9">
      <c r="A497" s="4" t="s">
        <v>3284</v>
      </c>
      <c r="B497" s="4" t="s">
        <v>243</v>
      </c>
      <c r="C497" s="4" t="s">
        <v>245</v>
      </c>
      <c r="D497" s="4" t="s">
        <v>1094</v>
      </c>
      <c r="E497" s="54">
        <v>1916.8329600000004</v>
      </c>
      <c r="F497" s="123">
        <v>2684.6400000000003</v>
      </c>
      <c r="G497" s="123">
        <v>767.80703999999992</v>
      </c>
      <c r="I497" s="4" t="s">
        <v>3286</v>
      </c>
    </row>
    <row r="498" spans="1:9">
      <c r="A498" s="4" t="s">
        <v>3285</v>
      </c>
      <c r="B498" s="4" t="s">
        <v>247</v>
      </c>
      <c r="C498" s="4" t="s">
        <v>303</v>
      </c>
      <c r="D498" s="4" t="s">
        <v>908</v>
      </c>
      <c r="E498" s="54">
        <v>7130.9214900000024</v>
      </c>
      <c r="F498" s="123">
        <v>7263.4800000000005</v>
      </c>
      <c r="G498" s="123">
        <v>132.55850999999802</v>
      </c>
      <c r="I498" s="4" t="s">
        <v>3287</v>
      </c>
    </row>
    <row r="499" spans="1:9">
      <c r="A499" s="4" t="s">
        <v>3286</v>
      </c>
      <c r="B499" s="4" t="s">
        <v>264</v>
      </c>
      <c r="C499" s="4" t="s">
        <v>254</v>
      </c>
      <c r="D499" s="4" t="s">
        <v>1038</v>
      </c>
      <c r="E499" s="54">
        <v>7330.1724562500012</v>
      </c>
      <c r="F499" s="123">
        <v>9308.1555000000008</v>
      </c>
      <c r="G499" s="123">
        <v>1977.9830437499995</v>
      </c>
      <c r="I499" s="4" t="s">
        <v>3288</v>
      </c>
    </row>
    <row r="500" spans="1:9">
      <c r="A500" s="4" t="s">
        <v>3287</v>
      </c>
      <c r="B500" s="4" t="s">
        <v>243</v>
      </c>
      <c r="C500" s="4" t="s">
        <v>279</v>
      </c>
      <c r="D500" s="4" t="s">
        <v>687</v>
      </c>
      <c r="E500" s="54">
        <v>86.997503250000008</v>
      </c>
      <c r="F500" s="123">
        <v>192.68549999999999</v>
      </c>
      <c r="G500" s="123">
        <v>105.68799674999998</v>
      </c>
      <c r="I500" s="4" t="s">
        <v>3289</v>
      </c>
    </row>
    <row r="501" spans="1:9">
      <c r="A501" s="4" t="s">
        <v>3288</v>
      </c>
      <c r="B501" s="4" t="s">
        <v>264</v>
      </c>
      <c r="C501" s="4" t="s">
        <v>259</v>
      </c>
      <c r="D501" s="4" t="s">
        <v>857</v>
      </c>
      <c r="E501" s="54">
        <v>4983.7282110000015</v>
      </c>
      <c r="F501" s="123">
        <v>6980.0115000000005</v>
      </c>
      <c r="G501" s="123">
        <v>1996.2832889999991</v>
      </c>
      <c r="I501" s="4" t="s">
        <v>3290</v>
      </c>
    </row>
    <row r="502" spans="1:9">
      <c r="A502" s="4" t="s">
        <v>3289</v>
      </c>
      <c r="B502" s="4" t="s">
        <v>275</v>
      </c>
      <c r="C502" s="4" t="s">
        <v>245</v>
      </c>
      <c r="D502" s="4" t="s">
        <v>704</v>
      </c>
      <c r="E502" s="54">
        <v>9369.9520818749988</v>
      </c>
      <c r="F502" s="123">
        <v>9544.1324999999997</v>
      </c>
      <c r="G502" s="123">
        <v>174.18041812500087</v>
      </c>
      <c r="I502" s="4" t="s">
        <v>3291</v>
      </c>
    </row>
    <row r="503" spans="1:9">
      <c r="A503" s="4" t="s">
        <v>3290</v>
      </c>
      <c r="B503" s="4" t="s">
        <v>267</v>
      </c>
      <c r="C503" s="4" t="s">
        <v>254</v>
      </c>
      <c r="D503" s="4" t="s">
        <v>1831</v>
      </c>
      <c r="E503" s="54">
        <v>6851.018790000001</v>
      </c>
      <c r="F503" s="123">
        <v>7414.5225</v>
      </c>
      <c r="G503" s="123">
        <v>563.50370999999905</v>
      </c>
      <c r="I503" s="4" t="s">
        <v>3292</v>
      </c>
    </row>
    <row r="504" spans="1:9">
      <c r="A504" s="4" t="s">
        <v>3291</v>
      </c>
      <c r="B504" s="4" t="s">
        <v>247</v>
      </c>
      <c r="C504" s="4" t="s">
        <v>288</v>
      </c>
      <c r="D504" s="4" t="s">
        <v>611</v>
      </c>
      <c r="E504" s="54">
        <v>260.39986087500006</v>
      </c>
      <c r="F504" s="123">
        <v>265.2405</v>
      </c>
      <c r="G504" s="123">
        <v>4.8406391249999388</v>
      </c>
      <c r="I504" s="4" t="s">
        <v>3293</v>
      </c>
    </row>
    <row r="505" spans="1:9">
      <c r="A505" s="4" t="s">
        <v>3292</v>
      </c>
      <c r="B505" s="4" t="s">
        <v>247</v>
      </c>
      <c r="C505" s="4" t="s">
        <v>265</v>
      </c>
      <c r="D505" s="4" t="s">
        <v>2049</v>
      </c>
      <c r="E505" s="54">
        <v>1061.6231587500001</v>
      </c>
      <c r="F505" s="123">
        <v>1838.3085000000001</v>
      </c>
      <c r="G505" s="123">
        <v>776.68534124999996</v>
      </c>
      <c r="I505" s="4" t="s">
        <v>3294</v>
      </c>
    </row>
    <row r="506" spans="1:9">
      <c r="A506" s="4" t="s">
        <v>3293</v>
      </c>
      <c r="B506" s="4" t="s">
        <v>267</v>
      </c>
      <c r="C506" s="4" t="s">
        <v>303</v>
      </c>
      <c r="D506" s="4" t="s">
        <v>1000</v>
      </c>
      <c r="E506" s="54">
        <v>5409.7966125000012</v>
      </c>
      <c r="F506" s="123">
        <v>6869.5830000000005</v>
      </c>
      <c r="G506" s="123">
        <v>1459.7863874999994</v>
      </c>
      <c r="I506" s="4" t="s">
        <v>3295</v>
      </c>
    </row>
    <row r="507" spans="1:9">
      <c r="A507" s="4" t="s">
        <v>3294</v>
      </c>
      <c r="B507" s="4" t="s">
        <v>267</v>
      </c>
      <c r="C507" s="4" t="s">
        <v>281</v>
      </c>
      <c r="D507" s="4" t="s">
        <v>684</v>
      </c>
      <c r="E507" s="54">
        <v>285.87549375000003</v>
      </c>
      <c r="F507" s="123">
        <v>495.02250000000004</v>
      </c>
      <c r="G507" s="123">
        <v>209.14700625</v>
      </c>
      <c r="I507" s="4" t="s">
        <v>3296</v>
      </c>
    </row>
    <row r="508" spans="1:9">
      <c r="A508" s="4" t="s">
        <v>3295</v>
      </c>
      <c r="B508" s="4" t="s">
        <v>264</v>
      </c>
      <c r="C508" s="4" t="s">
        <v>265</v>
      </c>
      <c r="D508" s="4" t="s">
        <v>2058</v>
      </c>
      <c r="E508" s="54">
        <v>3195.6732045000003</v>
      </c>
      <c r="F508" s="123">
        <v>7077.9030000000002</v>
      </c>
      <c r="G508" s="123">
        <v>3882.2297954999999</v>
      </c>
      <c r="I508" s="4" t="s">
        <v>3297</v>
      </c>
    </row>
    <row r="509" spans="1:9">
      <c r="A509" s="4" t="s">
        <v>3296</v>
      </c>
      <c r="B509" s="4" t="s">
        <v>275</v>
      </c>
      <c r="C509" s="4" t="s">
        <v>288</v>
      </c>
      <c r="D509" s="4" t="s">
        <v>1192</v>
      </c>
      <c r="E509" s="54">
        <v>4028.3899110000002</v>
      </c>
      <c r="F509" s="123">
        <v>10369.085999999999</v>
      </c>
      <c r="G509" s="123">
        <v>6340.6960889999991</v>
      </c>
      <c r="I509" s="4" t="s">
        <v>3298</v>
      </c>
    </row>
    <row r="510" spans="1:9">
      <c r="A510" s="4" t="s">
        <v>3297</v>
      </c>
      <c r="B510" s="4" t="s">
        <v>247</v>
      </c>
      <c r="C510" s="4" t="s">
        <v>245</v>
      </c>
      <c r="D510" s="4" t="s">
        <v>1179</v>
      </c>
      <c r="E510" s="54">
        <v>6905.6382937500002</v>
      </c>
      <c r="F510" s="123">
        <v>8769.0645000000004</v>
      </c>
      <c r="G510" s="123">
        <v>1863.4262062500002</v>
      </c>
      <c r="I510" s="4" t="s">
        <v>3299</v>
      </c>
    </row>
    <row r="511" spans="1:9">
      <c r="A511" s="4" t="s">
        <v>3298</v>
      </c>
      <c r="B511" s="4" t="s">
        <v>247</v>
      </c>
      <c r="C511" s="4" t="s">
        <v>265</v>
      </c>
      <c r="D511" s="4" t="s">
        <v>1219</v>
      </c>
      <c r="E511" s="54">
        <v>2479.5886500000001</v>
      </c>
      <c r="F511" s="123">
        <v>2683.5374999999999</v>
      </c>
      <c r="G511" s="123">
        <v>203.94884999999977</v>
      </c>
      <c r="I511" s="4" t="s">
        <v>3300</v>
      </c>
    </row>
    <row r="512" spans="1:9">
      <c r="A512" s="4" t="s">
        <v>3299</v>
      </c>
      <c r="B512" s="4" t="s">
        <v>243</v>
      </c>
      <c r="C512" s="4" t="s">
        <v>317</v>
      </c>
      <c r="D512" s="4" t="s">
        <v>1962</v>
      </c>
      <c r="E512" s="54">
        <v>2598.36240825</v>
      </c>
      <c r="F512" s="123">
        <v>5754.9555</v>
      </c>
      <c r="G512" s="123">
        <v>3156.59309175</v>
      </c>
      <c r="I512" s="4" t="s">
        <v>3301</v>
      </c>
    </row>
    <row r="513" spans="1:9">
      <c r="A513" s="4" t="s">
        <v>3300</v>
      </c>
      <c r="B513" s="4" t="s">
        <v>247</v>
      </c>
      <c r="C513" s="4" t="s">
        <v>317</v>
      </c>
      <c r="D513" s="4" t="s">
        <v>1457</v>
      </c>
      <c r="E513" s="54">
        <v>4618.5287242500008</v>
      </c>
      <c r="F513" s="123">
        <v>10229.299500000001</v>
      </c>
      <c r="G513" s="123">
        <v>5610.7707757500002</v>
      </c>
      <c r="I513" s="4" t="s">
        <v>3302</v>
      </c>
    </row>
    <row r="514" spans="1:9">
      <c r="A514" s="4" t="s">
        <v>3301</v>
      </c>
      <c r="B514" s="4" t="s">
        <v>247</v>
      </c>
      <c r="C514" s="4" t="s">
        <v>254</v>
      </c>
      <c r="D514" s="4" t="s">
        <v>860</v>
      </c>
      <c r="E514" s="54">
        <v>918.434979</v>
      </c>
      <c r="F514" s="123">
        <v>2034.1859999999999</v>
      </c>
      <c r="G514" s="123">
        <v>1115.751021</v>
      </c>
      <c r="I514" s="4" t="s">
        <v>3303</v>
      </c>
    </row>
    <row r="515" spans="1:9">
      <c r="A515" s="4" t="s">
        <v>3302</v>
      </c>
      <c r="B515" s="4" t="s">
        <v>264</v>
      </c>
      <c r="C515" s="4" t="s">
        <v>262</v>
      </c>
      <c r="D515" s="4" t="s">
        <v>1168</v>
      </c>
      <c r="E515" s="54">
        <v>1083.7850625000001</v>
      </c>
      <c r="F515" s="123">
        <v>1376.2350000000001</v>
      </c>
      <c r="G515" s="123">
        <v>292.44993750000003</v>
      </c>
      <c r="I515" s="4" t="s">
        <v>3304</v>
      </c>
    </row>
    <row r="516" spans="1:9">
      <c r="A516" s="4" t="s">
        <v>3303</v>
      </c>
      <c r="B516" s="4" t="s">
        <v>247</v>
      </c>
      <c r="C516" s="4" t="s">
        <v>317</v>
      </c>
      <c r="D516" s="4" t="s">
        <v>1413</v>
      </c>
      <c r="E516" s="54">
        <v>343.50868125</v>
      </c>
      <c r="F516" s="123">
        <v>436.20150000000001</v>
      </c>
      <c r="G516" s="123">
        <v>92.692818750000015</v>
      </c>
      <c r="I516" s="4" t="s">
        <v>3305</v>
      </c>
    </row>
    <row r="517" spans="1:9">
      <c r="A517" s="4" t="s">
        <v>3304</v>
      </c>
      <c r="B517" s="4" t="s">
        <v>275</v>
      </c>
      <c r="C517" s="4" t="s">
        <v>259</v>
      </c>
      <c r="D517" s="4" t="s">
        <v>679</v>
      </c>
      <c r="E517" s="54">
        <v>1375.6373189999999</v>
      </c>
      <c r="F517" s="123">
        <v>3540.8940000000002</v>
      </c>
      <c r="G517" s="123">
        <v>2165.2566810000003</v>
      </c>
      <c r="I517" s="4" t="s">
        <v>3306</v>
      </c>
    </row>
    <row r="518" spans="1:9">
      <c r="A518" s="4" t="s">
        <v>3305</v>
      </c>
      <c r="B518" s="4" t="s">
        <v>247</v>
      </c>
      <c r="C518" s="4" t="s">
        <v>254</v>
      </c>
      <c r="D518" s="4" t="s">
        <v>1656</v>
      </c>
      <c r="E518" s="54">
        <v>626.2341120000001</v>
      </c>
      <c r="F518" s="123">
        <v>1387.008</v>
      </c>
      <c r="G518" s="123">
        <v>760.77388799999994</v>
      </c>
      <c r="I518" s="4" t="s">
        <v>3307</v>
      </c>
    </row>
    <row r="519" spans="1:9">
      <c r="A519" s="4" t="s">
        <v>3306</v>
      </c>
      <c r="B519" s="4" t="s">
        <v>247</v>
      </c>
      <c r="C519" s="4" t="s">
        <v>317</v>
      </c>
      <c r="D519" s="4" t="s">
        <v>1459</v>
      </c>
      <c r="E519" s="54">
        <v>287.71281000000005</v>
      </c>
      <c r="F519" s="123">
        <v>608.91599999999994</v>
      </c>
      <c r="G519" s="123">
        <v>321.20318999999989</v>
      </c>
      <c r="I519" s="4" t="s">
        <v>3308</v>
      </c>
    </row>
    <row r="520" spans="1:9">
      <c r="A520" s="4" t="s">
        <v>3307</v>
      </c>
      <c r="B520" s="4" t="s">
        <v>267</v>
      </c>
      <c r="C520" s="4" t="s">
        <v>268</v>
      </c>
      <c r="D520" s="4" t="s">
        <v>1674</v>
      </c>
      <c r="E520" s="54">
        <v>9555.5580120000013</v>
      </c>
      <c r="F520" s="123">
        <v>10341.512999999999</v>
      </c>
      <c r="G520" s="123">
        <v>785.95498799999768</v>
      </c>
      <c r="I520" s="4" t="s">
        <v>3309</v>
      </c>
    </row>
    <row r="521" spans="1:9">
      <c r="A521" s="4" t="s">
        <v>3308</v>
      </c>
      <c r="B521" s="4" t="s">
        <v>247</v>
      </c>
      <c r="C521" s="4" t="s">
        <v>256</v>
      </c>
      <c r="D521" s="4" t="s">
        <v>1743</v>
      </c>
      <c r="E521" s="54">
        <v>3137.6051910000001</v>
      </c>
      <c r="F521" s="123">
        <v>5064.7380000000003</v>
      </c>
      <c r="G521" s="123">
        <v>1927.1328090000002</v>
      </c>
      <c r="I521" s="4" t="s">
        <v>3310</v>
      </c>
    </row>
    <row r="522" spans="1:9">
      <c r="A522" s="4" t="s">
        <v>3309</v>
      </c>
      <c r="B522" s="4" t="s">
        <v>275</v>
      </c>
      <c r="C522" s="4" t="s">
        <v>256</v>
      </c>
      <c r="D522" s="4" t="s">
        <v>654</v>
      </c>
      <c r="E522" s="54">
        <v>6628.2129663750011</v>
      </c>
      <c r="F522" s="123">
        <v>6751.4265000000005</v>
      </c>
      <c r="G522" s="123">
        <v>123.2135336249994</v>
      </c>
      <c r="I522" s="4" t="s">
        <v>3311</v>
      </c>
    </row>
    <row r="523" spans="1:9">
      <c r="A523" s="4" t="s">
        <v>3310</v>
      </c>
      <c r="B523" s="4" t="s">
        <v>275</v>
      </c>
      <c r="C523" s="4" t="s">
        <v>254</v>
      </c>
      <c r="D523" s="4" t="s">
        <v>1599</v>
      </c>
      <c r="E523" s="54">
        <v>125.71311375000001</v>
      </c>
      <c r="F523" s="123">
        <v>266.05950000000001</v>
      </c>
      <c r="G523" s="123">
        <v>140.34638625000002</v>
      </c>
      <c r="I523" s="4" t="s">
        <v>3312</v>
      </c>
    </row>
    <row r="524" spans="1:9">
      <c r="A524" s="4" t="s">
        <v>3311</v>
      </c>
      <c r="B524" s="4" t="s">
        <v>267</v>
      </c>
      <c r="C524" s="4" t="s">
        <v>245</v>
      </c>
      <c r="D524" s="4" t="s">
        <v>1177</v>
      </c>
      <c r="E524" s="54">
        <v>2581.1233875000003</v>
      </c>
      <c r="F524" s="123">
        <v>3277.6170000000002</v>
      </c>
      <c r="G524" s="123">
        <v>696.49361249999993</v>
      </c>
      <c r="I524" s="4" t="s">
        <v>3313</v>
      </c>
    </row>
    <row r="525" spans="1:9">
      <c r="A525" s="4" t="s">
        <v>3312</v>
      </c>
      <c r="B525" s="4" t="s">
        <v>247</v>
      </c>
      <c r="C525" s="4" t="s">
        <v>256</v>
      </c>
      <c r="D525" s="4" t="s">
        <v>1804</v>
      </c>
      <c r="E525" s="54">
        <v>10273.05850725</v>
      </c>
      <c r="F525" s="123">
        <v>10464.027</v>
      </c>
      <c r="G525" s="123">
        <v>190.96849275000022</v>
      </c>
      <c r="I525" s="4" t="s">
        <v>3314</v>
      </c>
    </row>
    <row r="526" spans="1:9">
      <c r="A526" s="4" t="s">
        <v>3313</v>
      </c>
      <c r="B526" s="4" t="s">
        <v>264</v>
      </c>
      <c r="C526" s="4" t="s">
        <v>276</v>
      </c>
      <c r="D526" s="4" t="s">
        <v>1041</v>
      </c>
      <c r="E526" s="54">
        <v>6429.6591660000004</v>
      </c>
      <c r="F526" s="123">
        <v>10378.788</v>
      </c>
      <c r="G526" s="123">
        <v>3949.1288340000001</v>
      </c>
      <c r="I526" s="4" t="s">
        <v>3315</v>
      </c>
    </row>
    <row r="527" spans="1:9">
      <c r="A527" s="4" t="s">
        <v>3314</v>
      </c>
      <c r="B527" s="4" t="s">
        <v>275</v>
      </c>
      <c r="C527" s="4" t="s">
        <v>259</v>
      </c>
      <c r="D527" s="4" t="s">
        <v>1538</v>
      </c>
      <c r="E527" s="54">
        <v>3309.7155840000005</v>
      </c>
      <c r="F527" s="123">
        <v>4635.4560000000001</v>
      </c>
      <c r="G527" s="123">
        <v>1325.7404159999996</v>
      </c>
      <c r="I527" s="4" t="s">
        <v>3316</v>
      </c>
    </row>
    <row r="528" spans="1:9">
      <c r="A528" s="4" t="s">
        <v>3315</v>
      </c>
      <c r="B528" s="4" t="s">
        <v>264</v>
      </c>
      <c r="C528" s="4" t="s">
        <v>281</v>
      </c>
      <c r="D528" s="4" t="s">
        <v>1681</v>
      </c>
      <c r="E528" s="54">
        <v>7033.3011787500009</v>
      </c>
      <c r="F528" s="123">
        <v>7164.0450000000001</v>
      </c>
      <c r="G528" s="123">
        <v>130.7438212499992</v>
      </c>
      <c r="I528" s="4" t="s">
        <v>3317</v>
      </c>
    </row>
    <row r="529" spans="1:9">
      <c r="A529" s="4" t="s">
        <v>3316</v>
      </c>
      <c r="B529" s="4" t="s">
        <v>243</v>
      </c>
      <c r="C529" s="4" t="s">
        <v>303</v>
      </c>
      <c r="D529" s="4" t="s">
        <v>1985</v>
      </c>
      <c r="E529" s="54">
        <v>4803.5566687500004</v>
      </c>
      <c r="F529" s="123">
        <v>6099.7545</v>
      </c>
      <c r="G529" s="123">
        <v>1296.1978312499996</v>
      </c>
      <c r="I529" s="4" t="s">
        <v>3318</v>
      </c>
    </row>
    <row r="530" spans="1:9">
      <c r="A530" s="4" t="s">
        <v>3317</v>
      </c>
      <c r="B530" s="4" t="s">
        <v>247</v>
      </c>
      <c r="C530" s="4" t="s">
        <v>259</v>
      </c>
      <c r="D530" s="4" t="s">
        <v>1816</v>
      </c>
      <c r="E530" s="54">
        <v>1875.3820470000001</v>
      </c>
      <c r="F530" s="123">
        <v>1910.2440000000001</v>
      </c>
      <c r="G530" s="123">
        <v>34.861953000000085</v>
      </c>
      <c r="I530" s="4" t="s">
        <v>3319</v>
      </c>
    </row>
    <row r="531" spans="1:9">
      <c r="A531" s="4" t="s">
        <v>3318</v>
      </c>
      <c r="B531" s="4" t="s">
        <v>264</v>
      </c>
      <c r="C531" s="4" t="s">
        <v>251</v>
      </c>
      <c r="D531" s="4" t="s">
        <v>1494</v>
      </c>
      <c r="E531" s="54">
        <v>5258.8431945000002</v>
      </c>
      <c r="F531" s="123">
        <v>8635.210500000001</v>
      </c>
      <c r="G531" s="123">
        <v>3376.3673055000008</v>
      </c>
      <c r="I531" s="4" t="s">
        <v>3320</v>
      </c>
    </row>
    <row r="532" spans="1:9">
      <c r="A532" s="4" t="s">
        <v>3319</v>
      </c>
      <c r="B532" s="4" t="s">
        <v>267</v>
      </c>
      <c r="C532" s="4" t="s">
        <v>265</v>
      </c>
      <c r="D532" s="4" t="s">
        <v>1776</v>
      </c>
      <c r="E532" s="54">
        <v>5545.4619937500011</v>
      </c>
      <c r="F532" s="123">
        <v>8951.5125000000007</v>
      </c>
      <c r="G532" s="123">
        <v>3406.0505062499997</v>
      </c>
      <c r="I532" s="4" t="s">
        <v>3321</v>
      </c>
    </row>
    <row r="533" spans="1:9">
      <c r="A533" s="4" t="s">
        <v>3320</v>
      </c>
      <c r="B533" s="4" t="s">
        <v>243</v>
      </c>
      <c r="C533" s="4" t="s">
        <v>245</v>
      </c>
      <c r="D533" s="4" t="s">
        <v>2091</v>
      </c>
      <c r="E533" s="54">
        <v>3507.7128975000005</v>
      </c>
      <c r="F533" s="123">
        <v>7423.7310000000007</v>
      </c>
      <c r="G533" s="123">
        <v>3916.0181025000002</v>
      </c>
      <c r="I533" s="4" t="s">
        <v>3322</v>
      </c>
    </row>
    <row r="534" spans="1:9">
      <c r="A534" s="4" t="s">
        <v>3321</v>
      </c>
      <c r="B534" s="4" t="s">
        <v>267</v>
      </c>
      <c r="C534" s="4" t="s">
        <v>256</v>
      </c>
      <c r="D534" s="4" t="s">
        <v>2052</v>
      </c>
      <c r="E534" s="54">
        <v>4251.3955627500009</v>
      </c>
      <c r="F534" s="123">
        <v>9416.1585000000014</v>
      </c>
      <c r="G534" s="123">
        <v>5164.7629372500005</v>
      </c>
      <c r="I534" s="4" t="s">
        <v>3323</v>
      </c>
    </row>
    <row r="535" spans="1:9">
      <c r="A535" s="4" t="s">
        <v>3322</v>
      </c>
      <c r="B535" s="4" t="s">
        <v>243</v>
      </c>
      <c r="C535" s="4" t="s">
        <v>281</v>
      </c>
      <c r="D535" s="4" t="s">
        <v>340</v>
      </c>
      <c r="E535" s="54">
        <v>3252.86329725</v>
      </c>
      <c r="F535" s="123">
        <v>8372.8785000000007</v>
      </c>
      <c r="G535" s="123">
        <v>5120.0152027500008</v>
      </c>
      <c r="I535" s="4" t="s">
        <v>3324</v>
      </c>
    </row>
    <row r="536" spans="1:9">
      <c r="A536" s="4" t="s">
        <v>3323</v>
      </c>
      <c r="B536" s="4" t="s">
        <v>243</v>
      </c>
      <c r="C536" s="4" t="s">
        <v>279</v>
      </c>
      <c r="D536" s="4" t="s">
        <v>1664</v>
      </c>
      <c r="E536" s="54">
        <v>941.67446625000002</v>
      </c>
      <c r="F536" s="123">
        <v>2423.8724999999999</v>
      </c>
      <c r="G536" s="123">
        <v>1482.1980337499999</v>
      </c>
      <c r="I536" s="4" t="s">
        <v>3325</v>
      </c>
    </row>
    <row r="537" spans="1:9">
      <c r="A537" s="4" t="s">
        <v>3324</v>
      </c>
      <c r="B537" s="4" t="s">
        <v>267</v>
      </c>
      <c r="C537" s="4" t="s">
        <v>288</v>
      </c>
      <c r="D537" s="4" t="s">
        <v>269</v>
      </c>
      <c r="E537" s="54">
        <v>1229.6011612500001</v>
      </c>
      <c r="F537" s="123">
        <v>2129.1795000000002</v>
      </c>
      <c r="G537" s="123">
        <v>899.57833875000006</v>
      </c>
      <c r="I537" s="4" t="s">
        <v>3326</v>
      </c>
    </row>
    <row r="538" spans="1:9">
      <c r="A538" s="4" t="s">
        <v>3325</v>
      </c>
      <c r="B538" s="4" t="s">
        <v>243</v>
      </c>
      <c r="C538" s="4" t="s">
        <v>279</v>
      </c>
      <c r="D538" s="4" t="s">
        <v>1334</v>
      </c>
      <c r="E538" s="54">
        <v>2065.4345250000006</v>
      </c>
      <c r="F538" s="123">
        <v>3576.5099999999998</v>
      </c>
      <c r="G538" s="123">
        <v>1511.0754749999992</v>
      </c>
      <c r="I538" s="4" t="s">
        <v>3327</v>
      </c>
    </row>
    <row r="539" spans="1:9">
      <c r="A539" s="4" t="s">
        <v>3326</v>
      </c>
      <c r="B539" s="4" t="s">
        <v>275</v>
      </c>
      <c r="C539" s="4" t="s">
        <v>276</v>
      </c>
      <c r="D539" s="4" t="s">
        <v>1661</v>
      </c>
      <c r="E539" s="54">
        <v>3794.9940787500004</v>
      </c>
      <c r="F539" s="123">
        <v>8405.3024999999998</v>
      </c>
      <c r="G539" s="123">
        <v>4610.3084212499998</v>
      </c>
      <c r="I539" s="4" t="s">
        <v>3328</v>
      </c>
    </row>
    <row r="540" spans="1:9">
      <c r="A540" s="4" t="s">
        <v>3327</v>
      </c>
      <c r="B540" s="4" t="s">
        <v>275</v>
      </c>
      <c r="C540" s="4" t="s">
        <v>254</v>
      </c>
      <c r="D540" s="4" t="s">
        <v>1533</v>
      </c>
      <c r="E540" s="54">
        <v>3187.3883580000002</v>
      </c>
      <c r="F540" s="123">
        <v>3449.5545000000002</v>
      </c>
      <c r="G540" s="123">
        <v>262.16614200000004</v>
      </c>
      <c r="I540" s="4" t="s">
        <v>3329</v>
      </c>
    </row>
    <row r="541" spans="1:9">
      <c r="A541" s="4" t="s">
        <v>3328</v>
      </c>
      <c r="B541" s="4" t="s">
        <v>247</v>
      </c>
      <c r="C541" s="4" t="s">
        <v>268</v>
      </c>
      <c r="D541" s="4" t="s">
        <v>1341</v>
      </c>
      <c r="E541" s="54">
        <v>893.93478300000027</v>
      </c>
      <c r="F541" s="123">
        <v>1252.0095000000001</v>
      </c>
      <c r="G541" s="123">
        <v>358.07471699999985</v>
      </c>
      <c r="I541" s="4" t="s">
        <v>3330</v>
      </c>
    </row>
    <row r="542" spans="1:9">
      <c r="A542" s="4" t="s">
        <v>3329</v>
      </c>
      <c r="B542" s="4" t="s">
        <v>247</v>
      </c>
      <c r="C542" s="4" t="s">
        <v>281</v>
      </c>
      <c r="D542" s="4" t="s">
        <v>1993</v>
      </c>
      <c r="E542" s="54">
        <v>3901.986191250001</v>
      </c>
      <c r="F542" s="123">
        <v>10043.722500000002</v>
      </c>
      <c r="G542" s="123">
        <v>6141.7363087500007</v>
      </c>
      <c r="I542" s="4" t="s">
        <v>3331</v>
      </c>
    </row>
    <row r="543" spans="1:9">
      <c r="A543" s="4" t="s">
        <v>3330</v>
      </c>
      <c r="B543" s="4" t="s">
        <v>264</v>
      </c>
      <c r="C543" s="4" t="s">
        <v>281</v>
      </c>
      <c r="D543" s="4" t="s">
        <v>378</v>
      </c>
      <c r="E543" s="54">
        <v>6896.6832375000004</v>
      </c>
      <c r="F543" s="123">
        <v>8757.6930000000011</v>
      </c>
      <c r="G543" s="123">
        <v>1861.0097625000008</v>
      </c>
      <c r="I543" s="4" t="s">
        <v>3332</v>
      </c>
    </row>
    <row r="544" spans="1:9">
      <c r="A544" s="4" t="s">
        <v>3331</v>
      </c>
      <c r="B544" s="4" t="s">
        <v>267</v>
      </c>
      <c r="C544" s="4" t="s">
        <v>276</v>
      </c>
      <c r="D544" s="4" t="s">
        <v>1040</v>
      </c>
      <c r="E544" s="54">
        <v>3182.171769</v>
      </c>
      <c r="F544" s="123">
        <v>5225.241</v>
      </c>
      <c r="G544" s="123">
        <v>2043.0692309999999</v>
      </c>
      <c r="I544" s="4" t="s">
        <v>3333</v>
      </c>
    </row>
    <row r="545" spans="1:9">
      <c r="A545" s="4" t="s">
        <v>3332</v>
      </c>
      <c r="B545" s="4" t="s">
        <v>247</v>
      </c>
      <c r="C545" s="4" t="s">
        <v>262</v>
      </c>
      <c r="D545" s="4" t="s">
        <v>1679</v>
      </c>
      <c r="E545" s="54">
        <v>4635.4579425000002</v>
      </c>
      <c r="F545" s="123">
        <v>10266.795</v>
      </c>
      <c r="G545" s="123">
        <v>5631.3370574999999</v>
      </c>
      <c r="I545" s="4" t="s">
        <v>3334</v>
      </c>
    </row>
    <row r="546" spans="1:9">
      <c r="A546" s="4" t="s">
        <v>3333</v>
      </c>
      <c r="B546" s="4" t="s">
        <v>264</v>
      </c>
      <c r="C546" s="4" t="s">
        <v>256</v>
      </c>
      <c r="D546" s="4" t="s">
        <v>1740</v>
      </c>
      <c r="E546" s="54">
        <v>1075.542111</v>
      </c>
      <c r="F546" s="123">
        <v>1766.0790000000002</v>
      </c>
      <c r="G546" s="123">
        <v>690.5368890000002</v>
      </c>
      <c r="I546" s="4" t="s">
        <v>3335</v>
      </c>
    </row>
    <row r="547" spans="1:9">
      <c r="A547" s="4" t="s">
        <v>3334</v>
      </c>
      <c r="B547" s="4" t="s">
        <v>247</v>
      </c>
      <c r="C547" s="4" t="s">
        <v>279</v>
      </c>
      <c r="D547" s="4" t="s">
        <v>863</v>
      </c>
      <c r="E547" s="54">
        <v>9163.5390000000007</v>
      </c>
      <c r="F547" s="123">
        <v>9917.25</v>
      </c>
      <c r="G547" s="123">
        <v>753.71099999999933</v>
      </c>
      <c r="I547" s="4" t="s">
        <v>3336</v>
      </c>
    </row>
    <row r="548" spans="1:9">
      <c r="A548" s="4" t="s">
        <v>3335</v>
      </c>
      <c r="B548" s="4" t="s">
        <v>267</v>
      </c>
      <c r="C548" s="4" t="s">
        <v>262</v>
      </c>
      <c r="D548" s="4" t="s">
        <v>1889</v>
      </c>
      <c r="E548" s="54">
        <v>3192.8633730000006</v>
      </c>
      <c r="F548" s="123">
        <v>5242.7970000000005</v>
      </c>
      <c r="G548" s="123">
        <v>2049.9336269999999</v>
      </c>
      <c r="I548" s="4" t="s">
        <v>3337</v>
      </c>
    </row>
    <row r="549" spans="1:9">
      <c r="A549" s="4" t="s">
        <v>3336</v>
      </c>
      <c r="B549" s="4" t="s">
        <v>243</v>
      </c>
      <c r="C549" s="4" t="s">
        <v>251</v>
      </c>
      <c r="D549" s="4" t="s">
        <v>1070</v>
      </c>
      <c r="E549" s="54">
        <v>303.15222000000006</v>
      </c>
      <c r="F549" s="123">
        <v>641.59199999999998</v>
      </c>
      <c r="G549" s="123">
        <v>338.43977999999993</v>
      </c>
      <c r="I549" s="4" t="s">
        <v>3338</v>
      </c>
    </row>
    <row r="550" spans="1:9">
      <c r="A550" s="4" t="s">
        <v>3337</v>
      </c>
      <c r="B550" s="4" t="s">
        <v>247</v>
      </c>
      <c r="C550" s="4" t="s">
        <v>276</v>
      </c>
      <c r="D550" s="4" t="s">
        <v>1385</v>
      </c>
      <c r="E550" s="54">
        <v>4048.2191452500001</v>
      </c>
      <c r="F550" s="123">
        <v>10420.1265</v>
      </c>
      <c r="G550" s="123">
        <v>6371.9073547500002</v>
      </c>
      <c r="I550" s="4" t="s">
        <v>3339</v>
      </c>
    </row>
    <row r="551" spans="1:9">
      <c r="A551" s="4" t="s">
        <v>3338</v>
      </c>
      <c r="B551" s="4" t="s">
        <v>275</v>
      </c>
      <c r="C551" s="4" t="s">
        <v>288</v>
      </c>
      <c r="D551" s="4" t="s">
        <v>1466</v>
      </c>
      <c r="E551" s="54">
        <v>1593.8160052500002</v>
      </c>
      <c r="F551" s="123">
        <v>4102.4865</v>
      </c>
      <c r="G551" s="123">
        <v>2508.6704947499998</v>
      </c>
      <c r="I551" s="4" t="s">
        <v>3340</v>
      </c>
    </row>
    <row r="552" spans="1:9">
      <c r="A552" s="4" t="s">
        <v>3339</v>
      </c>
      <c r="B552" s="4" t="s">
        <v>267</v>
      </c>
      <c r="C552" s="4" t="s">
        <v>268</v>
      </c>
      <c r="D552" s="4" t="s">
        <v>2144</v>
      </c>
      <c r="E552" s="54">
        <v>9119.3172840000025</v>
      </c>
      <c r="F552" s="123">
        <v>9869.3909999999996</v>
      </c>
      <c r="G552" s="123">
        <v>750.07371599999715</v>
      </c>
      <c r="I552" s="4" t="s">
        <v>3341</v>
      </c>
    </row>
    <row r="553" spans="1:9">
      <c r="A553" s="4" t="s">
        <v>3340</v>
      </c>
      <c r="B553" s="4" t="s">
        <v>267</v>
      </c>
      <c r="C553" s="4" t="s">
        <v>276</v>
      </c>
      <c r="D553" s="4" t="s">
        <v>835</v>
      </c>
      <c r="E553" s="54">
        <v>3431.93641875</v>
      </c>
      <c r="F553" s="123">
        <v>4358.0145000000002</v>
      </c>
      <c r="G553" s="123">
        <v>926.0780812500002</v>
      </c>
      <c r="I553" s="4" t="s">
        <v>3342</v>
      </c>
    </row>
    <row r="554" spans="1:9">
      <c r="A554" s="4" t="s">
        <v>3341</v>
      </c>
      <c r="B554" s="4" t="s">
        <v>275</v>
      </c>
      <c r="C554" s="4" t="s">
        <v>259</v>
      </c>
      <c r="D554" s="4" t="s">
        <v>1878</v>
      </c>
      <c r="E554" s="54">
        <v>8011.7721337500016</v>
      </c>
      <c r="F554" s="123">
        <v>8160.7050000000008</v>
      </c>
      <c r="G554" s="123">
        <v>148.93286624999928</v>
      </c>
      <c r="I554" s="4" t="s">
        <v>3343</v>
      </c>
    </row>
    <row r="555" spans="1:9">
      <c r="A555" s="4" t="s">
        <v>3342</v>
      </c>
      <c r="B555" s="4" t="s">
        <v>247</v>
      </c>
      <c r="C555" s="4" t="s">
        <v>317</v>
      </c>
      <c r="D555" s="4" t="s">
        <v>1178</v>
      </c>
      <c r="E555" s="54">
        <v>3378.1574609999998</v>
      </c>
      <c r="F555" s="123">
        <v>8695.3860000000004</v>
      </c>
      <c r="G555" s="123">
        <v>5317.2285390000006</v>
      </c>
      <c r="I555" s="4" t="s">
        <v>3344</v>
      </c>
    </row>
    <row r="556" spans="1:9">
      <c r="A556" s="4" t="s">
        <v>3343</v>
      </c>
      <c r="B556" s="4" t="s">
        <v>267</v>
      </c>
      <c r="C556" s="4" t="s">
        <v>262</v>
      </c>
      <c r="D556" s="4" t="s">
        <v>1114</v>
      </c>
      <c r="E556" s="54">
        <v>4451.1992122500005</v>
      </c>
      <c r="F556" s="123">
        <v>9858.6915000000008</v>
      </c>
      <c r="G556" s="123">
        <v>5407.4922877500003</v>
      </c>
      <c r="I556" s="4" t="s">
        <v>3345</v>
      </c>
    </row>
    <row r="557" spans="1:9">
      <c r="A557" s="4" t="s">
        <v>3344</v>
      </c>
      <c r="B557" s="4" t="s">
        <v>275</v>
      </c>
      <c r="C557" s="4" t="s">
        <v>303</v>
      </c>
      <c r="D557" s="4" t="s">
        <v>1267</v>
      </c>
      <c r="E557" s="54">
        <v>1555.8193350000001</v>
      </c>
      <c r="F557" s="123">
        <v>3445.8900000000003</v>
      </c>
      <c r="G557" s="123">
        <v>1890.0706650000002</v>
      </c>
      <c r="I557" s="4" t="s">
        <v>3346</v>
      </c>
    </row>
    <row r="558" spans="1:9">
      <c r="A558" s="4" t="s">
        <v>3345</v>
      </c>
      <c r="B558" s="4" t="s">
        <v>243</v>
      </c>
      <c r="C558" s="4" t="s">
        <v>303</v>
      </c>
      <c r="D558" s="4" t="s">
        <v>1441</v>
      </c>
      <c r="E558" s="54">
        <v>8093.8659375000007</v>
      </c>
      <c r="F558" s="123">
        <v>10277.925000000001</v>
      </c>
      <c r="G558" s="123">
        <v>2184.0590625000004</v>
      </c>
      <c r="I558" s="4" t="s">
        <v>3347</v>
      </c>
    </row>
    <row r="559" spans="1:9">
      <c r="A559" s="4" t="s">
        <v>3346</v>
      </c>
      <c r="B559" s="4" t="s">
        <v>247</v>
      </c>
      <c r="C559" s="4" t="s">
        <v>276</v>
      </c>
      <c r="D559" s="4" t="s">
        <v>461</v>
      </c>
      <c r="E559" s="54">
        <v>3473.1835897500005</v>
      </c>
      <c r="F559" s="123">
        <v>8939.9835000000003</v>
      </c>
      <c r="G559" s="123">
        <v>5466.7999102499998</v>
      </c>
      <c r="I559" s="4" t="s">
        <v>3348</v>
      </c>
    </row>
    <row r="560" spans="1:9">
      <c r="A560" s="4" t="s">
        <v>3347</v>
      </c>
      <c r="B560" s="4" t="s">
        <v>243</v>
      </c>
      <c r="C560" s="4" t="s">
        <v>256</v>
      </c>
      <c r="D560" s="4" t="s">
        <v>1384</v>
      </c>
      <c r="E560" s="54">
        <v>2316.1306770000001</v>
      </c>
      <c r="F560" s="123">
        <v>3243.8805000000002</v>
      </c>
      <c r="G560" s="123">
        <v>927.74982300000011</v>
      </c>
      <c r="I560" s="4" t="s">
        <v>3349</v>
      </c>
    </row>
    <row r="561" spans="1:9">
      <c r="A561" s="4" t="s">
        <v>3348</v>
      </c>
      <c r="B561" s="4" t="s">
        <v>267</v>
      </c>
      <c r="C561" s="4" t="s">
        <v>259</v>
      </c>
      <c r="D561" s="4" t="s">
        <v>1515</v>
      </c>
      <c r="E561" s="54">
        <v>1555.3585451250001</v>
      </c>
      <c r="F561" s="123">
        <v>1584.2715000000001</v>
      </c>
      <c r="G561" s="123">
        <v>28.912954874999969</v>
      </c>
      <c r="I561" s="4" t="s">
        <v>3350</v>
      </c>
    </row>
    <row r="562" spans="1:9">
      <c r="A562" s="4" t="s">
        <v>3349</v>
      </c>
      <c r="B562" s="4" t="s">
        <v>264</v>
      </c>
      <c r="C562" s="4" t="s">
        <v>262</v>
      </c>
      <c r="D562" s="4" t="s">
        <v>2140</v>
      </c>
      <c r="E562" s="54">
        <v>1672.8056100000003</v>
      </c>
      <c r="F562" s="123">
        <v>2342.8650000000002</v>
      </c>
      <c r="G562" s="123">
        <v>670.05938999999989</v>
      </c>
      <c r="I562" s="4" t="s">
        <v>3351</v>
      </c>
    </row>
    <row r="563" spans="1:9">
      <c r="A563" s="4" t="s">
        <v>3350</v>
      </c>
      <c r="B563" s="4" t="s">
        <v>247</v>
      </c>
      <c r="C563" s="4" t="s">
        <v>256</v>
      </c>
      <c r="D563" s="4" t="s">
        <v>1282</v>
      </c>
      <c r="E563" s="54">
        <v>7995.1853520000013</v>
      </c>
      <c r="F563" s="123">
        <v>8652.7980000000007</v>
      </c>
      <c r="G563" s="123">
        <v>657.61264799999935</v>
      </c>
      <c r="I563" s="4" t="s">
        <v>3352</v>
      </c>
    </row>
    <row r="564" spans="1:9">
      <c r="A564" s="4" t="s">
        <v>3351</v>
      </c>
      <c r="B564" s="4" t="s">
        <v>275</v>
      </c>
      <c r="C564" s="4" t="s">
        <v>262</v>
      </c>
      <c r="D564" s="4" t="s">
        <v>876</v>
      </c>
      <c r="E564" s="54">
        <v>8005.7702340000005</v>
      </c>
      <c r="F564" s="123">
        <v>8664.2535000000007</v>
      </c>
      <c r="G564" s="123">
        <v>658.48326600000019</v>
      </c>
      <c r="I564" s="4" t="s">
        <v>3353</v>
      </c>
    </row>
    <row r="565" spans="1:9">
      <c r="A565" s="4" t="s">
        <v>3352</v>
      </c>
      <c r="B565" s="4" t="s">
        <v>243</v>
      </c>
      <c r="C565" s="4" t="s">
        <v>288</v>
      </c>
      <c r="D565" s="4" t="s">
        <v>815</v>
      </c>
      <c r="E565" s="54">
        <v>6315.9437879999996</v>
      </c>
      <c r="F565" s="123">
        <v>6835.4369999999999</v>
      </c>
      <c r="G565" s="123">
        <v>519.49321200000031</v>
      </c>
      <c r="I565" s="4" t="s">
        <v>3354</v>
      </c>
    </row>
    <row r="566" spans="1:9">
      <c r="A566" s="4" t="s">
        <v>3353</v>
      </c>
      <c r="B566" s="4" t="s">
        <v>243</v>
      </c>
      <c r="C566" s="4" t="s">
        <v>276</v>
      </c>
      <c r="D566" s="4" t="s">
        <v>1689</v>
      </c>
      <c r="E566" s="54">
        <v>6530.1700117500004</v>
      </c>
      <c r="F566" s="123">
        <v>6651.5609999999997</v>
      </c>
      <c r="G566" s="123">
        <v>121.39098824999928</v>
      </c>
      <c r="I566" s="4" t="s">
        <v>3355</v>
      </c>
    </row>
    <row r="567" spans="1:9">
      <c r="A567" s="4" t="s">
        <v>3354</v>
      </c>
      <c r="B567" s="4" t="s">
        <v>247</v>
      </c>
      <c r="C567" s="4" t="s">
        <v>262</v>
      </c>
      <c r="D567" s="4" t="s">
        <v>298</v>
      </c>
      <c r="E567" s="54">
        <v>1273.4404200000001</v>
      </c>
      <c r="F567" s="123">
        <v>1783.53</v>
      </c>
      <c r="G567" s="123">
        <v>510.08957999999984</v>
      </c>
      <c r="I567" s="4" t="s">
        <v>3356</v>
      </c>
    </row>
    <row r="568" spans="1:9">
      <c r="A568" s="4" t="s">
        <v>3355</v>
      </c>
      <c r="B568" s="4" t="s">
        <v>264</v>
      </c>
      <c r="C568" s="4" t="s">
        <v>259</v>
      </c>
      <c r="D568" s="4" t="s">
        <v>1345</v>
      </c>
      <c r="E568" s="54">
        <v>1363.4491815000001</v>
      </c>
      <c r="F568" s="123">
        <v>3019.8209999999999</v>
      </c>
      <c r="G568" s="123">
        <v>1656.3718184999998</v>
      </c>
      <c r="I568" s="4" t="s">
        <v>3357</v>
      </c>
    </row>
    <row r="569" spans="1:9">
      <c r="A569" s="4" t="s">
        <v>3356</v>
      </c>
      <c r="B569" s="4" t="s">
        <v>267</v>
      </c>
      <c r="C569" s="4" t="s">
        <v>303</v>
      </c>
      <c r="D569" s="4" t="s">
        <v>563</v>
      </c>
      <c r="E569" s="54">
        <v>2701.9637820000003</v>
      </c>
      <c r="F569" s="123">
        <v>3784.2629999999999</v>
      </c>
      <c r="G569" s="123">
        <v>1082.2992179999997</v>
      </c>
      <c r="I569" s="4" t="s">
        <v>3358</v>
      </c>
    </row>
    <row r="570" spans="1:9">
      <c r="A570" s="4" t="s">
        <v>3357</v>
      </c>
      <c r="B570" s="4" t="s">
        <v>247</v>
      </c>
      <c r="C570" s="4" t="s">
        <v>259</v>
      </c>
      <c r="D570" s="4" t="s">
        <v>606</v>
      </c>
      <c r="E570" s="54">
        <v>5292.9794610000008</v>
      </c>
      <c r="F570" s="123">
        <v>7413.1365000000005</v>
      </c>
      <c r="G570" s="123">
        <v>2120.1570389999997</v>
      </c>
      <c r="I570" s="4" t="s">
        <v>3359</v>
      </c>
    </row>
    <row r="571" spans="1:9">
      <c r="A571" s="4" t="s">
        <v>3358</v>
      </c>
      <c r="B571" s="4" t="s">
        <v>267</v>
      </c>
      <c r="C571" s="4" t="s">
        <v>276</v>
      </c>
      <c r="D571" s="4" t="s">
        <v>1249</v>
      </c>
      <c r="E571" s="54">
        <v>1683.8284050000002</v>
      </c>
      <c r="F571" s="123">
        <v>3563.6580000000004</v>
      </c>
      <c r="G571" s="123">
        <v>1879.8295950000002</v>
      </c>
      <c r="I571" s="4" t="s">
        <v>3360</v>
      </c>
    </row>
    <row r="572" spans="1:9">
      <c r="A572" s="4" t="s">
        <v>3359</v>
      </c>
      <c r="B572" s="4" t="s">
        <v>267</v>
      </c>
      <c r="C572" s="4" t="s">
        <v>279</v>
      </c>
      <c r="D572" s="4" t="s">
        <v>2094</v>
      </c>
      <c r="E572" s="54">
        <v>6203.381625</v>
      </c>
      <c r="F572" s="123">
        <v>7877.31</v>
      </c>
      <c r="G572" s="123">
        <v>1673.9283750000004</v>
      </c>
      <c r="I572" s="4" t="s">
        <v>3361</v>
      </c>
    </row>
    <row r="573" spans="1:9">
      <c r="A573" s="4" t="s">
        <v>3360</v>
      </c>
      <c r="B573" s="4" t="s">
        <v>243</v>
      </c>
      <c r="C573" s="4" t="s">
        <v>317</v>
      </c>
      <c r="D573" s="4" t="s">
        <v>1516</v>
      </c>
      <c r="E573" s="54">
        <v>9244.773846</v>
      </c>
      <c r="F573" s="123">
        <v>10005.166499999999</v>
      </c>
      <c r="G573" s="123">
        <v>760.39265399999931</v>
      </c>
      <c r="I573" s="4" t="s">
        <v>3362</v>
      </c>
    </row>
    <row r="574" spans="1:9">
      <c r="A574" s="4" t="s">
        <v>3361</v>
      </c>
      <c r="B574" s="4" t="s">
        <v>264</v>
      </c>
      <c r="C574" s="4" t="s">
        <v>245</v>
      </c>
      <c r="D574" s="4" t="s">
        <v>725</v>
      </c>
      <c r="E574" s="54">
        <v>436.72946625000003</v>
      </c>
      <c r="F574" s="123">
        <v>756.24150000000009</v>
      </c>
      <c r="G574" s="123">
        <v>319.51203375000006</v>
      </c>
      <c r="I574" s="4" t="s">
        <v>3363</v>
      </c>
    </row>
    <row r="575" spans="1:9">
      <c r="A575" s="4" t="s">
        <v>3362</v>
      </c>
      <c r="B575" s="4" t="s">
        <v>275</v>
      </c>
      <c r="C575" s="4" t="s">
        <v>262</v>
      </c>
      <c r="D575" s="4" t="s">
        <v>986</v>
      </c>
      <c r="E575" s="54">
        <v>4895.6716462499999</v>
      </c>
      <c r="F575" s="123">
        <v>8477.3535000000011</v>
      </c>
      <c r="G575" s="123">
        <v>3581.6818537500012</v>
      </c>
      <c r="I575" s="4" t="s">
        <v>3364</v>
      </c>
    </row>
    <row r="576" spans="1:9">
      <c r="A576" s="4" t="s">
        <v>3363</v>
      </c>
      <c r="B576" s="4" t="s">
        <v>267</v>
      </c>
      <c r="C576" s="4" t="s">
        <v>254</v>
      </c>
      <c r="D576" s="4" t="s">
        <v>2130</v>
      </c>
      <c r="E576" s="54">
        <v>856.45617750000031</v>
      </c>
      <c r="F576" s="123">
        <v>1483.0410000000002</v>
      </c>
      <c r="G576" s="123">
        <v>626.58482249999986</v>
      </c>
      <c r="I576" s="4" t="s">
        <v>3365</v>
      </c>
    </row>
    <row r="577" spans="1:9">
      <c r="A577" s="4" t="s">
        <v>3364</v>
      </c>
      <c r="B577" s="4" t="s">
        <v>243</v>
      </c>
      <c r="C577" s="4" t="s">
        <v>288</v>
      </c>
      <c r="D577" s="4" t="s">
        <v>1060</v>
      </c>
      <c r="E577" s="54">
        <v>2279.8693417499999</v>
      </c>
      <c r="F577" s="123">
        <v>5049.5445</v>
      </c>
      <c r="G577" s="123">
        <v>2769.6751582500001</v>
      </c>
      <c r="I577" s="4" t="s">
        <v>3366</v>
      </c>
    </row>
    <row r="578" spans="1:9">
      <c r="A578" s="4" t="s">
        <v>3365</v>
      </c>
      <c r="B578" s="4" t="s">
        <v>275</v>
      </c>
      <c r="C578" s="4" t="s">
        <v>245</v>
      </c>
      <c r="D578" s="4" t="s">
        <v>1310</v>
      </c>
      <c r="E578" s="54">
        <v>4574.6567212500013</v>
      </c>
      <c r="F578" s="123">
        <v>7921.4835000000012</v>
      </c>
      <c r="G578" s="123">
        <v>3346.8267787499999</v>
      </c>
      <c r="I578" s="4" t="s">
        <v>3367</v>
      </c>
    </row>
    <row r="579" spans="1:9">
      <c r="A579" s="4" t="s">
        <v>3366</v>
      </c>
      <c r="B579" s="4" t="s">
        <v>243</v>
      </c>
      <c r="C579" s="4" t="s">
        <v>281</v>
      </c>
      <c r="D579" s="4" t="s">
        <v>1010</v>
      </c>
      <c r="E579" s="54">
        <v>8946.8448300000018</v>
      </c>
      <c r="F579" s="123">
        <v>9113.1600000000017</v>
      </c>
      <c r="G579" s="123">
        <v>166.31516999999985</v>
      </c>
      <c r="I579" s="4" t="s">
        <v>3368</v>
      </c>
    </row>
    <row r="580" spans="1:9">
      <c r="A580" s="4" t="s">
        <v>3367</v>
      </c>
      <c r="B580" s="4" t="s">
        <v>247</v>
      </c>
      <c r="C580" s="4" t="s">
        <v>265</v>
      </c>
      <c r="D580" s="4" t="s">
        <v>1778</v>
      </c>
      <c r="E580" s="54">
        <v>3733.9359750000003</v>
      </c>
      <c r="F580" s="123">
        <v>6465.6900000000005</v>
      </c>
      <c r="G580" s="123">
        <v>2731.7540250000002</v>
      </c>
      <c r="I580" s="4" t="s">
        <v>3369</v>
      </c>
    </row>
    <row r="581" spans="1:9">
      <c r="A581" s="4" t="s">
        <v>3368</v>
      </c>
      <c r="B581" s="4" t="s">
        <v>247</v>
      </c>
      <c r="C581" s="4" t="s">
        <v>259</v>
      </c>
      <c r="D581" s="4" t="s">
        <v>1381</v>
      </c>
      <c r="E581" s="54">
        <v>3739.751111250001</v>
      </c>
      <c r="F581" s="123">
        <v>6475.759500000001</v>
      </c>
      <c r="G581" s="123">
        <v>2736.00838875</v>
      </c>
      <c r="I581" s="4" t="s">
        <v>3370</v>
      </c>
    </row>
    <row r="582" spans="1:9">
      <c r="A582" s="4" t="s">
        <v>3369</v>
      </c>
      <c r="B582" s="4" t="s">
        <v>275</v>
      </c>
      <c r="C582" s="4" t="s">
        <v>259</v>
      </c>
      <c r="D582" s="4" t="s">
        <v>1034</v>
      </c>
      <c r="E582" s="54">
        <v>4734.1680750000005</v>
      </c>
      <c r="F582" s="123">
        <v>6630.4875000000002</v>
      </c>
      <c r="G582" s="123">
        <v>1896.3194249999997</v>
      </c>
      <c r="I582" s="4" t="s">
        <v>3371</v>
      </c>
    </row>
    <row r="583" spans="1:9">
      <c r="A583" s="4" t="s">
        <v>3370</v>
      </c>
      <c r="B583" s="4" t="s">
        <v>243</v>
      </c>
      <c r="C583" s="4" t="s">
        <v>303</v>
      </c>
      <c r="D583" s="4" t="s">
        <v>1839</v>
      </c>
      <c r="E583" s="54">
        <v>1251.6907410000001</v>
      </c>
      <c r="F583" s="123">
        <v>2772.2940000000003</v>
      </c>
      <c r="G583" s="123">
        <v>1520.6032590000002</v>
      </c>
      <c r="I583" s="4" t="s">
        <v>3372</v>
      </c>
    </row>
    <row r="584" spans="1:9">
      <c r="A584" s="4" t="s">
        <v>3371</v>
      </c>
      <c r="B584" s="4" t="s">
        <v>243</v>
      </c>
      <c r="C584" s="4" t="s">
        <v>288</v>
      </c>
      <c r="D584" s="4" t="s">
        <v>1923</v>
      </c>
      <c r="E584" s="54">
        <v>4822.1180279999999</v>
      </c>
      <c r="F584" s="123">
        <v>7918.0920000000006</v>
      </c>
      <c r="G584" s="123">
        <v>3095.9739720000007</v>
      </c>
      <c r="I584" s="4" t="s">
        <v>3373</v>
      </c>
    </row>
    <row r="585" spans="1:9">
      <c r="A585" s="4" t="s">
        <v>3372</v>
      </c>
      <c r="B585" s="4" t="s">
        <v>247</v>
      </c>
      <c r="C585" s="4" t="s">
        <v>288</v>
      </c>
      <c r="D585" s="4" t="s">
        <v>594</v>
      </c>
      <c r="E585" s="54">
        <v>1106.3669084999999</v>
      </c>
      <c r="F585" s="123">
        <v>1785.903</v>
      </c>
      <c r="G585" s="123">
        <v>679.53609150000011</v>
      </c>
      <c r="I585" s="4" t="s">
        <v>3374</v>
      </c>
    </row>
    <row r="586" spans="1:9">
      <c r="A586" s="4" t="s">
        <v>3373</v>
      </c>
      <c r="B586" s="4" t="s">
        <v>247</v>
      </c>
      <c r="C586" s="4" t="s">
        <v>317</v>
      </c>
      <c r="D586" s="4" t="s">
        <v>1677</v>
      </c>
      <c r="E586" s="54">
        <v>2371.4416687500002</v>
      </c>
      <c r="F586" s="123">
        <v>5252.3625000000002</v>
      </c>
      <c r="G586" s="123">
        <v>2880.92083125</v>
      </c>
      <c r="I586" s="4" t="s">
        <v>3375</v>
      </c>
    </row>
    <row r="587" spans="1:9">
      <c r="A587" s="4" t="s">
        <v>3374</v>
      </c>
      <c r="B587" s="4" t="s">
        <v>243</v>
      </c>
      <c r="C587" s="4" t="s">
        <v>265</v>
      </c>
      <c r="D587" s="4" t="s">
        <v>864</v>
      </c>
      <c r="E587" s="54">
        <v>5017.7895075000006</v>
      </c>
      <c r="F587" s="123">
        <v>8688.8130000000001</v>
      </c>
      <c r="G587" s="123">
        <v>3671.0234924999995</v>
      </c>
      <c r="I587" s="4" t="s">
        <v>3376</v>
      </c>
    </row>
    <row r="588" spans="1:9">
      <c r="A588" s="4" t="s">
        <v>3375</v>
      </c>
      <c r="B588" s="4" t="s">
        <v>247</v>
      </c>
      <c r="C588" s="4" t="s">
        <v>251</v>
      </c>
      <c r="D588" s="4" t="s">
        <v>1083</v>
      </c>
      <c r="E588" s="54">
        <v>4432.3732529999997</v>
      </c>
      <c r="F588" s="123">
        <v>7278.1170000000002</v>
      </c>
      <c r="G588" s="123">
        <v>2845.7437470000004</v>
      </c>
      <c r="I588" s="4" t="s">
        <v>3377</v>
      </c>
    </row>
    <row r="589" spans="1:9">
      <c r="A589" s="4" t="s">
        <v>3376</v>
      </c>
      <c r="B589" s="4" t="s">
        <v>275</v>
      </c>
      <c r="C589" s="4" t="s">
        <v>262</v>
      </c>
      <c r="D589" s="4" t="s">
        <v>1377</v>
      </c>
      <c r="E589" s="54">
        <v>81.333078750000013</v>
      </c>
      <c r="F589" s="123">
        <v>140.8365</v>
      </c>
      <c r="G589" s="123">
        <v>59.503421249999988</v>
      </c>
      <c r="I589" s="4" t="s">
        <v>3378</v>
      </c>
    </row>
    <row r="590" spans="1:9">
      <c r="A590" s="4" t="s">
        <v>3377</v>
      </c>
      <c r="B590" s="4" t="s">
        <v>247</v>
      </c>
      <c r="C590" s="4" t="s">
        <v>254</v>
      </c>
      <c r="D590" s="4" t="s">
        <v>249</v>
      </c>
      <c r="E590" s="54">
        <v>2276.7870825000005</v>
      </c>
      <c r="F590" s="123">
        <v>4818.5970000000007</v>
      </c>
      <c r="G590" s="123">
        <v>2541.8099175000002</v>
      </c>
      <c r="I590" s="4" t="s">
        <v>3379</v>
      </c>
    </row>
    <row r="591" spans="1:9">
      <c r="A591" s="4" t="s">
        <v>3378</v>
      </c>
      <c r="B591" s="4" t="s">
        <v>264</v>
      </c>
      <c r="C591" s="4" t="s">
        <v>279</v>
      </c>
      <c r="D591" s="4" t="s">
        <v>1373</v>
      </c>
      <c r="E591" s="54">
        <v>8907.6523882500005</v>
      </c>
      <c r="F591" s="123">
        <v>9073.2390000000014</v>
      </c>
      <c r="G591" s="123">
        <v>165.58661175000088</v>
      </c>
      <c r="I591" s="4" t="s">
        <v>3380</v>
      </c>
    </row>
    <row r="592" spans="1:9">
      <c r="A592" s="4" t="s">
        <v>3379</v>
      </c>
      <c r="B592" s="4" t="s">
        <v>243</v>
      </c>
      <c r="C592" s="4" t="s">
        <v>254</v>
      </c>
      <c r="D592" s="4" t="s">
        <v>487</v>
      </c>
      <c r="E592" s="54">
        <v>2127.0466350000002</v>
      </c>
      <c r="F592" s="123">
        <v>4501.6859999999997</v>
      </c>
      <c r="G592" s="123">
        <v>2374.6393649999995</v>
      </c>
      <c r="I592" s="4" t="s">
        <v>3381</v>
      </c>
    </row>
    <row r="593" spans="1:9">
      <c r="A593" s="4" t="s">
        <v>3380</v>
      </c>
      <c r="B593" s="4" t="s">
        <v>267</v>
      </c>
      <c r="C593" s="4" t="s">
        <v>317</v>
      </c>
      <c r="D593" s="4" t="s">
        <v>856</v>
      </c>
      <c r="E593" s="54">
        <v>2586.0414195000003</v>
      </c>
      <c r="F593" s="123">
        <v>2634.114</v>
      </c>
      <c r="G593" s="123">
        <v>48.072580499999731</v>
      </c>
      <c r="I593" s="4" t="s">
        <v>3382</v>
      </c>
    </row>
    <row r="594" spans="1:9">
      <c r="A594" s="4" t="s">
        <v>3381</v>
      </c>
      <c r="B594" s="4" t="s">
        <v>267</v>
      </c>
      <c r="C594" s="4" t="s">
        <v>303</v>
      </c>
      <c r="D594" s="4" t="s">
        <v>680</v>
      </c>
      <c r="E594" s="54">
        <v>1007.2647270000001</v>
      </c>
      <c r="F594" s="123">
        <v>2592.7019999999998</v>
      </c>
      <c r="G594" s="123">
        <v>1585.4372729999995</v>
      </c>
      <c r="I594" s="4" t="s">
        <v>3383</v>
      </c>
    </row>
    <row r="595" spans="1:9">
      <c r="A595" s="4" t="s">
        <v>3382</v>
      </c>
      <c r="B595" s="4" t="s">
        <v>247</v>
      </c>
      <c r="C595" s="4" t="s">
        <v>279</v>
      </c>
      <c r="D595" s="4" t="s">
        <v>813</v>
      </c>
      <c r="E595" s="54">
        <v>4267.8822375000009</v>
      </c>
      <c r="F595" s="123">
        <v>5419.5330000000004</v>
      </c>
      <c r="G595" s="123">
        <v>1151.6507624999995</v>
      </c>
      <c r="I595" s="4" t="s">
        <v>3384</v>
      </c>
    </row>
    <row r="596" spans="1:9">
      <c r="A596" s="4" t="s">
        <v>3383</v>
      </c>
      <c r="B596" s="4" t="s">
        <v>267</v>
      </c>
      <c r="C596" s="4" t="s">
        <v>254</v>
      </c>
      <c r="D596" s="4" t="s">
        <v>1449</v>
      </c>
      <c r="E596" s="54">
        <v>3903.4966162500004</v>
      </c>
      <c r="F596" s="123">
        <v>6759.3015000000005</v>
      </c>
      <c r="G596" s="123">
        <v>2855.80488375</v>
      </c>
      <c r="I596" s="4" t="s">
        <v>3385</v>
      </c>
    </row>
    <row r="597" spans="1:9">
      <c r="A597" s="4" t="s">
        <v>3384</v>
      </c>
      <c r="B597" s="4" t="s">
        <v>267</v>
      </c>
      <c r="C597" s="4" t="s">
        <v>245</v>
      </c>
      <c r="D597" s="4" t="s">
        <v>1548</v>
      </c>
      <c r="E597" s="54">
        <v>1872.77959575</v>
      </c>
      <c r="F597" s="123">
        <v>4820.5394999999999</v>
      </c>
      <c r="G597" s="123">
        <v>2947.7599042499996</v>
      </c>
      <c r="I597" s="4" t="s">
        <v>3386</v>
      </c>
    </row>
    <row r="598" spans="1:9">
      <c r="A598" s="4" t="s">
        <v>3385</v>
      </c>
      <c r="B598" s="4" t="s">
        <v>247</v>
      </c>
      <c r="C598" s="4" t="s">
        <v>251</v>
      </c>
      <c r="D598" s="4" t="s">
        <v>2033</v>
      </c>
      <c r="E598" s="54">
        <v>9845.3331033750019</v>
      </c>
      <c r="F598" s="123">
        <v>10028.3505</v>
      </c>
      <c r="G598" s="123">
        <v>183.01739662499858</v>
      </c>
      <c r="I598" s="4" t="s">
        <v>3387</v>
      </c>
    </row>
    <row r="599" spans="1:9">
      <c r="A599" s="4" t="s">
        <v>3386</v>
      </c>
      <c r="B599" s="4" t="s">
        <v>275</v>
      </c>
      <c r="C599" s="4" t="s">
        <v>254</v>
      </c>
      <c r="D599" s="4" t="s">
        <v>1495</v>
      </c>
      <c r="E599" s="54">
        <v>4487.0415975000014</v>
      </c>
      <c r="F599" s="123">
        <v>7769.7690000000002</v>
      </c>
      <c r="G599" s="123">
        <v>3282.7274024999988</v>
      </c>
      <c r="I599" s="4" t="s">
        <v>3388</v>
      </c>
    </row>
    <row r="600" spans="1:9">
      <c r="A600" s="4" t="s">
        <v>3387</v>
      </c>
      <c r="B600" s="4" t="s">
        <v>243</v>
      </c>
      <c r="C600" s="4" t="s">
        <v>259</v>
      </c>
      <c r="D600" s="4" t="s">
        <v>1142</v>
      </c>
      <c r="E600" s="54">
        <v>551.49078600000007</v>
      </c>
      <c r="F600" s="123">
        <v>596.85149999999999</v>
      </c>
      <c r="G600" s="123">
        <v>45.360713999999916</v>
      </c>
      <c r="I600" s="4" t="s">
        <v>3389</v>
      </c>
    </row>
    <row r="601" spans="1:9">
      <c r="A601" s="4" t="s">
        <v>3388</v>
      </c>
      <c r="B601" s="4" t="s">
        <v>243</v>
      </c>
      <c r="C601" s="4" t="s">
        <v>268</v>
      </c>
      <c r="D601" s="4" t="s">
        <v>858</v>
      </c>
      <c r="E601" s="54">
        <v>4735.579275000001</v>
      </c>
      <c r="F601" s="123">
        <v>6013.4340000000002</v>
      </c>
      <c r="G601" s="123">
        <v>1277.8547249999992</v>
      </c>
      <c r="I601" s="4" t="s">
        <v>3390</v>
      </c>
    </row>
    <row r="602" spans="1:9">
      <c r="A602" s="4" t="s">
        <v>3389</v>
      </c>
      <c r="B602" s="4" t="s">
        <v>275</v>
      </c>
      <c r="C602" s="4" t="s">
        <v>276</v>
      </c>
      <c r="D602" s="4" t="s">
        <v>277</v>
      </c>
      <c r="E602" s="54">
        <v>2575.877031</v>
      </c>
      <c r="F602" s="123">
        <v>5705.1539999999995</v>
      </c>
      <c r="G602" s="123">
        <v>3129.2769689999996</v>
      </c>
      <c r="I602" s="4" t="s">
        <v>3391</v>
      </c>
    </row>
    <row r="603" spans="1:9">
      <c r="A603" s="4" t="s">
        <v>3390</v>
      </c>
      <c r="B603" s="4" t="s">
        <v>247</v>
      </c>
      <c r="C603" s="4" t="s">
        <v>281</v>
      </c>
      <c r="D603" s="4" t="s">
        <v>450</v>
      </c>
      <c r="E603" s="54">
        <v>5800.9230405000008</v>
      </c>
      <c r="F603" s="123">
        <v>9363.8790000000008</v>
      </c>
      <c r="G603" s="123">
        <v>3562.9559595000001</v>
      </c>
      <c r="I603" s="4" t="s">
        <v>3392</v>
      </c>
    </row>
    <row r="604" spans="1:9">
      <c r="A604" s="4" t="s">
        <v>3391</v>
      </c>
      <c r="B604" s="4" t="s">
        <v>247</v>
      </c>
      <c r="C604" s="4" t="s">
        <v>262</v>
      </c>
      <c r="D604" s="4" t="s">
        <v>1354</v>
      </c>
      <c r="E604" s="54">
        <v>1847.2486725000003</v>
      </c>
      <c r="F604" s="123">
        <v>3198.6990000000001</v>
      </c>
      <c r="G604" s="123">
        <v>1351.4503274999997</v>
      </c>
      <c r="I604" s="4" t="s">
        <v>3393</v>
      </c>
    </row>
    <row r="605" spans="1:9">
      <c r="A605" s="4" t="s">
        <v>3392</v>
      </c>
      <c r="B605" s="4" t="s">
        <v>247</v>
      </c>
      <c r="C605" s="4" t="s">
        <v>281</v>
      </c>
      <c r="D605" s="4" t="s">
        <v>965</v>
      </c>
      <c r="E605" s="54">
        <v>2033.2246567500006</v>
      </c>
      <c r="F605" s="123">
        <v>5233.5255000000006</v>
      </c>
      <c r="G605" s="123">
        <v>3200.3008432500001</v>
      </c>
      <c r="I605" s="4" t="s">
        <v>3394</v>
      </c>
    </row>
    <row r="606" spans="1:9">
      <c r="A606" s="4" t="s">
        <v>3393</v>
      </c>
      <c r="B606" s="4" t="s">
        <v>267</v>
      </c>
      <c r="C606" s="4" t="s">
        <v>256</v>
      </c>
      <c r="D606" s="4" t="s">
        <v>1668</v>
      </c>
      <c r="E606" s="54">
        <v>4584.4099874999993</v>
      </c>
      <c r="F606" s="123">
        <v>5821.4730000000009</v>
      </c>
      <c r="G606" s="123">
        <v>1237.0630125000016</v>
      </c>
      <c r="I606" s="4" t="s">
        <v>3395</v>
      </c>
    </row>
    <row r="607" spans="1:9">
      <c r="A607" s="4" t="s">
        <v>3394</v>
      </c>
      <c r="B607" s="4" t="s">
        <v>275</v>
      </c>
      <c r="C607" s="4" t="s">
        <v>251</v>
      </c>
      <c r="D607" s="4" t="s">
        <v>989</v>
      </c>
      <c r="E607" s="54">
        <v>7894.4494860000013</v>
      </c>
      <c r="F607" s="123">
        <v>8543.7764999999999</v>
      </c>
      <c r="G607" s="123">
        <v>649.3270139999986</v>
      </c>
      <c r="I607" s="4" t="s">
        <v>3396</v>
      </c>
    </row>
    <row r="608" spans="1:9">
      <c r="A608" s="4" t="s">
        <v>3395</v>
      </c>
      <c r="B608" s="4" t="s">
        <v>247</v>
      </c>
      <c r="C608" s="4" t="s">
        <v>279</v>
      </c>
      <c r="D608" s="4" t="s">
        <v>1785</v>
      </c>
      <c r="E608" s="54">
        <v>31.463475749999997</v>
      </c>
      <c r="F608" s="123">
        <v>50.788499999999999</v>
      </c>
      <c r="G608" s="123">
        <v>19.325024250000002</v>
      </c>
      <c r="I608" s="4" t="s">
        <v>3397</v>
      </c>
    </row>
    <row r="609" spans="1:9">
      <c r="A609" s="4" t="s">
        <v>3396</v>
      </c>
      <c r="B609" s="4" t="s">
        <v>267</v>
      </c>
      <c r="C609" s="4" t="s">
        <v>288</v>
      </c>
      <c r="D609" s="4" t="s">
        <v>490</v>
      </c>
      <c r="E609" s="54">
        <v>6728.9579280000016</v>
      </c>
      <c r="F609" s="123">
        <v>7282.4220000000005</v>
      </c>
      <c r="G609" s="123">
        <v>553.46407199999885</v>
      </c>
      <c r="I609" s="4" t="s">
        <v>3398</v>
      </c>
    </row>
    <row r="610" spans="1:9">
      <c r="A610" s="4" t="s">
        <v>3397</v>
      </c>
      <c r="B610" s="4" t="s">
        <v>243</v>
      </c>
      <c r="C610" s="4" t="s">
        <v>281</v>
      </c>
      <c r="D610" s="4" t="s">
        <v>2133</v>
      </c>
      <c r="E610" s="54">
        <v>1111.0421700000002</v>
      </c>
      <c r="F610" s="123">
        <v>2351.4120000000003</v>
      </c>
      <c r="G610" s="123">
        <v>1240.3698300000001</v>
      </c>
      <c r="I610" s="4" t="s">
        <v>3399</v>
      </c>
    </row>
    <row r="611" spans="1:9">
      <c r="A611" s="4" t="s">
        <v>3398</v>
      </c>
      <c r="B611" s="4" t="s">
        <v>275</v>
      </c>
      <c r="C611" s="4" t="s">
        <v>259</v>
      </c>
      <c r="D611" s="4" t="s">
        <v>1190</v>
      </c>
      <c r="E611" s="54">
        <v>7582.9729500000003</v>
      </c>
      <c r="F611" s="123">
        <v>9629.1720000000005</v>
      </c>
      <c r="G611" s="123">
        <v>2046.1990500000002</v>
      </c>
      <c r="I611" s="4" t="s">
        <v>3400</v>
      </c>
    </row>
    <row r="612" spans="1:9">
      <c r="A612" s="4" t="s">
        <v>3399</v>
      </c>
      <c r="B612" s="4" t="s">
        <v>267</v>
      </c>
      <c r="C612" s="4" t="s">
        <v>303</v>
      </c>
      <c r="D612" s="4" t="s">
        <v>1564</v>
      </c>
      <c r="E612" s="54">
        <v>2401.7560087499996</v>
      </c>
      <c r="F612" s="123">
        <v>5083.0815000000002</v>
      </c>
      <c r="G612" s="123">
        <v>2681.3254912500006</v>
      </c>
      <c r="I612" s="4" t="s">
        <v>3401</v>
      </c>
    </row>
    <row r="613" spans="1:9">
      <c r="A613" s="4" t="s">
        <v>3400</v>
      </c>
      <c r="B613" s="4" t="s">
        <v>243</v>
      </c>
      <c r="C613" s="4" t="s">
        <v>245</v>
      </c>
      <c r="D613" s="4" t="s">
        <v>718</v>
      </c>
      <c r="E613" s="54">
        <v>4325.3491680000006</v>
      </c>
      <c r="F613" s="123">
        <v>6057.9120000000003</v>
      </c>
      <c r="G613" s="123">
        <v>1732.5628319999996</v>
      </c>
      <c r="I613" s="4" t="s">
        <v>3402</v>
      </c>
    </row>
    <row r="614" spans="1:9">
      <c r="A614" s="4" t="s">
        <v>3401</v>
      </c>
      <c r="B614" s="4" t="s">
        <v>243</v>
      </c>
      <c r="C614" s="4" t="s">
        <v>251</v>
      </c>
      <c r="D614" s="4" t="s">
        <v>1241</v>
      </c>
      <c r="E614" s="54">
        <v>3569.4955642500008</v>
      </c>
      <c r="F614" s="123">
        <v>7905.8595000000005</v>
      </c>
      <c r="G614" s="123">
        <v>4336.3639357499997</v>
      </c>
      <c r="I614" s="4" t="s">
        <v>3403</v>
      </c>
    </row>
    <row r="615" spans="1:9">
      <c r="A615" s="4" t="s">
        <v>3402</v>
      </c>
      <c r="B615" s="4" t="s">
        <v>247</v>
      </c>
      <c r="C615" s="4" t="s">
        <v>281</v>
      </c>
      <c r="D615" s="4" t="s">
        <v>1270</v>
      </c>
      <c r="E615" s="54">
        <v>1324.3040370000001</v>
      </c>
      <c r="F615" s="123">
        <v>3408.7620000000002</v>
      </c>
      <c r="G615" s="123">
        <v>2084.4579629999998</v>
      </c>
      <c r="I615" s="4" t="s">
        <v>3404</v>
      </c>
    </row>
    <row r="616" spans="1:9">
      <c r="A616" s="4" t="s">
        <v>3403</v>
      </c>
      <c r="B616" s="4" t="s">
        <v>264</v>
      </c>
      <c r="C616" s="4" t="s">
        <v>245</v>
      </c>
      <c r="D616" s="4" t="s">
        <v>796</v>
      </c>
      <c r="E616" s="54">
        <v>2755.8409725000001</v>
      </c>
      <c r="F616" s="123">
        <v>4772.0190000000002</v>
      </c>
      <c r="G616" s="123">
        <v>2016.1780275000001</v>
      </c>
      <c r="I616" s="4" t="s">
        <v>3405</v>
      </c>
    </row>
    <row r="617" spans="1:9">
      <c r="A617" s="4" t="s">
        <v>3404</v>
      </c>
      <c r="B617" s="4" t="s">
        <v>267</v>
      </c>
      <c r="C617" s="4" t="s">
        <v>279</v>
      </c>
      <c r="D617" s="4" t="s">
        <v>1622</v>
      </c>
      <c r="E617" s="54">
        <v>2539.9615500000004</v>
      </c>
      <c r="F617" s="123">
        <v>3225.3480000000004</v>
      </c>
      <c r="G617" s="123">
        <v>685.38644999999997</v>
      </c>
      <c r="I617" s="4" t="s">
        <v>3406</v>
      </c>
    </row>
    <row r="618" spans="1:9">
      <c r="A618" s="4" t="s">
        <v>3405</v>
      </c>
      <c r="B618" s="4" t="s">
        <v>275</v>
      </c>
      <c r="C618" s="4" t="s">
        <v>317</v>
      </c>
      <c r="D618" s="4" t="s">
        <v>1569</v>
      </c>
      <c r="E618" s="54">
        <v>1781.2182937500004</v>
      </c>
      <c r="F618" s="123">
        <v>3945.1125000000002</v>
      </c>
      <c r="G618" s="123">
        <v>2163.89420625</v>
      </c>
      <c r="I618" s="4" t="s">
        <v>3407</v>
      </c>
    </row>
    <row r="619" spans="1:9">
      <c r="A619" s="4" t="s">
        <v>3406</v>
      </c>
      <c r="B619" s="4" t="s">
        <v>247</v>
      </c>
      <c r="C619" s="4" t="s">
        <v>268</v>
      </c>
      <c r="D619" s="4" t="s">
        <v>957</v>
      </c>
      <c r="E619" s="54">
        <v>5792.5579320000006</v>
      </c>
      <c r="F619" s="123">
        <v>9350.376000000002</v>
      </c>
      <c r="G619" s="123">
        <v>3557.8180680000014</v>
      </c>
      <c r="I619" s="4" t="s">
        <v>3408</v>
      </c>
    </row>
    <row r="620" spans="1:9">
      <c r="A620" s="4" t="s">
        <v>3407</v>
      </c>
      <c r="B620" s="4" t="s">
        <v>247</v>
      </c>
      <c r="C620" s="4" t="s">
        <v>256</v>
      </c>
      <c r="D620" s="4" t="s">
        <v>2128</v>
      </c>
      <c r="E620" s="54">
        <v>418.47151500000007</v>
      </c>
      <c r="F620" s="123">
        <v>724.62600000000009</v>
      </c>
      <c r="G620" s="123">
        <v>306.15448500000002</v>
      </c>
      <c r="I620" s="4" t="s">
        <v>3409</v>
      </c>
    </row>
    <row r="621" spans="1:9">
      <c r="A621" s="4" t="s">
        <v>3408</v>
      </c>
      <c r="B621" s="4" t="s">
        <v>275</v>
      </c>
      <c r="C621" s="4" t="s">
        <v>317</v>
      </c>
      <c r="D621" s="4" t="s">
        <v>685</v>
      </c>
      <c r="E621" s="54">
        <v>3982.4438850000006</v>
      </c>
      <c r="F621" s="123">
        <v>5577.6525000000001</v>
      </c>
      <c r="G621" s="123">
        <v>1595.2086149999996</v>
      </c>
      <c r="I621" s="4" t="s">
        <v>3410</v>
      </c>
    </row>
    <row r="622" spans="1:9">
      <c r="A622" s="4" t="s">
        <v>3409</v>
      </c>
      <c r="B622" s="4" t="s">
        <v>264</v>
      </c>
      <c r="C622" s="4" t="s">
        <v>288</v>
      </c>
      <c r="D622" s="4" t="s">
        <v>1986</v>
      </c>
      <c r="E622" s="54">
        <v>835.00869375000013</v>
      </c>
      <c r="F622" s="123">
        <v>1445.9024999999999</v>
      </c>
      <c r="G622" s="123">
        <v>610.89380624999978</v>
      </c>
      <c r="I622" s="4" t="s">
        <v>3411</v>
      </c>
    </row>
    <row r="623" spans="1:9">
      <c r="A623" s="4" t="s">
        <v>3410</v>
      </c>
      <c r="B623" s="4" t="s">
        <v>247</v>
      </c>
      <c r="C623" s="4" t="s">
        <v>251</v>
      </c>
      <c r="D623" s="4" t="s">
        <v>1540</v>
      </c>
      <c r="E623" s="54">
        <v>2255.1773107499998</v>
      </c>
      <c r="F623" s="123">
        <v>3640.3184999999999</v>
      </c>
      <c r="G623" s="123">
        <v>1385.14118925</v>
      </c>
      <c r="I623" s="4" t="s">
        <v>3412</v>
      </c>
    </row>
    <row r="624" spans="1:9">
      <c r="A624" s="4" t="s">
        <v>3411</v>
      </c>
      <c r="B624" s="4" t="s">
        <v>264</v>
      </c>
      <c r="C624" s="4" t="s">
        <v>279</v>
      </c>
      <c r="D624" s="4" t="s">
        <v>1089</v>
      </c>
      <c r="E624" s="54">
        <v>8871.2122826250015</v>
      </c>
      <c r="F624" s="123">
        <v>9036.1215000000011</v>
      </c>
      <c r="G624" s="123">
        <v>164.90921737499957</v>
      </c>
      <c r="I624" s="4" t="s">
        <v>3413</v>
      </c>
    </row>
    <row r="625" spans="1:9">
      <c r="A625" s="4" t="s">
        <v>3412</v>
      </c>
      <c r="B625" s="4" t="s">
        <v>275</v>
      </c>
      <c r="C625" s="4" t="s">
        <v>251</v>
      </c>
      <c r="D625" s="4" t="s">
        <v>480</v>
      </c>
      <c r="E625" s="54">
        <v>4095.0328938750004</v>
      </c>
      <c r="F625" s="123">
        <v>4171.1565000000001</v>
      </c>
      <c r="G625" s="123">
        <v>76.123606124999696</v>
      </c>
      <c r="I625" s="4" t="s">
        <v>3414</v>
      </c>
    </row>
    <row r="626" spans="1:9">
      <c r="A626" s="4" t="s">
        <v>3413</v>
      </c>
      <c r="B626" s="4" t="s">
        <v>243</v>
      </c>
      <c r="C626" s="4" t="s">
        <v>317</v>
      </c>
      <c r="D626" s="4" t="s">
        <v>1959</v>
      </c>
      <c r="E626" s="54">
        <v>5685.6448687500015</v>
      </c>
      <c r="F626" s="123">
        <v>9845.2725000000009</v>
      </c>
      <c r="G626" s="123">
        <v>4159.6276312499995</v>
      </c>
      <c r="I626" s="4" t="s">
        <v>3415</v>
      </c>
    </row>
    <row r="627" spans="1:9">
      <c r="A627" s="4" t="s">
        <v>3414</v>
      </c>
      <c r="B627" s="4" t="s">
        <v>267</v>
      </c>
      <c r="C627" s="4" t="s">
        <v>245</v>
      </c>
      <c r="D627" s="4" t="s">
        <v>602</v>
      </c>
      <c r="E627" s="54">
        <v>3077.5728532500007</v>
      </c>
      <c r="F627" s="123">
        <v>4967.8335000000006</v>
      </c>
      <c r="G627" s="123">
        <v>1890.26064675</v>
      </c>
      <c r="I627" s="4" t="s">
        <v>3416</v>
      </c>
    </row>
    <row r="628" spans="1:9">
      <c r="A628" s="4" t="s">
        <v>3415</v>
      </c>
      <c r="B628" s="4" t="s">
        <v>275</v>
      </c>
      <c r="C628" s="4" t="s">
        <v>288</v>
      </c>
      <c r="D628" s="4" t="s">
        <v>497</v>
      </c>
      <c r="E628" s="54">
        <v>2950.21558125</v>
      </c>
      <c r="F628" s="123">
        <v>3746.3054999999999</v>
      </c>
      <c r="G628" s="123">
        <v>796.08991874999992</v>
      </c>
      <c r="I628" s="4" t="s">
        <v>3417</v>
      </c>
    </row>
    <row r="629" spans="1:9">
      <c r="A629" s="4" t="s">
        <v>3416</v>
      </c>
      <c r="B629" s="4" t="s">
        <v>267</v>
      </c>
      <c r="C629" s="4" t="s">
        <v>259</v>
      </c>
      <c r="D629" s="4" t="s">
        <v>1983</v>
      </c>
      <c r="E629" s="54">
        <v>1062.9696420000002</v>
      </c>
      <c r="F629" s="123">
        <v>1488.7529999999999</v>
      </c>
      <c r="G629" s="123">
        <v>425.78335799999968</v>
      </c>
      <c r="I629" s="4" t="s">
        <v>3418</v>
      </c>
    </row>
    <row r="630" spans="1:9">
      <c r="A630" s="4" t="s">
        <v>3417</v>
      </c>
      <c r="B630" s="4" t="s">
        <v>275</v>
      </c>
      <c r="C630" s="4" t="s">
        <v>256</v>
      </c>
      <c r="D630" s="4" t="s">
        <v>1348</v>
      </c>
      <c r="E630" s="54">
        <v>819.13048874999993</v>
      </c>
      <c r="F630" s="123">
        <v>1814.2425000000001</v>
      </c>
      <c r="G630" s="123">
        <v>995.11201125000014</v>
      </c>
      <c r="I630" s="4" t="s">
        <v>3419</v>
      </c>
    </row>
    <row r="631" spans="1:9">
      <c r="A631" s="4" t="s">
        <v>3418</v>
      </c>
      <c r="B631" s="4" t="s">
        <v>264</v>
      </c>
      <c r="C631" s="4" t="s">
        <v>245</v>
      </c>
      <c r="D631" s="4" t="s">
        <v>2003</v>
      </c>
      <c r="E631" s="54">
        <v>7045.7088240000012</v>
      </c>
      <c r="F631" s="123">
        <v>7625.2260000000006</v>
      </c>
      <c r="G631" s="123">
        <v>579.51717599999938</v>
      </c>
      <c r="I631" s="4" t="s">
        <v>3420</v>
      </c>
    </row>
    <row r="632" spans="1:9">
      <c r="A632" s="4" t="s">
        <v>3419</v>
      </c>
      <c r="B632" s="4" t="s">
        <v>247</v>
      </c>
      <c r="C632" s="4" t="s">
        <v>303</v>
      </c>
      <c r="D632" s="4" t="s">
        <v>1050</v>
      </c>
      <c r="E632" s="54">
        <v>1782.946242</v>
      </c>
      <c r="F632" s="123">
        <v>1929.5955000000001</v>
      </c>
      <c r="G632" s="123">
        <v>146.64925800000015</v>
      </c>
      <c r="I632" s="4" t="s">
        <v>3421</v>
      </c>
    </row>
    <row r="633" spans="1:9">
      <c r="A633" s="4" t="s">
        <v>3420</v>
      </c>
      <c r="B633" s="4" t="s">
        <v>247</v>
      </c>
      <c r="C633" s="4" t="s">
        <v>245</v>
      </c>
      <c r="D633" s="4" t="s">
        <v>584</v>
      </c>
      <c r="E633" s="54">
        <v>2216.0365762500001</v>
      </c>
      <c r="F633" s="123">
        <v>4690.0244999999995</v>
      </c>
      <c r="G633" s="123">
        <v>2473.9879237499995</v>
      </c>
      <c r="I633" s="4" t="s">
        <v>3422</v>
      </c>
    </row>
    <row r="634" spans="1:9">
      <c r="A634" s="4" t="s">
        <v>3421</v>
      </c>
      <c r="B634" s="4" t="s">
        <v>243</v>
      </c>
      <c r="C634" s="4" t="s">
        <v>254</v>
      </c>
      <c r="D634" s="4" t="s">
        <v>283</v>
      </c>
      <c r="E634" s="54">
        <v>7152.4890360000009</v>
      </c>
      <c r="F634" s="123">
        <v>7740.7890000000007</v>
      </c>
      <c r="G634" s="123">
        <v>588.29996399999982</v>
      </c>
      <c r="I634" s="4" t="s">
        <v>3423</v>
      </c>
    </row>
    <row r="635" spans="1:9">
      <c r="A635" s="4" t="s">
        <v>3422</v>
      </c>
      <c r="B635" s="4" t="s">
        <v>264</v>
      </c>
      <c r="C635" s="4" t="s">
        <v>262</v>
      </c>
      <c r="D635" s="4" t="s">
        <v>433</v>
      </c>
      <c r="E635" s="54">
        <v>3852.7876800000004</v>
      </c>
      <c r="F635" s="123">
        <v>8154.0480000000007</v>
      </c>
      <c r="G635" s="123">
        <v>4301.2603200000003</v>
      </c>
      <c r="I635" s="4" t="s">
        <v>3424</v>
      </c>
    </row>
    <row r="636" spans="1:9">
      <c r="A636" s="4" t="s">
        <v>3423</v>
      </c>
      <c r="B636" s="4" t="s">
        <v>267</v>
      </c>
      <c r="C636" s="4" t="s">
        <v>254</v>
      </c>
      <c r="D636" s="4" t="s">
        <v>1293</v>
      </c>
      <c r="E636" s="54">
        <v>245.50249500000001</v>
      </c>
      <c r="F636" s="123">
        <v>519.58199999999999</v>
      </c>
      <c r="G636" s="123">
        <v>274.07950499999998</v>
      </c>
      <c r="I636" s="4" t="s">
        <v>3425</v>
      </c>
    </row>
    <row r="637" spans="1:9">
      <c r="A637" s="4" t="s">
        <v>3424</v>
      </c>
      <c r="B637" s="4" t="s">
        <v>247</v>
      </c>
      <c r="C637" s="4" t="s">
        <v>256</v>
      </c>
      <c r="D637" s="4" t="s">
        <v>1225</v>
      </c>
      <c r="E637" s="54">
        <v>387.87956550000001</v>
      </c>
      <c r="F637" s="123">
        <v>998.40300000000002</v>
      </c>
      <c r="G637" s="123">
        <v>610.52343450000001</v>
      </c>
      <c r="I637" s="4" t="s">
        <v>3426</v>
      </c>
    </row>
    <row r="638" spans="1:9">
      <c r="A638" s="4" t="s">
        <v>3425</v>
      </c>
      <c r="B638" s="4" t="s">
        <v>243</v>
      </c>
      <c r="C638" s="4" t="s">
        <v>268</v>
      </c>
      <c r="D638" s="4" t="s">
        <v>1131</v>
      </c>
      <c r="E638" s="54">
        <v>1515.9608730000002</v>
      </c>
      <c r="F638" s="123">
        <v>2123.1945000000001</v>
      </c>
      <c r="G638" s="123">
        <v>607.23362699999984</v>
      </c>
      <c r="I638" s="4" t="s">
        <v>3427</v>
      </c>
    </row>
    <row r="639" spans="1:9">
      <c r="A639" s="4" t="s">
        <v>3426</v>
      </c>
      <c r="B639" s="4" t="s">
        <v>243</v>
      </c>
      <c r="C639" s="4" t="s">
        <v>254</v>
      </c>
      <c r="D639" s="4" t="s">
        <v>273</v>
      </c>
      <c r="E639" s="54">
        <v>3779.1947024999995</v>
      </c>
      <c r="F639" s="123">
        <v>6100.3949999999995</v>
      </c>
      <c r="G639" s="123">
        <v>2321.2002975</v>
      </c>
      <c r="I639" s="4" t="s">
        <v>3428</v>
      </c>
    </row>
    <row r="640" spans="1:9">
      <c r="A640" s="4" t="s">
        <v>3427</v>
      </c>
      <c r="B640" s="4" t="s">
        <v>264</v>
      </c>
      <c r="C640" s="4" t="s">
        <v>279</v>
      </c>
      <c r="D640" s="4" t="s">
        <v>842</v>
      </c>
      <c r="E640" s="54">
        <v>4950.7639020000006</v>
      </c>
      <c r="F640" s="123">
        <v>6933.8429999999998</v>
      </c>
      <c r="G640" s="123">
        <v>1983.0790979999992</v>
      </c>
      <c r="I640" s="4" t="s">
        <v>3429</v>
      </c>
    </row>
    <row r="641" spans="1:9">
      <c r="A641" s="4" t="s">
        <v>3428</v>
      </c>
      <c r="B641" s="4" t="s">
        <v>247</v>
      </c>
      <c r="C641" s="4" t="s">
        <v>303</v>
      </c>
      <c r="D641" s="4" t="s">
        <v>2031</v>
      </c>
      <c r="E641" s="54">
        <v>4182.3655020000006</v>
      </c>
      <c r="F641" s="123">
        <v>9263.268</v>
      </c>
      <c r="G641" s="123">
        <v>5080.9024979999995</v>
      </c>
      <c r="I641" s="4" t="s">
        <v>3430</v>
      </c>
    </row>
    <row r="642" spans="1:9">
      <c r="A642" s="4" t="s">
        <v>3429</v>
      </c>
      <c r="B642" s="4" t="s">
        <v>264</v>
      </c>
      <c r="C642" s="4" t="s">
        <v>254</v>
      </c>
      <c r="D642" s="4" t="s">
        <v>1752</v>
      </c>
      <c r="E642" s="54">
        <v>1670.2341390000001</v>
      </c>
      <c r="F642" s="123">
        <v>2339.2635</v>
      </c>
      <c r="G642" s="123">
        <v>669.02936099999988</v>
      </c>
      <c r="I642" s="4" t="s">
        <v>3431</v>
      </c>
    </row>
    <row r="643" spans="1:9">
      <c r="A643" s="4" t="s">
        <v>3430</v>
      </c>
      <c r="B643" s="4" t="s">
        <v>275</v>
      </c>
      <c r="C643" s="4" t="s">
        <v>276</v>
      </c>
      <c r="D643" s="4" t="s">
        <v>330</v>
      </c>
      <c r="E643" s="54">
        <v>3021.9668325000007</v>
      </c>
      <c r="F643" s="123">
        <v>6395.697000000001</v>
      </c>
      <c r="G643" s="123">
        <v>3373.7301675000003</v>
      </c>
      <c r="I643" s="4" t="s">
        <v>3432</v>
      </c>
    </row>
    <row r="644" spans="1:9">
      <c r="A644" s="4" t="s">
        <v>3431</v>
      </c>
      <c r="B644" s="4" t="s">
        <v>267</v>
      </c>
      <c r="C644" s="4" t="s">
        <v>268</v>
      </c>
      <c r="D644" s="4" t="s">
        <v>1942</v>
      </c>
      <c r="E644" s="54">
        <v>1279.168128</v>
      </c>
      <c r="F644" s="123">
        <v>2833.152</v>
      </c>
      <c r="G644" s="123">
        <v>1553.983872</v>
      </c>
      <c r="I644" s="4" t="s">
        <v>3433</v>
      </c>
    </row>
    <row r="645" spans="1:9">
      <c r="A645" s="4" t="s">
        <v>3432</v>
      </c>
      <c r="B645" s="4" t="s">
        <v>247</v>
      </c>
      <c r="C645" s="4" t="s">
        <v>262</v>
      </c>
      <c r="D645" s="4" t="s">
        <v>1099</v>
      </c>
      <c r="E645" s="54">
        <v>4129.9565107500011</v>
      </c>
      <c r="F645" s="123">
        <v>9147.1905000000006</v>
      </c>
      <c r="G645" s="123">
        <v>5017.2339892499995</v>
      </c>
      <c r="I645" s="4" t="s">
        <v>3434</v>
      </c>
    </row>
    <row r="646" spans="1:9">
      <c r="A646" s="4" t="s">
        <v>3433</v>
      </c>
      <c r="B646" s="4" t="s">
        <v>275</v>
      </c>
      <c r="C646" s="4" t="s">
        <v>268</v>
      </c>
      <c r="D646" s="4" t="s">
        <v>1285</v>
      </c>
      <c r="E646" s="54">
        <v>4465.6300552499997</v>
      </c>
      <c r="F646" s="123">
        <v>9890.6535000000003</v>
      </c>
      <c r="G646" s="123">
        <v>5425.0234447500006</v>
      </c>
      <c r="I646" s="4" t="s">
        <v>3435</v>
      </c>
    </row>
    <row r="647" spans="1:9">
      <c r="A647" s="4" t="s">
        <v>3434</v>
      </c>
      <c r="B647" s="4" t="s">
        <v>267</v>
      </c>
      <c r="C647" s="4" t="s">
        <v>281</v>
      </c>
      <c r="D647" s="4" t="s">
        <v>1614</v>
      </c>
      <c r="E647" s="54">
        <v>514.48041225000009</v>
      </c>
      <c r="F647" s="123">
        <v>1139.4915000000001</v>
      </c>
      <c r="G647" s="123">
        <v>625.01108775</v>
      </c>
      <c r="I647" s="4" t="s">
        <v>3436</v>
      </c>
    </row>
    <row r="648" spans="1:9">
      <c r="A648" s="4" t="s">
        <v>3435</v>
      </c>
      <c r="B648" s="4" t="s">
        <v>267</v>
      </c>
      <c r="C648" s="4" t="s">
        <v>245</v>
      </c>
      <c r="D648" s="4" t="s">
        <v>1900</v>
      </c>
      <c r="E648" s="54">
        <v>2912.6903400000006</v>
      </c>
      <c r="F648" s="123">
        <v>6164.424</v>
      </c>
      <c r="G648" s="123">
        <v>3251.7336599999994</v>
      </c>
      <c r="I648" s="4" t="s">
        <v>3437</v>
      </c>
    </row>
    <row r="649" spans="1:9">
      <c r="A649" s="4" t="s">
        <v>3436</v>
      </c>
      <c r="B649" s="4" t="s">
        <v>264</v>
      </c>
      <c r="C649" s="4" t="s">
        <v>251</v>
      </c>
      <c r="D649" s="4" t="s">
        <v>343</v>
      </c>
      <c r="E649" s="54">
        <v>1687.42531125</v>
      </c>
      <c r="F649" s="123">
        <v>3571.2705000000001</v>
      </c>
      <c r="G649" s="123">
        <v>1883.84518875</v>
      </c>
      <c r="I649" s="4" t="s">
        <v>3438</v>
      </c>
    </row>
    <row r="650" spans="1:9">
      <c r="A650" s="4" t="s">
        <v>3437</v>
      </c>
      <c r="B650" s="4" t="s">
        <v>243</v>
      </c>
      <c r="C650" s="4" t="s">
        <v>303</v>
      </c>
      <c r="D650" s="4" t="s">
        <v>528</v>
      </c>
      <c r="E650" s="54">
        <v>3852.6438037500011</v>
      </c>
      <c r="F650" s="123">
        <v>8153.7435000000005</v>
      </c>
      <c r="G650" s="123">
        <v>4301.0996962499994</v>
      </c>
      <c r="I650" s="4" t="s">
        <v>3439</v>
      </c>
    </row>
    <row r="651" spans="1:9">
      <c r="A651" s="4" t="s">
        <v>3438</v>
      </c>
      <c r="B651" s="4" t="s">
        <v>275</v>
      </c>
      <c r="C651" s="4" t="s">
        <v>268</v>
      </c>
      <c r="D651" s="4" t="s">
        <v>968</v>
      </c>
      <c r="E651" s="54">
        <v>520.79729625000016</v>
      </c>
      <c r="F651" s="123">
        <v>1102.2165</v>
      </c>
      <c r="G651" s="123">
        <v>581.41920374999984</v>
      </c>
      <c r="I651" s="4" t="s">
        <v>3440</v>
      </c>
    </row>
    <row r="652" spans="1:9">
      <c r="A652" s="4" t="s">
        <v>3439</v>
      </c>
      <c r="B652" s="4" t="s">
        <v>243</v>
      </c>
      <c r="C652" s="4" t="s">
        <v>245</v>
      </c>
      <c r="D652" s="4" t="s">
        <v>1520</v>
      </c>
      <c r="E652" s="54">
        <v>4918.02262875</v>
      </c>
      <c r="F652" s="123">
        <v>8516.0565000000006</v>
      </c>
      <c r="G652" s="123">
        <v>3598.0338712500006</v>
      </c>
      <c r="I652" s="4" t="s">
        <v>3441</v>
      </c>
    </row>
    <row r="653" spans="1:9">
      <c r="A653" s="4" t="s">
        <v>3440</v>
      </c>
      <c r="B653" s="4" t="s">
        <v>247</v>
      </c>
      <c r="C653" s="4" t="s">
        <v>265</v>
      </c>
      <c r="D653" s="4" t="s">
        <v>1140</v>
      </c>
      <c r="E653" s="54">
        <v>4374.4664250000005</v>
      </c>
      <c r="F653" s="123">
        <v>5554.8779999999997</v>
      </c>
      <c r="G653" s="123">
        <v>1180.4115749999992</v>
      </c>
      <c r="I653" s="4" t="s">
        <v>3442</v>
      </c>
    </row>
    <row r="654" spans="1:9">
      <c r="A654" s="4" t="s">
        <v>3441</v>
      </c>
      <c r="B654" s="4" t="s">
        <v>247</v>
      </c>
      <c r="C654" s="4" t="s">
        <v>317</v>
      </c>
      <c r="D654" s="4" t="s">
        <v>341</v>
      </c>
      <c r="E654" s="54">
        <v>4309.5507840000009</v>
      </c>
      <c r="F654" s="123">
        <v>4664.0160000000005</v>
      </c>
      <c r="G654" s="123">
        <v>354.4652159999996</v>
      </c>
      <c r="I654" s="4" t="s">
        <v>3443</v>
      </c>
    </row>
    <row r="655" spans="1:9">
      <c r="A655" s="4" t="s">
        <v>3442</v>
      </c>
      <c r="B655" s="4" t="s">
        <v>243</v>
      </c>
      <c r="C655" s="4" t="s">
        <v>251</v>
      </c>
      <c r="D655" s="4" t="s">
        <v>1103</v>
      </c>
      <c r="E655" s="54">
        <v>729.3533625</v>
      </c>
      <c r="F655" s="123">
        <v>926.16300000000001</v>
      </c>
      <c r="G655" s="123">
        <v>196.80963750000001</v>
      </c>
      <c r="I655" s="4" t="s">
        <v>3444</v>
      </c>
    </row>
    <row r="656" spans="1:9">
      <c r="A656" s="4" t="s">
        <v>3443</v>
      </c>
      <c r="B656" s="4" t="s">
        <v>247</v>
      </c>
      <c r="C656" s="4" t="s">
        <v>251</v>
      </c>
      <c r="D656" s="4" t="s">
        <v>543</v>
      </c>
      <c r="E656" s="54">
        <v>1075.7516962500001</v>
      </c>
      <c r="F656" s="123">
        <v>1862.7735</v>
      </c>
      <c r="G656" s="123">
        <v>787.02180374999989</v>
      </c>
      <c r="I656" s="4" t="s">
        <v>3445</v>
      </c>
    </row>
    <row r="657" spans="1:9">
      <c r="A657" s="4" t="s">
        <v>3444</v>
      </c>
      <c r="B657" s="4" t="s">
        <v>267</v>
      </c>
      <c r="C657" s="4" t="s">
        <v>279</v>
      </c>
      <c r="D657" s="4" t="s">
        <v>1074</v>
      </c>
      <c r="E657" s="54">
        <v>586.14544799999999</v>
      </c>
      <c r="F657" s="123">
        <v>962.47199999999998</v>
      </c>
      <c r="G657" s="123">
        <v>376.32655199999999</v>
      </c>
      <c r="I657" s="4" t="s">
        <v>3446</v>
      </c>
    </row>
    <row r="658" spans="1:9">
      <c r="A658" s="4" t="s">
        <v>3445</v>
      </c>
      <c r="B658" s="4" t="s">
        <v>243</v>
      </c>
      <c r="C658" s="4" t="s">
        <v>245</v>
      </c>
      <c r="D658" s="4" t="s">
        <v>246</v>
      </c>
      <c r="E658" s="54">
        <v>5960.4130057500006</v>
      </c>
      <c r="F658" s="123">
        <v>9621.3284999999996</v>
      </c>
      <c r="G658" s="123">
        <v>3660.915494249999</v>
      </c>
      <c r="I658" s="4" t="s">
        <v>3447</v>
      </c>
    </row>
    <row r="659" spans="1:9">
      <c r="A659" s="4" t="s">
        <v>3446</v>
      </c>
      <c r="B659" s="4" t="s">
        <v>243</v>
      </c>
      <c r="C659" s="4" t="s">
        <v>281</v>
      </c>
      <c r="D659" s="4" t="s">
        <v>781</v>
      </c>
      <c r="E659" s="54">
        <v>1202.9795347500003</v>
      </c>
      <c r="F659" s="123">
        <v>2664.4065000000005</v>
      </c>
      <c r="G659" s="123">
        <v>1461.4269652500002</v>
      </c>
      <c r="I659" s="4" t="s">
        <v>3448</v>
      </c>
    </row>
    <row r="660" spans="1:9">
      <c r="A660" s="4" t="s">
        <v>3447</v>
      </c>
      <c r="B660" s="4" t="s">
        <v>243</v>
      </c>
      <c r="C660" s="4" t="s">
        <v>303</v>
      </c>
      <c r="D660" s="4" t="s">
        <v>411</v>
      </c>
      <c r="E660" s="54">
        <v>3849.2503087500008</v>
      </c>
      <c r="F660" s="123">
        <v>6665.3685000000005</v>
      </c>
      <c r="G660" s="123">
        <v>2816.1181912499997</v>
      </c>
      <c r="I660" s="4" t="s">
        <v>3449</v>
      </c>
    </row>
    <row r="661" spans="1:9">
      <c r="A661" s="4" t="s">
        <v>3448</v>
      </c>
      <c r="B661" s="4" t="s">
        <v>267</v>
      </c>
      <c r="C661" s="4" t="s">
        <v>262</v>
      </c>
      <c r="D661" s="4" t="s">
        <v>2085</v>
      </c>
      <c r="E661" s="54">
        <v>1157.5918147499999</v>
      </c>
      <c r="F661" s="123">
        <v>1868.5905</v>
      </c>
      <c r="G661" s="123">
        <v>710.99868525000011</v>
      </c>
      <c r="I661" s="4" t="s">
        <v>3450</v>
      </c>
    </row>
    <row r="662" spans="1:9">
      <c r="A662" s="4" t="s">
        <v>3449</v>
      </c>
      <c r="B662" s="4" t="s">
        <v>275</v>
      </c>
      <c r="C662" s="4" t="s">
        <v>251</v>
      </c>
      <c r="D662" s="4" t="s">
        <v>861</v>
      </c>
      <c r="E662" s="54">
        <v>194.24572649999999</v>
      </c>
      <c r="F662" s="123">
        <v>318.95850000000002</v>
      </c>
      <c r="G662" s="123">
        <v>124.71277350000003</v>
      </c>
      <c r="I662" s="4" t="s">
        <v>3451</v>
      </c>
    </row>
    <row r="663" spans="1:9">
      <c r="A663" s="4" t="s">
        <v>3450</v>
      </c>
      <c r="B663" s="4" t="s">
        <v>243</v>
      </c>
      <c r="C663" s="4" t="s">
        <v>256</v>
      </c>
      <c r="D663" s="4" t="s">
        <v>940</v>
      </c>
      <c r="E663" s="54">
        <v>4565.9016585000008</v>
      </c>
      <c r="F663" s="123">
        <v>10112.739000000001</v>
      </c>
      <c r="G663" s="123">
        <v>5546.8373415000005</v>
      </c>
      <c r="I663" s="4" t="s">
        <v>3452</v>
      </c>
    </row>
    <row r="664" spans="1:9">
      <c r="A664" s="4" t="s">
        <v>3451</v>
      </c>
      <c r="B664" s="4" t="s">
        <v>275</v>
      </c>
      <c r="C664" s="4" t="s">
        <v>279</v>
      </c>
      <c r="D664" s="4" t="s">
        <v>1898</v>
      </c>
      <c r="E664" s="54">
        <v>3958.8222712500005</v>
      </c>
      <c r="F664" s="123">
        <v>6855.1035000000002</v>
      </c>
      <c r="G664" s="123">
        <v>2896.2812287499996</v>
      </c>
      <c r="I664" s="4" t="s">
        <v>3453</v>
      </c>
    </row>
    <row r="665" spans="1:9">
      <c r="A665" s="4" t="s">
        <v>3452</v>
      </c>
      <c r="B665" s="4" t="s">
        <v>247</v>
      </c>
      <c r="C665" s="4" t="s">
        <v>262</v>
      </c>
      <c r="D665" s="4" t="s">
        <v>1711</v>
      </c>
      <c r="E665" s="54">
        <v>2013.8454630000001</v>
      </c>
      <c r="F665" s="123">
        <v>3306.8070000000002</v>
      </c>
      <c r="G665" s="123">
        <v>1292.9615370000001</v>
      </c>
      <c r="I665" s="4" t="s">
        <v>3454</v>
      </c>
    </row>
    <row r="666" spans="1:9">
      <c r="A666" s="4" t="s">
        <v>3453</v>
      </c>
      <c r="B666" s="4" t="s">
        <v>247</v>
      </c>
      <c r="C666" s="4" t="s">
        <v>281</v>
      </c>
      <c r="D666" s="4" t="s">
        <v>309</v>
      </c>
      <c r="E666" s="54">
        <v>1406.9608874999999</v>
      </c>
      <c r="F666" s="123">
        <v>1786.617</v>
      </c>
      <c r="G666" s="123">
        <v>379.65611250000006</v>
      </c>
      <c r="I666" s="4" t="s">
        <v>3455</v>
      </c>
    </row>
    <row r="667" spans="1:9">
      <c r="A667" s="4" t="s">
        <v>3454</v>
      </c>
      <c r="B667" s="4" t="s">
        <v>267</v>
      </c>
      <c r="C667" s="4" t="s">
        <v>254</v>
      </c>
      <c r="D667" s="4" t="s">
        <v>1398</v>
      </c>
      <c r="E667" s="54">
        <v>4837.0752044999999</v>
      </c>
      <c r="F667" s="123">
        <v>7808.0310000000009</v>
      </c>
      <c r="G667" s="123">
        <v>2970.9557955000009</v>
      </c>
      <c r="I667" s="4" t="s">
        <v>3456</v>
      </c>
    </row>
    <row r="668" spans="1:9">
      <c r="A668" s="4" t="s">
        <v>3455</v>
      </c>
      <c r="B668" s="4" t="s">
        <v>247</v>
      </c>
      <c r="C668" s="4" t="s">
        <v>265</v>
      </c>
      <c r="D668" s="4" t="s">
        <v>1078</v>
      </c>
      <c r="E668" s="54">
        <v>3084.8346899999997</v>
      </c>
      <c r="F668" s="123">
        <v>5065.41</v>
      </c>
      <c r="G668" s="123">
        <v>1980.5753100000002</v>
      </c>
      <c r="I668" s="4" t="s">
        <v>3457</v>
      </c>
    </row>
    <row r="669" spans="1:9">
      <c r="A669" s="4" t="s">
        <v>3456</v>
      </c>
      <c r="B669" s="4" t="s">
        <v>243</v>
      </c>
      <c r="C669" s="4" t="s">
        <v>317</v>
      </c>
      <c r="D669" s="4" t="s">
        <v>1481</v>
      </c>
      <c r="E669" s="54">
        <v>778.47183225000003</v>
      </c>
      <c r="F669" s="123">
        <v>2003.7884999999999</v>
      </c>
      <c r="G669" s="123">
        <v>1225.3166677499999</v>
      </c>
      <c r="I669" s="4" t="s">
        <v>3458</v>
      </c>
    </row>
    <row r="670" spans="1:9">
      <c r="A670" s="4" t="s">
        <v>3457</v>
      </c>
      <c r="B670" s="4" t="s">
        <v>264</v>
      </c>
      <c r="C670" s="4" t="s">
        <v>262</v>
      </c>
      <c r="D670" s="4" t="s">
        <v>588</v>
      </c>
      <c r="E670" s="54">
        <v>2050.9286017500003</v>
      </c>
      <c r="F670" s="123">
        <v>5279.0955000000004</v>
      </c>
      <c r="G670" s="123">
        <v>3228.16689825</v>
      </c>
      <c r="I670" s="4" t="s">
        <v>3459</v>
      </c>
    </row>
    <row r="671" spans="1:9">
      <c r="A671" s="4" t="s">
        <v>3458</v>
      </c>
      <c r="B671" s="4" t="s">
        <v>247</v>
      </c>
      <c r="C671" s="4" t="s">
        <v>259</v>
      </c>
      <c r="D671" s="4" t="s">
        <v>675</v>
      </c>
      <c r="E671" s="54">
        <v>960.51740399999994</v>
      </c>
      <c r="F671" s="123">
        <v>1039.521</v>
      </c>
      <c r="G671" s="123">
        <v>79.003596000000016</v>
      </c>
      <c r="I671" s="4" t="s">
        <v>3460</v>
      </c>
    </row>
    <row r="672" spans="1:9">
      <c r="A672" s="4" t="s">
        <v>3459</v>
      </c>
      <c r="B672" s="4" t="s">
        <v>267</v>
      </c>
      <c r="C672" s="4" t="s">
        <v>303</v>
      </c>
      <c r="D672" s="4" t="s">
        <v>669</v>
      </c>
      <c r="E672" s="54">
        <v>8200.4699700000001</v>
      </c>
      <c r="F672" s="123">
        <v>8874.9675000000007</v>
      </c>
      <c r="G672" s="123">
        <v>674.49753000000055</v>
      </c>
      <c r="I672" s="4" t="s">
        <v>3461</v>
      </c>
    </row>
    <row r="673" spans="1:9">
      <c r="A673" s="4" t="s">
        <v>3460</v>
      </c>
      <c r="B673" s="4" t="s">
        <v>275</v>
      </c>
      <c r="C673" s="4" t="s">
        <v>245</v>
      </c>
      <c r="D673" s="4" t="s">
        <v>246</v>
      </c>
      <c r="E673" s="54">
        <v>5512.3723304999994</v>
      </c>
      <c r="F673" s="123">
        <v>8898.0990000000002</v>
      </c>
      <c r="G673" s="123">
        <v>3385.7266695000008</v>
      </c>
      <c r="I673" s="4" t="s">
        <v>3462</v>
      </c>
    </row>
    <row r="674" spans="1:9">
      <c r="A674" s="4" t="s">
        <v>3461</v>
      </c>
      <c r="B674" s="4" t="s">
        <v>247</v>
      </c>
      <c r="C674" s="4" t="s">
        <v>276</v>
      </c>
      <c r="D674" s="4" t="s">
        <v>539</v>
      </c>
      <c r="E674" s="54">
        <v>3266.9652645000001</v>
      </c>
      <c r="F674" s="123">
        <v>8409.1769999999997</v>
      </c>
      <c r="G674" s="123">
        <v>5142.2117354999991</v>
      </c>
      <c r="I674" s="4" t="s">
        <v>3463</v>
      </c>
    </row>
    <row r="675" spans="1:9">
      <c r="A675" s="4" t="s">
        <v>3462</v>
      </c>
      <c r="B675" s="4" t="s">
        <v>247</v>
      </c>
      <c r="C675" s="4" t="s">
        <v>251</v>
      </c>
      <c r="D675" s="4" t="s">
        <v>905</v>
      </c>
      <c r="E675" s="54">
        <v>9206.0179942500017</v>
      </c>
      <c r="F675" s="123">
        <v>9377.1510000000017</v>
      </c>
      <c r="G675" s="123">
        <v>171.13300574999994</v>
      </c>
      <c r="I675" s="4" t="s">
        <v>3464</v>
      </c>
    </row>
    <row r="676" spans="1:9">
      <c r="A676" s="4" t="s">
        <v>3463</v>
      </c>
      <c r="B676" s="4" t="s">
        <v>247</v>
      </c>
      <c r="C676" s="4" t="s">
        <v>262</v>
      </c>
      <c r="D676" s="4" t="s">
        <v>1635</v>
      </c>
      <c r="E676" s="54">
        <v>2048.8241497499998</v>
      </c>
      <c r="F676" s="123">
        <v>4537.8164999999999</v>
      </c>
      <c r="G676" s="123">
        <v>2488.9923502500001</v>
      </c>
      <c r="I676" s="4" t="s">
        <v>3465</v>
      </c>
    </row>
    <row r="677" spans="1:9">
      <c r="A677" s="4" t="s">
        <v>3464</v>
      </c>
      <c r="B677" s="4" t="s">
        <v>247</v>
      </c>
      <c r="C677" s="4" t="s">
        <v>259</v>
      </c>
      <c r="D677" s="4" t="s">
        <v>1859</v>
      </c>
      <c r="E677" s="54">
        <v>2134.0094737500003</v>
      </c>
      <c r="F677" s="123">
        <v>3695.2545</v>
      </c>
      <c r="G677" s="123">
        <v>1561.2450262499997</v>
      </c>
      <c r="I677" s="4" t="s">
        <v>3466</v>
      </c>
    </row>
    <row r="678" spans="1:9">
      <c r="A678" s="4" t="s">
        <v>3465</v>
      </c>
      <c r="B678" s="4" t="s">
        <v>264</v>
      </c>
      <c r="C678" s="4" t="s">
        <v>288</v>
      </c>
      <c r="D678" s="4" t="s">
        <v>1125</v>
      </c>
      <c r="E678" s="54">
        <v>961.81262100000015</v>
      </c>
      <c r="F678" s="123">
        <v>1347.0765000000001</v>
      </c>
      <c r="G678" s="123">
        <v>385.26387899999997</v>
      </c>
      <c r="I678" s="4" t="s">
        <v>3467</v>
      </c>
    </row>
    <row r="679" spans="1:9">
      <c r="A679" s="4" t="s">
        <v>3466</v>
      </c>
      <c r="B679" s="4" t="s">
        <v>243</v>
      </c>
      <c r="C679" s="4" t="s">
        <v>268</v>
      </c>
      <c r="D679" s="4" t="s">
        <v>1611</v>
      </c>
      <c r="E679" s="54">
        <v>3384.8458875000001</v>
      </c>
      <c r="F679" s="123">
        <v>4298.2170000000006</v>
      </c>
      <c r="G679" s="123">
        <v>913.37111250000044</v>
      </c>
      <c r="I679" s="4" t="s">
        <v>3468</v>
      </c>
    </row>
    <row r="680" spans="1:9">
      <c r="A680" s="4" t="s">
        <v>3467</v>
      </c>
      <c r="B680" s="4" t="s">
        <v>267</v>
      </c>
      <c r="C680" s="4" t="s">
        <v>256</v>
      </c>
      <c r="D680" s="4" t="s">
        <v>1366</v>
      </c>
      <c r="E680" s="54">
        <v>2893.6770660000002</v>
      </c>
      <c r="F680" s="123">
        <v>4670.9880000000003</v>
      </c>
      <c r="G680" s="123">
        <v>1777.3109340000001</v>
      </c>
      <c r="I680" s="4" t="s">
        <v>3469</v>
      </c>
    </row>
    <row r="681" spans="1:9">
      <c r="A681" s="4" t="s">
        <v>3468</v>
      </c>
      <c r="B681" s="4" t="s">
        <v>275</v>
      </c>
      <c r="C681" s="4" t="s">
        <v>288</v>
      </c>
      <c r="D681" s="4" t="s">
        <v>1911</v>
      </c>
      <c r="E681" s="54">
        <v>1827.0621179999998</v>
      </c>
      <c r="F681" s="123">
        <v>3000.1019999999999</v>
      </c>
      <c r="G681" s="123">
        <v>1173.039882</v>
      </c>
      <c r="I681" s="4" t="s">
        <v>3470</v>
      </c>
    </row>
    <row r="682" spans="1:9">
      <c r="A682" s="4" t="s">
        <v>3469</v>
      </c>
      <c r="B682" s="4" t="s">
        <v>247</v>
      </c>
      <c r="C682" s="4" t="s">
        <v>262</v>
      </c>
      <c r="D682" s="4" t="s">
        <v>805</v>
      </c>
      <c r="E682" s="54">
        <v>5754.7534275000016</v>
      </c>
      <c r="F682" s="123">
        <v>5861.7300000000005</v>
      </c>
      <c r="G682" s="123">
        <v>106.97657249999884</v>
      </c>
      <c r="I682" s="4" t="s">
        <v>3471</v>
      </c>
    </row>
    <row r="683" spans="1:9">
      <c r="A683" s="4" t="s">
        <v>3470</v>
      </c>
      <c r="B683" s="4" t="s">
        <v>243</v>
      </c>
      <c r="C683" s="4" t="s">
        <v>251</v>
      </c>
      <c r="D683" s="4" t="s">
        <v>1867</v>
      </c>
      <c r="E683" s="54">
        <v>2482.198488</v>
      </c>
      <c r="F683" s="123">
        <v>2686.3620000000001</v>
      </c>
      <c r="G683" s="123">
        <v>204.16351200000008</v>
      </c>
      <c r="I683" s="4" t="s">
        <v>3472</v>
      </c>
    </row>
    <row r="684" spans="1:9">
      <c r="A684" s="4" t="s">
        <v>3471</v>
      </c>
      <c r="B684" s="4" t="s">
        <v>267</v>
      </c>
      <c r="C684" s="4" t="s">
        <v>265</v>
      </c>
      <c r="D684" s="4" t="s">
        <v>996</v>
      </c>
      <c r="E684" s="54">
        <v>5895.5415750000011</v>
      </c>
      <c r="F684" s="123">
        <v>10208.730000000001</v>
      </c>
      <c r="G684" s="123">
        <v>4313.1884250000003</v>
      </c>
      <c r="I684" s="4" t="s">
        <v>3473</v>
      </c>
    </row>
    <row r="685" spans="1:9">
      <c r="A685" s="4" t="s">
        <v>3472</v>
      </c>
      <c r="B685" s="4" t="s">
        <v>243</v>
      </c>
      <c r="C685" s="4" t="s">
        <v>254</v>
      </c>
      <c r="D685" s="4" t="s">
        <v>1082</v>
      </c>
      <c r="E685" s="54">
        <v>1841.5812712500001</v>
      </c>
      <c r="F685" s="123">
        <v>3897.5264999999999</v>
      </c>
      <c r="G685" s="123">
        <v>2055.9452287499998</v>
      </c>
      <c r="I685" s="4" t="s">
        <v>3474</v>
      </c>
    </row>
    <row r="686" spans="1:9">
      <c r="A686" s="4" t="s">
        <v>3473</v>
      </c>
      <c r="B686" s="4" t="s">
        <v>247</v>
      </c>
      <c r="C686" s="4" t="s">
        <v>245</v>
      </c>
      <c r="D686" s="4" t="s">
        <v>1806</v>
      </c>
      <c r="E686" s="54">
        <v>4057.0058497499999</v>
      </c>
      <c r="F686" s="123">
        <v>10442.7435</v>
      </c>
      <c r="G686" s="123">
        <v>6385.737650250001</v>
      </c>
      <c r="I686" s="4" t="s">
        <v>3475</v>
      </c>
    </row>
    <row r="687" spans="1:9">
      <c r="A687" s="4" t="s">
        <v>3474</v>
      </c>
      <c r="B687" s="4" t="s">
        <v>243</v>
      </c>
      <c r="C687" s="4" t="s">
        <v>251</v>
      </c>
      <c r="D687" s="4" t="s">
        <v>552</v>
      </c>
      <c r="E687" s="54">
        <v>1323.9654592500001</v>
      </c>
      <c r="F687" s="123">
        <v>3407.8905000000004</v>
      </c>
      <c r="G687" s="123">
        <v>2083.9250407500003</v>
      </c>
      <c r="I687" s="4" t="s">
        <v>3476</v>
      </c>
    </row>
    <row r="688" spans="1:9">
      <c r="A688" s="4" t="s">
        <v>3475</v>
      </c>
      <c r="B688" s="4" t="s">
        <v>264</v>
      </c>
      <c r="C688" s="4" t="s">
        <v>265</v>
      </c>
      <c r="D688" s="4" t="s">
        <v>914</v>
      </c>
      <c r="E688" s="54">
        <v>1256.3701920000003</v>
      </c>
      <c r="F688" s="123">
        <v>1359.7080000000001</v>
      </c>
      <c r="G688" s="123">
        <v>103.33780799999977</v>
      </c>
      <c r="I688" s="4" t="s">
        <v>3477</v>
      </c>
    </row>
    <row r="689" spans="1:9">
      <c r="A689" s="4" t="s">
        <v>3476</v>
      </c>
      <c r="B689" s="4" t="s">
        <v>243</v>
      </c>
      <c r="C689" s="4" t="s">
        <v>279</v>
      </c>
      <c r="D689" s="4" t="s">
        <v>1015</v>
      </c>
      <c r="E689" s="54">
        <v>2474.3914098750001</v>
      </c>
      <c r="F689" s="123">
        <v>2520.3885</v>
      </c>
      <c r="G689" s="123">
        <v>45.997090124999886</v>
      </c>
      <c r="I689" s="4" t="s">
        <v>3478</v>
      </c>
    </row>
    <row r="690" spans="1:9">
      <c r="A690" s="4" t="s">
        <v>3477</v>
      </c>
      <c r="B690" s="4" t="s">
        <v>267</v>
      </c>
      <c r="C690" s="4" t="s">
        <v>317</v>
      </c>
      <c r="D690" s="4" t="s">
        <v>657</v>
      </c>
      <c r="E690" s="54">
        <v>6674.0884875000011</v>
      </c>
      <c r="F690" s="123">
        <v>8475.0330000000013</v>
      </c>
      <c r="G690" s="123">
        <v>1800.9445125000002</v>
      </c>
      <c r="I690" s="4" t="s">
        <v>3479</v>
      </c>
    </row>
    <row r="691" spans="1:9">
      <c r="A691" s="4" t="s">
        <v>3478</v>
      </c>
      <c r="B691" s="4" t="s">
        <v>247</v>
      </c>
      <c r="C691" s="4" t="s">
        <v>268</v>
      </c>
      <c r="D691" s="4" t="s">
        <v>832</v>
      </c>
      <c r="E691" s="54">
        <v>3590.8058969999997</v>
      </c>
      <c r="F691" s="123">
        <v>5896.2330000000002</v>
      </c>
      <c r="G691" s="123">
        <v>2305.4271030000004</v>
      </c>
      <c r="I691" s="4" t="s">
        <v>3480</v>
      </c>
    </row>
    <row r="692" spans="1:9">
      <c r="A692" s="4" t="s">
        <v>3479</v>
      </c>
      <c r="B692" s="4" t="s">
        <v>247</v>
      </c>
      <c r="C692" s="4" t="s">
        <v>254</v>
      </c>
      <c r="D692" s="4" t="s">
        <v>835</v>
      </c>
      <c r="E692" s="54">
        <v>6224.8571122499989</v>
      </c>
      <c r="F692" s="123">
        <v>10048.1955</v>
      </c>
      <c r="G692" s="123">
        <v>3823.3383877500009</v>
      </c>
      <c r="I692" s="4" t="s">
        <v>3481</v>
      </c>
    </row>
    <row r="693" spans="1:9">
      <c r="A693" s="4" t="s">
        <v>3480</v>
      </c>
      <c r="B693" s="4" t="s">
        <v>275</v>
      </c>
      <c r="C693" s="4" t="s">
        <v>317</v>
      </c>
      <c r="D693" s="4" t="s">
        <v>629</v>
      </c>
      <c r="E693" s="54">
        <v>8086.6830948750021</v>
      </c>
      <c r="F693" s="123">
        <v>8237.0084999999999</v>
      </c>
      <c r="G693" s="123">
        <v>150.32540512499781</v>
      </c>
      <c r="I693" s="4" t="s">
        <v>3482</v>
      </c>
    </row>
    <row r="694" spans="1:9">
      <c r="A694" s="4" t="s">
        <v>3481</v>
      </c>
      <c r="B694" s="4" t="s">
        <v>243</v>
      </c>
      <c r="C694" s="4" t="s">
        <v>251</v>
      </c>
      <c r="D694" s="4" t="s">
        <v>1176</v>
      </c>
      <c r="E694" s="54">
        <v>3821.5714950000006</v>
      </c>
      <c r="F694" s="123">
        <v>8087.9820000000009</v>
      </c>
      <c r="G694" s="123">
        <v>4266.4105049999998</v>
      </c>
      <c r="I694" s="4" t="s">
        <v>3483</v>
      </c>
    </row>
    <row r="695" spans="1:9">
      <c r="A695" s="4" t="s">
        <v>3482</v>
      </c>
      <c r="B695" s="4" t="s">
        <v>247</v>
      </c>
      <c r="C695" s="4" t="s">
        <v>288</v>
      </c>
      <c r="D695" s="4" t="s">
        <v>507</v>
      </c>
      <c r="E695" s="54">
        <v>1158.490683</v>
      </c>
      <c r="F695" s="123">
        <v>2981.9580000000001</v>
      </c>
      <c r="G695" s="123">
        <v>1823.4673170000001</v>
      </c>
      <c r="I695" s="4" t="s">
        <v>3484</v>
      </c>
    </row>
    <row r="696" spans="1:9">
      <c r="A696" s="4" t="s">
        <v>3483</v>
      </c>
      <c r="B696" s="4" t="s">
        <v>247</v>
      </c>
      <c r="C696" s="4" t="s">
        <v>268</v>
      </c>
      <c r="D696" s="4" t="s">
        <v>420</v>
      </c>
      <c r="E696" s="54">
        <v>3684.8394450000001</v>
      </c>
      <c r="F696" s="123">
        <v>7798.6019999999999</v>
      </c>
      <c r="G696" s="123">
        <v>4113.7625549999993</v>
      </c>
      <c r="I696" s="4" t="s">
        <v>3485</v>
      </c>
    </row>
    <row r="697" spans="1:9">
      <c r="A697" s="4" t="s">
        <v>3484</v>
      </c>
      <c r="B697" s="4" t="s">
        <v>247</v>
      </c>
      <c r="C697" s="4" t="s">
        <v>281</v>
      </c>
      <c r="D697" s="4" t="s">
        <v>1612</v>
      </c>
      <c r="E697" s="54">
        <v>1627.6085122500001</v>
      </c>
      <c r="F697" s="123">
        <v>4189.4684999999999</v>
      </c>
      <c r="G697" s="123">
        <v>2561.8599877500001</v>
      </c>
      <c r="I697" s="4" t="s">
        <v>3486</v>
      </c>
    </row>
    <row r="698" spans="1:9">
      <c r="A698" s="4" t="s">
        <v>3485</v>
      </c>
      <c r="B698" s="4" t="s">
        <v>243</v>
      </c>
      <c r="C698" s="4" t="s">
        <v>288</v>
      </c>
      <c r="D698" s="4" t="s">
        <v>527</v>
      </c>
      <c r="E698" s="54">
        <v>1488.1838264999999</v>
      </c>
      <c r="F698" s="123">
        <v>3830.5889999999999</v>
      </c>
      <c r="G698" s="123">
        <v>2342.4051735000003</v>
      </c>
      <c r="I698" s="4" t="s">
        <v>3487</v>
      </c>
    </row>
    <row r="699" spans="1:9">
      <c r="A699" s="4" t="s">
        <v>3486</v>
      </c>
      <c r="B699" s="4" t="s">
        <v>275</v>
      </c>
      <c r="C699" s="4" t="s">
        <v>268</v>
      </c>
      <c r="D699" s="4" t="s">
        <v>355</v>
      </c>
      <c r="E699" s="54">
        <v>481.64112675000007</v>
      </c>
      <c r="F699" s="123">
        <v>1239.7455</v>
      </c>
      <c r="G699" s="123">
        <v>758.10437324999998</v>
      </c>
      <c r="I699" s="4" t="s">
        <v>3488</v>
      </c>
    </row>
    <row r="700" spans="1:9">
      <c r="A700" s="4" t="s">
        <v>3487</v>
      </c>
      <c r="B700" s="4" t="s">
        <v>275</v>
      </c>
      <c r="C700" s="4" t="s">
        <v>265</v>
      </c>
      <c r="D700" s="4" t="s">
        <v>2050</v>
      </c>
      <c r="E700" s="54">
        <v>7531.7420351250003</v>
      </c>
      <c r="F700" s="123">
        <v>7671.7515000000003</v>
      </c>
      <c r="G700" s="123">
        <v>140.00946487500005</v>
      </c>
      <c r="I700" s="4" t="s">
        <v>3489</v>
      </c>
    </row>
    <row r="701" spans="1:9">
      <c r="A701" s="4" t="s">
        <v>3488</v>
      </c>
      <c r="B701" s="4" t="s">
        <v>264</v>
      </c>
      <c r="C701" s="4" t="s">
        <v>256</v>
      </c>
      <c r="D701" s="4" t="s">
        <v>1856</v>
      </c>
      <c r="E701" s="54">
        <v>479.16237600000005</v>
      </c>
      <c r="F701" s="123">
        <v>518.57400000000007</v>
      </c>
      <c r="G701" s="123">
        <v>39.411624000000018</v>
      </c>
      <c r="I701" s="4" t="s">
        <v>3490</v>
      </c>
    </row>
    <row r="702" spans="1:9">
      <c r="A702" s="4" t="s">
        <v>3489</v>
      </c>
      <c r="B702" s="4" t="s">
        <v>267</v>
      </c>
      <c r="C702" s="4" t="s">
        <v>256</v>
      </c>
      <c r="D702" s="4" t="s">
        <v>454</v>
      </c>
      <c r="E702" s="54">
        <v>3398.0937480000007</v>
      </c>
      <c r="F702" s="123">
        <v>7526.2320000000009</v>
      </c>
      <c r="G702" s="123">
        <v>4128.1382520000006</v>
      </c>
      <c r="I702" s="4" t="s">
        <v>3491</v>
      </c>
    </row>
    <row r="703" spans="1:9">
      <c r="A703" s="4" t="s">
        <v>3490</v>
      </c>
      <c r="B703" s="4" t="s">
        <v>247</v>
      </c>
      <c r="C703" s="4" t="s">
        <v>281</v>
      </c>
      <c r="D703" s="4" t="s">
        <v>754</v>
      </c>
      <c r="E703" s="54">
        <v>1997.88710625</v>
      </c>
      <c r="F703" s="123">
        <v>2536.9995000000004</v>
      </c>
      <c r="G703" s="123">
        <v>539.11239375000036</v>
      </c>
      <c r="I703" s="4" t="s">
        <v>3492</v>
      </c>
    </row>
    <row r="704" spans="1:9">
      <c r="A704" s="4" t="s">
        <v>3491</v>
      </c>
      <c r="B704" s="4" t="s">
        <v>264</v>
      </c>
      <c r="C704" s="4" t="s">
        <v>288</v>
      </c>
      <c r="D704" s="4" t="s">
        <v>1531</v>
      </c>
      <c r="E704" s="54">
        <v>3596.0147685000002</v>
      </c>
      <c r="F704" s="123">
        <v>3662.8620000000001</v>
      </c>
      <c r="G704" s="123">
        <v>66.847231499999907</v>
      </c>
      <c r="I704" s="4" t="s">
        <v>3493</v>
      </c>
    </row>
    <row r="705" spans="1:9">
      <c r="A705" s="4" t="s">
        <v>3492</v>
      </c>
      <c r="B705" s="4" t="s">
        <v>247</v>
      </c>
      <c r="C705" s="4" t="s">
        <v>268</v>
      </c>
      <c r="D705" s="4" t="s">
        <v>2006</v>
      </c>
      <c r="E705" s="54">
        <v>332.22183749999999</v>
      </c>
      <c r="F705" s="123">
        <v>421.86899999999997</v>
      </c>
      <c r="G705" s="123">
        <v>89.647162499999979</v>
      </c>
      <c r="I705" s="4" t="s">
        <v>3494</v>
      </c>
    </row>
    <row r="706" spans="1:9">
      <c r="A706" s="4" t="s">
        <v>3493</v>
      </c>
      <c r="B706" s="4" t="s">
        <v>275</v>
      </c>
      <c r="C706" s="4" t="s">
        <v>288</v>
      </c>
      <c r="D706" s="4" t="s">
        <v>1327</v>
      </c>
      <c r="E706" s="54">
        <v>2205.3115665</v>
      </c>
      <c r="F706" s="123">
        <v>4884.4110000000001</v>
      </c>
      <c r="G706" s="123">
        <v>2679.0994335</v>
      </c>
      <c r="I706" s="4" t="s">
        <v>3495</v>
      </c>
    </row>
    <row r="707" spans="1:9">
      <c r="A707" s="4" t="s">
        <v>3494</v>
      </c>
      <c r="B707" s="4" t="s">
        <v>247</v>
      </c>
      <c r="C707" s="4" t="s">
        <v>262</v>
      </c>
      <c r="D707" s="4" t="s">
        <v>1821</v>
      </c>
      <c r="E707" s="54">
        <v>1670.9020335</v>
      </c>
      <c r="F707" s="123">
        <v>2743.6815000000001</v>
      </c>
      <c r="G707" s="123">
        <v>1072.7794665000001</v>
      </c>
      <c r="I707" s="4" t="s">
        <v>3496</v>
      </c>
    </row>
    <row r="708" spans="1:9">
      <c r="A708" s="4" t="s">
        <v>3495</v>
      </c>
      <c r="B708" s="4" t="s">
        <v>247</v>
      </c>
      <c r="C708" s="4" t="s">
        <v>303</v>
      </c>
      <c r="D708" s="4" t="s">
        <v>1924</v>
      </c>
      <c r="E708" s="54">
        <v>55.927620000000005</v>
      </c>
      <c r="F708" s="123">
        <v>78.33</v>
      </c>
      <c r="G708" s="123">
        <v>22.402379999999994</v>
      </c>
      <c r="I708" s="4" t="s">
        <v>3497</v>
      </c>
    </row>
    <row r="709" spans="1:9">
      <c r="A709" s="4" t="s">
        <v>3496</v>
      </c>
      <c r="B709" s="4" t="s">
        <v>275</v>
      </c>
      <c r="C709" s="4" t="s">
        <v>303</v>
      </c>
      <c r="D709" s="4" t="s">
        <v>499</v>
      </c>
      <c r="E709" s="54">
        <v>5009.1692805000002</v>
      </c>
      <c r="F709" s="123">
        <v>5102.2860000000001</v>
      </c>
      <c r="G709" s="123">
        <v>93.116719499999817</v>
      </c>
      <c r="I709" s="4" t="s">
        <v>3498</v>
      </c>
    </row>
    <row r="710" spans="1:9">
      <c r="A710" s="4" t="s">
        <v>3497</v>
      </c>
      <c r="B710" s="4" t="s">
        <v>267</v>
      </c>
      <c r="C710" s="4" t="s">
        <v>259</v>
      </c>
      <c r="D710" s="4" t="s">
        <v>1918</v>
      </c>
      <c r="E710" s="54">
        <v>1035.6130889999999</v>
      </c>
      <c r="F710" s="123">
        <v>1450.4385</v>
      </c>
      <c r="G710" s="123">
        <v>414.82541100000003</v>
      </c>
      <c r="I710" s="4" t="s">
        <v>3499</v>
      </c>
    </row>
    <row r="711" spans="1:9">
      <c r="A711" s="4" t="s">
        <v>3498</v>
      </c>
      <c r="B711" s="4" t="s">
        <v>243</v>
      </c>
      <c r="C711" s="4" t="s">
        <v>251</v>
      </c>
      <c r="D711" s="4" t="s">
        <v>746</v>
      </c>
      <c r="E711" s="54">
        <v>1401.1978994999999</v>
      </c>
      <c r="F711" s="123">
        <v>3606.6870000000004</v>
      </c>
      <c r="G711" s="123">
        <v>2205.4891005000004</v>
      </c>
      <c r="I711" s="4" t="s">
        <v>3500</v>
      </c>
    </row>
    <row r="712" spans="1:9">
      <c r="A712" s="4" t="s">
        <v>3499</v>
      </c>
      <c r="B712" s="4" t="s">
        <v>267</v>
      </c>
      <c r="C712" s="4" t="s">
        <v>268</v>
      </c>
      <c r="D712" s="4" t="s">
        <v>1486</v>
      </c>
      <c r="E712" s="54">
        <v>1653.3433980000004</v>
      </c>
      <c r="F712" s="123">
        <v>2315.6070000000004</v>
      </c>
      <c r="G712" s="123">
        <v>662.26360199999999</v>
      </c>
      <c r="I712" s="4" t="s">
        <v>3501</v>
      </c>
    </row>
    <row r="713" spans="1:9">
      <c r="A713" s="4" t="s">
        <v>3500</v>
      </c>
      <c r="B713" s="4" t="s">
        <v>275</v>
      </c>
      <c r="C713" s="4" t="s">
        <v>288</v>
      </c>
      <c r="D713" s="4" t="s">
        <v>975</v>
      </c>
      <c r="E713" s="54">
        <v>1103.02644375</v>
      </c>
      <c r="F713" s="123">
        <v>1400.6685</v>
      </c>
      <c r="G713" s="123">
        <v>297.64205625</v>
      </c>
      <c r="I713" s="4" t="s">
        <v>3502</v>
      </c>
    </row>
    <row r="714" spans="1:9">
      <c r="A714" s="4" t="s">
        <v>3501</v>
      </c>
      <c r="B714" s="4" t="s">
        <v>275</v>
      </c>
      <c r="C714" s="4" t="s">
        <v>259</v>
      </c>
      <c r="D714" s="4" t="s">
        <v>453</v>
      </c>
      <c r="E714" s="54">
        <v>1089.0836775</v>
      </c>
      <c r="F714" s="123">
        <v>2304.9389999999999</v>
      </c>
      <c r="G714" s="123">
        <v>1215.8553224999998</v>
      </c>
      <c r="I714" s="4" t="s">
        <v>3503</v>
      </c>
    </row>
    <row r="715" spans="1:9">
      <c r="A715" s="4" t="s">
        <v>3502</v>
      </c>
      <c r="B715" s="4" t="s">
        <v>264</v>
      </c>
      <c r="C715" s="4" t="s">
        <v>262</v>
      </c>
      <c r="D715" s="4" t="s">
        <v>706</v>
      </c>
      <c r="E715" s="54">
        <v>8970.2345328750016</v>
      </c>
      <c r="F715" s="123">
        <v>9136.9845000000005</v>
      </c>
      <c r="G715" s="123">
        <v>166.74996712499888</v>
      </c>
      <c r="I715" s="4" t="s">
        <v>3504</v>
      </c>
    </row>
    <row r="716" spans="1:9">
      <c r="A716" s="4" t="s">
        <v>3503</v>
      </c>
      <c r="B716" s="4" t="s">
        <v>267</v>
      </c>
      <c r="C716" s="4" t="s">
        <v>279</v>
      </c>
      <c r="D716" s="4" t="s">
        <v>820</v>
      </c>
      <c r="E716" s="54">
        <v>926.95939875000022</v>
      </c>
      <c r="F716" s="123">
        <v>1605.1245000000001</v>
      </c>
      <c r="G716" s="123">
        <v>678.16510124999991</v>
      </c>
      <c r="I716" s="4" t="s">
        <v>3505</v>
      </c>
    </row>
    <row r="717" spans="1:9">
      <c r="A717" s="4" t="s">
        <v>3504</v>
      </c>
      <c r="B717" s="4" t="s">
        <v>275</v>
      </c>
      <c r="C717" s="4" t="s">
        <v>265</v>
      </c>
      <c r="D717" s="4" t="s">
        <v>1036</v>
      </c>
      <c r="E717" s="54">
        <v>4247.9988705000005</v>
      </c>
      <c r="F717" s="123">
        <v>4326.9660000000003</v>
      </c>
      <c r="G717" s="123">
        <v>78.967129499999828</v>
      </c>
      <c r="I717" s="4" t="s">
        <v>3506</v>
      </c>
    </row>
    <row r="718" spans="1:9">
      <c r="A718" s="4" t="s">
        <v>3505</v>
      </c>
      <c r="B718" s="4" t="s">
        <v>243</v>
      </c>
      <c r="C718" s="4" t="s">
        <v>251</v>
      </c>
      <c r="D718" s="4" t="s">
        <v>301</v>
      </c>
      <c r="E718" s="54">
        <v>859.87006875000009</v>
      </c>
      <c r="F718" s="123">
        <v>1488.9525000000001</v>
      </c>
      <c r="G718" s="123">
        <v>629.08243125000001</v>
      </c>
      <c r="I718" s="4" t="s">
        <v>3507</v>
      </c>
    </row>
    <row r="719" spans="1:9">
      <c r="A719" s="4" t="s">
        <v>3506</v>
      </c>
      <c r="B719" s="4" t="s">
        <v>264</v>
      </c>
      <c r="C719" s="4" t="s">
        <v>276</v>
      </c>
      <c r="D719" s="4" t="s">
        <v>1508</v>
      </c>
      <c r="E719" s="54">
        <v>5445.840093750001</v>
      </c>
      <c r="F719" s="123">
        <v>6915.3525000000009</v>
      </c>
      <c r="G719" s="123">
        <v>1469.5124062499999</v>
      </c>
      <c r="I719" s="4" t="s">
        <v>3508</v>
      </c>
    </row>
    <row r="720" spans="1:9">
      <c r="A720" s="4" t="s">
        <v>3507</v>
      </c>
      <c r="B720" s="4" t="s">
        <v>247</v>
      </c>
      <c r="C720" s="4" t="s">
        <v>288</v>
      </c>
      <c r="D720" s="4" t="s">
        <v>1804</v>
      </c>
      <c r="E720" s="54">
        <v>509.46613200000007</v>
      </c>
      <c r="F720" s="123">
        <v>713.53800000000001</v>
      </c>
      <c r="G720" s="123">
        <v>204.07186799999994</v>
      </c>
      <c r="I720" s="4" t="s">
        <v>3509</v>
      </c>
    </row>
    <row r="721" spans="1:9">
      <c r="A721" s="4" t="s">
        <v>3508</v>
      </c>
      <c r="B721" s="4" t="s">
        <v>247</v>
      </c>
      <c r="C721" s="4" t="s">
        <v>317</v>
      </c>
      <c r="D721" s="4" t="s">
        <v>922</v>
      </c>
      <c r="E721" s="54">
        <v>3003.151347</v>
      </c>
      <c r="F721" s="123">
        <v>4931.2830000000004</v>
      </c>
      <c r="G721" s="123">
        <v>1928.1316530000004</v>
      </c>
      <c r="I721" s="4" t="s">
        <v>3510</v>
      </c>
    </row>
    <row r="722" spans="1:9">
      <c r="A722" s="4" t="s">
        <v>3509</v>
      </c>
      <c r="B722" s="4" t="s">
        <v>275</v>
      </c>
      <c r="C722" s="4" t="s">
        <v>254</v>
      </c>
      <c r="D722" s="4" t="s">
        <v>379</v>
      </c>
      <c r="E722" s="54">
        <v>2022.0352740000001</v>
      </c>
      <c r="F722" s="123">
        <v>5204.7240000000002</v>
      </c>
      <c r="G722" s="123">
        <v>3182.6887260000003</v>
      </c>
      <c r="I722" s="4" t="s">
        <v>3511</v>
      </c>
    </row>
    <row r="723" spans="1:9">
      <c r="A723" s="4" t="s">
        <v>3510</v>
      </c>
      <c r="B723" s="4" t="s">
        <v>267</v>
      </c>
      <c r="C723" s="4" t="s">
        <v>245</v>
      </c>
      <c r="D723" s="4" t="s">
        <v>1644</v>
      </c>
      <c r="E723" s="54">
        <v>6411.1495139999997</v>
      </c>
      <c r="F723" s="123">
        <v>6938.4735000000001</v>
      </c>
      <c r="G723" s="123">
        <v>527.32398600000033</v>
      </c>
      <c r="I723" s="4" t="s">
        <v>3512</v>
      </c>
    </row>
    <row r="724" spans="1:9">
      <c r="A724" s="4" t="s">
        <v>3511</v>
      </c>
      <c r="B724" s="4" t="s">
        <v>264</v>
      </c>
      <c r="C724" s="4" t="s">
        <v>259</v>
      </c>
      <c r="D724" s="4" t="s">
        <v>2112</v>
      </c>
      <c r="E724" s="54">
        <v>5647.0206003750018</v>
      </c>
      <c r="F724" s="123">
        <v>5751.9945000000007</v>
      </c>
      <c r="G724" s="123">
        <v>104.97389962499892</v>
      </c>
      <c r="I724" s="4" t="s">
        <v>3513</v>
      </c>
    </row>
    <row r="725" spans="1:9">
      <c r="A725" s="4" t="s">
        <v>3512</v>
      </c>
      <c r="B725" s="4" t="s">
        <v>247</v>
      </c>
      <c r="C725" s="4" t="s">
        <v>276</v>
      </c>
      <c r="D725" s="4" t="s">
        <v>1368</v>
      </c>
      <c r="E725" s="54">
        <v>2491.4168212500003</v>
      </c>
      <c r="F725" s="123">
        <v>4021.6575000000003</v>
      </c>
      <c r="G725" s="123">
        <v>1530.2406787499999</v>
      </c>
      <c r="I725" s="4" t="s">
        <v>3514</v>
      </c>
    </row>
    <row r="726" spans="1:9">
      <c r="A726" s="4" t="s">
        <v>3513</v>
      </c>
      <c r="B726" s="4" t="s">
        <v>243</v>
      </c>
      <c r="C726" s="4" t="s">
        <v>245</v>
      </c>
      <c r="D726" s="4" t="s">
        <v>1596</v>
      </c>
      <c r="E726" s="54">
        <v>5263.0712819999999</v>
      </c>
      <c r="F726" s="123">
        <v>8495.6759999999995</v>
      </c>
      <c r="G726" s="123">
        <v>3232.6047179999996</v>
      </c>
      <c r="I726" s="4" t="s">
        <v>3515</v>
      </c>
    </row>
    <row r="727" spans="1:9">
      <c r="A727" s="4" t="s">
        <v>3514</v>
      </c>
      <c r="B727" s="4" t="s">
        <v>247</v>
      </c>
      <c r="C727" s="4" t="s">
        <v>256</v>
      </c>
      <c r="D727" s="4" t="s">
        <v>1632</v>
      </c>
      <c r="E727" s="54">
        <v>2464.3190250000007</v>
      </c>
      <c r="F727" s="123">
        <v>3129.2940000000003</v>
      </c>
      <c r="G727" s="123">
        <v>664.97497499999963</v>
      </c>
      <c r="I727" s="4" t="s">
        <v>3516</v>
      </c>
    </row>
    <row r="728" spans="1:9">
      <c r="A728" s="4" t="s">
        <v>3515</v>
      </c>
      <c r="B728" s="4" t="s">
        <v>243</v>
      </c>
      <c r="C728" s="4" t="s">
        <v>268</v>
      </c>
      <c r="D728" s="4" t="s">
        <v>1409</v>
      </c>
      <c r="E728" s="54">
        <v>154.28947274999999</v>
      </c>
      <c r="F728" s="123">
        <v>397.14150000000001</v>
      </c>
      <c r="G728" s="123">
        <v>242.85202725000002</v>
      </c>
      <c r="I728" s="4" t="s">
        <v>3517</v>
      </c>
    </row>
    <row r="729" spans="1:9">
      <c r="A729" s="4" t="s">
        <v>3516</v>
      </c>
      <c r="B729" s="4" t="s">
        <v>275</v>
      </c>
      <c r="C729" s="4" t="s">
        <v>256</v>
      </c>
      <c r="D729" s="4" t="s">
        <v>1453</v>
      </c>
      <c r="E729" s="54">
        <v>1394.6314095000002</v>
      </c>
      <c r="F729" s="123">
        <v>2251.221</v>
      </c>
      <c r="G729" s="123">
        <v>856.58959049999976</v>
      </c>
      <c r="I729" s="4" t="s">
        <v>3518</v>
      </c>
    </row>
    <row r="730" spans="1:9">
      <c r="A730" s="4" t="s">
        <v>3517</v>
      </c>
      <c r="B730" s="4" t="s">
        <v>247</v>
      </c>
      <c r="C730" s="4" t="s">
        <v>317</v>
      </c>
      <c r="D730" s="4" t="s">
        <v>1130</v>
      </c>
      <c r="E730" s="54">
        <v>7728.8254312500021</v>
      </c>
      <c r="F730" s="123">
        <v>9814.3815000000013</v>
      </c>
      <c r="G730" s="123">
        <v>2085.5560687499992</v>
      </c>
      <c r="I730" s="4" t="s">
        <v>3519</v>
      </c>
    </row>
    <row r="731" spans="1:9">
      <c r="A731" s="4" t="s">
        <v>3518</v>
      </c>
      <c r="B731" s="4" t="s">
        <v>243</v>
      </c>
      <c r="C731" s="4" t="s">
        <v>256</v>
      </c>
      <c r="D731" s="4" t="s">
        <v>2011</v>
      </c>
      <c r="E731" s="54">
        <v>4166.1853222500004</v>
      </c>
      <c r="F731" s="123">
        <v>9227.4315000000006</v>
      </c>
      <c r="G731" s="123">
        <v>5061.2461777500002</v>
      </c>
      <c r="I731" s="4" t="s">
        <v>3520</v>
      </c>
    </row>
    <row r="732" spans="1:9">
      <c r="A732" s="4" t="s">
        <v>3519</v>
      </c>
      <c r="B732" s="4" t="s">
        <v>247</v>
      </c>
      <c r="C732" s="4" t="s">
        <v>268</v>
      </c>
      <c r="D732" s="4" t="s">
        <v>1487</v>
      </c>
      <c r="E732" s="54">
        <v>7413.3758159999998</v>
      </c>
      <c r="F732" s="123">
        <v>8023.134</v>
      </c>
      <c r="G732" s="123">
        <v>609.75818400000026</v>
      </c>
      <c r="I732" s="4" t="s">
        <v>3521</v>
      </c>
    </row>
    <row r="733" spans="1:9">
      <c r="A733" s="4" t="s">
        <v>3520</v>
      </c>
      <c r="B733" s="4" t="s">
        <v>275</v>
      </c>
      <c r="C733" s="4" t="s">
        <v>276</v>
      </c>
      <c r="D733" s="4" t="s">
        <v>2124</v>
      </c>
      <c r="E733" s="54">
        <v>6813.8668001250007</v>
      </c>
      <c r="F733" s="123">
        <v>6940.5315000000001</v>
      </c>
      <c r="G733" s="123">
        <v>126.66469987499931</v>
      </c>
      <c r="I733" s="4" t="s">
        <v>3522</v>
      </c>
    </row>
    <row r="734" spans="1:9">
      <c r="A734" s="4" t="s">
        <v>3521</v>
      </c>
      <c r="B734" s="4" t="s">
        <v>275</v>
      </c>
      <c r="C734" s="4" t="s">
        <v>317</v>
      </c>
      <c r="D734" s="4" t="s">
        <v>825</v>
      </c>
      <c r="E734" s="54">
        <v>4719.5683289999997</v>
      </c>
      <c r="F734" s="123">
        <v>10453.085999999999</v>
      </c>
      <c r="G734" s="123">
        <v>5733.5176709999996</v>
      </c>
      <c r="I734" s="4" t="s">
        <v>3523</v>
      </c>
    </row>
    <row r="735" spans="1:9">
      <c r="A735" s="4" t="s">
        <v>3522</v>
      </c>
      <c r="B735" s="4" t="s">
        <v>243</v>
      </c>
      <c r="C735" s="4" t="s">
        <v>288</v>
      </c>
      <c r="D735" s="4" t="s">
        <v>1460</v>
      </c>
      <c r="E735" s="54">
        <v>967.42886625000017</v>
      </c>
      <c r="F735" s="123">
        <v>1675.2015000000001</v>
      </c>
      <c r="G735" s="123">
        <v>707.77263374999995</v>
      </c>
      <c r="I735" s="4" t="s">
        <v>3524</v>
      </c>
    </row>
    <row r="736" spans="1:9">
      <c r="A736" s="4" t="s">
        <v>3523</v>
      </c>
      <c r="B736" s="4" t="s">
        <v>247</v>
      </c>
      <c r="C736" s="4" t="s">
        <v>256</v>
      </c>
      <c r="D736" s="4" t="s">
        <v>2047</v>
      </c>
      <c r="E736" s="54">
        <v>3120.8164312499998</v>
      </c>
      <c r="F736" s="123">
        <v>5037.6374999999998</v>
      </c>
      <c r="G736" s="123">
        <v>1916.82106875</v>
      </c>
      <c r="I736" s="4" t="s">
        <v>3525</v>
      </c>
    </row>
    <row r="737" spans="1:9">
      <c r="A737" s="4" t="s">
        <v>3524</v>
      </c>
      <c r="B737" s="4" t="s">
        <v>243</v>
      </c>
      <c r="C737" s="4" t="s">
        <v>288</v>
      </c>
      <c r="D737" s="4" t="s">
        <v>1425</v>
      </c>
      <c r="E737" s="54">
        <v>7668.5547881250004</v>
      </c>
      <c r="F737" s="123">
        <v>7811.1075000000001</v>
      </c>
      <c r="G737" s="123">
        <v>142.55271187499966</v>
      </c>
      <c r="I737" s="4" t="s">
        <v>3526</v>
      </c>
    </row>
    <row r="738" spans="1:9">
      <c r="A738" s="4" t="s">
        <v>3525</v>
      </c>
      <c r="B738" s="4" t="s">
        <v>275</v>
      </c>
      <c r="C738" s="4" t="s">
        <v>281</v>
      </c>
      <c r="D738" s="4" t="s">
        <v>1945</v>
      </c>
      <c r="E738" s="54">
        <v>8692.4032098750013</v>
      </c>
      <c r="F738" s="123">
        <v>8853.9885000000013</v>
      </c>
      <c r="G738" s="123">
        <v>161.58529012500003</v>
      </c>
      <c r="I738" s="4" t="s">
        <v>3527</v>
      </c>
    </row>
    <row r="739" spans="1:9">
      <c r="A739" s="4" t="s">
        <v>3526</v>
      </c>
      <c r="B739" s="4" t="s">
        <v>275</v>
      </c>
      <c r="C739" s="4" t="s">
        <v>276</v>
      </c>
      <c r="D739" s="4" t="s">
        <v>377</v>
      </c>
      <c r="E739" s="54">
        <v>4724.4081937500005</v>
      </c>
      <c r="F739" s="123">
        <v>5999.2484999999997</v>
      </c>
      <c r="G739" s="123">
        <v>1274.8403062499992</v>
      </c>
      <c r="I739" s="4" t="s">
        <v>3528</v>
      </c>
    </row>
    <row r="740" spans="1:9">
      <c r="A740" s="4" t="s">
        <v>3527</v>
      </c>
      <c r="B740" s="4" t="s">
        <v>247</v>
      </c>
      <c r="C740" s="4" t="s">
        <v>265</v>
      </c>
      <c r="D740" s="4" t="s">
        <v>923</v>
      </c>
      <c r="E740" s="54">
        <v>2742.8318032500006</v>
      </c>
      <c r="F740" s="123">
        <v>2793.8190000000004</v>
      </c>
      <c r="G740" s="123">
        <v>50.987196749999839</v>
      </c>
      <c r="I740" s="4" t="s">
        <v>3529</v>
      </c>
    </row>
    <row r="741" spans="1:9">
      <c r="A741" s="4" t="s">
        <v>3528</v>
      </c>
      <c r="B741" s="4" t="s">
        <v>243</v>
      </c>
      <c r="C741" s="4" t="s">
        <v>303</v>
      </c>
      <c r="D741" s="4" t="s">
        <v>1527</v>
      </c>
      <c r="E741" s="54">
        <v>6298.429032</v>
      </c>
      <c r="F741" s="123">
        <v>10342.248000000001</v>
      </c>
      <c r="G741" s="123">
        <v>4043.8189680000014</v>
      </c>
      <c r="I741" s="4" t="s">
        <v>3530</v>
      </c>
    </row>
    <row r="742" spans="1:9">
      <c r="A742" s="4" t="s">
        <v>3529</v>
      </c>
      <c r="B742" s="4" t="s">
        <v>247</v>
      </c>
      <c r="C742" s="4" t="s">
        <v>268</v>
      </c>
      <c r="D742" s="4" t="s">
        <v>1560</v>
      </c>
      <c r="E742" s="54">
        <v>7457.8928366250011</v>
      </c>
      <c r="F742" s="123">
        <v>7596.5295000000006</v>
      </c>
      <c r="G742" s="123">
        <v>138.63666337499944</v>
      </c>
      <c r="I742" s="4" t="s">
        <v>3531</v>
      </c>
    </row>
    <row r="743" spans="1:9">
      <c r="A743" s="4" t="s">
        <v>3530</v>
      </c>
      <c r="B743" s="4" t="s">
        <v>247</v>
      </c>
      <c r="C743" s="4" t="s">
        <v>251</v>
      </c>
      <c r="D743" s="4" t="s">
        <v>1536</v>
      </c>
      <c r="E743" s="54">
        <v>2811.24766125</v>
      </c>
      <c r="F743" s="123">
        <v>5949.7304999999997</v>
      </c>
      <c r="G743" s="123">
        <v>3138.4828387499997</v>
      </c>
      <c r="I743" s="4" t="s">
        <v>3532</v>
      </c>
    </row>
    <row r="744" spans="1:9">
      <c r="A744" s="4" t="s">
        <v>3531</v>
      </c>
      <c r="B744" s="4" t="s">
        <v>247</v>
      </c>
      <c r="C744" s="4" t="s">
        <v>262</v>
      </c>
      <c r="D744" s="4" t="s">
        <v>997</v>
      </c>
      <c r="E744" s="54">
        <v>3681.1929262500007</v>
      </c>
      <c r="F744" s="123">
        <v>7790.884500000001</v>
      </c>
      <c r="G744" s="123">
        <v>4109.6915737500003</v>
      </c>
      <c r="I744" s="4" t="s">
        <v>3533</v>
      </c>
    </row>
    <row r="745" spans="1:9">
      <c r="A745" s="4" t="s">
        <v>3532</v>
      </c>
      <c r="B745" s="4" t="s">
        <v>267</v>
      </c>
      <c r="C745" s="4" t="s">
        <v>245</v>
      </c>
      <c r="D745" s="4" t="s">
        <v>928</v>
      </c>
      <c r="E745" s="54">
        <v>1021.0153275000001</v>
      </c>
      <c r="F745" s="123">
        <v>2160.8789999999999</v>
      </c>
      <c r="G745" s="123">
        <v>1139.8636724999997</v>
      </c>
      <c r="I745" s="4" t="s">
        <v>3534</v>
      </c>
    </row>
    <row r="746" spans="1:9">
      <c r="A746" s="4" t="s">
        <v>3533</v>
      </c>
      <c r="B746" s="4" t="s">
        <v>247</v>
      </c>
      <c r="C746" s="4" t="s">
        <v>262</v>
      </c>
      <c r="D746" s="4" t="s">
        <v>2007</v>
      </c>
      <c r="E746" s="54">
        <v>4790.9799000000012</v>
      </c>
      <c r="F746" s="123">
        <v>6083.7840000000006</v>
      </c>
      <c r="G746" s="123">
        <v>1292.8040999999994</v>
      </c>
      <c r="I746" s="4" t="s">
        <v>3535</v>
      </c>
    </row>
    <row r="747" spans="1:9">
      <c r="A747" s="4" t="s">
        <v>3534</v>
      </c>
      <c r="B747" s="4" t="s">
        <v>264</v>
      </c>
      <c r="C747" s="4" t="s">
        <v>276</v>
      </c>
      <c r="D747" s="4" t="s">
        <v>1932</v>
      </c>
      <c r="E747" s="54">
        <v>3100.0056412500003</v>
      </c>
      <c r="F747" s="123">
        <v>7979.4225000000006</v>
      </c>
      <c r="G747" s="123">
        <v>4879.4168587500008</v>
      </c>
      <c r="I747" s="4" t="s">
        <v>3536</v>
      </c>
    </row>
    <row r="748" spans="1:9">
      <c r="A748" s="4" t="s">
        <v>3535</v>
      </c>
      <c r="B748" s="4" t="s">
        <v>247</v>
      </c>
      <c r="C748" s="4" t="s">
        <v>276</v>
      </c>
      <c r="D748" s="4" t="s">
        <v>656</v>
      </c>
      <c r="E748" s="54">
        <v>6863.7583980000018</v>
      </c>
      <c r="F748" s="123">
        <v>9613.107</v>
      </c>
      <c r="G748" s="123">
        <v>2749.3486019999982</v>
      </c>
      <c r="I748" s="4" t="s">
        <v>3537</v>
      </c>
    </row>
    <row r="749" spans="1:9">
      <c r="A749" s="4" t="s">
        <v>3536</v>
      </c>
      <c r="B749" s="4" t="s">
        <v>243</v>
      </c>
      <c r="C749" s="4" t="s">
        <v>262</v>
      </c>
      <c r="D749" s="4" t="s">
        <v>284</v>
      </c>
      <c r="E749" s="54">
        <v>2732.7755700000002</v>
      </c>
      <c r="F749" s="123">
        <v>4411.26</v>
      </c>
      <c r="G749" s="123">
        <v>1678.48443</v>
      </c>
      <c r="I749" s="4" t="s">
        <v>3538</v>
      </c>
    </row>
    <row r="750" spans="1:9">
      <c r="A750" s="4" t="s">
        <v>3537</v>
      </c>
      <c r="B750" s="4" t="s">
        <v>267</v>
      </c>
      <c r="C750" s="4" t="s">
        <v>317</v>
      </c>
      <c r="D750" s="4" t="s">
        <v>824</v>
      </c>
      <c r="E750" s="54">
        <v>3510.87144975</v>
      </c>
      <c r="F750" s="123">
        <v>7776.0164999999997</v>
      </c>
      <c r="G750" s="123">
        <v>4265.1450502499993</v>
      </c>
      <c r="I750" s="4" t="s">
        <v>3539</v>
      </c>
    </row>
    <row r="751" spans="1:9">
      <c r="A751" s="4" t="s">
        <v>3538</v>
      </c>
      <c r="B751" s="4" t="s">
        <v>247</v>
      </c>
      <c r="C751" s="4" t="s">
        <v>303</v>
      </c>
      <c r="D751" s="4" t="s">
        <v>1045</v>
      </c>
      <c r="E751" s="54">
        <v>672.67604249999999</v>
      </c>
      <c r="F751" s="123">
        <v>1423.653</v>
      </c>
      <c r="G751" s="123">
        <v>750.97695750000003</v>
      </c>
      <c r="I751" s="4" t="s">
        <v>3540</v>
      </c>
    </row>
    <row r="752" spans="1:9">
      <c r="A752" s="4" t="s">
        <v>3539</v>
      </c>
      <c r="B752" s="4" t="s">
        <v>247</v>
      </c>
      <c r="C752" s="4" t="s">
        <v>262</v>
      </c>
      <c r="D752" s="4" t="s">
        <v>1326</v>
      </c>
      <c r="E752" s="54">
        <v>3183.7128435</v>
      </c>
      <c r="F752" s="123">
        <v>5227.7714999999998</v>
      </c>
      <c r="G752" s="123">
        <v>2044.0586564999999</v>
      </c>
      <c r="I752" s="4" t="s">
        <v>3541</v>
      </c>
    </row>
    <row r="753" spans="1:9">
      <c r="A753" s="4" t="s">
        <v>3540</v>
      </c>
      <c r="B753" s="4" t="s">
        <v>267</v>
      </c>
      <c r="C753" s="4" t="s">
        <v>254</v>
      </c>
      <c r="D753" s="4" t="s">
        <v>1755</v>
      </c>
      <c r="E753" s="54">
        <v>7844.6491200000009</v>
      </c>
      <c r="F753" s="123">
        <v>8489.880000000001</v>
      </c>
      <c r="G753" s="123">
        <v>645.23088000000007</v>
      </c>
      <c r="I753" s="4" t="s">
        <v>3542</v>
      </c>
    </row>
    <row r="754" spans="1:9">
      <c r="A754" s="4" t="s">
        <v>3541</v>
      </c>
      <c r="B754" s="4" t="s">
        <v>243</v>
      </c>
      <c r="C754" s="4" t="s">
        <v>254</v>
      </c>
      <c r="D754" s="4" t="s">
        <v>1873</v>
      </c>
      <c r="E754" s="54">
        <v>3059.1917527500004</v>
      </c>
      <c r="F754" s="123">
        <v>6775.6185000000005</v>
      </c>
      <c r="G754" s="123">
        <v>3716.4267472500001</v>
      </c>
      <c r="I754" s="4" t="s">
        <v>3543</v>
      </c>
    </row>
    <row r="755" spans="1:9">
      <c r="A755" s="4" t="s">
        <v>3542</v>
      </c>
      <c r="B755" s="4" t="s">
        <v>267</v>
      </c>
      <c r="C755" s="4" t="s">
        <v>254</v>
      </c>
      <c r="D755" s="4" t="s">
        <v>744</v>
      </c>
      <c r="E755" s="54">
        <v>6726.458340000002</v>
      </c>
      <c r="F755" s="123">
        <v>9420.8100000000013</v>
      </c>
      <c r="G755" s="123">
        <v>2694.3516599999994</v>
      </c>
      <c r="I755" s="4" t="s">
        <v>3544</v>
      </c>
    </row>
    <row r="756" spans="1:9">
      <c r="A756" s="4" t="s">
        <v>3543</v>
      </c>
      <c r="B756" s="4" t="s">
        <v>247</v>
      </c>
      <c r="C756" s="4" t="s">
        <v>251</v>
      </c>
      <c r="D756" s="4" t="s">
        <v>1980</v>
      </c>
      <c r="E756" s="54">
        <v>8708.554008000001</v>
      </c>
      <c r="F756" s="123">
        <v>9424.8420000000006</v>
      </c>
      <c r="G756" s="123">
        <v>716.28799199999958</v>
      </c>
      <c r="I756" s="4" t="s">
        <v>3545</v>
      </c>
    </row>
    <row r="757" spans="1:9">
      <c r="A757" s="4" t="s">
        <v>3544</v>
      </c>
      <c r="B757" s="4" t="s">
        <v>247</v>
      </c>
      <c r="C757" s="4" t="s">
        <v>281</v>
      </c>
      <c r="D757" s="4" t="s">
        <v>829</v>
      </c>
      <c r="E757" s="54">
        <v>3262.4035605000004</v>
      </c>
      <c r="F757" s="123">
        <v>5356.9845000000005</v>
      </c>
      <c r="G757" s="123">
        <v>2094.5809395000001</v>
      </c>
      <c r="I757" s="4" t="s">
        <v>3546</v>
      </c>
    </row>
    <row r="758" spans="1:9">
      <c r="A758" s="4" t="s">
        <v>3545</v>
      </c>
      <c r="B758" s="4" t="s">
        <v>247</v>
      </c>
      <c r="C758" s="4" t="s">
        <v>251</v>
      </c>
      <c r="D758" s="4" t="s">
        <v>1388</v>
      </c>
      <c r="E758" s="54">
        <v>3539.7520987500002</v>
      </c>
      <c r="F758" s="123">
        <v>7839.9825000000001</v>
      </c>
      <c r="G758" s="123">
        <v>4300.2304012499999</v>
      </c>
      <c r="I758" s="4" t="s">
        <v>3547</v>
      </c>
    </row>
    <row r="759" spans="1:9">
      <c r="A759" s="4" t="s">
        <v>3546</v>
      </c>
      <c r="B759" s="4" t="s">
        <v>243</v>
      </c>
      <c r="C759" s="4" t="s">
        <v>279</v>
      </c>
      <c r="D759" s="4" t="s">
        <v>1712</v>
      </c>
      <c r="E759" s="54">
        <v>835.90326225000001</v>
      </c>
      <c r="F759" s="123">
        <v>1851.3915000000002</v>
      </c>
      <c r="G759" s="123">
        <v>1015.4882377500002</v>
      </c>
      <c r="I759" s="4" t="s">
        <v>3548</v>
      </c>
    </row>
    <row r="760" spans="1:9">
      <c r="A760" s="4" t="s">
        <v>3547</v>
      </c>
      <c r="B760" s="4" t="s">
        <v>247</v>
      </c>
      <c r="C760" s="4" t="s">
        <v>265</v>
      </c>
      <c r="D760" s="4" t="s">
        <v>731</v>
      </c>
      <c r="E760" s="54">
        <v>6199.3259685000003</v>
      </c>
      <c r="F760" s="123">
        <v>10006.983</v>
      </c>
      <c r="G760" s="123">
        <v>3807.6570314999999</v>
      </c>
      <c r="I760" s="4" t="s">
        <v>3549</v>
      </c>
    </row>
    <row r="761" spans="1:9">
      <c r="A761" s="4" t="s">
        <v>3548</v>
      </c>
      <c r="B761" s="4" t="s">
        <v>247</v>
      </c>
      <c r="C761" s="4" t="s">
        <v>281</v>
      </c>
      <c r="D761" s="4" t="s">
        <v>504</v>
      </c>
      <c r="E761" s="54">
        <v>5795.29643175</v>
      </c>
      <c r="F761" s="123">
        <v>9354.7965000000004</v>
      </c>
      <c r="G761" s="123">
        <v>3559.5000682500004</v>
      </c>
      <c r="I761" s="4" t="s">
        <v>3550</v>
      </c>
    </row>
    <row r="762" spans="1:9">
      <c r="A762" s="4" t="s">
        <v>3549</v>
      </c>
      <c r="B762" s="4" t="s">
        <v>243</v>
      </c>
      <c r="C762" s="4" t="s">
        <v>254</v>
      </c>
      <c r="D762" s="4" t="s">
        <v>1834</v>
      </c>
      <c r="E762" s="54">
        <v>471.76371900000009</v>
      </c>
      <c r="F762" s="123">
        <v>660.73350000000005</v>
      </c>
      <c r="G762" s="123">
        <v>188.96978099999995</v>
      </c>
      <c r="I762" s="4" t="s">
        <v>3551</v>
      </c>
    </row>
    <row r="763" spans="1:9">
      <c r="A763" s="4" t="s">
        <v>3550</v>
      </c>
      <c r="B763" s="4" t="s">
        <v>275</v>
      </c>
      <c r="C763" s="4" t="s">
        <v>245</v>
      </c>
      <c r="D763" s="4" t="s">
        <v>2055</v>
      </c>
      <c r="E763" s="54">
        <v>4315.1216062500007</v>
      </c>
      <c r="F763" s="123">
        <v>5479.5195000000003</v>
      </c>
      <c r="G763" s="123">
        <v>1164.3978937499996</v>
      </c>
      <c r="I763" s="4" t="s">
        <v>3552</v>
      </c>
    </row>
    <row r="764" spans="1:9">
      <c r="A764" s="4" t="s">
        <v>3551</v>
      </c>
      <c r="B764" s="4" t="s">
        <v>275</v>
      </c>
      <c r="C764" s="4" t="s">
        <v>259</v>
      </c>
      <c r="D764" s="4" t="s">
        <v>1683</v>
      </c>
      <c r="E764" s="54">
        <v>3051.6476760000005</v>
      </c>
      <c r="F764" s="123">
        <v>3302.6490000000003</v>
      </c>
      <c r="G764" s="123">
        <v>251.00132399999984</v>
      </c>
      <c r="I764" s="4" t="s">
        <v>3553</v>
      </c>
    </row>
    <row r="765" spans="1:9">
      <c r="A765" s="4" t="s">
        <v>3552</v>
      </c>
      <c r="B765" s="4" t="s">
        <v>267</v>
      </c>
      <c r="C765" s="4" t="s">
        <v>281</v>
      </c>
      <c r="D765" s="4" t="s">
        <v>852</v>
      </c>
      <c r="E765" s="54">
        <v>5423.4422550000018</v>
      </c>
      <c r="F765" s="123">
        <v>9391.242000000002</v>
      </c>
      <c r="G765" s="123">
        <v>3967.7997450000003</v>
      </c>
      <c r="I765" s="4" t="s">
        <v>3554</v>
      </c>
    </row>
    <row r="766" spans="1:9">
      <c r="A766" s="4" t="s">
        <v>3553</v>
      </c>
      <c r="B766" s="4" t="s">
        <v>264</v>
      </c>
      <c r="C766" s="4" t="s">
        <v>254</v>
      </c>
      <c r="D766" s="4" t="s">
        <v>1063</v>
      </c>
      <c r="E766" s="54">
        <v>1148.4679657499998</v>
      </c>
      <c r="F766" s="123">
        <v>2956.1595000000002</v>
      </c>
      <c r="G766" s="123">
        <v>1807.6915342500004</v>
      </c>
      <c r="I766" s="4" t="s">
        <v>3555</v>
      </c>
    </row>
    <row r="767" spans="1:9">
      <c r="A767" s="4" t="s">
        <v>3554</v>
      </c>
      <c r="B767" s="4" t="s">
        <v>247</v>
      </c>
      <c r="C767" s="4" t="s">
        <v>268</v>
      </c>
      <c r="D767" s="4" t="s">
        <v>2104</v>
      </c>
      <c r="E767" s="54">
        <v>3462.8681587500005</v>
      </c>
      <c r="F767" s="123">
        <v>5996.308500000001</v>
      </c>
      <c r="G767" s="123">
        <v>2533.4403412500005</v>
      </c>
      <c r="I767" s="4" t="s">
        <v>3556</v>
      </c>
    </row>
    <row r="768" spans="1:9">
      <c r="A768" s="4" t="s">
        <v>3555</v>
      </c>
      <c r="B768" s="4" t="s">
        <v>243</v>
      </c>
      <c r="C768" s="4" t="s">
        <v>288</v>
      </c>
      <c r="D768" s="4" t="s">
        <v>813</v>
      </c>
      <c r="E768" s="54">
        <v>3627.5167214999997</v>
      </c>
      <c r="F768" s="123">
        <v>5956.5135</v>
      </c>
      <c r="G768" s="123">
        <v>2328.9967785000003</v>
      </c>
      <c r="I768" s="4" t="s">
        <v>3557</v>
      </c>
    </row>
    <row r="769" spans="1:9">
      <c r="A769" s="4" t="s">
        <v>3556</v>
      </c>
      <c r="B769" s="4" t="s">
        <v>247</v>
      </c>
      <c r="C769" s="4" t="s">
        <v>259</v>
      </c>
      <c r="D769" s="4" t="s">
        <v>1308</v>
      </c>
      <c r="E769" s="54">
        <v>3959.3831130000008</v>
      </c>
      <c r="F769" s="123">
        <v>5545.3545000000004</v>
      </c>
      <c r="G769" s="123">
        <v>1585.9713869999996</v>
      </c>
      <c r="I769" s="4" t="s">
        <v>3558</v>
      </c>
    </row>
    <row r="770" spans="1:9">
      <c r="A770" s="4" t="s">
        <v>3557</v>
      </c>
      <c r="B770" s="4" t="s">
        <v>267</v>
      </c>
      <c r="C770" s="4" t="s">
        <v>265</v>
      </c>
      <c r="D770" s="4" t="s">
        <v>796</v>
      </c>
      <c r="E770" s="54">
        <v>4028.1329182500008</v>
      </c>
      <c r="F770" s="123">
        <v>10368.424500000001</v>
      </c>
      <c r="G770" s="123">
        <v>6340.2915817499998</v>
      </c>
      <c r="I770" s="4" t="s">
        <v>3559</v>
      </c>
    </row>
    <row r="771" spans="1:9">
      <c r="A771" s="4" t="s">
        <v>3558</v>
      </c>
      <c r="B771" s="4" t="s">
        <v>243</v>
      </c>
      <c r="C771" s="4" t="s">
        <v>254</v>
      </c>
      <c r="D771" s="4" t="s">
        <v>1147</v>
      </c>
      <c r="E771" s="54">
        <v>3095.0956575000005</v>
      </c>
      <c r="F771" s="123">
        <v>5359.4730000000009</v>
      </c>
      <c r="G771" s="123">
        <v>2264.3773425000004</v>
      </c>
      <c r="I771" s="4" t="s">
        <v>3560</v>
      </c>
    </row>
    <row r="772" spans="1:9">
      <c r="A772" s="4" t="s">
        <v>3559</v>
      </c>
      <c r="B772" s="4" t="s">
        <v>247</v>
      </c>
      <c r="C772" s="4" t="s">
        <v>251</v>
      </c>
      <c r="D772" s="4" t="s">
        <v>2053</v>
      </c>
      <c r="E772" s="54">
        <v>4432.77765</v>
      </c>
      <c r="F772" s="123">
        <v>9381.5399999999991</v>
      </c>
      <c r="G772" s="123">
        <v>4948.7623499999991</v>
      </c>
      <c r="I772" s="4" t="s">
        <v>3561</v>
      </c>
    </row>
    <row r="773" spans="1:9">
      <c r="A773" s="4" t="s">
        <v>3560</v>
      </c>
      <c r="B773" s="4" t="s">
        <v>267</v>
      </c>
      <c r="C773" s="4" t="s">
        <v>265</v>
      </c>
      <c r="D773" s="4" t="s">
        <v>1728</v>
      </c>
      <c r="E773" s="54">
        <v>771.41969100000017</v>
      </c>
      <c r="F773" s="123">
        <v>1266.6990000000001</v>
      </c>
      <c r="G773" s="123">
        <v>495.2793089999999</v>
      </c>
      <c r="I773" s="4" t="s">
        <v>3562</v>
      </c>
    </row>
    <row r="774" spans="1:9">
      <c r="A774" s="4" t="s">
        <v>3561</v>
      </c>
      <c r="B774" s="4" t="s">
        <v>247</v>
      </c>
      <c r="C774" s="4" t="s">
        <v>268</v>
      </c>
      <c r="D774" s="4" t="s">
        <v>1941</v>
      </c>
      <c r="E774" s="54">
        <v>2103.0820335000003</v>
      </c>
      <c r="F774" s="123">
        <v>4657.9890000000005</v>
      </c>
      <c r="G774" s="123">
        <v>2554.9069665000002</v>
      </c>
      <c r="I774" s="4" t="s">
        <v>3563</v>
      </c>
    </row>
    <row r="775" spans="1:9">
      <c r="A775" s="4" t="s">
        <v>3562</v>
      </c>
      <c r="B775" s="4" t="s">
        <v>243</v>
      </c>
      <c r="C775" s="4" t="s">
        <v>281</v>
      </c>
      <c r="D775" s="4" t="s">
        <v>698</v>
      </c>
      <c r="E775" s="54">
        <v>1347.9385500000001</v>
      </c>
      <c r="F775" s="123">
        <v>1711.6680000000001</v>
      </c>
      <c r="G775" s="123">
        <v>363.72945000000004</v>
      </c>
      <c r="I775" s="4" t="s">
        <v>3564</v>
      </c>
    </row>
    <row r="776" spans="1:9">
      <c r="A776" s="4" t="s">
        <v>3563</v>
      </c>
      <c r="B776" s="4" t="s">
        <v>243</v>
      </c>
      <c r="C776" s="4" t="s">
        <v>259</v>
      </c>
      <c r="D776" s="4" t="s">
        <v>1106</v>
      </c>
      <c r="E776" s="54">
        <v>1041.1388190000002</v>
      </c>
      <c r="F776" s="123">
        <v>2679.8940000000002</v>
      </c>
      <c r="G776" s="123">
        <v>1638.755181</v>
      </c>
      <c r="I776" s="4" t="s">
        <v>3565</v>
      </c>
    </row>
    <row r="777" spans="1:9">
      <c r="A777" s="4" t="s">
        <v>3564</v>
      </c>
      <c r="B777" s="4" t="s">
        <v>267</v>
      </c>
      <c r="C777" s="4" t="s">
        <v>279</v>
      </c>
      <c r="D777" s="4" t="s">
        <v>1800</v>
      </c>
      <c r="E777" s="54">
        <v>6343.2225044999996</v>
      </c>
      <c r="F777" s="123">
        <v>10415.800499999999</v>
      </c>
      <c r="G777" s="123">
        <v>4072.5779954999998</v>
      </c>
      <c r="I777" s="4" t="s">
        <v>3566</v>
      </c>
    </row>
    <row r="778" spans="1:9">
      <c r="A778" s="4" t="s">
        <v>3565</v>
      </c>
      <c r="B778" s="4" t="s">
        <v>247</v>
      </c>
      <c r="C778" s="4" t="s">
        <v>245</v>
      </c>
      <c r="D778" s="4" t="s">
        <v>970</v>
      </c>
      <c r="E778" s="54">
        <v>241.53834600000005</v>
      </c>
      <c r="F778" s="123">
        <v>338.28900000000004</v>
      </c>
      <c r="G778" s="123">
        <v>96.750653999999997</v>
      </c>
      <c r="I778" s="4" t="s">
        <v>3567</v>
      </c>
    </row>
    <row r="779" spans="1:9">
      <c r="A779" s="4" t="s">
        <v>3566</v>
      </c>
      <c r="B779" s="4" t="s">
        <v>264</v>
      </c>
      <c r="C779" s="4" t="s">
        <v>281</v>
      </c>
      <c r="D779" s="4" t="s">
        <v>840</v>
      </c>
      <c r="E779" s="54">
        <v>437.57706825000002</v>
      </c>
      <c r="F779" s="123">
        <v>1126.3245000000002</v>
      </c>
      <c r="G779" s="123">
        <v>688.74743175000015</v>
      </c>
      <c r="I779" s="4" t="s">
        <v>3568</v>
      </c>
    </row>
    <row r="780" spans="1:9">
      <c r="A780" s="4" t="s">
        <v>3567</v>
      </c>
      <c r="B780" s="4" t="s">
        <v>247</v>
      </c>
      <c r="C780" s="4" t="s">
        <v>259</v>
      </c>
      <c r="D780" s="4" t="s">
        <v>2008</v>
      </c>
      <c r="E780" s="54">
        <v>5528.3354280000012</v>
      </c>
      <c r="F780" s="123">
        <v>5983.0470000000005</v>
      </c>
      <c r="G780" s="123">
        <v>454.71157199999925</v>
      </c>
      <c r="I780" s="4" t="s">
        <v>3569</v>
      </c>
    </row>
    <row r="781" spans="1:9">
      <c r="A781" s="4" t="s">
        <v>3568</v>
      </c>
      <c r="B781" s="4" t="s">
        <v>275</v>
      </c>
      <c r="C781" s="4" t="s">
        <v>281</v>
      </c>
      <c r="D781" s="4" t="s">
        <v>773</v>
      </c>
      <c r="E781" s="54">
        <v>5424.4351664999995</v>
      </c>
      <c r="F781" s="123">
        <v>8907.1185000000005</v>
      </c>
      <c r="G781" s="123">
        <v>3482.683333500001</v>
      </c>
      <c r="I781" s="4" t="s">
        <v>3570</v>
      </c>
    </row>
    <row r="782" spans="1:9">
      <c r="A782" s="4" t="s">
        <v>3569</v>
      </c>
      <c r="B782" s="4" t="s">
        <v>275</v>
      </c>
      <c r="C782" s="4" t="s">
        <v>251</v>
      </c>
      <c r="D782" s="4" t="s">
        <v>1606</v>
      </c>
      <c r="E782" s="54">
        <v>2351.5568133750003</v>
      </c>
      <c r="F782" s="123">
        <v>2395.2705000000001</v>
      </c>
      <c r="G782" s="123">
        <v>43.713686624999809</v>
      </c>
      <c r="I782" s="4" t="s">
        <v>3571</v>
      </c>
    </row>
    <row r="783" spans="1:9">
      <c r="A783" s="4" t="s">
        <v>3570</v>
      </c>
      <c r="B783" s="4" t="s">
        <v>267</v>
      </c>
      <c r="C783" s="4" t="s">
        <v>303</v>
      </c>
      <c r="D783" s="4" t="s">
        <v>1223</v>
      </c>
      <c r="E783" s="54">
        <v>2699.3716942500005</v>
      </c>
      <c r="F783" s="123">
        <v>2749.5509999999999</v>
      </c>
      <c r="G783" s="123">
        <v>50.179305749999457</v>
      </c>
      <c r="I783" s="4" t="s">
        <v>3572</v>
      </c>
    </row>
    <row r="784" spans="1:9">
      <c r="A784" s="4" t="s">
        <v>3571</v>
      </c>
      <c r="B784" s="4" t="s">
        <v>247</v>
      </c>
      <c r="C784" s="4" t="s">
        <v>317</v>
      </c>
      <c r="D784" s="4" t="s">
        <v>862</v>
      </c>
      <c r="E784" s="54">
        <v>1988.7322770000003</v>
      </c>
      <c r="F784" s="123">
        <v>5119.0020000000004</v>
      </c>
      <c r="G784" s="123">
        <v>3130.2697230000003</v>
      </c>
      <c r="I784" s="4" t="s">
        <v>3573</v>
      </c>
    </row>
    <row r="785" spans="1:9">
      <c r="A785" s="4" t="s">
        <v>3572</v>
      </c>
      <c r="B785" s="4" t="s">
        <v>264</v>
      </c>
      <c r="C785" s="4" t="s">
        <v>256</v>
      </c>
      <c r="D785" s="4" t="s">
        <v>1502</v>
      </c>
      <c r="E785" s="54">
        <v>4881.1969237500007</v>
      </c>
      <c r="F785" s="123">
        <v>7879.2525000000005</v>
      </c>
      <c r="G785" s="123">
        <v>2998.0555762499998</v>
      </c>
      <c r="I785" s="4" t="s">
        <v>3574</v>
      </c>
    </row>
    <row r="786" spans="1:9">
      <c r="A786" s="4" t="s">
        <v>3573</v>
      </c>
      <c r="B786" s="4" t="s">
        <v>267</v>
      </c>
      <c r="C786" s="4" t="s">
        <v>262</v>
      </c>
      <c r="D786" s="4" t="s">
        <v>574</v>
      </c>
      <c r="E786" s="54">
        <v>235.29764475000002</v>
      </c>
      <c r="F786" s="123">
        <v>521.14650000000006</v>
      </c>
      <c r="G786" s="123">
        <v>285.84885525000004</v>
      </c>
      <c r="I786" s="4" t="s">
        <v>3575</v>
      </c>
    </row>
    <row r="787" spans="1:9">
      <c r="A787" s="4" t="s">
        <v>3574</v>
      </c>
      <c r="B787" s="4" t="s">
        <v>267</v>
      </c>
      <c r="C787" s="4" t="s">
        <v>262</v>
      </c>
      <c r="D787" s="4" t="s">
        <v>748</v>
      </c>
      <c r="E787" s="54">
        <v>9479.9630598750027</v>
      </c>
      <c r="F787" s="123">
        <v>9656.188500000002</v>
      </c>
      <c r="G787" s="123">
        <v>176.2254401249993</v>
      </c>
      <c r="I787" s="4" t="s">
        <v>3576</v>
      </c>
    </row>
    <row r="788" spans="1:9">
      <c r="A788" s="4" t="s">
        <v>3575</v>
      </c>
      <c r="B788" s="4" t="s">
        <v>243</v>
      </c>
      <c r="C788" s="4" t="s">
        <v>262</v>
      </c>
      <c r="D788" s="4" t="s">
        <v>1557</v>
      </c>
      <c r="E788" s="54">
        <v>2023.8072120000004</v>
      </c>
      <c r="F788" s="123">
        <v>4482.4080000000004</v>
      </c>
      <c r="G788" s="123">
        <v>2458.6007879999997</v>
      </c>
      <c r="I788" s="4" t="s">
        <v>3577</v>
      </c>
    </row>
    <row r="789" spans="1:9">
      <c r="A789" s="4" t="s">
        <v>3576</v>
      </c>
      <c r="B789" s="4" t="s">
        <v>243</v>
      </c>
      <c r="C789" s="4" t="s">
        <v>251</v>
      </c>
      <c r="D789" s="4" t="s">
        <v>717</v>
      </c>
      <c r="E789" s="54">
        <v>4584.3851812499997</v>
      </c>
      <c r="F789" s="123">
        <v>5821.4414999999999</v>
      </c>
      <c r="G789" s="123">
        <v>1237.0563187500002</v>
      </c>
      <c r="I789" s="4" t="s">
        <v>3578</v>
      </c>
    </row>
    <row r="790" spans="1:9">
      <c r="A790" s="4" t="s">
        <v>3577</v>
      </c>
      <c r="B790" s="4" t="s">
        <v>243</v>
      </c>
      <c r="C790" s="4" t="s">
        <v>268</v>
      </c>
      <c r="D790" s="4" t="s">
        <v>1890</v>
      </c>
      <c r="E790" s="54">
        <v>2339.1450337500005</v>
      </c>
      <c r="F790" s="123">
        <v>4950.5715</v>
      </c>
      <c r="G790" s="123">
        <v>2611.4264662499995</v>
      </c>
      <c r="I790" s="4" t="s">
        <v>3579</v>
      </c>
    </row>
    <row r="791" spans="1:9">
      <c r="A791" s="4" t="s">
        <v>3578</v>
      </c>
      <c r="B791" s="4" t="s">
        <v>264</v>
      </c>
      <c r="C791" s="4" t="s">
        <v>276</v>
      </c>
      <c r="D791" s="4" t="s">
        <v>1957</v>
      </c>
      <c r="E791" s="54">
        <v>6049.2224677500008</v>
      </c>
      <c r="F791" s="123">
        <v>6161.6730000000007</v>
      </c>
      <c r="G791" s="123">
        <v>112.45053224999992</v>
      </c>
      <c r="I791" s="4" t="s">
        <v>3580</v>
      </c>
    </row>
    <row r="792" spans="1:9">
      <c r="A792" s="4" t="s">
        <v>3579</v>
      </c>
      <c r="B792" s="4" t="s">
        <v>247</v>
      </c>
      <c r="C792" s="4" t="s">
        <v>256</v>
      </c>
      <c r="D792" s="4" t="s">
        <v>1696</v>
      </c>
      <c r="E792" s="54">
        <v>355.41909900000007</v>
      </c>
      <c r="F792" s="123">
        <v>583.6110000000001</v>
      </c>
      <c r="G792" s="123">
        <v>228.19190100000003</v>
      </c>
      <c r="I792" s="4" t="s">
        <v>3581</v>
      </c>
    </row>
    <row r="793" spans="1:9">
      <c r="A793" s="4" t="s">
        <v>3580</v>
      </c>
      <c r="B793" s="4" t="s">
        <v>243</v>
      </c>
      <c r="C793" s="4" t="s">
        <v>268</v>
      </c>
      <c r="D793" s="4" t="s">
        <v>642</v>
      </c>
      <c r="E793" s="54">
        <v>3342.2700937500003</v>
      </c>
      <c r="F793" s="123">
        <v>7073.5875000000005</v>
      </c>
      <c r="G793" s="123">
        <v>3731.3174062500002</v>
      </c>
      <c r="I793" s="4" t="s">
        <v>3582</v>
      </c>
    </row>
    <row r="794" spans="1:9">
      <c r="A794" s="4" t="s">
        <v>3581</v>
      </c>
      <c r="B794" s="4" t="s">
        <v>243</v>
      </c>
      <c r="C794" s="4" t="s">
        <v>256</v>
      </c>
      <c r="D794" s="4" t="s">
        <v>755</v>
      </c>
      <c r="E794" s="54">
        <v>7865.3725920000015</v>
      </c>
      <c r="F794" s="123">
        <v>8512.3080000000009</v>
      </c>
      <c r="G794" s="123">
        <v>646.93540799999937</v>
      </c>
      <c r="I794" s="4" t="s">
        <v>3583</v>
      </c>
    </row>
    <row r="795" spans="1:9">
      <c r="A795" s="4" t="s">
        <v>3582</v>
      </c>
      <c r="B795" s="4" t="s">
        <v>247</v>
      </c>
      <c r="C795" s="4" t="s">
        <v>262</v>
      </c>
      <c r="D795" s="4" t="s">
        <v>1320</v>
      </c>
      <c r="E795" s="54">
        <v>936.09361125000009</v>
      </c>
      <c r="F795" s="123">
        <v>1981.1505</v>
      </c>
      <c r="G795" s="123">
        <v>1045.0568887499999</v>
      </c>
      <c r="I795" s="4" t="s">
        <v>3584</v>
      </c>
    </row>
    <row r="796" spans="1:9">
      <c r="A796" s="4" t="s">
        <v>3583</v>
      </c>
      <c r="B796" s="4" t="s">
        <v>243</v>
      </c>
      <c r="C796" s="4" t="s">
        <v>281</v>
      </c>
      <c r="D796" s="4" t="s">
        <v>310</v>
      </c>
      <c r="E796" s="54">
        <v>326.99984625000002</v>
      </c>
      <c r="F796" s="123">
        <v>566.23350000000005</v>
      </c>
      <c r="G796" s="123">
        <v>239.23365375000003</v>
      </c>
      <c r="I796" s="4" t="s">
        <v>3585</v>
      </c>
    </row>
    <row r="797" spans="1:9">
      <c r="A797" s="4" t="s">
        <v>3584</v>
      </c>
      <c r="B797" s="4" t="s">
        <v>247</v>
      </c>
      <c r="C797" s="4" t="s">
        <v>279</v>
      </c>
      <c r="D797" s="4" t="s">
        <v>1425</v>
      </c>
      <c r="E797" s="54">
        <v>8775.0030060000008</v>
      </c>
      <c r="F797" s="123">
        <v>9496.7565000000013</v>
      </c>
      <c r="G797" s="123">
        <v>721.7534940000005</v>
      </c>
      <c r="I797" s="4" t="s">
        <v>3586</v>
      </c>
    </row>
    <row r="798" spans="1:9">
      <c r="A798" s="4" t="s">
        <v>3585</v>
      </c>
      <c r="B798" s="4" t="s">
        <v>243</v>
      </c>
      <c r="C798" s="4" t="s">
        <v>279</v>
      </c>
      <c r="D798" s="4" t="s">
        <v>1591</v>
      </c>
      <c r="E798" s="54">
        <v>2879.3353050000005</v>
      </c>
      <c r="F798" s="123">
        <v>4032.6825000000003</v>
      </c>
      <c r="G798" s="123">
        <v>1153.3471949999998</v>
      </c>
      <c r="I798" s="4" t="s">
        <v>3587</v>
      </c>
    </row>
    <row r="799" spans="1:9">
      <c r="A799" s="4" t="s">
        <v>3586</v>
      </c>
      <c r="B799" s="4" t="s">
        <v>247</v>
      </c>
      <c r="C799" s="4" t="s">
        <v>265</v>
      </c>
      <c r="D799" s="4" t="s">
        <v>749</v>
      </c>
      <c r="E799" s="54">
        <v>6100.5787920000012</v>
      </c>
      <c r="F799" s="123">
        <v>6213.9840000000004</v>
      </c>
      <c r="G799" s="123">
        <v>113.40520799999922</v>
      </c>
      <c r="I799" s="4" t="s">
        <v>3588</v>
      </c>
    </row>
    <row r="800" spans="1:9">
      <c r="A800" s="4" t="s">
        <v>3587</v>
      </c>
      <c r="B800" s="4" t="s">
        <v>247</v>
      </c>
      <c r="C800" s="4" t="s">
        <v>245</v>
      </c>
      <c r="D800" s="4" t="s">
        <v>833</v>
      </c>
      <c r="E800" s="54">
        <v>4042.4678437500006</v>
      </c>
      <c r="F800" s="123">
        <v>5133.2925000000005</v>
      </c>
      <c r="G800" s="123">
        <v>1090.8246562499999</v>
      </c>
      <c r="I800" s="4" t="s">
        <v>3589</v>
      </c>
    </row>
    <row r="801" spans="1:9">
      <c r="A801" s="4" t="s">
        <v>3588</v>
      </c>
      <c r="B801" s="4" t="s">
        <v>243</v>
      </c>
      <c r="C801" s="4" t="s">
        <v>262</v>
      </c>
      <c r="D801" s="4" t="s">
        <v>346</v>
      </c>
      <c r="E801" s="54">
        <v>5853.4348950000012</v>
      </c>
      <c r="F801" s="123">
        <v>10135.818000000001</v>
      </c>
      <c r="G801" s="123">
        <v>4282.3831049999999</v>
      </c>
      <c r="I801" s="4" t="s">
        <v>3590</v>
      </c>
    </row>
    <row r="802" spans="1:9">
      <c r="A802" s="4" t="s">
        <v>3589</v>
      </c>
      <c r="B802" s="4" t="s">
        <v>275</v>
      </c>
      <c r="C802" s="4" t="s">
        <v>288</v>
      </c>
      <c r="D802" s="4" t="s">
        <v>1761</v>
      </c>
      <c r="E802" s="54">
        <v>2943.0135000000005</v>
      </c>
      <c r="F802" s="123">
        <v>6228.6</v>
      </c>
      <c r="G802" s="123">
        <v>3285.5864999999999</v>
      </c>
      <c r="I802" s="4" t="s">
        <v>3591</v>
      </c>
    </row>
    <row r="803" spans="1:9">
      <c r="A803" s="4" t="s">
        <v>3590</v>
      </c>
      <c r="B803" s="4" t="s">
        <v>247</v>
      </c>
      <c r="C803" s="4" t="s">
        <v>317</v>
      </c>
      <c r="D803" s="4" t="s">
        <v>854</v>
      </c>
      <c r="E803" s="54">
        <v>899.82764550000013</v>
      </c>
      <c r="F803" s="123">
        <v>1477.5495000000001</v>
      </c>
      <c r="G803" s="123">
        <v>577.72185449999995</v>
      </c>
      <c r="I803" s="4" t="s">
        <v>3592</v>
      </c>
    </row>
    <row r="804" spans="1:9">
      <c r="A804" s="4" t="s">
        <v>3591</v>
      </c>
      <c r="B804" s="4" t="s">
        <v>275</v>
      </c>
      <c r="C804" s="4" t="s">
        <v>279</v>
      </c>
      <c r="D804" s="4" t="s">
        <v>1892</v>
      </c>
      <c r="E804" s="54">
        <v>489.58717500000006</v>
      </c>
      <c r="F804" s="123">
        <v>847.77</v>
      </c>
      <c r="G804" s="123">
        <v>358.18282499999992</v>
      </c>
      <c r="I804" s="4" t="s">
        <v>3593</v>
      </c>
    </row>
    <row r="805" spans="1:9">
      <c r="A805" s="4" t="s">
        <v>3592</v>
      </c>
      <c r="B805" s="4" t="s">
        <v>267</v>
      </c>
      <c r="C805" s="4" t="s">
        <v>276</v>
      </c>
      <c r="D805" s="4" t="s">
        <v>1299</v>
      </c>
      <c r="E805" s="54">
        <v>2696.0701477499997</v>
      </c>
      <c r="F805" s="123">
        <v>6939.6914999999999</v>
      </c>
      <c r="G805" s="123">
        <v>4243.6213522500002</v>
      </c>
      <c r="I805" s="4" t="s">
        <v>3594</v>
      </c>
    </row>
    <row r="806" spans="1:9">
      <c r="A806" s="4" t="s">
        <v>3593</v>
      </c>
      <c r="B806" s="4" t="s">
        <v>267</v>
      </c>
      <c r="C806" s="4" t="s">
        <v>288</v>
      </c>
      <c r="D806" s="4" t="s">
        <v>1828</v>
      </c>
      <c r="E806" s="54">
        <v>6063.5061270000006</v>
      </c>
      <c r="F806" s="123">
        <v>8492.3055000000004</v>
      </c>
      <c r="G806" s="123">
        <v>2428.7993729999998</v>
      </c>
      <c r="I806" s="4" t="s">
        <v>3595</v>
      </c>
    </row>
    <row r="807" spans="1:9">
      <c r="A807" s="4" t="s">
        <v>3594</v>
      </c>
      <c r="B807" s="4" t="s">
        <v>243</v>
      </c>
      <c r="C807" s="4" t="s">
        <v>245</v>
      </c>
      <c r="D807" s="4" t="s">
        <v>911</v>
      </c>
      <c r="E807" s="54">
        <v>125.32922325000003</v>
      </c>
      <c r="F807" s="123">
        <v>127.65900000000001</v>
      </c>
      <c r="G807" s="123">
        <v>2.3297767499999793</v>
      </c>
      <c r="I807" s="4" t="s">
        <v>3596</v>
      </c>
    </row>
    <row r="808" spans="1:9">
      <c r="A808" s="4" t="s">
        <v>3595</v>
      </c>
      <c r="B808" s="4" t="s">
        <v>247</v>
      </c>
      <c r="C808" s="4" t="s">
        <v>276</v>
      </c>
      <c r="D808" s="4" t="s">
        <v>1301</v>
      </c>
      <c r="E808" s="54">
        <v>3266.285022</v>
      </c>
      <c r="F808" s="123">
        <v>5363.3580000000002</v>
      </c>
      <c r="G808" s="123">
        <v>2097.0729780000001</v>
      </c>
      <c r="I808" s="4" t="s">
        <v>3597</v>
      </c>
    </row>
    <row r="809" spans="1:9">
      <c r="A809" s="4" t="s">
        <v>3596</v>
      </c>
      <c r="B809" s="4" t="s">
        <v>267</v>
      </c>
      <c r="C809" s="4" t="s">
        <v>254</v>
      </c>
      <c r="D809" s="4" t="s">
        <v>1073</v>
      </c>
      <c r="E809" s="54">
        <v>1018.6129800000001</v>
      </c>
      <c r="F809" s="123">
        <v>1102.3950000000002</v>
      </c>
      <c r="G809" s="123">
        <v>83.782020000000102</v>
      </c>
      <c r="I809" s="4" t="s">
        <v>3598</v>
      </c>
    </row>
    <row r="810" spans="1:9">
      <c r="A810" s="4" t="s">
        <v>3597</v>
      </c>
      <c r="B810" s="4" t="s">
        <v>247</v>
      </c>
      <c r="C810" s="4" t="s">
        <v>288</v>
      </c>
      <c r="D810" s="4" t="s">
        <v>1759</v>
      </c>
      <c r="E810" s="54">
        <v>7165.6297886250013</v>
      </c>
      <c r="F810" s="123">
        <v>7298.8335000000006</v>
      </c>
      <c r="G810" s="123">
        <v>133.20371137499933</v>
      </c>
      <c r="I810" s="4" t="s">
        <v>3599</v>
      </c>
    </row>
    <row r="811" spans="1:9">
      <c r="A811" s="4" t="s">
        <v>3598</v>
      </c>
      <c r="B811" s="4" t="s">
        <v>275</v>
      </c>
      <c r="C811" s="4" t="s">
        <v>254</v>
      </c>
      <c r="D811" s="4" t="s">
        <v>478</v>
      </c>
      <c r="E811" s="54">
        <v>9693.6950880000004</v>
      </c>
      <c r="F811" s="123">
        <v>10491.012000000001</v>
      </c>
      <c r="G811" s="123">
        <v>797.31691200000023</v>
      </c>
      <c r="I811" s="4" t="s">
        <v>3600</v>
      </c>
    </row>
    <row r="812" spans="1:9">
      <c r="A812" s="4" t="s">
        <v>3599</v>
      </c>
      <c r="B812" s="4" t="s">
        <v>247</v>
      </c>
      <c r="C812" s="4" t="s">
        <v>262</v>
      </c>
      <c r="D812" s="4" t="s">
        <v>2054</v>
      </c>
      <c r="E812" s="54">
        <v>7804.4294790000013</v>
      </c>
      <c r="F812" s="123">
        <v>7949.5080000000007</v>
      </c>
      <c r="G812" s="123">
        <v>145.07852099999945</v>
      </c>
      <c r="I812" s="4" t="s">
        <v>3601</v>
      </c>
    </row>
    <row r="813" spans="1:9">
      <c r="A813" s="4" t="s">
        <v>3600</v>
      </c>
      <c r="B813" s="4" t="s">
        <v>264</v>
      </c>
      <c r="C813" s="4" t="s">
        <v>245</v>
      </c>
      <c r="D813" s="4" t="s">
        <v>1406</v>
      </c>
      <c r="E813" s="54">
        <v>3808.0014839999999</v>
      </c>
      <c r="F813" s="123">
        <v>6252.8760000000002</v>
      </c>
      <c r="G813" s="123">
        <v>2444.8745160000003</v>
      </c>
      <c r="I813" s="4" t="s">
        <v>3602</v>
      </c>
    </row>
    <row r="814" spans="1:9">
      <c r="A814" s="4" t="s">
        <v>3601</v>
      </c>
      <c r="B814" s="4" t="s">
        <v>264</v>
      </c>
      <c r="C814" s="4" t="s">
        <v>317</v>
      </c>
      <c r="D814" s="4" t="s">
        <v>1227</v>
      </c>
      <c r="E814" s="54">
        <v>2404.1886750000003</v>
      </c>
      <c r="F814" s="123">
        <v>3052.9380000000001</v>
      </c>
      <c r="G814" s="123">
        <v>648.74932499999977</v>
      </c>
      <c r="I814" s="4" t="s">
        <v>3603</v>
      </c>
    </row>
    <row r="815" spans="1:9">
      <c r="A815" s="4" t="s">
        <v>3602</v>
      </c>
      <c r="B815" s="4" t="s">
        <v>243</v>
      </c>
      <c r="C815" s="4" t="s">
        <v>303</v>
      </c>
      <c r="D815" s="4" t="s">
        <v>442</v>
      </c>
      <c r="E815" s="54">
        <v>5602.9879080000001</v>
      </c>
      <c r="F815" s="123">
        <v>7847.322000000001</v>
      </c>
      <c r="G815" s="123">
        <v>2244.334092000001</v>
      </c>
      <c r="I815" s="4" t="s">
        <v>3604</v>
      </c>
    </row>
    <row r="816" spans="1:9">
      <c r="A816" s="4" t="s">
        <v>3603</v>
      </c>
      <c r="B816" s="4" t="s">
        <v>275</v>
      </c>
      <c r="C816" s="4" t="s">
        <v>245</v>
      </c>
      <c r="D816" s="4" t="s">
        <v>956</v>
      </c>
      <c r="E816" s="54">
        <v>4013.4476182500007</v>
      </c>
      <c r="F816" s="123">
        <v>10330.624500000002</v>
      </c>
      <c r="G816" s="123">
        <v>6317.1768817500015</v>
      </c>
      <c r="I816" s="4" t="s">
        <v>3605</v>
      </c>
    </row>
    <row r="817" spans="1:9">
      <c r="A817" s="4" t="s">
        <v>3604</v>
      </c>
      <c r="B817" s="4" t="s">
        <v>267</v>
      </c>
      <c r="C817" s="4" t="s">
        <v>268</v>
      </c>
      <c r="D817" s="4" t="s">
        <v>1426</v>
      </c>
      <c r="E817" s="54">
        <v>3570.5221571250004</v>
      </c>
      <c r="F817" s="123">
        <v>3636.8955000000001</v>
      </c>
      <c r="G817" s="123">
        <v>66.373342874999707</v>
      </c>
      <c r="I817" s="4" t="s">
        <v>3606</v>
      </c>
    </row>
    <row r="818" spans="1:9">
      <c r="A818" s="4" t="s">
        <v>3605</v>
      </c>
      <c r="B818" s="4" t="s">
        <v>275</v>
      </c>
      <c r="C818" s="4" t="s">
        <v>245</v>
      </c>
      <c r="D818" s="4" t="s">
        <v>1309</v>
      </c>
      <c r="E818" s="54">
        <v>6627.3704910000015</v>
      </c>
      <c r="F818" s="123">
        <v>9282.031500000001</v>
      </c>
      <c r="G818" s="123">
        <v>2654.6610089999995</v>
      </c>
      <c r="I818" s="4" t="s">
        <v>3607</v>
      </c>
    </row>
    <row r="819" spans="1:9">
      <c r="A819" s="4" t="s">
        <v>3606</v>
      </c>
      <c r="B819" s="4" t="s">
        <v>243</v>
      </c>
      <c r="C819" s="4" t="s">
        <v>251</v>
      </c>
      <c r="D819" s="4" t="s">
        <v>2037</v>
      </c>
      <c r="E819" s="54">
        <v>1401.9748312500001</v>
      </c>
      <c r="F819" s="123">
        <v>2967.1424999999999</v>
      </c>
      <c r="G819" s="123">
        <v>1565.1676687499998</v>
      </c>
      <c r="I819" s="4" t="s">
        <v>3608</v>
      </c>
    </row>
    <row r="820" spans="1:9">
      <c r="A820" s="4" t="s">
        <v>3607</v>
      </c>
      <c r="B820" s="4" t="s">
        <v>247</v>
      </c>
      <c r="C820" s="4" t="s">
        <v>268</v>
      </c>
      <c r="D820" s="4" t="s">
        <v>2095</v>
      </c>
      <c r="E820" s="54">
        <v>3608.7753240000002</v>
      </c>
      <c r="F820" s="123">
        <v>3905.6010000000001</v>
      </c>
      <c r="G820" s="123">
        <v>296.82567599999993</v>
      </c>
      <c r="I820" s="4" t="s">
        <v>3609</v>
      </c>
    </row>
    <row r="821" spans="1:9">
      <c r="A821" s="4" t="s">
        <v>3608</v>
      </c>
      <c r="B821" s="4" t="s">
        <v>247</v>
      </c>
      <c r="C821" s="4" t="s">
        <v>276</v>
      </c>
      <c r="D821" s="4" t="s">
        <v>460</v>
      </c>
      <c r="E821" s="54">
        <v>1969.4477880000002</v>
      </c>
      <c r="F821" s="123">
        <v>2131.4370000000004</v>
      </c>
      <c r="G821" s="123">
        <v>161.98921200000018</v>
      </c>
      <c r="I821" s="4" t="s">
        <v>3610</v>
      </c>
    </row>
    <row r="822" spans="1:9">
      <c r="A822" s="4" t="s">
        <v>3609</v>
      </c>
      <c r="B822" s="4" t="s">
        <v>264</v>
      </c>
      <c r="C822" s="4" t="s">
        <v>317</v>
      </c>
      <c r="D822" s="4" t="s">
        <v>878</v>
      </c>
      <c r="E822" s="54">
        <v>7194.143250000001</v>
      </c>
      <c r="F822" s="123">
        <v>9135.42</v>
      </c>
      <c r="G822" s="123">
        <v>1941.2767499999991</v>
      </c>
      <c r="I822" s="4" t="s">
        <v>3611</v>
      </c>
    </row>
    <row r="823" spans="1:9">
      <c r="A823" s="4" t="s">
        <v>3610</v>
      </c>
      <c r="B823" s="4" t="s">
        <v>247</v>
      </c>
      <c r="C823" s="4" t="s">
        <v>265</v>
      </c>
      <c r="D823" s="4" t="s">
        <v>2080</v>
      </c>
      <c r="E823" s="54">
        <v>862.96258124999997</v>
      </c>
      <c r="F823" s="123">
        <v>1494.3075000000001</v>
      </c>
      <c r="G823" s="123">
        <v>631.34491875000015</v>
      </c>
      <c r="I823" s="4" t="s">
        <v>3612</v>
      </c>
    </row>
    <row r="824" spans="1:9">
      <c r="A824" s="4" t="s">
        <v>3611</v>
      </c>
      <c r="B824" s="4" t="s">
        <v>267</v>
      </c>
      <c r="C824" s="4" t="s">
        <v>245</v>
      </c>
      <c r="D824" s="4" t="s">
        <v>841</v>
      </c>
      <c r="E824" s="54">
        <v>6838.4522745000004</v>
      </c>
      <c r="F824" s="123">
        <v>6965.5740000000005</v>
      </c>
      <c r="G824" s="123">
        <v>127.12172550000014</v>
      </c>
      <c r="I824" s="4" t="s">
        <v>3613</v>
      </c>
    </row>
    <row r="825" spans="1:9">
      <c r="A825" s="4" t="s">
        <v>3612</v>
      </c>
      <c r="B825" s="4" t="s">
        <v>267</v>
      </c>
      <c r="C825" s="4" t="s">
        <v>259</v>
      </c>
      <c r="D825" s="4" t="s">
        <v>993</v>
      </c>
      <c r="E825" s="54">
        <v>1607.6529315000002</v>
      </c>
      <c r="F825" s="123">
        <v>1637.538</v>
      </c>
      <c r="G825" s="123">
        <v>29.885068499999761</v>
      </c>
      <c r="I825" s="4" t="s">
        <v>3614</v>
      </c>
    </row>
    <row r="826" spans="1:9">
      <c r="A826" s="4" t="s">
        <v>3613</v>
      </c>
      <c r="B826" s="4" t="s">
        <v>264</v>
      </c>
      <c r="C826" s="4" t="s">
        <v>245</v>
      </c>
      <c r="D826" s="4" t="s">
        <v>1688</v>
      </c>
      <c r="E826" s="54">
        <v>6903.6207187500004</v>
      </c>
      <c r="F826" s="123">
        <v>8766.5025000000005</v>
      </c>
      <c r="G826" s="123">
        <v>1862.8817812500001</v>
      </c>
      <c r="I826" s="4" t="s">
        <v>3615</v>
      </c>
    </row>
    <row r="827" spans="1:9">
      <c r="A827" s="4" t="s">
        <v>3614</v>
      </c>
      <c r="B827" s="4" t="s">
        <v>247</v>
      </c>
      <c r="C827" s="4" t="s">
        <v>259</v>
      </c>
      <c r="D827" s="4" t="s">
        <v>1048</v>
      </c>
      <c r="E827" s="54">
        <v>3229.5835687500003</v>
      </c>
      <c r="F827" s="123">
        <v>5592.3525000000009</v>
      </c>
      <c r="G827" s="123">
        <v>2362.7689312500006</v>
      </c>
      <c r="I827" s="4" t="s">
        <v>3616</v>
      </c>
    </row>
    <row r="828" spans="1:9">
      <c r="A828" s="4" t="s">
        <v>3615</v>
      </c>
      <c r="B828" s="4" t="s">
        <v>243</v>
      </c>
      <c r="C828" s="4" t="s">
        <v>288</v>
      </c>
      <c r="D828" s="4" t="s">
        <v>792</v>
      </c>
      <c r="E828" s="54">
        <v>4699.4244412500011</v>
      </c>
      <c r="F828" s="123">
        <v>8137.5315000000001</v>
      </c>
      <c r="G828" s="123">
        <v>3438.1070587499989</v>
      </c>
      <c r="I828" s="4" t="s">
        <v>3617</v>
      </c>
    </row>
    <row r="829" spans="1:9">
      <c r="A829" s="4" t="s">
        <v>3616</v>
      </c>
      <c r="B829" s="4" t="s">
        <v>275</v>
      </c>
      <c r="C829" s="4" t="s">
        <v>254</v>
      </c>
      <c r="D829" s="4" t="s">
        <v>1836</v>
      </c>
      <c r="E829" s="54">
        <v>4759.1705700000011</v>
      </c>
      <c r="F829" s="123">
        <v>4847.6400000000003</v>
      </c>
      <c r="G829" s="123">
        <v>88.469429999999193</v>
      </c>
      <c r="I829" s="4" t="s">
        <v>3618</v>
      </c>
    </row>
    <row r="830" spans="1:9">
      <c r="A830" s="4" t="s">
        <v>3617</v>
      </c>
      <c r="B830" s="4" t="s">
        <v>267</v>
      </c>
      <c r="C830" s="4" t="s">
        <v>259</v>
      </c>
      <c r="D830" s="4" t="s">
        <v>307</v>
      </c>
      <c r="E830" s="54">
        <v>1423.8374062500002</v>
      </c>
      <c r="F830" s="123">
        <v>1808.0475000000001</v>
      </c>
      <c r="G830" s="123">
        <v>384.21009374999994</v>
      </c>
      <c r="I830" s="4" t="s">
        <v>3619</v>
      </c>
    </row>
    <row r="831" spans="1:9">
      <c r="A831" s="4" t="s">
        <v>3618</v>
      </c>
      <c r="B831" s="4" t="s">
        <v>247</v>
      </c>
      <c r="C831" s="4" t="s">
        <v>268</v>
      </c>
      <c r="D831" s="4" t="s">
        <v>739</v>
      </c>
      <c r="E831" s="54">
        <v>7060.7104312500014</v>
      </c>
      <c r="F831" s="123">
        <v>8965.9815000000017</v>
      </c>
      <c r="G831" s="123">
        <v>1905.2710687500003</v>
      </c>
      <c r="I831" s="4" t="s">
        <v>3620</v>
      </c>
    </row>
    <row r="832" spans="1:9">
      <c r="A832" s="4" t="s">
        <v>3619</v>
      </c>
      <c r="B832" s="4" t="s">
        <v>275</v>
      </c>
      <c r="C832" s="4" t="s">
        <v>254</v>
      </c>
      <c r="D832" s="4" t="s">
        <v>1490</v>
      </c>
      <c r="E832" s="54">
        <v>7262.7738750000008</v>
      </c>
      <c r="F832" s="123">
        <v>9222.57</v>
      </c>
      <c r="G832" s="123">
        <v>1959.7961249999989</v>
      </c>
      <c r="I832" s="4" t="s">
        <v>3621</v>
      </c>
    </row>
    <row r="833" spans="1:9">
      <c r="A833" s="4" t="s">
        <v>3620</v>
      </c>
      <c r="B833" s="4" t="s">
        <v>243</v>
      </c>
      <c r="C833" s="4" t="s">
        <v>265</v>
      </c>
      <c r="D833" s="4" t="s">
        <v>517</v>
      </c>
      <c r="E833" s="54">
        <v>3501.1139940000012</v>
      </c>
      <c r="F833" s="123">
        <v>4903.5210000000006</v>
      </c>
      <c r="G833" s="123">
        <v>1402.4070059999995</v>
      </c>
      <c r="I833" s="4" t="s">
        <v>3622</v>
      </c>
    </row>
    <row r="834" spans="1:9">
      <c r="A834" s="4" t="s">
        <v>3621</v>
      </c>
      <c r="B834" s="4" t="s">
        <v>267</v>
      </c>
      <c r="C834" s="4" t="s">
        <v>256</v>
      </c>
      <c r="D834" s="4" t="s">
        <v>1477</v>
      </c>
      <c r="E834" s="54">
        <v>1230.2621100000001</v>
      </c>
      <c r="F834" s="123">
        <v>1331.4525000000001</v>
      </c>
      <c r="G834" s="123">
        <v>101.19038999999998</v>
      </c>
      <c r="I834" s="4" t="s">
        <v>3623</v>
      </c>
    </row>
    <row r="835" spans="1:9">
      <c r="A835" s="4" t="s">
        <v>3622</v>
      </c>
      <c r="B835" s="4" t="s">
        <v>275</v>
      </c>
      <c r="C835" s="4" t="s">
        <v>281</v>
      </c>
      <c r="D835" s="4" t="s">
        <v>830</v>
      </c>
      <c r="E835" s="54">
        <v>3612.2298423750003</v>
      </c>
      <c r="F835" s="123">
        <v>3679.3785000000003</v>
      </c>
      <c r="G835" s="123">
        <v>67.148657624999942</v>
      </c>
      <c r="I835" s="4" t="s">
        <v>3624</v>
      </c>
    </row>
    <row r="836" spans="1:9">
      <c r="A836" s="4" t="s">
        <v>3623</v>
      </c>
      <c r="B836" s="4" t="s">
        <v>247</v>
      </c>
      <c r="C836" s="4" t="s">
        <v>254</v>
      </c>
      <c r="D836" s="4" t="s">
        <v>812</v>
      </c>
      <c r="E836" s="54">
        <v>1114.9013610000002</v>
      </c>
      <c r="F836" s="123">
        <v>1561.4865000000002</v>
      </c>
      <c r="G836" s="123">
        <v>446.58513900000003</v>
      </c>
      <c r="I836" s="4" t="s">
        <v>3625</v>
      </c>
    </row>
    <row r="837" spans="1:9">
      <c r="A837" s="4" t="s">
        <v>3624</v>
      </c>
      <c r="B837" s="4" t="s">
        <v>243</v>
      </c>
      <c r="C837" s="4" t="s">
        <v>256</v>
      </c>
      <c r="D837" s="4" t="s">
        <v>1665</v>
      </c>
      <c r="E837" s="54">
        <v>5775.7042350000002</v>
      </c>
      <c r="F837" s="123">
        <v>9483.9149999999991</v>
      </c>
      <c r="G837" s="123">
        <v>3708.2107649999989</v>
      </c>
      <c r="I837" s="4" t="s">
        <v>3626</v>
      </c>
    </row>
    <row r="838" spans="1:9">
      <c r="A838" s="4" t="s">
        <v>3625</v>
      </c>
      <c r="B838" s="4" t="s">
        <v>264</v>
      </c>
      <c r="C838" s="4" t="s">
        <v>259</v>
      </c>
      <c r="D838" s="4" t="s">
        <v>1296</v>
      </c>
      <c r="E838" s="54">
        <v>2263.1118930000002</v>
      </c>
      <c r="F838" s="123">
        <v>3169.6245000000004</v>
      </c>
      <c r="G838" s="123">
        <v>906.51260700000012</v>
      </c>
      <c r="I838" s="4" t="s">
        <v>3627</v>
      </c>
    </row>
    <row r="839" spans="1:9">
      <c r="A839" s="4" t="s">
        <v>3626</v>
      </c>
      <c r="B839" s="4" t="s">
        <v>247</v>
      </c>
      <c r="C839" s="4" t="s">
        <v>281</v>
      </c>
      <c r="D839" s="4" t="s">
        <v>1766</v>
      </c>
      <c r="E839" s="54">
        <v>4355.2569060000005</v>
      </c>
      <c r="F839" s="123">
        <v>4713.4814999999999</v>
      </c>
      <c r="G839" s="123">
        <v>358.22459399999934</v>
      </c>
      <c r="I839" s="4" t="s">
        <v>3628</v>
      </c>
    </row>
    <row r="840" spans="1:9">
      <c r="A840" s="4" t="s">
        <v>3627</v>
      </c>
      <c r="B840" s="4" t="s">
        <v>247</v>
      </c>
      <c r="C840" s="4" t="s">
        <v>279</v>
      </c>
      <c r="D840" s="4" t="s">
        <v>1056</v>
      </c>
      <c r="E840" s="54">
        <v>4122.3286440000002</v>
      </c>
      <c r="F840" s="123">
        <v>9130.2960000000003</v>
      </c>
      <c r="G840" s="123">
        <v>5007.9673560000001</v>
      </c>
      <c r="I840" s="4" t="s">
        <v>3629</v>
      </c>
    </row>
    <row r="841" spans="1:9">
      <c r="A841" s="4" t="s">
        <v>3628</v>
      </c>
      <c r="B841" s="4" t="s">
        <v>247</v>
      </c>
      <c r="C841" s="4" t="s">
        <v>317</v>
      </c>
      <c r="D841" s="4" t="s">
        <v>489</v>
      </c>
      <c r="E841" s="54">
        <v>579.43122300000005</v>
      </c>
      <c r="F841" s="123">
        <v>951.447</v>
      </c>
      <c r="G841" s="123">
        <v>372.01577699999996</v>
      </c>
      <c r="I841" s="4" t="s">
        <v>3630</v>
      </c>
    </row>
    <row r="842" spans="1:9">
      <c r="A842" s="4" t="s">
        <v>3629</v>
      </c>
      <c r="B842" s="4" t="s">
        <v>275</v>
      </c>
      <c r="C842" s="4" t="s">
        <v>259</v>
      </c>
      <c r="D842" s="4" t="s">
        <v>421</v>
      </c>
      <c r="E842" s="54">
        <v>1845.1834695000002</v>
      </c>
      <c r="F842" s="123">
        <v>4749.5070000000005</v>
      </c>
      <c r="G842" s="123">
        <v>2904.3235305000003</v>
      </c>
      <c r="I842" s="4" t="s">
        <v>3631</v>
      </c>
    </row>
    <row r="843" spans="1:9">
      <c r="A843" s="4" t="s">
        <v>3630</v>
      </c>
      <c r="B843" s="4" t="s">
        <v>275</v>
      </c>
      <c r="C843" s="4" t="s">
        <v>251</v>
      </c>
      <c r="D843" s="4" t="s">
        <v>771</v>
      </c>
      <c r="E843" s="54">
        <v>1192.1514412500003</v>
      </c>
      <c r="F843" s="123">
        <v>2064.3315000000002</v>
      </c>
      <c r="G843" s="123">
        <v>872.18005874999994</v>
      </c>
      <c r="I843" s="4" t="s">
        <v>3632</v>
      </c>
    </row>
    <row r="844" spans="1:9">
      <c r="A844" s="4" t="s">
        <v>3631</v>
      </c>
      <c r="B844" s="4" t="s">
        <v>247</v>
      </c>
      <c r="C844" s="4" t="s">
        <v>279</v>
      </c>
      <c r="D844" s="4" t="s">
        <v>848</v>
      </c>
      <c r="E844" s="54">
        <v>1167.860169</v>
      </c>
      <c r="F844" s="123">
        <v>1635.6585</v>
      </c>
      <c r="G844" s="123">
        <v>467.79833099999996</v>
      </c>
      <c r="I844" s="4" t="s">
        <v>3633</v>
      </c>
    </row>
    <row r="845" spans="1:9">
      <c r="A845" s="4" t="s">
        <v>3632</v>
      </c>
      <c r="B845" s="4" t="s">
        <v>264</v>
      </c>
      <c r="C845" s="4" t="s">
        <v>251</v>
      </c>
      <c r="D845" s="4" t="s">
        <v>1492</v>
      </c>
      <c r="E845" s="54">
        <v>8417.4788486250018</v>
      </c>
      <c r="F845" s="123">
        <v>8573.9534999999996</v>
      </c>
      <c r="G845" s="123">
        <v>156.47465137499785</v>
      </c>
      <c r="I845" s="4" t="s">
        <v>3634</v>
      </c>
    </row>
    <row r="846" spans="1:9">
      <c r="A846" s="4" t="s">
        <v>3633</v>
      </c>
      <c r="B846" s="4" t="s">
        <v>247</v>
      </c>
      <c r="C846" s="4" t="s">
        <v>265</v>
      </c>
      <c r="D846" s="4" t="s">
        <v>1506</v>
      </c>
      <c r="E846" s="54">
        <v>1852.08148125</v>
      </c>
      <c r="F846" s="123">
        <v>4767.2624999999998</v>
      </c>
      <c r="G846" s="123">
        <v>2915.1810187499996</v>
      </c>
      <c r="I846" s="4" t="s">
        <v>3635</v>
      </c>
    </row>
    <row r="847" spans="1:9">
      <c r="A847" s="4" t="s">
        <v>3634</v>
      </c>
      <c r="B847" s="4" t="s">
        <v>247</v>
      </c>
      <c r="C847" s="4" t="s">
        <v>251</v>
      </c>
      <c r="D847" s="4" t="s">
        <v>1335</v>
      </c>
      <c r="E847" s="54">
        <v>5443.6316760000009</v>
      </c>
      <c r="F847" s="123">
        <v>7624.134</v>
      </c>
      <c r="G847" s="123">
        <v>2180.5023239999991</v>
      </c>
      <c r="I847" s="4" t="s">
        <v>3636</v>
      </c>
    </row>
    <row r="848" spans="1:9">
      <c r="A848" s="4" t="s">
        <v>3635</v>
      </c>
      <c r="B848" s="4" t="s">
        <v>267</v>
      </c>
      <c r="C848" s="4" t="s">
        <v>279</v>
      </c>
      <c r="D848" s="4" t="s">
        <v>1480</v>
      </c>
      <c r="E848" s="54">
        <v>2516.1056550000003</v>
      </c>
      <c r="F848" s="123">
        <v>3523.9575000000004</v>
      </c>
      <c r="G848" s="123">
        <v>1007.8518450000001</v>
      </c>
      <c r="I848" s="4" t="s">
        <v>3637</v>
      </c>
    </row>
    <row r="849" spans="1:9">
      <c r="A849" s="4" t="s">
        <v>3636</v>
      </c>
      <c r="B849" s="4" t="s">
        <v>275</v>
      </c>
      <c r="C849" s="4" t="s">
        <v>256</v>
      </c>
      <c r="D849" s="4" t="s">
        <v>313</v>
      </c>
      <c r="E849" s="54">
        <v>4619.6170020000009</v>
      </c>
      <c r="F849" s="123">
        <v>4999.5855000000001</v>
      </c>
      <c r="G849" s="123">
        <v>379.96849799999927</v>
      </c>
      <c r="I849" s="4" t="s">
        <v>3638</v>
      </c>
    </row>
    <row r="850" spans="1:9">
      <c r="A850" s="4" t="s">
        <v>3637</v>
      </c>
      <c r="B850" s="4" t="s">
        <v>275</v>
      </c>
      <c r="C850" s="4" t="s">
        <v>259</v>
      </c>
      <c r="D850" s="4" t="s">
        <v>643</v>
      </c>
      <c r="E850" s="54">
        <v>4875.7564170000005</v>
      </c>
      <c r="F850" s="123">
        <v>6828.7905000000001</v>
      </c>
      <c r="G850" s="123">
        <v>1953.0340829999996</v>
      </c>
      <c r="I850" s="4" t="s">
        <v>3639</v>
      </c>
    </row>
    <row r="851" spans="1:9">
      <c r="A851" s="4" t="s">
        <v>3638</v>
      </c>
      <c r="B851" s="4" t="s">
        <v>247</v>
      </c>
      <c r="C851" s="4" t="s">
        <v>259</v>
      </c>
      <c r="D851" s="4" t="s">
        <v>1936</v>
      </c>
      <c r="E851" s="54">
        <v>7146.2671875000005</v>
      </c>
      <c r="F851" s="123">
        <v>9074.625</v>
      </c>
      <c r="G851" s="123">
        <v>1928.3578124999995</v>
      </c>
      <c r="I851" s="4" t="s">
        <v>3640</v>
      </c>
    </row>
    <row r="852" spans="1:9">
      <c r="A852" s="4" t="s">
        <v>3639</v>
      </c>
      <c r="B852" s="4" t="s">
        <v>264</v>
      </c>
      <c r="C852" s="4" t="s">
        <v>262</v>
      </c>
      <c r="D852" s="4" t="s">
        <v>1257</v>
      </c>
      <c r="E852" s="54">
        <v>3640.0525875000008</v>
      </c>
      <c r="F852" s="123">
        <v>4622.2890000000007</v>
      </c>
      <c r="G852" s="123">
        <v>982.23641249999991</v>
      </c>
      <c r="I852" s="4" t="s">
        <v>3641</v>
      </c>
    </row>
    <row r="853" spans="1:9">
      <c r="A853" s="4" t="s">
        <v>3640</v>
      </c>
      <c r="B853" s="4" t="s">
        <v>247</v>
      </c>
      <c r="C853" s="4" t="s">
        <v>276</v>
      </c>
      <c r="D853" s="4" t="s">
        <v>1570</v>
      </c>
      <c r="E853" s="54">
        <v>2254.3928820000001</v>
      </c>
      <c r="F853" s="123">
        <v>3157.413</v>
      </c>
      <c r="G853" s="123">
        <v>903.02011799999991</v>
      </c>
      <c r="I853" s="4" t="s">
        <v>3642</v>
      </c>
    </row>
    <row r="854" spans="1:9">
      <c r="A854" s="4" t="s">
        <v>3641</v>
      </c>
      <c r="B854" s="4" t="s">
        <v>243</v>
      </c>
      <c r="C854" s="4" t="s">
        <v>245</v>
      </c>
      <c r="D854" s="4" t="s">
        <v>384</v>
      </c>
      <c r="E854" s="54">
        <v>3923.6485522500002</v>
      </c>
      <c r="F854" s="123">
        <v>8690.2515000000003</v>
      </c>
      <c r="G854" s="123">
        <v>4766.6029477499997</v>
      </c>
      <c r="I854" s="4" t="s">
        <v>3643</v>
      </c>
    </row>
    <row r="855" spans="1:9">
      <c r="A855" s="4" t="s">
        <v>3642</v>
      </c>
      <c r="B855" s="4" t="s">
        <v>275</v>
      </c>
      <c r="C855" s="4" t="s">
        <v>259</v>
      </c>
      <c r="D855" s="4" t="s">
        <v>1335</v>
      </c>
      <c r="E855" s="54">
        <v>8645.4133920000004</v>
      </c>
      <c r="F855" s="123">
        <v>9356.5079999999998</v>
      </c>
      <c r="G855" s="123">
        <v>711.09460799999943</v>
      </c>
      <c r="I855" s="4" t="s">
        <v>3644</v>
      </c>
    </row>
    <row r="856" spans="1:9">
      <c r="A856" s="4" t="s">
        <v>3643</v>
      </c>
      <c r="B856" s="4" t="s">
        <v>247</v>
      </c>
      <c r="C856" s="4" t="s">
        <v>256</v>
      </c>
      <c r="D856" s="4" t="s">
        <v>1916</v>
      </c>
      <c r="E856" s="54">
        <v>6675.8394780000017</v>
      </c>
      <c r="F856" s="123">
        <v>7224.9345000000003</v>
      </c>
      <c r="G856" s="123">
        <v>549.09502199999861</v>
      </c>
      <c r="I856" s="4" t="s">
        <v>3645</v>
      </c>
    </row>
    <row r="857" spans="1:9">
      <c r="A857" s="4" t="s">
        <v>3644</v>
      </c>
      <c r="B857" s="4" t="s">
        <v>264</v>
      </c>
      <c r="C857" s="4" t="s">
        <v>268</v>
      </c>
      <c r="D857" s="4" t="s">
        <v>686</v>
      </c>
      <c r="E857" s="54">
        <v>5575.2490080000007</v>
      </c>
      <c r="F857" s="123">
        <v>7808.4720000000007</v>
      </c>
      <c r="G857" s="123">
        <v>2233.222992</v>
      </c>
      <c r="I857" s="4" t="s">
        <v>3646</v>
      </c>
    </row>
    <row r="858" spans="1:9">
      <c r="A858" s="4" t="s">
        <v>3645</v>
      </c>
      <c r="B858" s="4" t="s">
        <v>267</v>
      </c>
      <c r="C858" s="4" t="s">
        <v>262</v>
      </c>
      <c r="D858" s="4" t="s">
        <v>274</v>
      </c>
      <c r="E858" s="54">
        <v>2956.6172475000003</v>
      </c>
      <c r="F858" s="123">
        <v>6257.3910000000005</v>
      </c>
      <c r="G858" s="123">
        <v>3300.7737525000002</v>
      </c>
      <c r="I858" s="4" t="s">
        <v>3647</v>
      </c>
    </row>
    <row r="859" spans="1:9">
      <c r="A859" s="4" t="s">
        <v>3646</v>
      </c>
      <c r="B859" s="4" t="s">
        <v>267</v>
      </c>
      <c r="C859" s="4" t="s">
        <v>245</v>
      </c>
      <c r="D859" s="4" t="s">
        <v>671</v>
      </c>
      <c r="E859" s="54">
        <v>661.52028600000017</v>
      </c>
      <c r="F859" s="123">
        <v>926.49900000000002</v>
      </c>
      <c r="G859" s="123">
        <v>264.97871399999985</v>
      </c>
      <c r="I859" s="4" t="s">
        <v>3648</v>
      </c>
    </row>
    <row r="860" spans="1:9">
      <c r="A860" s="4" t="s">
        <v>3647</v>
      </c>
      <c r="B860" s="4" t="s">
        <v>267</v>
      </c>
      <c r="C860" s="4" t="s">
        <v>276</v>
      </c>
      <c r="D860" s="4" t="s">
        <v>1279</v>
      </c>
      <c r="E860" s="54">
        <v>4628.31826275</v>
      </c>
      <c r="F860" s="123">
        <v>7471.0545000000002</v>
      </c>
      <c r="G860" s="123">
        <v>2842.7362372500002</v>
      </c>
      <c r="I860" s="4" t="s">
        <v>3649</v>
      </c>
    </row>
    <row r="861" spans="1:9">
      <c r="A861" s="4" t="s">
        <v>3648</v>
      </c>
      <c r="B861" s="4" t="s">
        <v>247</v>
      </c>
      <c r="C861" s="4" t="s">
        <v>268</v>
      </c>
      <c r="D861" s="4" t="s">
        <v>1748</v>
      </c>
      <c r="E861" s="54">
        <v>2755.1309625000004</v>
      </c>
      <c r="F861" s="123">
        <v>3498.5790000000002</v>
      </c>
      <c r="G861" s="123">
        <v>743.44803749999983</v>
      </c>
      <c r="I861" s="4" t="s">
        <v>3650</v>
      </c>
    </row>
    <row r="862" spans="1:9">
      <c r="A862" s="4" t="s">
        <v>3649</v>
      </c>
      <c r="B862" s="4" t="s">
        <v>247</v>
      </c>
      <c r="C862" s="4" t="s">
        <v>254</v>
      </c>
      <c r="D862" s="4" t="s">
        <v>1512</v>
      </c>
      <c r="E862" s="54">
        <v>5796.3822840000003</v>
      </c>
      <c r="F862" s="123">
        <v>6273.1410000000005</v>
      </c>
      <c r="G862" s="123">
        <v>476.75871600000028</v>
      </c>
      <c r="I862" s="4" t="s">
        <v>3651</v>
      </c>
    </row>
    <row r="863" spans="1:9">
      <c r="A863" s="4" t="s">
        <v>3650</v>
      </c>
      <c r="B863" s="4" t="s">
        <v>275</v>
      </c>
      <c r="C863" s="4" t="s">
        <v>276</v>
      </c>
      <c r="D863" s="4" t="s">
        <v>1079</v>
      </c>
      <c r="E863" s="54">
        <v>2956.9337752500005</v>
      </c>
      <c r="F863" s="123">
        <v>6549.1335000000008</v>
      </c>
      <c r="G863" s="123">
        <v>3592.1997247500003</v>
      </c>
      <c r="I863" s="4" t="s">
        <v>3652</v>
      </c>
    </row>
    <row r="864" spans="1:9">
      <c r="A864" s="4" t="s">
        <v>3651</v>
      </c>
      <c r="B864" s="4" t="s">
        <v>267</v>
      </c>
      <c r="C864" s="4" t="s">
        <v>259</v>
      </c>
      <c r="D864" s="4" t="s">
        <v>1321</v>
      </c>
      <c r="E864" s="54">
        <v>384.47703000000007</v>
      </c>
      <c r="F864" s="123">
        <v>813.70800000000008</v>
      </c>
      <c r="G864" s="123">
        <v>429.23097000000001</v>
      </c>
      <c r="I864" s="4" t="s">
        <v>3653</v>
      </c>
    </row>
    <row r="865" spans="1:9">
      <c r="A865" s="4" t="s">
        <v>3652</v>
      </c>
      <c r="B865" s="4" t="s">
        <v>247</v>
      </c>
      <c r="C865" s="4" t="s">
        <v>303</v>
      </c>
      <c r="D865" s="4" t="s">
        <v>1469</v>
      </c>
      <c r="E865" s="54">
        <v>4901.9415637499997</v>
      </c>
      <c r="F865" s="123">
        <v>4993.0650000000005</v>
      </c>
      <c r="G865" s="123">
        <v>91.12343625000085</v>
      </c>
      <c r="I865" s="4" t="s">
        <v>3654</v>
      </c>
    </row>
    <row r="866" spans="1:9">
      <c r="A866" s="4" t="s">
        <v>3653</v>
      </c>
      <c r="B866" s="4" t="s">
        <v>275</v>
      </c>
      <c r="C866" s="4" t="s">
        <v>268</v>
      </c>
      <c r="D866" s="4" t="s">
        <v>562</v>
      </c>
      <c r="E866" s="54">
        <v>2040.4777837500001</v>
      </c>
      <c r="F866" s="123">
        <v>4318.4715000000006</v>
      </c>
      <c r="G866" s="123">
        <v>2277.9937162500005</v>
      </c>
      <c r="I866" s="4" t="s">
        <v>3655</v>
      </c>
    </row>
    <row r="867" spans="1:9">
      <c r="A867" s="4" t="s">
        <v>3654</v>
      </c>
      <c r="B867" s="4" t="s">
        <v>267</v>
      </c>
      <c r="C867" s="4" t="s">
        <v>276</v>
      </c>
      <c r="D867" s="4" t="s">
        <v>2090</v>
      </c>
      <c r="E867" s="54">
        <v>4913.0464950000005</v>
      </c>
      <c r="F867" s="123">
        <v>10397.982</v>
      </c>
      <c r="G867" s="123">
        <v>5484.9355049999995</v>
      </c>
      <c r="I867" s="4" t="s">
        <v>3656</v>
      </c>
    </row>
    <row r="868" spans="1:9">
      <c r="A868" s="4" t="s">
        <v>3655</v>
      </c>
      <c r="B868" s="4" t="s">
        <v>267</v>
      </c>
      <c r="C868" s="4" t="s">
        <v>265</v>
      </c>
      <c r="D868" s="4" t="s">
        <v>726</v>
      </c>
      <c r="E868" s="54">
        <v>5457.2344312499999</v>
      </c>
      <c r="F868" s="123">
        <v>6929.8215</v>
      </c>
      <c r="G868" s="123">
        <v>1472.5870687500001</v>
      </c>
      <c r="I868" s="4" t="s">
        <v>3657</v>
      </c>
    </row>
    <row r="869" spans="1:9">
      <c r="A869" s="4" t="s">
        <v>3656</v>
      </c>
      <c r="B869" s="4" t="s">
        <v>247</v>
      </c>
      <c r="C869" s="4" t="s">
        <v>303</v>
      </c>
      <c r="D869" s="4" t="s">
        <v>2017</v>
      </c>
      <c r="E869" s="54">
        <v>468.89589599999999</v>
      </c>
      <c r="F869" s="123">
        <v>769.94399999999996</v>
      </c>
      <c r="G869" s="123">
        <v>301.04810399999997</v>
      </c>
      <c r="I869" s="4" t="s">
        <v>3658</v>
      </c>
    </row>
    <row r="870" spans="1:9">
      <c r="A870" s="4" t="s">
        <v>3657</v>
      </c>
      <c r="B870" s="4" t="s">
        <v>247</v>
      </c>
      <c r="C870" s="4" t="s">
        <v>265</v>
      </c>
      <c r="D870" s="4" t="s">
        <v>1156</v>
      </c>
      <c r="E870" s="54">
        <v>1537.6812255</v>
      </c>
      <c r="F870" s="123">
        <v>3405.7170000000001</v>
      </c>
      <c r="G870" s="123">
        <v>1868.0357745000001</v>
      </c>
      <c r="I870" s="4" t="s">
        <v>3659</v>
      </c>
    </row>
    <row r="871" spans="1:9">
      <c r="A871" s="4" t="s">
        <v>3658</v>
      </c>
      <c r="B871" s="4" t="s">
        <v>247</v>
      </c>
      <c r="C871" s="4" t="s">
        <v>279</v>
      </c>
      <c r="D871" s="4" t="s">
        <v>2114</v>
      </c>
      <c r="E871" s="54">
        <v>1348.4873745</v>
      </c>
      <c r="F871" s="123">
        <v>2986.683</v>
      </c>
      <c r="G871" s="123">
        <v>1638.1956255</v>
      </c>
      <c r="I871" s="4" t="s">
        <v>3660</v>
      </c>
    </row>
    <row r="872" spans="1:9">
      <c r="A872" s="4" t="s">
        <v>3659</v>
      </c>
      <c r="B872" s="4" t="s">
        <v>264</v>
      </c>
      <c r="C872" s="4" t="s">
        <v>262</v>
      </c>
      <c r="D872" s="4" t="s">
        <v>2078</v>
      </c>
      <c r="E872" s="54">
        <v>3763.9184624999998</v>
      </c>
      <c r="F872" s="123">
        <v>4779.5789999999997</v>
      </c>
      <c r="G872" s="123">
        <v>1015.6605374999999</v>
      </c>
      <c r="I872" s="4" t="s">
        <v>3661</v>
      </c>
    </row>
    <row r="873" spans="1:9">
      <c r="A873" s="4" t="s">
        <v>3660</v>
      </c>
      <c r="B873" s="4" t="s">
        <v>267</v>
      </c>
      <c r="C873" s="4" t="s">
        <v>279</v>
      </c>
      <c r="D873" s="4" t="s">
        <v>1951</v>
      </c>
      <c r="E873" s="54">
        <v>3964.0207792500005</v>
      </c>
      <c r="F873" s="123">
        <v>8779.6695</v>
      </c>
      <c r="G873" s="123">
        <v>4815.6487207499995</v>
      </c>
      <c r="I873" s="4" t="s">
        <v>3662</v>
      </c>
    </row>
    <row r="874" spans="1:9">
      <c r="A874" s="4" t="s">
        <v>3661</v>
      </c>
      <c r="B874" s="4" t="s">
        <v>264</v>
      </c>
      <c r="C874" s="4" t="s">
        <v>259</v>
      </c>
      <c r="D874" s="4" t="s">
        <v>1115</v>
      </c>
      <c r="E874" s="54">
        <v>9351.675333000001</v>
      </c>
      <c r="F874" s="123">
        <v>9525.5159999999996</v>
      </c>
      <c r="G874" s="123">
        <v>173.84066699999858</v>
      </c>
      <c r="I874" s="4" t="s">
        <v>3663</v>
      </c>
    </row>
    <row r="875" spans="1:9">
      <c r="A875" s="4" t="s">
        <v>3662</v>
      </c>
      <c r="B875" s="4" t="s">
        <v>243</v>
      </c>
      <c r="C875" s="4" t="s">
        <v>317</v>
      </c>
      <c r="D875" s="4" t="s">
        <v>1029</v>
      </c>
      <c r="E875" s="54">
        <v>3622.8062351250001</v>
      </c>
      <c r="F875" s="123">
        <v>3690.1514999999999</v>
      </c>
      <c r="G875" s="123">
        <v>67.345264874999884</v>
      </c>
      <c r="I875" s="4" t="s">
        <v>3664</v>
      </c>
    </row>
    <row r="876" spans="1:9">
      <c r="A876" s="4" t="s">
        <v>3663</v>
      </c>
      <c r="B876" s="4" t="s">
        <v>247</v>
      </c>
      <c r="C876" s="4" t="s">
        <v>245</v>
      </c>
      <c r="D876" s="4" t="s">
        <v>249</v>
      </c>
      <c r="E876" s="54">
        <v>7686.0759937499997</v>
      </c>
      <c r="F876" s="123">
        <v>9760.0964999999997</v>
      </c>
      <c r="G876" s="123">
        <v>2074.0205062499999</v>
      </c>
      <c r="I876" s="4" t="s">
        <v>3665</v>
      </c>
    </row>
    <row r="877" spans="1:9">
      <c r="A877" s="4" t="s">
        <v>3664</v>
      </c>
      <c r="B877" s="4" t="s">
        <v>267</v>
      </c>
      <c r="C877" s="4" t="s">
        <v>279</v>
      </c>
      <c r="D877" s="4" t="s">
        <v>1259</v>
      </c>
      <c r="E877" s="54">
        <v>1519.5146715000003</v>
      </c>
      <c r="F877" s="123">
        <v>3365.4809999999998</v>
      </c>
      <c r="G877" s="123">
        <v>1845.9663284999995</v>
      </c>
      <c r="I877" s="4" t="s">
        <v>3666</v>
      </c>
    </row>
    <row r="878" spans="1:9">
      <c r="A878" s="4" t="s">
        <v>3665</v>
      </c>
      <c r="B878" s="4" t="s">
        <v>243</v>
      </c>
      <c r="C878" s="4" t="s">
        <v>281</v>
      </c>
      <c r="D878" s="4" t="s">
        <v>896</v>
      </c>
      <c r="E878" s="54">
        <v>2608.28568</v>
      </c>
      <c r="F878" s="123">
        <v>2822.82</v>
      </c>
      <c r="G878" s="123">
        <v>214.53432000000021</v>
      </c>
      <c r="I878" s="4" t="s">
        <v>3667</v>
      </c>
    </row>
    <row r="879" spans="1:9">
      <c r="A879" s="4" t="s">
        <v>3666</v>
      </c>
      <c r="B879" s="4" t="s">
        <v>267</v>
      </c>
      <c r="C879" s="4" t="s">
        <v>288</v>
      </c>
      <c r="D879" s="4" t="s">
        <v>1198</v>
      </c>
      <c r="E879" s="54">
        <v>4085.4652335000001</v>
      </c>
      <c r="F879" s="123">
        <v>6708.4814999999999</v>
      </c>
      <c r="G879" s="123">
        <v>2623.0162664999998</v>
      </c>
      <c r="I879" s="4" t="s">
        <v>3668</v>
      </c>
    </row>
    <row r="880" spans="1:9">
      <c r="A880" s="4" t="s">
        <v>3667</v>
      </c>
      <c r="B880" s="4" t="s">
        <v>275</v>
      </c>
      <c r="C880" s="4" t="s">
        <v>259</v>
      </c>
      <c r="D880" s="4" t="s">
        <v>1483</v>
      </c>
      <c r="E880" s="54">
        <v>1241.5834620000001</v>
      </c>
      <c r="F880" s="123">
        <v>2749.9080000000004</v>
      </c>
      <c r="G880" s="123">
        <v>1508.3245380000003</v>
      </c>
      <c r="I880" s="4" t="s">
        <v>3669</v>
      </c>
    </row>
    <row r="881" spans="1:9">
      <c r="A881" s="4" t="s">
        <v>3668</v>
      </c>
      <c r="B881" s="4" t="s">
        <v>247</v>
      </c>
      <c r="C881" s="4" t="s">
        <v>254</v>
      </c>
      <c r="D881" s="4" t="s">
        <v>508</v>
      </c>
      <c r="E881" s="54">
        <v>1650.1040325000004</v>
      </c>
      <c r="F881" s="123">
        <v>2857.3230000000003</v>
      </c>
      <c r="G881" s="123">
        <v>1207.2189675</v>
      </c>
      <c r="I881" s="4" t="s">
        <v>3670</v>
      </c>
    </row>
    <row r="882" spans="1:9">
      <c r="A882" s="4" t="s">
        <v>3669</v>
      </c>
      <c r="B882" s="4" t="s">
        <v>267</v>
      </c>
      <c r="C882" s="4" t="s">
        <v>254</v>
      </c>
      <c r="D882" s="4" t="s">
        <v>1318</v>
      </c>
      <c r="E882" s="54">
        <v>5807.8312503750012</v>
      </c>
      <c r="F882" s="123">
        <v>5915.7945</v>
      </c>
      <c r="G882" s="123">
        <v>107.96324962499875</v>
      </c>
      <c r="I882" s="4" t="s">
        <v>3671</v>
      </c>
    </row>
    <row r="883" spans="1:9">
      <c r="A883" s="4" t="s">
        <v>3670</v>
      </c>
      <c r="B883" s="4" t="s">
        <v>267</v>
      </c>
      <c r="C883" s="4" t="s">
        <v>281</v>
      </c>
      <c r="D883" s="4" t="s">
        <v>2086</v>
      </c>
      <c r="E883" s="54">
        <v>4866.0833025000002</v>
      </c>
      <c r="F883" s="123">
        <v>10298.589</v>
      </c>
      <c r="G883" s="123">
        <v>5432.5056974999998</v>
      </c>
      <c r="I883" s="4" t="s">
        <v>3672</v>
      </c>
    </row>
    <row r="884" spans="1:9">
      <c r="A884" s="4" t="s">
        <v>3671</v>
      </c>
      <c r="B884" s="4" t="s">
        <v>264</v>
      </c>
      <c r="C884" s="4" t="s">
        <v>303</v>
      </c>
      <c r="D884" s="4" t="s">
        <v>958</v>
      </c>
      <c r="E884" s="54">
        <v>684.18978075000007</v>
      </c>
      <c r="F884" s="123">
        <v>1515.3705</v>
      </c>
      <c r="G884" s="123">
        <v>831.18071924999992</v>
      </c>
      <c r="I884" s="4" t="s">
        <v>3673</v>
      </c>
    </row>
    <row r="885" spans="1:9">
      <c r="A885" s="4" t="s">
        <v>3672</v>
      </c>
      <c r="B885" s="4" t="s">
        <v>264</v>
      </c>
      <c r="C885" s="4" t="s">
        <v>251</v>
      </c>
      <c r="D885" s="4" t="s">
        <v>474</v>
      </c>
      <c r="E885" s="54">
        <v>6123.7859760000019</v>
      </c>
      <c r="F885" s="123">
        <v>6627.4740000000002</v>
      </c>
      <c r="G885" s="123">
        <v>503.68802399999822</v>
      </c>
      <c r="I885" s="4" t="s">
        <v>3674</v>
      </c>
    </row>
    <row r="886" spans="1:9">
      <c r="A886" s="4" t="s">
        <v>3673</v>
      </c>
      <c r="B886" s="4" t="s">
        <v>267</v>
      </c>
      <c r="C886" s="4" t="s">
        <v>251</v>
      </c>
      <c r="D886" s="4" t="s">
        <v>590</v>
      </c>
      <c r="E886" s="54">
        <v>2672.2284749999999</v>
      </c>
      <c r="F886" s="123">
        <v>5655.51</v>
      </c>
      <c r="G886" s="123">
        <v>2983.2815250000003</v>
      </c>
      <c r="I886" s="4" t="s">
        <v>3675</v>
      </c>
    </row>
    <row r="887" spans="1:9">
      <c r="A887" s="4" t="s">
        <v>3674</v>
      </c>
      <c r="B887" s="4" t="s">
        <v>243</v>
      </c>
      <c r="C887" s="4" t="s">
        <v>256</v>
      </c>
      <c r="D887" s="4" t="s">
        <v>439</v>
      </c>
      <c r="E887" s="54">
        <v>2134.3971127499999</v>
      </c>
      <c r="F887" s="123">
        <v>3445.3544999999999</v>
      </c>
      <c r="G887" s="123">
        <v>1310.95738725</v>
      </c>
      <c r="I887" s="4" t="s">
        <v>3676</v>
      </c>
    </row>
    <row r="888" spans="1:9">
      <c r="A888" s="4" t="s">
        <v>3675</v>
      </c>
      <c r="B888" s="4" t="s">
        <v>243</v>
      </c>
      <c r="C888" s="4" t="s">
        <v>259</v>
      </c>
      <c r="D888" s="4" t="s">
        <v>1653</v>
      </c>
      <c r="E888" s="54">
        <v>1550.4898499999999</v>
      </c>
      <c r="F888" s="123">
        <v>3281.46</v>
      </c>
      <c r="G888" s="123">
        <v>1730.9701500000001</v>
      </c>
      <c r="I888" s="4" t="s">
        <v>3677</v>
      </c>
    </row>
    <row r="889" spans="1:9">
      <c r="A889" s="4" t="s">
        <v>3676</v>
      </c>
      <c r="B889" s="4" t="s">
        <v>247</v>
      </c>
      <c r="C889" s="4" t="s">
        <v>279</v>
      </c>
      <c r="D889" s="4" t="s">
        <v>1185</v>
      </c>
      <c r="E889" s="54">
        <v>8491.9774747500014</v>
      </c>
      <c r="F889" s="123">
        <v>8649.8370000000014</v>
      </c>
      <c r="G889" s="123">
        <v>157.85952524999993</v>
      </c>
      <c r="I889" s="4" t="s">
        <v>3678</v>
      </c>
    </row>
    <row r="890" spans="1:9">
      <c r="A890" s="4" t="s">
        <v>3677</v>
      </c>
      <c r="B890" s="4" t="s">
        <v>264</v>
      </c>
      <c r="C890" s="4" t="s">
        <v>276</v>
      </c>
      <c r="D890" s="4" t="s">
        <v>2082</v>
      </c>
      <c r="E890" s="54">
        <v>946.4563394999999</v>
      </c>
      <c r="F890" s="123">
        <v>1554.1154999999999</v>
      </c>
      <c r="G890" s="123">
        <v>607.65916049999998</v>
      </c>
      <c r="I890" s="4" t="s">
        <v>3679</v>
      </c>
    </row>
    <row r="891" spans="1:9">
      <c r="A891" s="4" t="s">
        <v>3678</v>
      </c>
      <c r="B891" s="4" t="s">
        <v>247</v>
      </c>
      <c r="C891" s="4" t="s">
        <v>276</v>
      </c>
      <c r="D891" s="4" t="s">
        <v>2088</v>
      </c>
      <c r="E891" s="54">
        <v>761.09257349999996</v>
      </c>
      <c r="F891" s="123">
        <v>1249.7415000000001</v>
      </c>
      <c r="G891" s="123">
        <v>488.64892650000013</v>
      </c>
      <c r="I891" s="4" t="s">
        <v>3680</v>
      </c>
    </row>
    <row r="892" spans="1:9">
      <c r="A892" s="4" t="s">
        <v>3679</v>
      </c>
      <c r="B892" s="4" t="s">
        <v>247</v>
      </c>
      <c r="C892" s="4" t="s">
        <v>265</v>
      </c>
      <c r="D892" s="4" t="s">
        <v>622</v>
      </c>
      <c r="E892" s="54">
        <v>3048.0727095000002</v>
      </c>
      <c r="F892" s="123">
        <v>7845.7470000000003</v>
      </c>
      <c r="G892" s="123">
        <v>4797.6742905000001</v>
      </c>
      <c r="I892" s="4" t="s">
        <v>3681</v>
      </c>
    </row>
    <row r="893" spans="1:9">
      <c r="A893" s="4" t="s">
        <v>3680</v>
      </c>
      <c r="B893" s="4" t="s">
        <v>275</v>
      </c>
      <c r="C893" s="4" t="s">
        <v>245</v>
      </c>
      <c r="D893" s="4" t="s">
        <v>429</v>
      </c>
      <c r="E893" s="54">
        <v>2560.1576962500003</v>
      </c>
      <c r="F893" s="123">
        <v>4433.1734999999999</v>
      </c>
      <c r="G893" s="123">
        <v>1873.0158037499996</v>
      </c>
      <c r="I893" s="4" t="s">
        <v>3682</v>
      </c>
    </row>
    <row r="894" spans="1:9">
      <c r="A894" s="4" t="s">
        <v>3681</v>
      </c>
      <c r="B894" s="4" t="s">
        <v>264</v>
      </c>
      <c r="C894" s="4" t="s">
        <v>262</v>
      </c>
      <c r="D894" s="4" t="s">
        <v>1955</v>
      </c>
      <c r="E894" s="54">
        <v>911.29127512500008</v>
      </c>
      <c r="F894" s="123">
        <v>928.23149999999998</v>
      </c>
      <c r="G894" s="123">
        <v>16.940224874999899</v>
      </c>
      <c r="I894" s="4" t="s">
        <v>3683</v>
      </c>
    </row>
    <row r="895" spans="1:9">
      <c r="A895" s="4" t="s">
        <v>3682</v>
      </c>
      <c r="B895" s="4" t="s">
        <v>247</v>
      </c>
      <c r="C895" s="4" t="s">
        <v>259</v>
      </c>
      <c r="D895" s="4" t="s">
        <v>1627</v>
      </c>
      <c r="E895" s="54">
        <v>3171.0213045</v>
      </c>
      <c r="F895" s="123">
        <v>7023.3029999999999</v>
      </c>
      <c r="G895" s="123">
        <v>3852.2816954999998</v>
      </c>
      <c r="I895" s="4" t="s">
        <v>3684</v>
      </c>
    </row>
    <row r="896" spans="1:9">
      <c r="A896" s="4" t="s">
        <v>3683</v>
      </c>
      <c r="B896" s="4" t="s">
        <v>247</v>
      </c>
      <c r="C896" s="4" t="s">
        <v>256</v>
      </c>
      <c r="D896" s="4" t="s">
        <v>1329</v>
      </c>
      <c r="E896" s="54">
        <v>2999.6340412500008</v>
      </c>
      <c r="F896" s="123">
        <v>3055.3950000000004</v>
      </c>
      <c r="G896" s="123">
        <v>55.760958749999645</v>
      </c>
      <c r="I896" s="4" t="s">
        <v>3685</v>
      </c>
    </row>
    <row r="897" spans="1:9">
      <c r="A897" s="4" t="s">
        <v>3684</v>
      </c>
      <c r="B897" s="4" t="s">
        <v>267</v>
      </c>
      <c r="C897" s="4" t="s">
        <v>317</v>
      </c>
      <c r="D897" s="4" t="s">
        <v>430</v>
      </c>
      <c r="E897" s="54">
        <v>3572.0890301250006</v>
      </c>
      <c r="F897" s="123">
        <v>3638.4915000000001</v>
      </c>
      <c r="G897" s="123">
        <v>66.402469874999497</v>
      </c>
      <c r="I897" s="4" t="s">
        <v>3686</v>
      </c>
    </row>
    <row r="898" spans="1:9">
      <c r="A898" s="4" t="s">
        <v>3685</v>
      </c>
      <c r="B898" s="4" t="s">
        <v>275</v>
      </c>
      <c r="C898" s="4" t="s">
        <v>276</v>
      </c>
      <c r="D898" s="4" t="s">
        <v>1781</v>
      </c>
      <c r="E898" s="54">
        <v>3753.131382</v>
      </c>
      <c r="F898" s="123">
        <v>4061.8305</v>
      </c>
      <c r="G898" s="123">
        <v>308.699118</v>
      </c>
      <c r="I898" s="4" t="s">
        <v>3687</v>
      </c>
    </row>
    <row r="899" spans="1:9">
      <c r="A899" s="4" t="s">
        <v>3686</v>
      </c>
      <c r="B899" s="4" t="s">
        <v>247</v>
      </c>
      <c r="C899" s="4" t="s">
        <v>303</v>
      </c>
      <c r="D899" s="4" t="s">
        <v>1095</v>
      </c>
      <c r="E899" s="54">
        <v>5149.5918390000006</v>
      </c>
      <c r="F899" s="123">
        <v>7212.3135000000002</v>
      </c>
      <c r="G899" s="123">
        <v>2062.7216609999996</v>
      </c>
      <c r="I899" s="4" t="s">
        <v>3688</v>
      </c>
    </row>
    <row r="900" spans="1:9">
      <c r="A900" s="4" t="s">
        <v>3687</v>
      </c>
      <c r="B900" s="4" t="s">
        <v>275</v>
      </c>
      <c r="C900" s="4" t="s">
        <v>265</v>
      </c>
      <c r="D900" s="4" t="s">
        <v>435</v>
      </c>
      <c r="E900" s="54">
        <v>2780.4546157499999</v>
      </c>
      <c r="F900" s="123">
        <v>6158.2605000000003</v>
      </c>
      <c r="G900" s="123">
        <v>3377.8058842500004</v>
      </c>
      <c r="I900" s="4" t="s">
        <v>3689</v>
      </c>
    </row>
    <row r="901" spans="1:9">
      <c r="A901" s="4" t="s">
        <v>3688</v>
      </c>
      <c r="B901" s="4" t="s">
        <v>247</v>
      </c>
      <c r="C901" s="4" t="s">
        <v>251</v>
      </c>
      <c r="D901" s="4" t="s">
        <v>808</v>
      </c>
      <c r="E901" s="54">
        <v>2589.3263182500004</v>
      </c>
      <c r="F901" s="123">
        <v>4179.7035000000005</v>
      </c>
      <c r="G901" s="123">
        <v>1590.3771817500001</v>
      </c>
      <c r="I901" s="4" t="s">
        <v>3690</v>
      </c>
    </row>
    <row r="902" spans="1:9">
      <c r="A902" s="4" t="s">
        <v>3689</v>
      </c>
      <c r="B902" s="4" t="s">
        <v>264</v>
      </c>
      <c r="C902" s="4" t="s">
        <v>262</v>
      </c>
      <c r="D902" s="4" t="s">
        <v>647</v>
      </c>
      <c r="E902" s="54">
        <v>626.80167900000015</v>
      </c>
      <c r="F902" s="123">
        <v>877.87350000000004</v>
      </c>
      <c r="G902" s="123">
        <v>251.07182099999989</v>
      </c>
      <c r="I902" s="4" t="s">
        <v>3691</v>
      </c>
    </row>
    <row r="903" spans="1:9">
      <c r="A903" s="4" t="s">
        <v>3690</v>
      </c>
      <c r="B903" s="4" t="s">
        <v>247</v>
      </c>
      <c r="C903" s="4" t="s">
        <v>288</v>
      </c>
      <c r="D903" s="4" t="s">
        <v>607</v>
      </c>
      <c r="E903" s="54">
        <v>4516.2802282500006</v>
      </c>
      <c r="F903" s="123">
        <v>10002.835500000001</v>
      </c>
      <c r="G903" s="123">
        <v>5486.5552717500004</v>
      </c>
      <c r="I903" s="4" t="s">
        <v>3692</v>
      </c>
    </row>
    <row r="904" spans="1:9">
      <c r="A904" s="4" t="s">
        <v>3691</v>
      </c>
      <c r="B904" s="4" t="s">
        <v>247</v>
      </c>
      <c r="C904" s="4" t="s">
        <v>268</v>
      </c>
      <c r="D904" s="4" t="s">
        <v>916</v>
      </c>
      <c r="E904" s="54">
        <v>1813.2837345000003</v>
      </c>
      <c r="F904" s="123">
        <v>4667.3970000000008</v>
      </c>
      <c r="G904" s="123">
        <v>2854.1132655000006</v>
      </c>
      <c r="I904" s="4" t="s">
        <v>3693</v>
      </c>
    </row>
    <row r="905" spans="1:9">
      <c r="A905" s="4" t="s">
        <v>3692</v>
      </c>
      <c r="B905" s="4" t="s">
        <v>247</v>
      </c>
      <c r="C905" s="4" t="s">
        <v>268</v>
      </c>
      <c r="D905" s="4" t="s">
        <v>1930</v>
      </c>
      <c r="E905" s="54">
        <v>2867.0355945000006</v>
      </c>
      <c r="F905" s="123">
        <v>7379.7570000000005</v>
      </c>
      <c r="G905" s="123">
        <v>4512.7214055000004</v>
      </c>
      <c r="I905" s="4" t="s">
        <v>3694</v>
      </c>
    </row>
    <row r="906" spans="1:9">
      <c r="A906" s="4" t="s">
        <v>3693</v>
      </c>
      <c r="B906" s="4" t="s">
        <v>275</v>
      </c>
      <c r="C906" s="4" t="s">
        <v>317</v>
      </c>
      <c r="D906" s="4" t="s">
        <v>1148</v>
      </c>
      <c r="E906" s="54">
        <v>1618.7265517500002</v>
      </c>
      <c r="F906" s="123">
        <v>2612.9565000000002</v>
      </c>
      <c r="G906" s="123">
        <v>994.22994825000001</v>
      </c>
      <c r="I906" s="4" t="s">
        <v>3695</v>
      </c>
    </row>
    <row r="907" spans="1:9">
      <c r="A907" s="4" t="s">
        <v>3694</v>
      </c>
      <c r="B907" s="4" t="s">
        <v>247</v>
      </c>
      <c r="C907" s="4" t="s">
        <v>279</v>
      </c>
      <c r="D907" s="4" t="s">
        <v>1825</v>
      </c>
      <c r="E907" s="54">
        <v>622.16500500000006</v>
      </c>
      <c r="F907" s="123">
        <v>1077.3420000000001</v>
      </c>
      <c r="G907" s="123">
        <v>455.17699500000003</v>
      </c>
      <c r="I907" s="4" t="s">
        <v>3696</v>
      </c>
    </row>
    <row r="908" spans="1:9">
      <c r="A908" s="4" t="s">
        <v>3695</v>
      </c>
      <c r="B908" s="4" t="s">
        <v>275</v>
      </c>
      <c r="C908" s="4" t="s">
        <v>245</v>
      </c>
      <c r="D908" s="4" t="s">
        <v>572</v>
      </c>
      <c r="E908" s="54">
        <v>1157.48310825</v>
      </c>
      <c r="F908" s="123">
        <v>2979.3644999999997</v>
      </c>
      <c r="G908" s="123">
        <v>1821.8813917499997</v>
      </c>
      <c r="I908" s="4" t="s">
        <v>3697</v>
      </c>
    </row>
    <row r="909" spans="1:9">
      <c r="A909" s="4" t="s">
        <v>3696</v>
      </c>
      <c r="B909" s="4" t="s">
        <v>264</v>
      </c>
      <c r="C909" s="4" t="s">
        <v>268</v>
      </c>
      <c r="D909" s="4" t="s">
        <v>1169</v>
      </c>
      <c r="E909" s="54">
        <v>5563.2150000000001</v>
      </c>
      <c r="F909" s="123">
        <v>9135</v>
      </c>
      <c r="G909" s="123">
        <v>3571.7849999999999</v>
      </c>
      <c r="I909" s="4" t="s">
        <v>3698</v>
      </c>
    </row>
    <row r="910" spans="1:9">
      <c r="A910" s="4" t="s">
        <v>3697</v>
      </c>
      <c r="B910" s="4" t="s">
        <v>247</v>
      </c>
      <c r="C910" s="4" t="s">
        <v>256</v>
      </c>
      <c r="D910" s="4" t="s">
        <v>974</v>
      </c>
      <c r="E910" s="54">
        <v>6247.2538484999995</v>
      </c>
      <c r="F910" s="123">
        <v>10258.2165</v>
      </c>
      <c r="G910" s="123">
        <v>4010.9626515000009</v>
      </c>
      <c r="I910" s="4" t="s">
        <v>3699</v>
      </c>
    </row>
    <row r="911" spans="1:9">
      <c r="A911" s="4" t="s">
        <v>3698</v>
      </c>
      <c r="B911" s="4" t="s">
        <v>264</v>
      </c>
      <c r="C911" s="4" t="s">
        <v>268</v>
      </c>
      <c r="D911" s="4" t="s">
        <v>1975</v>
      </c>
      <c r="E911" s="54">
        <v>156.39624000000003</v>
      </c>
      <c r="F911" s="123">
        <v>270.81600000000003</v>
      </c>
      <c r="G911" s="123">
        <v>114.41976</v>
      </c>
      <c r="I911" s="4" t="s">
        <v>3700</v>
      </c>
    </row>
    <row r="912" spans="1:9">
      <c r="A912" s="4" t="s">
        <v>3699</v>
      </c>
      <c r="B912" s="4" t="s">
        <v>243</v>
      </c>
      <c r="C912" s="4" t="s">
        <v>279</v>
      </c>
      <c r="D912" s="4" t="s">
        <v>1180</v>
      </c>
      <c r="E912" s="54">
        <v>2522.2250812500001</v>
      </c>
      <c r="F912" s="123">
        <v>3202.8254999999999</v>
      </c>
      <c r="G912" s="123">
        <v>680.60041874999979</v>
      </c>
      <c r="I912" s="4" t="s">
        <v>3701</v>
      </c>
    </row>
    <row r="913" spans="1:9">
      <c r="A913" s="4" t="s">
        <v>3700</v>
      </c>
      <c r="B913" s="4" t="s">
        <v>247</v>
      </c>
      <c r="C913" s="4" t="s">
        <v>317</v>
      </c>
      <c r="D913" s="4" t="s">
        <v>1417</v>
      </c>
      <c r="E913" s="54">
        <v>8131.1121911250002</v>
      </c>
      <c r="F913" s="123">
        <v>8282.2635000000009</v>
      </c>
      <c r="G913" s="123">
        <v>151.15130887500072</v>
      </c>
      <c r="I913" s="4" t="s">
        <v>3702</v>
      </c>
    </row>
    <row r="914" spans="1:9">
      <c r="A914" s="4" t="s">
        <v>3701</v>
      </c>
      <c r="B914" s="4" t="s">
        <v>264</v>
      </c>
      <c r="C914" s="4" t="s">
        <v>259</v>
      </c>
      <c r="D914" s="4" t="s">
        <v>795</v>
      </c>
      <c r="E914" s="54">
        <v>7214.7758760000015</v>
      </c>
      <c r="F914" s="123">
        <v>7808.1990000000005</v>
      </c>
      <c r="G914" s="123">
        <v>593.42312399999901</v>
      </c>
      <c r="I914" s="4" t="s">
        <v>3703</v>
      </c>
    </row>
    <row r="915" spans="1:9">
      <c r="A915" s="4" t="s">
        <v>3702</v>
      </c>
      <c r="B915" s="4" t="s">
        <v>275</v>
      </c>
      <c r="C915" s="4" t="s">
        <v>281</v>
      </c>
      <c r="D915" s="4" t="s">
        <v>598</v>
      </c>
      <c r="E915" s="54">
        <v>1046.8435950000001</v>
      </c>
      <c r="F915" s="123">
        <v>2215.5419999999999</v>
      </c>
      <c r="G915" s="123">
        <v>1168.6984049999999</v>
      </c>
      <c r="I915" s="4" t="s">
        <v>3704</v>
      </c>
    </row>
    <row r="916" spans="1:9">
      <c r="A916" s="4" t="s">
        <v>3703</v>
      </c>
      <c r="B916" s="4" t="s">
        <v>264</v>
      </c>
      <c r="C916" s="4" t="s">
        <v>254</v>
      </c>
      <c r="D916" s="4" t="s">
        <v>1593</v>
      </c>
      <c r="E916" s="54">
        <v>4408.7155874999999</v>
      </c>
      <c r="F916" s="123">
        <v>9330.6149999999998</v>
      </c>
      <c r="G916" s="123">
        <v>4921.8994124999999</v>
      </c>
      <c r="I916" s="4" t="s">
        <v>3705</v>
      </c>
    </row>
    <row r="917" spans="1:9">
      <c r="A917" s="4" t="s">
        <v>3704</v>
      </c>
      <c r="B917" s="4" t="s">
        <v>247</v>
      </c>
      <c r="C917" s="4" t="s">
        <v>276</v>
      </c>
      <c r="D917" s="4" t="s">
        <v>338</v>
      </c>
      <c r="E917" s="54">
        <v>3935.8006380000006</v>
      </c>
      <c r="F917" s="123">
        <v>4259.5245000000004</v>
      </c>
      <c r="G917" s="123">
        <v>323.72386199999983</v>
      </c>
      <c r="I917" s="4" t="s">
        <v>3706</v>
      </c>
    </row>
    <row r="918" spans="1:9">
      <c r="A918" s="4" t="s">
        <v>3705</v>
      </c>
      <c r="B918" s="4" t="s">
        <v>267</v>
      </c>
      <c r="C918" s="4" t="s">
        <v>265</v>
      </c>
      <c r="D918" s="4" t="s">
        <v>873</v>
      </c>
      <c r="E918" s="54">
        <v>3221.8202047500004</v>
      </c>
      <c r="F918" s="123">
        <v>8292.9735000000001</v>
      </c>
      <c r="G918" s="123">
        <v>5071.1532952500002</v>
      </c>
      <c r="I918" s="4" t="s">
        <v>3707</v>
      </c>
    </row>
    <row r="919" spans="1:9">
      <c r="A919" s="4" t="s">
        <v>3706</v>
      </c>
      <c r="B919" s="4" t="s">
        <v>247</v>
      </c>
      <c r="C919" s="4" t="s">
        <v>251</v>
      </c>
      <c r="D919" s="4" t="s">
        <v>1793</v>
      </c>
      <c r="E919" s="54">
        <v>370.30946399999999</v>
      </c>
      <c r="F919" s="123">
        <v>820.17600000000004</v>
      </c>
      <c r="G919" s="123">
        <v>449.86653600000005</v>
      </c>
      <c r="I919" s="4" t="s">
        <v>3708</v>
      </c>
    </row>
    <row r="920" spans="1:9">
      <c r="A920" s="4" t="s">
        <v>3707</v>
      </c>
      <c r="B920" s="4" t="s">
        <v>243</v>
      </c>
      <c r="C920" s="4" t="s">
        <v>251</v>
      </c>
      <c r="D920" s="4" t="s">
        <v>536</v>
      </c>
      <c r="E920" s="54">
        <v>453.70234350000004</v>
      </c>
      <c r="F920" s="123">
        <v>1167.8310000000001</v>
      </c>
      <c r="G920" s="123">
        <v>714.12865650000003</v>
      </c>
      <c r="I920" s="4" t="s">
        <v>3709</v>
      </c>
    </row>
    <row r="921" spans="1:9">
      <c r="A921" s="4" t="s">
        <v>3708</v>
      </c>
      <c r="B921" s="4" t="s">
        <v>275</v>
      </c>
      <c r="C921" s="4" t="s">
        <v>254</v>
      </c>
      <c r="D921" s="4" t="s">
        <v>2026</v>
      </c>
      <c r="E921" s="54">
        <v>8414.3554110000023</v>
      </c>
      <c r="F921" s="123">
        <v>8570.7720000000008</v>
      </c>
      <c r="G921" s="123">
        <v>156.41658899999857</v>
      </c>
      <c r="I921" s="4" t="s">
        <v>3710</v>
      </c>
    </row>
    <row r="922" spans="1:9">
      <c r="A922" s="4" t="s">
        <v>3709</v>
      </c>
      <c r="B922" s="4" t="s">
        <v>247</v>
      </c>
      <c r="C922" s="4" t="s">
        <v>276</v>
      </c>
      <c r="D922" s="4" t="s">
        <v>360</v>
      </c>
      <c r="E922" s="54">
        <v>5963.4531495000001</v>
      </c>
      <c r="F922" s="123">
        <v>9792.2055</v>
      </c>
      <c r="G922" s="123">
        <v>3828.7523504999999</v>
      </c>
      <c r="I922" s="4" t="s">
        <v>3711</v>
      </c>
    </row>
    <row r="923" spans="1:9">
      <c r="A923" s="4" t="s">
        <v>3710</v>
      </c>
      <c r="B923" s="4" t="s">
        <v>267</v>
      </c>
      <c r="C923" s="4" t="s">
        <v>265</v>
      </c>
      <c r="D923" s="4" t="s">
        <v>1279</v>
      </c>
      <c r="E923" s="54">
        <v>5606.5515187500005</v>
      </c>
      <c r="F923" s="123">
        <v>7119.4305000000004</v>
      </c>
      <c r="G923" s="123">
        <v>1512.8789812499999</v>
      </c>
      <c r="I923" s="4" t="s">
        <v>3712</v>
      </c>
    </row>
    <row r="924" spans="1:9">
      <c r="A924" s="4" t="s">
        <v>3711</v>
      </c>
      <c r="B924" s="4" t="s">
        <v>267</v>
      </c>
      <c r="C924" s="4" t="s">
        <v>256</v>
      </c>
      <c r="D924" s="4" t="s">
        <v>982</v>
      </c>
      <c r="E924" s="54">
        <v>4138.5239280000005</v>
      </c>
      <c r="F924" s="123">
        <v>4478.9220000000005</v>
      </c>
      <c r="G924" s="123">
        <v>340.39807199999996</v>
      </c>
      <c r="I924" s="4" t="s">
        <v>3713</v>
      </c>
    </row>
    <row r="925" spans="1:9">
      <c r="A925" s="4" t="s">
        <v>3712</v>
      </c>
      <c r="B925" s="4" t="s">
        <v>264</v>
      </c>
      <c r="C925" s="4" t="s">
        <v>256</v>
      </c>
      <c r="D925" s="4" t="s">
        <v>929</v>
      </c>
      <c r="E925" s="54">
        <v>1352.9439</v>
      </c>
      <c r="F925" s="123">
        <v>1464.2250000000001</v>
      </c>
      <c r="G925" s="123">
        <v>111.28110000000015</v>
      </c>
      <c r="I925" s="4" t="s">
        <v>3714</v>
      </c>
    </row>
    <row r="926" spans="1:9">
      <c r="A926" s="4" t="s">
        <v>3713</v>
      </c>
      <c r="B926" s="4" t="s">
        <v>275</v>
      </c>
      <c r="C926" s="4" t="s">
        <v>259</v>
      </c>
      <c r="D926" s="4" t="s">
        <v>1109</v>
      </c>
      <c r="E926" s="54">
        <v>4487.8807102500004</v>
      </c>
      <c r="F926" s="123">
        <v>7244.3595000000005</v>
      </c>
      <c r="G926" s="123">
        <v>2756.47878975</v>
      </c>
      <c r="I926" s="4" t="s">
        <v>3715</v>
      </c>
    </row>
    <row r="927" spans="1:9">
      <c r="A927" s="4" t="s">
        <v>3714</v>
      </c>
      <c r="B927" s="4" t="s">
        <v>243</v>
      </c>
      <c r="C927" s="4" t="s">
        <v>259</v>
      </c>
      <c r="D927" s="4" t="s">
        <v>448</v>
      </c>
      <c r="E927" s="54">
        <v>3631.0017239999997</v>
      </c>
      <c r="F927" s="123">
        <v>5962.2359999999999</v>
      </c>
      <c r="G927" s="123">
        <v>2331.2342760000001</v>
      </c>
      <c r="I927" s="4" t="s">
        <v>3716</v>
      </c>
    </row>
    <row r="928" spans="1:9">
      <c r="A928" s="4" t="s">
        <v>3715</v>
      </c>
      <c r="B928" s="4" t="s">
        <v>264</v>
      </c>
      <c r="C928" s="4" t="s">
        <v>288</v>
      </c>
      <c r="D928" s="4" t="s">
        <v>931</v>
      </c>
      <c r="E928" s="54">
        <v>4021.1262000000006</v>
      </c>
      <c r="F928" s="123">
        <v>5106.192</v>
      </c>
      <c r="G928" s="123">
        <v>1085.0657999999994</v>
      </c>
      <c r="I928" s="4" t="s">
        <v>3717</v>
      </c>
    </row>
    <row r="929" spans="1:9">
      <c r="A929" s="4" t="s">
        <v>3716</v>
      </c>
      <c r="B929" s="4" t="s">
        <v>247</v>
      </c>
      <c r="C929" s="4" t="s">
        <v>268</v>
      </c>
      <c r="D929" s="4" t="s">
        <v>1138</v>
      </c>
      <c r="E929" s="54">
        <v>7733.910712500001</v>
      </c>
      <c r="F929" s="123">
        <v>9820.8389999999999</v>
      </c>
      <c r="G929" s="123">
        <v>2086.928287499999</v>
      </c>
      <c r="I929" s="4" t="s">
        <v>3718</v>
      </c>
    </row>
    <row r="930" spans="1:9">
      <c r="A930" s="4" t="s">
        <v>3717</v>
      </c>
      <c r="B930" s="4" t="s">
        <v>267</v>
      </c>
      <c r="C930" s="4" t="s">
        <v>251</v>
      </c>
      <c r="D930" s="4" t="s">
        <v>1165</v>
      </c>
      <c r="E930" s="54">
        <v>2261.2856017500003</v>
      </c>
      <c r="F930" s="123">
        <v>5008.3845000000001</v>
      </c>
      <c r="G930" s="123">
        <v>2747.0988982499998</v>
      </c>
      <c r="I930" s="4" t="s">
        <v>3719</v>
      </c>
    </row>
    <row r="931" spans="1:9">
      <c r="A931" s="4" t="s">
        <v>3718</v>
      </c>
      <c r="B931" s="4" t="s">
        <v>247</v>
      </c>
      <c r="C931" s="4" t="s">
        <v>265</v>
      </c>
      <c r="D931" s="4" t="s">
        <v>327</v>
      </c>
      <c r="E931" s="54">
        <v>4003.7451772499999</v>
      </c>
      <c r="F931" s="123">
        <v>6462.8654999999999</v>
      </c>
      <c r="G931" s="123">
        <v>2459.12032275</v>
      </c>
      <c r="I931" s="4" t="s">
        <v>3720</v>
      </c>
    </row>
    <row r="932" spans="1:9">
      <c r="A932" s="4" t="s">
        <v>3719</v>
      </c>
      <c r="B932" s="4" t="s">
        <v>247</v>
      </c>
      <c r="C932" s="4" t="s">
        <v>245</v>
      </c>
      <c r="D932" s="4" t="s">
        <v>1170</v>
      </c>
      <c r="E932" s="54">
        <v>5583.1883310000003</v>
      </c>
      <c r="F932" s="123">
        <v>7819.5914999999995</v>
      </c>
      <c r="G932" s="123">
        <v>2236.4031689999993</v>
      </c>
      <c r="I932" s="4" t="s">
        <v>3721</v>
      </c>
    </row>
    <row r="933" spans="1:9">
      <c r="A933" s="4" t="s">
        <v>3720</v>
      </c>
      <c r="B933" s="4" t="s">
        <v>267</v>
      </c>
      <c r="C933" s="4" t="s">
        <v>254</v>
      </c>
      <c r="D933" s="4" t="s">
        <v>402</v>
      </c>
      <c r="E933" s="54">
        <v>4851.1164240000007</v>
      </c>
      <c r="F933" s="123">
        <v>5250.1260000000002</v>
      </c>
      <c r="G933" s="123">
        <v>399.00957599999947</v>
      </c>
      <c r="I933" s="4" t="s">
        <v>3722</v>
      </c>
    </row>
    <row r="934" spans="1:9">
      <c r="A934" s="4" t="s">
        <v>3721</v>
      </c>
      <c r="B934" s="4" t="s">
        <v>247</v>
      </c>
      <c r="C934" s="4" t="s">
        <v>256</v>
      </c>
      <c r="D934" s="4" t="s">
        <v>961</v>
      </c>
      <c r="E934" s="54">
        <v>4233.7296540000007</v>
      </c>
      <c r="F934" s="123">
        <v>4581.9585000000006</v>
      </c>
      <c r="G934" s="123">
        <v>348.22884599999998</v>
      </c>
      <c r="I934" s="4" t="s">
        <v>3723</v>
      </c>
    </row>
    <row r="935" spans="1:9">
      <c r="A935" s="4" t="s">
        <v>3722</v>
      </c>
      <c r="B935" s="4" t="s">
        <v>247</v>
      </c>
      <c r="C935" s="4" t="s">
        <v>281</v>
      </c>
      <c r="D935" s="4" t="s">
        <v>1967</v>
      </c>
      <c r="E935" s="54">
        <v>469.05167925000012</v>
      </c>
      <c r="F935" s="123">
        <v>477.77100000000002</v>
      </c>
      <c r="G935" s="123">
        <v>8.7193207499998948</v>
      </c>
      <c r="I935" s="4" t="s">
        <v>3724</v>
      </c>
    </row>
    <row r="936" spans="1:9">
      <c r="A936" s="4" t="s">
        <v>3723</v>
      </c>
      <c r="B936" s="4" t="s">
        <v>243</v>
      </c>
      <c r="C936" s="4" t="s">
        <v>245</v>
      </c>
      <c r="D936" s="4" t="s">
        <v>1559</v>
      </c>
      <c r="E936" s="54">
        <v>1679.916735</v>
      </c>
      <c r="F936" s="123">
        <v>2711.73</v>
      </c>
      <c r="G936" s="123">
        <v>1031.813265</v>
      </c>
      <c r="I936" s="4" t="s">
        <v>3725</v>
      </c>
    </row>
    <row r="937" spans="1:9">
      <c r="A937" s="4" t="s">
        <v>3724</v>
      </c>
      <c r="B937" s="4" t="s">
        <v>267</v>
      </c>
      <c r="C937" s="4" t="s">
        <v>288</v>
      </c>
      <c r="D937" s="4" t="s">
        <v>650</v>
      </c>
      <c r="E937" s="54">
        <v>473.63890612500012</v>
      </c>
      <c r="F937" s="123">
        <v>482.44350000000003</v>
      </c>
      <c r="G937" s="123">
        <v>8.8045938749999095</v>
      </c>
      <c r="I937" s="4" t="s">
        <v>3726</v>
      </c>
    </row>
    <row r="938" spans="1:9">
      <c r="A938" s="4" t="s">
        <v>3725</v>
      </c>
      <c r="B938" s="4" t="s">
        <v>243</v>
      </c>
      <c r="C938" s="4" t="s">
        <v>265</v>
      </c>
      <c r="D938" s="4" t="s">
        <v>2100</v>
      </c>
      <c r="E938" s="54">
        <v>2017.1913300000001</v>
      </c>
      <c r="F938" s="123">
        <v>2183.1075000000001</v>
      </c>
      <c r="G938" s="123">
        <v>165.91616999999997</v>
      </c>
      <c r="I938" s="4" t="s">
        <v>3727</v>
      </c>
    </row>
    <row r="939" spans="1:9">
      <c r="A939" s="4" t="s">
        <v>3726</v>
      </c>
      <c r="B939" s="4" t="s">
        <v>247</v>
      </c>
      <c r="C939" s="4" t="s">
        <v>268</v>
      </c>
      <c r="D939" s="4" t="s">
        <v>676</v>
      </c>
      <c r="E939" s="54">
        <v>738.06862500000011</v>
      </c>
      <c r="F939" s="123">
        <v>937.23</v>
      </c>
      <c r="G939" s="123">
        <v>199.16137499999991</v>
      </c>
      <c r="I939" s="4" t="s">
        <v>3728</v>
      </c>
    </row>
    <row r="940" spans="1:9">
      <c r="A940" s="4" t="s">
        <v>3727</v>
      </c>
      <c r="B940" s="4" t="s">
        <v>247</v>
      </c>
      <c r="C940" s="4" t="s">
        <v>279</v>
      </c>
      <c r="D940" s="4" t="s">
        <v>945</v>
      </c>
      <c r="E940" s="54">
        <v>6858.038187000001</v>
      </c>
      <c r="F940" s="123">
        <v>6985.5240000000003</v>
      </c>
      <c r="G940" s="123">
        <v>127.48581299999933</v>
      </c>
      <c r="I940" s="4" t="s">
        <v>3729</v>
      </c>
    </row>
    <row r="941" spans="1:9">
      <c r="A941" s="4" t="s">
        <v>3728</v>
      </c>
      <c r="B941" s="4" t="s">
        <v>247</v>
      </c>
      <c r="C941" s="4" t="s">
        <v>276</v>
      </c>
      <c r="D941" s="4" t="s">
        <v>1966</v>
      </c>
      <c r="E941" s="54">
        <v>5532.7560119999998</v>
      </c>
      <c r="F941" s="123">
        <v>7748.9580000000005</v>
      </c>
      <c r="G941" s="123">
        <v>2216.2019880000007</v>
      </c>
      <c r="I941" s="4" t="s">
        <v>3730</v>
      </c>
    </row>
    <row r="942" spans="1:9">
      <c r="A942" s="4" t="s">
        <v>3729</v>
      </c>
      <c r="B942" s="4" t="s">
        <v>275</v>
      </c>
      <c r="C942" s="4" t="s">
        <v>265</v>
      </c>
      <c r="D942" s="4" t="s">
        <v>635</v>
      </c>
      <c r="E942" s="54">
        <v>4536.1344892500001</v>
      </c>
      <c r="F942" s="123">
        <v>10046.809499999999</v>
      </c>
      <c r="G942" s="123">
        <v>5510.6750107499993</v>
      </c>
      <c r="I942" s="4" t="s">
        <v>3731</v>
      </c>
    </row>
    <row r="943" spans="1:9">
      <c r="A943" s="4" t="s">
        <v>3730</v>
      </c>
      <c r="B943" s="4" t="s">
        <v>247</v>
      </c>
      <c r="C943" s="4" t="s">
        <v>256</v>
      </c>
      <c r="D943" s="4" t="s">
        <v>883</v>
      </c>
      <c r="E943" s="54">
        <v>8898.8387276249996</v>
      </c>
      <c r="F943" s="123">
        <v>9064.2614999999987</v>
      </c>
      <c r="G943" s="123">
        <v>165.42277237499911</v>
      </c>
      <c r="I943" s="4" t="s">
        <v>3732</v>
      </c>
    </row>
    <row r="944" spans="1:9">
      <c r="A944" s="4" t="s">
        <v>3731</v>
      </c>
      <c r="B944" s="4" t="s">
        <v>243</v>
      </c>
      <c r="C944" s="4" t="s">
        <v>279</v>
      </c>
      <c r="D944" s="4" t="s">
        <v>791</v>
      </c>
      <c r="E944" s="54">
        <v>2043.1770345</v>
      </c>
      <c r="F944" s="123">
        <v>3354.9705000000004</v>
      </c>
      <c r="G944" s="123">
        <v>1311.7934655000004</v>
      </c>
      <c r="I944" s="4" t="s">
        <v>3733</v>
      </c>
    </row>
    <row r="945" spans="1:9">
      <c r="A945" s="4" t="s">
        <v>3732</v>
      </c>
      <c r="B945" s="4" t="s">
        <v>247</v>
      </c>
      <c r="C945" s="4" t="s">
        <v>256</v>
      </c>
      <c r="D945" s="4" t="s">
        <v>371</v>
      </c>
      <c r="E945" s="54">
        <v>4443.8798250000009</v>
      </c>
      <c r="F945" s="123">
        <v>7695.0300000000007</v>
      </c>
      <c r="G945" s="123">
        <v>3251.1501749999998</v>
      </c>
      <c r="I945" s="4" t="s">
        <v>3734</v>
      </c>
    </row>
    <row r="946" spans="1:9">
      <c r="A946" s="4" t="s">
        <v>3733</v>
      </c>
      <c r="B946" s="4" t="s">
        <v>267</v>
      </c>
      <c r="C946" s="4" t="s">
        <v>259</v>
      </c>
      <c r="D946" s="4" t="s">
        <v>434</v>
      </c>
      <c r="E946" s="54">
        <v>4931.7553687499994</v>
      </c>
      <c r="F946" s="123">
        <v>6262.5465000000004</v>
      </c>
      <c r="G946" s="123">
        <v>1330.7911312500009</v>
      </c>
      <c r="I946" s="4" t="s">
        <v>3735</v>
      </c>
    </row>
    <row r="947" spans="1:9">
      <c r="A947" s="4" t="s">
        <v>3734</v>
      </c>
      <c r="B947" s="4" t="s">
        <v>275</v>
      </c>
      <c r="C947" s="4" t="s">
        <v>245</v>
      </c>
      <c r="D947" s="4" t="s">
        <v>1670</v>
      </c>
      <c r="E947" s="54">
        <v>2687.5245600000007</v>
      </c>
      <c r="F947" s="123">
        <v>3764.0400000000004</v>
      </c>
      <c r="G947" s="123">
        <v>1076.5154399999997</v>
      </c>
      <c r="I947" s="4" t="s">
        <v>3736</v>
      </c>
    </row>
    <row r="948" spans="1:9">
      <c r="A948" s="4" t="s">
        <v>3735</v>
      </c>
      <c r="B948" s="4" t="s">
        <v>267</v>
      </c>
      <c r="C948" s="4" t="s">
        <v>251</v>
      </c>
      <c r="D948" s="4" t="s">
        <v>400</v>
      </c>
      <c r="E948" s="54">
        <v>7282.5609937499994</v>
      </c>
      <c r="F948" s="123">
        <v>9247.6965</v>
      </c>
      <c r="G948" s="123">
        <v>1965.1355062500006</v>
      </c>
      <c r="I948" s="4" t="s">
        <v>3737</v>
      </c>
    </row>
    <row r="949" spans="1:9">
      <c r="A949" s="4" t="s">
        <v>3736</v>
      </c>
      <c r="B949" s="4" t="s">
        <v>247</v>
      </c>
      <c r="C949" s="4" t="s">
        <v>276</v>
      </c>
      <c r="D949" s="4" t="s">
        <v>1871</v>
      </c>
      <c r="E949" s="54">
        <v>938.80906875000005</v>
      </c>
      <c r="F949" s="123">
        <v>1192.1385</v>
      </c>
      <c r="G949" s="123">
        <v>253.32943124999997</v>
      </c>
      <c r="I949" s="4" t="s">
        <v>3738</v>
      </c>
    </row>
    <row r="950" spans="1:9">
      <c r="A950" s="4" t="s">
        <v>3737</v>
      </c>
      <c r="B950" s="4" t="s">
        <v>247</v>
      </c>
      <c r="C950" s="4" t="s">
        <v>245</v>
      </c>
      <c r="D950" s="4" t="s">
        <v>2056</v>
      </c>
      <c r="E950" s="54">
        <v>4948.8071850000006</v>
      </c>
      <c r="F950" s="123">
        <v>10473.666000000001</v>
      </c>
      <c r="G950" s="123">
        <v>5524.8588150000005</v>
      </c>
      <c r="I950" s="4" t="s">
        <v>3739</v>
      </c>
    </row>
    <row r="951" spans="1:9">
      <c r="A951" s="4" t="s">
        <v>3738</v>
      </c>
      <c r="B951" s="4" t="s">
        <v>247</v>
      </c>
      <c r="C951" s="4" t="s">
        <v>288</v>
      </c>
      <c r="D951" s="4" t="s">
        <v>409</v>
      </c>
      <c r="E951" s="54">
        <v>3083.0336460000003</v>
      </c>
      <c r="F951" s="123">
        <v>3336.6165000000001</v>
      </c>
      <c r="G951" s="123">
        <v>253.58285399999977</v>
      </c>
      <c r="I951" s="4" t="s">
        <v>3740</v>
      </c>
    </row>
    <row r="952" spans="1:9">
      <c r="A952" s="4" t="s">
        <v>3739</v>
      </c>
      <c r="B952" s="4" t="s">
        <v>243</v>
      </c>
      <c r="C952" s="4" t="s">
        <v>281</v>
      </c>
      <c r="D952" s="4" t="s">
        <v>1789</v>
      </c>
      <c r="E952" s="54">
        <v>2006.5378725</v>
      </c>
      <c r="F952" s="123">
        <v>4246.6410000000005</v>
      </c>
      <c r="G952" s="123">
        <v>2240.1031275000005</v>
      </c>
      <c r="I952" s="4" t="s">
        <v>3741</v>
      </c>
    </row>
    <row r="953" spans="1:9">
      <c r="A953" s="4" t="s">
        <v>3740</v>
      </c>
      <c r="B953" s="4" t="s">
        <v>247</v>
      </c>
      <c r="C953" s="4" t="s">
        <v>265</v>
      </c>
      <c r="D953" s="4" t="s">
        <v>506</v>
      </c>
      <c r="E953" s="54">
        <v>1414.798119</v>
      </c>
      <c r="F953" s="123">
        <v>3641.6940000000004</v>
      </c>
      <c r="G953" s="123">
        <v>2226.8958810000004</v>
      </c>
      <c r="I953" s="4" t="s">
        <v>3742</v>
      </c>
    </row>
    <row r="954" spans="1:9">
      <c r="A954" s="4" t="s">
        <v>3741</v>
      </c>
      <c r="B954" s="4" t="s">
        <v>247</v>
      </c>
      <c r="C954" s="4" t="s">
        <v>245</v>
      </c>
      <c r="D954" s="4" t="s">
        <v>984</v>
      </c>
      <c r="E954" s="54">
        <v>2638.7102700000009</v>
      </c>
      <c r="F954" s="123">
        <v>5584.572000000001</v>
      </c>
      <c r="G954" s="123">
        <v>2945.8617300000001</v>
      </c>
      <c r="I954" s="4" t="s">
        <v>3743</v>
      </c>
    </row>
    <row r="955" spans="1:9">
      <c r="A955" s="4" t="s">
        <v>3742</v>
      </c>
      <c r="B955" s="4" t="s">
        <v>247</v>
      </c>
      <c r="C955" s="4" t="s">
        <v>303</v>
      </c>
      <c r="D955" s="4" t="s">
        <v>2106</v>
      </c>
      <c r="E955" s="54">
        <v>1279.9082362500001</v>
      </c>
      <c r="F955" s="123">
        <v>2708.8005000000003</v>
      </c>
      <c r="G955" s="123">
        <v>1428.8922637500002</v>
      </c>
      <c r="I955" s="4" t="s">
        <v>3744</v>
      </c>
    </row>
    <row r="956" spans="1:9">
      <c r="A956" s="4" t="s">
        <v>3743</v>
      </c>
      <c r="B956" s="4" t="s">
        <v>267</v>
      </c>
      <c r="C956" s="4" t="s">
        <v>262</v>
      </c>
      <c r="D956" s="4" t="s">
        <v>518</v>
      </c>
      <c r="E956" s="54">
        <v>770.91706124999996</v>
      </c>
      <c r="F956" s="123">
        <v>1984.3425</v>
      </c>
      <c r="G956" s="123">
        <v>1213.42543875</v>
      </c>
      <c r="I956" s="4" t="s">
        <v>3745</v>
      </c>
    </row>
    <row r="957" spans="1:9">
      <c r="A957" s="4" t="s">
        <v>3744</v>
      </c>
      <c r="B957" s="4" t="s">
        <v>247</v>
      </c>
      <c r="C957" s="4" t="s">
        <v>251</v>
      </c>
      <c r="D957" s="4" t="s">
        <v>1043</v>
      </c>
      <c r="E957" s="54">
        <v>270.66639600000002</v>
      </c>
      <c r="F957" s="123">
        <v>696.69600000000003</v>
      </c>
      <c r="G957" s="123">
        <v>426.02960400000001</v>
      </c>
      <c r="I957" s="4" t="s">
        <v>3746</v>
      </c>
    </row>
    <row r="958" spans="1:9">
      <c r="A958" s="4" t="s">
        <v>3745</v>
      </c>
      <c r="B958" s="4" t="s">
        <v>264</v>
      </c>
      <c r="C958" s="4" t="s">
        <v>281</v>
      </c>
      <c r="D958" s="4" t="s">
        <v>1699</v>
      </c>
      <c r="E958" s="54">
        <v>4175.0422560000006</v>
      </c>
      <c r="F958" s="123">
        <v>4518.4439999999995</v>
      </c>
      <c r="G958" s="123">
        <v>343.40174399999887</v>
      </c>
      <c r="I958" s="4" t="s">
        <v>3747</v>
      </c>
    </row>
    <row r="959" spans="1:9">
      <c r="A959" s="4" t="s">
        <v>3746</v>
      </c>
      <c r="B959" s="4" t="s">
        <v>247</v>
      </c>
      <c r="C959" s="4" t="s">
        <v>259</v>
      </c>
      <c r="D959" s="4" t="s">
        <v>376</v>
      </c>
      <c r="E959" s="54">
        <v>702.78542774999994</v>
      </c>
      <c r="F959" s="123">
        <v>1808.9715000000001</v>
      </c>
      <c r="G959" s="123">
        <v>1106.1860722500001</v>
      </c>
      <c r="I959" s="4" t="s">
        <v>3748</v>
      </c>
    </row>
    <row r="960" spans="1:9">
      <c r="A960" s="4" t="s">
        <v>3747</v>
      </c>
      <c r="B960" s="4" t="s">
        <v>247</v>
      </c>
      <c r="C960" s="4" t="s">
        <v>259</v>
      </c>
      <c r="D960" s="4" t="s">
        <v>1532</v>
      </c>
      <c r="E960" s="54">
        <v>3884.11907625</v>
      </c>
      <c r="F960" s="123">
        <v>9997.7325000000001</v>
      </c>
      <c r="G960" s="123">
        <v>6113.61342375</v>
      </c>
      <c r="I960" s="4" t="s">
        <v>3749</v>
      </c>
    </row>
    <row r="961" spans="1:9">
      <c r="A961" s="4" t="s">
        <v>3748</v>
      </c>
      <c r="B961" s="4" t="s">
        <v>243</v>
      </c>
      <c r="C961" s="4" t="s">
        <v>268</v>
      </c>
      <c r="D961" s="4" t="s">
        <v>292</v>
      </c>
      <c r="E961" s="54">
        <v>1723.2246990000001</v>
      </c>
      <c r="F961" s="123">
        <v>3816.6660000000002</v>
      </c>
      <c r="G961" s="123">
        <v>2093.4413009999998</v>
      </c>
      <c r="I961" s="4" t="s">
        <v>3750</v>
      </c>
    </row>
    <row r="962" spans="1:9">
      <c r="A962" s="4" t="s">
        <v>3749</v>
      </c>
      <c r="B962" s="4" t="s">
        <v>247</v>
      </c>
      <c r="C962" s="4" t="s">
        <v>265</v>
      </c>
      <c r="D962" s="4" t="s">
        <v>1771</v>
      </c>
      <c r="E962" s="54">
        <v>2545.2987524999999</v>
      </c>
      <c r="F962" s="123">
        <v>4179.4724999999999</v>
      </c>
      <c r="G962" s="123">
        <v>1634.1737475</v>
      </c>
      <c r="I962" s="4" t="s">
        <v>3751</v>
      </c>
    </row>
    <row r="963" spans="1:9">
      <c r="A963" s="4" t="s">
        <v>3750</v>
      </c>
      <c r="B963" s="4" t="s">
        <v>264</v>
      </c>
      <c r="C963" s="4" t="s">
        <v>279</v>
      </c>
      <c r="D963" s="4" t="s">
        <v>280</v>
      </c>
      <c r="E963" s="54">
        <v>230.75832150000002</v>
      </c>
      <c r="F963" s="123">
        <v>378.9135</v>
      </c>
      <c r="G963" s="123">
        <v>148.15517849999998</v>
      </c>
      <c r="I963" s="4" t="s">
        <v>3752</v>
      </c>
    </row>
    <row r="964" spans="1:9">
      <c r="A964" s="4" t="s">
        <v>3751</v>
      </c>
      <c r="B964" s="4" t="s">
        <v>247</v>
      </c>
      <c r="C964" s="4" t="s">
        <v>262</v>
      </c>
      <c r="D964" s="4" t="s">
        <v>1461</v>
      </c>
      <c r="E964" s="54">
        <v>2107.1834437500002</v>
      </c>
      <c r="F964" s="123">
        <v>2675.7885000000001</v>
      </c>
      <c r="G964" s="123">
        <v>568.60505624999996</v>
      </c>
      <c r="I964" s="4" t="s">
        <v>3753</v>
      </c>
    </row>
    <row r="965" spans="1:9">
      <c r="A965" s="4" t="s">
        <v>3752</v>
      </c>
      <c r="B965" s="4" t="s">
        <v>264</v>
      </c>
      <c r="C965" s="4" t="s">
        <v>303</v>
      </c>
      <c r="D965" s="4" t="s">
        <v>774</v>
      </c>
      <c r="E965" s="54">
        <v>914.85405900000001</v>
      </c>
      <c r="F965" s="123">
        <v>1476.7620000000002</v>
      </c>
      <c r="G965" s="123">
        <v>561.90794100000016</v>
      </c>
      <c r="I965" s="4" t="s">
        <v>3754</v>
      </c>
    </row>
    <row r="966" spans="1:9">
      <c r="A966" s="4" t="s">
        <v>3753</v>
      </c>
      <c r="B966" s="4" t="s">
        <v>247</v>
      </c>
      <c r="C966" s="4" t="s">
        <v>288</v>
      </c>
      <c r="D966" s="4" t="s">
        <v>1944</v>
      </c>
      <c r="E966" s="54">
        <v>466.05376125000009</v>
      </c>
      <c r="F966" s="123">
        <v>807.01950000000011</v>
      </c>
      <c r="G966" s="123">
        <v>340.96573875000001</v>
      </c>
      <c r="I966" s="4" t="s">
        <v>3755</v>
      </c>
    </row>
    <row r="967" spans="1:9">
      <c r="A967" s="4" t="s">
        <v>3754</v>
      </c>
      <c r="B967" s="4" t="s">
        <v>264</v>
      </c>
      <c r="C967" s="4" t="s">
        <v>251</v>
      </c>
      <c r="D967" s="4" t="s">
        <v>764</v>
      </c>
      <c r="E967" s="54">
        <v>2973.3565050000002</v>
      </c>
      <c r="F967" s="123">
        <v>6292.8180000000002</v>
      </c>
      <c r="G967" s="123">
        <v>3319.461495</v>
      </c>
      <c r="I967" s="4" t="s">
        <v>3756</v>
      </c>
    </row>
    <row r="968" spans="1:9">
      <c r="A968" s="4" t="s">
        <v>3755</v>
      </c>
      <c r="B968" s="4" t="s">
        <v>264</v>
      </c>
      <c r="C968" s="4" t="s">
        <v>256</v>
      </c>
      <c r="D968" s="4" t="s">
        <v>1912</v>
      </c>
      <c r="E968" s="54">
        <v>6365.9613465000011</v>
      </c>
      <c r="F968" s="123">
        <v>10453.138500000001</v>
      </c>
      <c r="G968" s="123">
        <v>4087.1771534999998</v>
      </c>
      <c r="I968" s="4" t="s">
        <v>3757</v>
      </c>
    </row>
    <row r="969" spans="1:9">
      <c r="A969" s="4" t="s">
        <v>3756</v>
      </c>
      <c r="B969" s="4" t="s">
        <v>243</v>
      </c>
      <c r="C969" s="4" t="s">
        <v>281</v>
      </c>
      <c r="D969" s="4" t="s">
        <v>1187</v>
      </c>
      <c r="E969" s="54">
        <v>2402.1190620000002</v>
      </c>
      <c r="F969" s="123">
        <v>5320.308</v>
      </c>
      <c r="G969" s="123">
        <v>2918.1889379999998</v>
      </c>
      <c r="I969" s="4" t="s">
        <v>3758</v>
      </c>
    </row>
    <row r="970" spans="1:9">
      <c r="A970" s="4" t="s">
        <v>3757</v>
      </c>
      <c r="B970" s="4" t="s">
        <v>243</v>
      </c>
      <c r="C970" s="4" t="s">
        <v>276</v>
      </c>
      <c r="D970" s="4" t="s">
        <v>523</v>
      </c>
      <c r="E970" s="54">
        <v>3854.2793625000004</v>
      </c>
      <c r="F970" s="123">
        <v>4894.3230000000003</v>
      </c>
      <c r="G970" s="123">
        <v>1040.0436374999999</v>
      </c>
      <c r="I970" s="4" t="s">
        <v>3759</v>
      </c>
    </row>
    <row r="971" spans="1:9">
      <c r="A971" s="4" t="s">
        <v>3758</v>
      </c>
      <c r="B971" s="4" t="s">
        <v>267</v>
      </c>
      <c r="C971" s="4" t="s">
        <v>265</v>
      </c>
      <c r="D971" s="4" t="s">
        <v>826</v>
      </c>
      <c r="E971" s="54">
        <v>3531.1452119999999</v>
      </c>
      <c r="F971" s="123">
        <v>5798.268</v>
      </c>
      <c r="G971" s="123">
        <v>2267.1227880000001</v>
      </c>
      <c r="I971" s="4" t="s">
        <v>3760</v>
      </c>
    </row>
    <row r="972" spans="1:9">
      <c r="A972" s="4" t="s">
        <v>3759</v>
      </c>
      <c r="B972" s="4" t="s">
        <v>247</v>
      </c>
      <c r="C972" s="4" t="s">
        <v>288</v>
      </c>
      <c r="D972" s="4" t="s">
        <v>779</v>
      </c>
      <c r="E972" s="54">
        <v>1523.6865315</v>
      </c>
      <c r="F972" s="123">
        <v>3374.721</v>
      </c>
      <c r="G972" s="123">
        <v>1851.0344685</v>
      </c>
      <c r="I972" s="4" t="s">
        <v>3761</v>
      </c>
    </row>
    <row r="973" spans="1:9">
      <c r="A973" s="4" t="s">
        <v>3760</v>
      </c>
      <c r="B973" s="4" t="s">
        <v>247</v>
      </c>
      <c r="C973" s="4" t="s">
        <v>254</v>
      </c>
      <c r="D973" s="4" t="s">
        <v>1907</v>
      </c>
      <c r="E973" s="54">
        <v>4508.548065</v>
      </c>
      <c r="F973" s="123">
        <v>9985.7100000000009</v>
      </c>
      <c r="G973" s="123">
        <v>5477.161935000001</v>
      </c>
      <c r="I973" s="4" t="s">
        <v>3762</v>
      </c>
    </row>
    <row r="974" spans="1:9">
      <c r="A974" s="4" t="s">
        <v>3761</v>
      </c>
      <c r="B974" s="4" t="s">
        <v>275</v>
      </c>
      <c r="C974" s="4" t="s">
        <v>256</v>
      </c>
      <c r="D974" s="4" t="s">
        <v>315</v>
      </c>
      <c r="E974" s="54">
        <v>1254.7499580000001</v>
      </c>
      <c r="F974" s="123">
        <v>1357.9545000000001</v>
      </c>
      <c r="G974" s="123">
        <v>103.20454199999995</v>
      </c>
      <c r="I974" s="4" t="s">
        <v>3763</v>
      </c>
    </row>
    <row r="975" spans="1:9">
      <c r="A975" s="4" t="s">
        <v>3762</v>
      </c>
      <c r="B975" s="4" t="s">
        <v>264</v>
      </c>
      <c r="C975" s="4" t="s">
        <v>279</v>
      </c>
      <c r="D975" s="4" t="s">
        <v>1851</v>
      </c>
      <c r="E975" s="54">
        <v>8056.2940053750008</v>
      </c>
      <c r="F975" s="123">
        <v>8206.0545000000002</v>
      </c>
      <c r="G975" s="123">
        <v>149.76049462499941</v>
      </c>
      <c r="I975" s="4" t="s">
        <v>3764</v>
      </c>
    </row>
    <row r="976" spans="1:9">
      <c r="A976" s="4" t="s">
        <v>3763</v>
      </c>
      <c r="B976" s="4" t="s">
        <v>264</v>
      </c>
      <c r="C976" s="4" t="s">
        <v>254</v>
      </c>
      <c r="D976" s="4" t="s">
        <v>926</v>
      </c>
      <c r="E976" s="54">
        <v>2902.5289282500003</v>
      </c>
      <c r="F976" s="123">
        <v>6428.6355000000003</v>
      </c>
      <c r="G976" s="123">
        <v>3526.1065717500001</v>
      </c>
      <c r="I976" s="4" t="s">
        <v>3765</v>
      </c>
    </row>
    <row r="977" spans="1:9">
      <c r="A977" s="4" t="s">
        <v>3764</v>
      </c>
      <c r="B977" s="4" t="s">
        <v>267</v>
      </c>
      <c r="C977" s="4" t="s">
        <v>281</v>
      </c>
      <c r="D977" s="4" t="s">
        <v>1344</v>
      </c>
      <c r="E977" s="54">
        <v>898.00609500000007</v>
      </c>
      <c r="F977" s="123">
        <v>1900.5420000000001</v>
      </c>
      <c r="G977" s="123">
        <v>1002.5359050000001</v>
      </c>
      <c r="I977" s="4" t="s">
        <v>3766</v>
      </c>
    </row>
    <row r="978" spans="1:9">
      <c r="A978" s="4" t="s">
        <v>3765</v>
      </c>
      <c r="B978" s="4" t="s">
        <v>264</v>
      </c>
      <c r="C978" s="4" t="s">
        <v>265</v>
      </c>
      <c r="D978" s="4" t="s">
        <v>469</v>
      </c>
      <c r="E978" s="54">
        <v>3457.0093635000007</v>
      </c>
      <c r="F978" s="123">
        <v>8898.3510000000006</v>
      </c>
      <c r="G978" s="123">
        <v>5441.3416364999994</v>
      </c>
      <c r="I978" s="4" t="s">
        <v>3767</v>
      </c>
    </row>
    <row r="979" spans="1:9">
      <c r="A979" s="4" t="s">
        <v>3766</v>
      </c>
      <c r="B979" s="4" t="s">
        <v>243</v>
      </c>
      <c r="C979" s="4" t="s">
        <v>288</v>
      </c>
      <c r="D979" s="4" t="s">
        <v>1874</v>
      </c>
      <c r="E979" s="54">
        <v>2279.7092587500001</v>
      </c>
      <c r="F979" s="123">
        <v>5867.9775000000009</v>
      </c>
      <c r="G979" s="123">
        <v>3588.2682412500008</v>
      </c>
      <c r="I979" s="4" t="s">
        <v>3768</v>
      </c>
    </row>
    <row r="980" spans="1:9">
      <c r="A980" s="4" t="s">
        <v>3767</v>
      </c>
      <c r="B980" s="4" t="s">
        <v>275</v>
      </c>
      <c r="C980" s="4" t="s">
        <v>251</v>
      </c>
      <c r="D980" s="4" t="s">
        <v>1286</v>
      </c>
      <c r="E980" s="54">
        <v>6952.8859312499999</v>
      </c>
      <c r="F980" s="123">
        <v>8829.0614999999998</v>
      </c>
      <c r="G980" s="123">
        <v>1876.1755687499999</v>
      </c>
      <c r="I980" s="4" t="s">
        <v>3769</v>
      </c>
    </row>
    <row r="981" spans="1:9">
      <c r="A981" s="4" t="s">
        <v>3768</v>
      </c>
      <c r="B981" s="4" t="s">
        <v>275</v>
      </c>
      <c r="C981" s="4" t="s">
        <v>265</v>
      </c>
      <c r="D981" s="4" t="s">
        <v>2066</v>
      </c>
      <c r="E981" s="54">
        <v>914.33588399999996</v>
      </c>
      <c r="F981" s="123">
        <v>989.54100000000005</v>
      </c>
      <c r="G981" s="123">
        <v>75.205116000000089</v>
      </c>
      <c r="I981" s="4" t="s">
        <v>3770</v>
      </c>
    </row>
    <row r="982" spans="1:9">
      <c r="A982" s="4" t="s">
        <v>3769</v>
      </c>
      <c r="B982" s="4" t="s">
        <v>243</v>
      </c>
      <c r="C982" s="4" t="s">
        <v>259</v>
      </c>
      <c r="D982" s="4" t="s">
        <v>1909</v>
      </c>
      <c r="E982" s="54">
        <v>3616.5885210000001</v>
      </c>
      <c r="F982" s="123">
        <v>5938.5690000000004</v>
      </c>
      <c r="G982" s="123">
        <v>2321.9804790000003</v>
      </c>
      <c r="I982" s="4" t="s">
        <v>3771</v>
      </c>
    </row>
    <row r="983" spans="1:9">
      <c r="A983" s="4" t="s">
        <v>3770</v>
      </c>
      <c r="B983" s="4" t="s">
        <v>247</v>
      </c>
      <c r="C983" s="4" t="s">
        <v>276</v>
      </c>
      <c r="D983" s="4" t="s">
        <v>1039</v>
      </c>
      <c r="E983" s="54">
        <v>3538.34332425</v>
      </c>
      <c r="F983" s="123">
        <v>5711.6115</v>
      </c>
      <c r="G983" s="123">
        <v>2173.26817575</v>
      </c>
      <c r="I983" s="4" t="s">
        <v>3772</v>
      </c>
    </row>
    <row r="984" spans="1:9">
      <c r="A984" s="4" t="s">
        <v>3771</v>
      </c>
      <c r="B984" s="4" t="s">
        <v>243</v>
      </c>
      <c r="C984" s="4" t="s">
        <v>276</v>
      </c>
      <c r="D984" s="4" t="s">
        <v>1191</v>
      </c>
      <c r="E984" s="54">
        <v>1777.3496212500002</v>
      </c>
      <c r="F984" s="123">
        <v>4574.9025000000001</v>
      </c>
      <c r="G984" s="123">
        <v>2797.5528787499998</v>
      </c>
      <c r="I984" s="4" t="s">
        <v>3773</v>
      </c>
    </row>
    <row r="985" spans="1:9">
      <c r="A985" s="4" t="s">
        <v>3772</v>
      </c>
      <c r="B985" s="4" t="s">
        <v>264</v>
      </c>
      <c r="C985" s="4" t="s">
        <v>251</v>
      </c>
      <c r="D985" s="4" t="s">
        <v>344</v>
      </c>
      <c r="E985" s="54">
        <v>1982.6275139999998</v>
      </c>
      <c r="F985" s="123">
        <v>3255.5460000000003</v>
      </c>
      <c r="G985" s="123">
        <v>1272.9184860000005</v>
      </c>
      <c r="I985" s="4" t="s">
        <v>3774</v>
      </c>
    </row>
    <row r="986" spans="1:9">
      <c r="A986" s="4" t="s">
        <v>3773</v>
      </c>
      <c r="B986" s="4" t="s">
        <v>243</v>
      </c>
      <c r="C986" s="4" t="s">
        <v>276</v>
      </c>
      <c r="D986" s="4" t="s">
        <v>1823</v>
      </c>
      <c r="E986" s="54">
        <v>5427.6544665000001</v>
      </c>
      <c r="F986" s="123">
        <v>8761.3469999999998</v>
      </c>
      <c r="G986" s="123">
        <v>3333.6925334999996</v>
      </c>
      <c r="I986" s="4" t="s">
        <v>3775</v>
      </c>
    </row>
    <row r="987" spans="1:9">
      <c r="A987" s="4" t="s">
        <v>3774</v>
      </c>
      <c r="B987" s="4" t="s">
        <v>275</v>
      </c>
      <c r="C987" s="4" t="s">
        <v>276</v>
      </c>
      <c r="D987" s="4" t="s">
        <v>617</v>
      </c>
      <c r="E987" s="54">
        <v>1200.2820480000003</v>
      </c>
      <c r="F987" s="123">
        <v>2658.4320000000002</v>
      </c>
      <c r="G987" s="123">
        <v>1458.149952</v>
      </c>
      <c r="I987" s="4" t="s">
        <v>3776</v>
      </c>
    </row>
    <row r="988" spans="1:9">
      <c r="A988" s="4" t="s">
        <v>3775</v>
      </c>
      <c r="B988" s="4" t="s">
        <v>243</v>
      </c>
      <c r="C988" s="4" t="s">
        <v>288</v>
      </c>
      <c r="D988" s="4" t="s">
        <v>1027</v>
      </c>
      <c r="E988" s="54">
        <v>4840.9262921250001</v>
      </c>
      <c r="F988" s="123">
        <v>4930.9155000000001</v>
      </c>
      <c r="G988" s="123">
        <v>89.98920787499992</v>
      </c>
      <c r="I988" s="4" t="s">
        <v>3777</v>
      </c>
    </row>
    <row r="989" spans="1:9">
      <c r="A989" s="4" t="s">
        <v>3776</v>
      </c>
      <c r="B989" s="4" t="s">
        <v>247</v>
      </c>
      <c r="C989" s="4" t="s">
        <v>245</v>
      </c>
      <c r="D989" s="4" t="s">
        <v>1437</v>
      </c>
      <c r="E989" s="54">
        <v>2529.5309077500001</v>
      </c>
      <c r="F989" s="123">
        <v>2576.5530000000003</v>
      </c>
      <c r="G989" s="123">
        <v>47.022092250000242</v>
      </c>
      <c r="I989" s="4" t="s">
        <v>3778</v>
      </c>
    </row>
    <row r="990" spans="1:9">
      <c r="A990" s="4" t="s">
        <v>3777</v>
      </c>
      <c r="B990" s="4" t="s">
        <v>243</v>
      </c>
      <c r="C990" s="4" t="s">
        <v>251</v>
      </c>
      <c r="D990" s="4" t="s">
        <v>1601</v>
      </c>
      <c r="E990" s="54">
        <v>4082.4240975000007</v>
      </c>
      <c r="F990" s="123">
        <v>8640.0510000000013</v>
      </c>
      <c r="G990" s="123">
        <v>4557.6269025000001</v>
      </c>
      <c r="I990" s="4" t="s">
        <v>3779</v>
      </c>
    </row>
    <row r="991" spans="1:9">
      <c r="A991" s="4" t="s">
        <v>3778</v>
      </c>
      <c r="B991" s="4" t="s">
        <v>247</v>
      </c>
      <c r="C991" s="4" t="s">
        <v>262</v>
      </c>
      <c r="D991" s="4" t="s">
        <v>991</v>
      </c>
      <c r="E991" s="54">
        <v>5122.4101424999999</v>
      </c>
      <c r="F991" s="123">
        <v>8411.1825000000008</v>
      </c>
      <c r="G991" s="123">
        <v>3288.7723575000009</v>
      </c>
      <c r="I991" s="4" t="s">
        <v>3780</v>
      </c>
    </row>
    <row r="992" spans="1:9">
      <c r="A992" s="4" t="s">
        <v>3779</v>
      </c>
      <c r="B992" s="4" t="s">
        <v>264</v>
      </c>
      <c r="C992" s="4" t="s">
        <v>265</v>
      </c>
      <c r="D992" s="4" t="s">
        <v>1155</v>
      </c>
      <c r="E992" s="54">
        <v>3624.5944350000004</v>
      </c>
      <c r="F992" s="123">
        <v>6276.3539999999994</v>
      </c>
      <c r="G992" s="123">
        <v>2651.7595649999989</v>
      </c>
      <c r="I992" s="4" t="s">
        <v>3781</v>
      </c>
    </row>
    <row r="993" spans="1:9">
      <c r="A993" s="4" t="s">
        <v>3780</v>
      </c>
      <c r="B993" s="4" t="s">
        <v>247</v>
      </c>
      <c r="C993" s="4" t="s">
        <v>251</v>
      </c>
      <c r="D993" s="4" t="s">
        <v>1287</v>
      </c>
      <c r="E993" s="54">
        <v>7345.4331510000011</v>
      </c>
      <c r="F993" s="123">
        <v>10287.7215</v>
      </c>
      <c r="G993" s="123">
        <v>2942.2883489999986</v>
      </c>
      <c r="I993" s="4" t="s">
        <v>3782</v>
      </c>
    </row>
    <row r="994" spans="1:9">
      <c r="A994" s="4" t="s">
        <v>3781</v>
      </c>
      <c r="B994" s="4" t="s">
        <v>247</v>
      </c>
      <c r="C994" s="4" t="s">
        <v>262</v>
      </c>
      <c r="D994" s="4" t="s">
        <v>1950</v>
      </c>
      <c r="E994" s="54">
        <v>5264.1293512500006</v>
      </c>
      <c r="F994" s="123">
        <v>9115.3755000000001</v>
      </c>
      <c r="G994" s="123">
        <v>3851.2461487499995</v>
      </c>
      <c r="I994" s="4" t="s">
        <v>3783</v>
      </c>
    </row>
    <row r="995" spans="1:9">
      <c r="A995" s="4" t="s">
        <v>3782</v>
      </c>
      <c r="B995" s="4" t="s">
        <v>247</v>
      </c>
      <c r="C995" s="4" t="s">
        <v>251</v>
      </c>
      <c r="D995" s="4" t="s">
        <v>2103</v>
      </c>
      <c r="E995" s="54">
        <v>9688.3589880000018</v>
      </c>
      <c r="F995" s="123">
        <v>10485.237000000001</v>
      </c>
      <c r="G995" s="123">
        <v>796.87801199999922</v>
      </c>
      <c r="I995" s="4" t="s">
        <v>3784</v>
      </c>
    </row>
    <row r="996" spans="1:9">
      <c r="A996" s="4" t="s">
        <v>3783</v>
      </c>
      <c r="B996" s="4" t="s">
        <v>243</v>
      </c>
      <c r="C996" s="4" t="s">
        <v>245</v>
      </c>
      <c r="D996" s="4" t="s">
        <v>1181</v>
      </c>
      <c r="E996" s="54">
        <v>3467.9950593750004</v>
      </c>
      <c r="F996" s="123">
        <v>3532.4625000000001</v>
      </c>
      <c r="G996" s="123">
        <v>64.467440624999654</v>
      </c>
      <c r="I996" s="4" t="s">
        <v>3785</v>
      </c>
    </row>
    <row r="997" spans="1:9">
      <c r="A997" s="4" t="s">
        <v>3784</v>
      </c>
      <c r="B997" s="4" t="s">
        <v>247</v>
      </c>
      <c r="C997" s="4" t="s">
        <v>317</v>
      </c>
      <c r="D997" s="4" t="s">
        <v>1744</v>
      </c>
      <c r="E997" s="54">
        <v>4945.1955052500007</v>
      </c>
      <c r="F997" s="123">
        <v>5037.1230000000005</v>
      </c>
      <c r="G997" s="123">
        <v>91.927494749999823</v>
      </c>
      <c r="I997" s="4" t="s">
        <v>3786</v>
      </c>
    </row>
    <row r="998" spans="1:9">
      <c r="A998" s="4" t="s">
        <v>3785</v>
      </c>
      <c r="B998" s="4" t="s">
        <v>267</v>
      </c>
      <c r="C998" s="4" t="s">
        <v>256</v>
      </c>
      <c r="D998" s="4" t="s">
        <v>2075</v>
      </c>
      <c r="E998" s="54">
        <v>2019.8354557499999</v>
      </c>
      <c r="F998" s="123">
        <v>3260.4285000000004</v>
      </c>
      <c r="G998" s="123">
        <v>1240.5930442500005</v>
      </c>
      <c r="I998" s="4" t="s">
        <v>3787</v>
      </c>
    </row>
    <row r="999" spans="1:9">
      <c r="A999" s="4" t="s">
        <v>3786</v>
      </c>
      <c r="B999" s="4" t="s">
        <v>243</v>
      </c>
      <c r="C999" s="4" t="s">
        <v>254</v>
      </c>
      <c r="D999" s="4" t="s">
        <v>1014</v>
      </c>
      <c r="E999" s="54">
        <v>2648.3309055000004</v>
      </c>
      <c r="F999" s="123">
        <v>4274.9490000000005</v>
      </c>
      <c r="G999" s="123">
        <v>1626.6180945000001</v>
      </c>
      <c r="I999" s="4" t="s">
        <v>3788</v>
      </c>
    </row>
    <row r="1000" spans="1:9">
      <c r="A1000" s="4" t="s">
        <v>3787</v>
      </c>
      <c r="B1000" s="4" t="s">
        <v>267</v>
      </c>
      <c r="C1000" s="4" t="s">
        <v>279</v>
      </c>
      <c r="D1000" s="4" t="s">
        <v>1509</v>
      </c>
      <c r="E1000" s="54">
        <v>942.37455375000025</v>
      </c>
      <c r="F1000" s="123">
        <v>1994.4435000000001</v>
      </c>
      <c r="G1000" s="123">
        <v>1052.06894625</v>
      </c>
      <c r="I1000" s="4" t="s">
        <v>3789</v>
      </c>
    </row>
    <row r="1001" spans="1:9">
      <c r="A1001" s="4" t="s">
        <v>3788</v>
      </c>
      <c r="B1001" s="4" t="s">
        <v>275</v>
      </c>
      <c r="C1001" s="4" t="s">
        <v>281</v>
      </c>
      <c r="D1001" s="4" t="s">
        <v>1500</v>
      </c>
      <c r="E1001" s="54">
        <v>877.61866500000019</v>
      </c>
      <c r="F1001" s="123">
        <v>1519.6859999999999</v>
      </c>
      <c r="G1001" s="123">
        <v>642.06733499999973</v>
      </c>
      <c r="I1001" s="4" t="s">
        <v>3790</v>
      </c>
    </row>
    <row r="1002" spans="1:9">
      <c r="A1002" s="4" t="s">
        <v>3789</v>
      </c>
      <c r="B1002" s="4" t="s">
        <v>243</v>
      </c>
      <c r="C1002" s="4" t="s">
        <v>251</v>
      </c>
      <c r="D1002" s="4" t="s">
        <v>1954</v>
      </c>
      <c r="E1002" s="54">
        <v>4388.1369840000007</v>
      </c>
      <c r="F1002" s="123">
        <v>4749.0660000000007</v>
      </c>
      <c r="G1002" s="123">
        <v>360.92901600000005</v>
      </c>
      <c r="I1002" s="4" t="s">
        <v>3791</v>
      </c>
    </row>
    <row r="1003" spans="1:9">
      <c r="A1003" s="4" t="s">
        <v>3790</v>
      </c>
      <c r="B1003" s="4" t="s">
        <v>264</v>
      </c>
      <c r="C1003" s="4" t="s">
        <v>245</v>
      </c>
      <c r="D1003" s="4" t="s">
        <v>1645</v>
      </c>
      <c r="E1003" s="54">
        <v>1089.5333872500003</v>
      </c>
      <c r="F1003" s="123">
        <v>1109.787</v>
      </c>
      <c r="G1003" s="123">
        <v>20.253612749999775</v>
      </c>
      <c r="I1003" s="4" t="s">
        <v>3792</v>
      </c>
    </row>
    <row r="1004" spans="1:9">
      <c r="A1004" s="4" t="s">
        <v>3791</v>
      </c>
      <c r="B1004" s="4" t="s">
        <v>267</v>
      </c>
      <c r="C1004" s="4" t="s">
        <v>303</v>
      </c>
      <c r="D1004" s="4" t="s">
        <v>1704</v>
      </c>
      <c r="E1004" s="54">
        <v>1928.3464777500003</v>
      </c>
      <c r="F1004" s="123">
        <v>1964.1930000000002</v>
      </c>
      <c r="G1004" s="123">
        <v>35.846522249999907</v>
      </c>
      <c r="I1004" s="4" t="s">
        <v>3793</v>
      </c>
    </row>
    <row r="1005" spans="1:9">
      <c r="A1005" s="4" t="s">
        <v>3792</v>
      </c>
      <c r="B1005" s="4" t="s">
        <v>247</v>
      </c>
      <c r="C1005" s="4" t="s">
        <v>254</v>
      </c>
      <c r="D1005" s="4" t="s">
        <v>1451</v>
      </c>
      <c r="E1005" s="54">
        <v>8796.1879293750007</v>
      </c>
      <c r="F1005" s="123">
        <v>8959.7024999999994</v>
      </c>
      <c r="G1005" s="123">
        <v>163.51457062499867</v>
      </c>
      <c r="I1005" s="4" t="s">
        <v>3794</v>
      </c>
    </row>
    <row r="1006" spans="1:9">
      <c r="A1006" s="4" t="s">
        <v>3793</v>
      </c>
      <c r="B1006" s="4" t="s">
        <v>243</v>
      </c>
      <c r="C1006" s="4" t="s">
        <v>281</v>
      </c>
      <c r="D1006" s="4" t="s">
        <v>1795</v>
      </c>
      <c r="E1006" s="54">
        <v>3720.0617842500001</v>
      </c>
      <c r="F1006" s="123">
        <v>8239.3395</v>
      </c>
      <c r="G1006" s="123">
        <v>4519.2777157500004</v>
      </c>
      <c r="I1006" s="4" t="s">
        <v>3795</v>
      </c>
    </row>
    <row r="1007" spans="1:9">
      <c r="A1007" s="4" t="s">
        <v>3794</v>
      </c>
      <c r="B1007" s="4" t="s">
        <v>247</v>
      </c>
      <c r="C1007" s="4" t="s">
        <v>276</v>
      </c>
      <c r="D1007" s="4" t="s">
        <v>1136</v>
      </c>
      <c r="E1007" s="54">
        <v>3548.2033125000007</v>
      </c>
      <c r="F1007" s="123">
        <v>6144.0749999999998</v>
      </c>
      <c r="G1007" s="123">
        <v>2595.8716874999991</v>
      </c>
      <c r="I1007" s="4" t="s">
        <v>3796</v>
      </c>
    </row>
    <row r="1008" spans="1:9">
      <c r="A1008" s="4" t="s">
        <v>3795</v>
      </c>
      <c r="B1008" s="4" t="s">
        <v>267</v>
      </c>
      <c r="C1008" s="4" t="s">
        <v>256</v>
      </c>
      <c r="D1008" s="4" t="s">
        <v>1857</v>
      </c>
      <c r="E1008" s="54">
        <v>3690.8028675000005</v>
      </c>
      <c r="F1008" s="123">
        <v>7811.2230000000009</v>
      </c>
      <c r="G1008" s="123">
        <v>4120.4201325000004</v>
      </c>
      <c r="I1008" s="4" t="s">
        <v>3797</v>
      </c>
    </row>
    <row r="1009" spans="1:9">
      <c r="A1009" s="4" t="s">
        <v>3796</v>
      </c>
      <c r="B1009" s="4" t="s">
        <v>275</v>
      </c>
      <c r="C1009" s="4" t="s">
        <v>256</v>
      </c>
      <c r="D1009" s="4" t="s">
        <v>539</v>
      </c>
      <c r="E1009" s="54">
        <v>7064.505567000002</v>
      </c>
      <c r="F1009" s="123">
        <v>9894.2655000000013</v>
      </c>
      <c r="G1009" s="123">
        <v>2829.7599329999994</v>
      </c>
      <c r="I1009" s="4" t="s">
        <v>3798</v>
      </c>
    </row>
    <row r="1010" spans="1:9">
      <c r="A1010" s="4" t="s">
        <v>3797</v>
      </c>
      <c r="B1010" s="4" t="s">
        <v>275</v>
      </c>
      <c r="C1010" s="4" t="s">
        <v>317</v>
      </c>
      <c r="D1010" s="4" t="s">
        <v>573</v>
      </c>
      <c r="E1010" s="54">
        <v>9594.3272040000011</v>
      </c>
      <c r="F1010" s="123">
        <v>10383.471000000001</v>
      </c>
      <c r="G1010" s="123">
        <v>789.14379600000029</v>
      </c>
      <c r="I1010" s="4" t="s">
        <v>3799</v>
      </c>
    </row>
    <row r="1011" spans="1:9">
      <c r="A1011" s="4" t="s">
        <v>3798</v>
      </c>
      <c r="B1011" s="4" t="s">
        <v>243</v>
      </c>
      <c r="C1011" s="4" t="s">
        <v>256</v>
      </c>
      <c r="D1011" s="4" t="s">
        <v>1791</v>
      </c>
      <c r="E1011" s="54">
        <v>3777.9709275000005</v>
      </c>
      <c r="F1011" s="123">
        <v>6541.9410000000007</v>
      </c>
      <c r="G1011" s="123">
        <v>2763.9700725000002</v>
      </c>
      <c r="I1011" s="4" t="s">
        <v>3800</v>
      </c>
    </row>
    <row r="1012" spans="1:9">
      <c r="A1012" s="4" t="s">
        <v>3799</v>
      </c>
      <c r="B1012" s="4" t="s">
        <v>247</v>
      </c>
      <c r="C1012" s="4" t="s">
        <v>279</v>
      </c>
      <c r="D1012" s="4" t="s">
        <v>455</v>
      </c>
      <c r="E1012" s="54">
        <v>3602.5338509999997</v>
      </c>
      <c r="F1012" s="123">
        <v>7979.0340000000006</v>
      </c>
      <c r="G1012" s="123">
        <v>4376.5001490000013</v>
      </c>
      <c r="I1012" s="4" t="s">
        <v>3801</v>
      </c>
    </row>
    <row r="1013" spans="1:9">
      <c r="A1013" s="4" t="s">
        <v>3800</v>
      </c>
      <c r="B1013" s="4" t="s">
        <v>247</v>
      </c>
      <c r="C1013" s="4" t="s">
        <v>262</v>
      </c>
      <c r="D1013" s="4" t="s">
        <v>1690</v>
      </c>
      <c r="E1013" s="54">
        <v>7649.9894047500002</v>
      </c>
      <c r="F1013" s="123">
        <v>7792.197000000001</v>
      </c>
      <c r="G1013" s="123">
        <v>142.20759525000085</v>
      </c>
      <c r="I1013" s="4" t="s">
        <v>3802</v>
      </c>
    </row>
    <row r="1014" spans="1:9">
      <c r="A1014" s="4" t="s">
        <v>3801</v>
      </c>
      <c r="B1014" s="4" t="s">
        <v>267</v>
      </c>
      <c r="C1014" s="4" t="s">
        <v>303</v>
      </c>
      <c r="D1014" s="4" t="s">
        <v>570</v>
      </c>
      <c r="E1014" s="54">
        <v>2032.8358050000002</v>
      </c>
      <c r="F1014" s="123">
        <v>3520.0620000000004</v>
      </c>
      <c r="G1014" s="123">
        <v>1487.2261950000002</v>
      </c>
      <c r="I1014" s="4" t="s">
        <v>3803</v>
      </c>
    </row>
    <row r="1015" spans="1:9">
      <c r="A1015" s="4" t="s">
        <v>3802</v>
      </c>
      <c r="B1015" s="4" t="s">
        <v>264</v>
      </c>
      <c r="C1015" s="4" t="s">
        <v>317</v>
      </c>
      <c r="D1015" s="4" t="s">
        <v>2028</v>
      </c>
      <c r="E1015" s="54">
        <v>3987.8288257499999</v>
      </c>
      <c r="F1015" s="123">
        <v>8832.4004999999997</v>
      </c>
      <c r="G1015" s="123">
        <v>4844.5716742499999</v>
      </c>
      <c r="I1015" s="4" t="s">
        <v>3804</v>
      </c>
    </row>
    <row r="1016" spans="1:9">
      <c r="A1016" s="4" t="s">
        <v>3803</v>
      </c>
      <c r="B1016" s="4" t="s">
        <v>264</v>
      </c>
      <c r="C1016" s="4" t="s">
        <v>265</v>
      </c>
      <c r="D1016" s="4" t="s">
        <v>2009</v>
      </c>
      <c r="E1016" s="54">
        <v>2310.7328370000005</v>
      </c>
      <c r="F1016" s="123">
        <v>3236.3205000000003</v>
      </c>
      <c r="G1016" s="123">
        <v>925.58766299999979</v>
      </c>
      <c r="I1016" s="4" t="s">
        <v>3805</v>
      </c>
    </row>
    <row r="1017" spans="1:9">
      <c r="A1017" s="4" t="s">
        <v>3804</v>
      </c>
      <c r="B1017" s="4" t="s">
        <v>267</v>
      </c>
      <c r="C1017" s="4" t="s">
        <v>245</v>
      </c>
      <c r="D1017" s="4" t="s">
        <v>408</v>
      </c>
      <c r="E1017" s="54">
        <v>3565.1819227500005</v>
      </c>
      <c r="F1017" s="123">
        <v>5754.9345000000003</v>
      </c>
      <c r="G1017" s="123">
        <v>2189.7525772499998</v>
      </c>
      <c r="I1017" s="4" t="s">
        <v>3806</v>
      </c>
    </row>
    <row r="1018" spans="1:9">
      <c r="A1018" s="4" t="s">
        <v>3805</v>
      </c>
      <c r="B1018" s="4" t="s">
        <v>247</v>
      </c>
      <c r="C1018" s="4" t="s">
        <v>268</v>
      </c>
      <c r="D1018" s="4" t="s">
        <v>2110</v>
      </c>
      <c r="E1018" s="54">
        <v>2928.6140782500001</v>
      </c>
      <c r="F1018" s="123">
        <v>4727.3835000000008</v>
      </c>
      <c r="G1018" s="123">
        <v>1798.7694217500007</v>
      </c>
      <c r="I1018" s="4" t="s">
        <v>3807</v>
      </c>
    </row>
    <row r="1019" spans="1:9">
      <c r="A1019" s="4" t="s">
        <v>3806</v>
      </c>
      <c r="B1019" s="4" t="s">
        <v>267</v>
      </c>
      <c r="C1019" s="4" t="s">
        <v>276</v>
      </c>
      <c r="D1019" s="4" t="s">
        <v>703</v>
      </c>
      <c r="E1019" s="54">
        <v>1316.8100137500003</v>
      </c>
      <c r="F1019" s="123">
        <v>2786.8995</v>
      </c>
      <c r="G1019" s="123">
        <v>1470.0894862499997</v>
      </c>
      <c r="I1019" s="4" t="s">
        <v>3808</v>
      </c>
    </row>
    <row r="1020" spans="1:9">
      <c r="A1020" s="4" t="s">
        <v>3807</v>
      </c>
      <c r="B1020" s="4" t="s">
        <v>247</v>
      </c>
      <c r="C1020" s="4" t="s">
        <v>268</v>
      </c>
      <c r="D1020" s="4" t="s">
        <v>992</v>
      </c>
      <c r="E1020" s="54">
        <v>3123.0215415000002</v>
      </c>
      <c r="F1020" s="123">
        <v>5041.1970000000001</v>
      </c>
      <c r="G1020" s="123">
        <v>1918.1754584999999</v>
      </c>
      <c r="I1020" s="4" t="s">
        <v>3809</v>
      </c>
    </row>
    <row r="1021" spans="1:9">
      <c r="A1021" s="4" t="s">
        <v>3808</v>
      </c>
      <c r="B1021" s="4" t="s">
        <v>267</v>
      </c>
      <c r="C1021" s="4" t="s">
        <v>276</v>
      </c>
      <c r="D1021" s="4" t="s">
        <v>385</v>
      </c>
      <c r="E1021" s="54">
        <v>1718.1503325000001</v>
      </c>
      <c r="F1021" s="123">
        <v>3636.297</v>
      </c>
      <c r="G1021" s="123">
        <v>1918.1466674999999</v>
      </c>
      <c r="I1021" s="4" t="s">
        <v>3810</v>
      </c>
    </row>
    <row r="1022" spans="1:9">
      <c r="A1022" s="4" t="s">
        <v>3809</v>
      </c>
      <c r="B1022" s="4" t="s">
        <v>275</v>
      </c>
      <c r="C1022" s="4" t="s">
        <v>276</v>
      </c>
      <c r="D1022" s="4" t="s">
        <v>1269</v>
      </c>
      <c r="E1022" s="54">
        <v>6362.5275000000001</v>
      </c>
      <c r="F1022" s="123">
        <v>10447.5</v>
      </c>
      <c r="G1022" s="123">
        <v>4084.9724999999999</v>
      </c>
      <c r="I1022" s="4" t="s">
        <v>3811</v>
      </c>
    </row>
    <row r="1023" spans="1:9">
      <c r="A1023" s="4" t="s">
        <v>3810</v>
      </c>
      <c r="B1023" s="4" t="s">
        <v>247</v>
      </c>
      <c r="C1023" s="4" t="s">
        <v>245</v>
      </c>
      <c r="D1023" s="4" t="s">
        <v>578</v>
      </c>
      <c r="E1023" s="54">
        <v>2010.1628925000002</v>
      </c>
      <c r="F1023" s="123">
        <v>3244.8150000000005</v>
      </c>
      <c r="G1023" s="123">
        <v>1234.6521075000003</v>
      </c>
      <c r="I1023" s="4" t="s">
        <v>3812</v>
      </c>
    </row>
    <row r="1024" spans="1:9">
      <c r="A1024" s="4" t="s">
        <v>3811</v>
      </c>
      <c r="B1024" s="4" t="s">
        <v>247</v>
      </c>
      <c r="C1024" s="4" t="s">
        <v>317</v>
      </c>
      <c r="D1024" s="4" t="s">
        <v>561</v>
      </c>
      <c r="E1024" s="54">
        <v>4192.6818149999999</v>
      </c>
      <c r="F1024" s="123">
        <v>6884.5349999999999</v>
      </c>
      <c r="G1024" s="123">
        <v>2691.8531849999999</v>
      </c>
      <c r="I1024" s="4" t="s">
        <v>3813</v>
      </c>
    </row>
    <row r="1025" spans="1:9">
      <c r="A1025" s="4" t="s">
        <v>3812</v>
      </c>
      <c r="B1025" s="4" t="s">
        <v>267</v>
      </c>
      <c r="C1025" s="4" t="s">
        <v>251</v>
      </c>
      <c r="D1025" s="4" t="s">
        <v>2096</v>
      </c>
      <c r="E1025" s="54">
        <v>4117.4405999999999</v>
      </c>
      <c r="F1025" s="123">
        <v>5228.496000000001</v>
      </c>
      <c r="G1025" s="123">
        <v>1111.0554000000011</v>
      </c>
      <c r="I1025" s="4" t="s">
        <v>3814</v>
      </c>
    </row>
    <row r="1026" spans="1:9">
      <c r="A1026" s="4" t="s">
        <v>3813</v>
      </c>
      <c r="B1026" s="4" t="s">
        <v>243</v>
      </c>
      <c r="C1026" s="4" t="s">
        <v>254</v>
      </c>
      <c r="D1026" s="4" t="s">
        <v>426</v>
      </c>
      <c r="E1026" s="54">
        <v>4783.0857795000011</v>
      </c>
      <c r="F1026" s="123">
        <v>7720.8810000000003</v>
      </c>
      <c r="G1026" s="123">
        <v>2937.7952204999992</v>
      </c>
      <c r="I1026" s="4" t="s">
        <v>3815</v>
      </c>
    </row>
    <row r="1027" spans="1:9">
      <c r="A1027" s="4" t="s">
        <v>3814</v>
      </c>
      <c r="B1027" s="4" t="s">
        <v>243</v>
      </c>
      <c r="C1027" s="4" t="s">
        <v>276</v>
      </c>
      <c r="D1027" s="4" t="s">
        <v>973</v>
      </c>
      <c r="E1027" s="54">
        <v>3341.1454334999999</v>
      </c>
      <c r="F1027" s="123">
        <v>5486.2815000000001</v>
      </c>
      <c r="G1027" s="123">
        <v>2145.1360665000002</v>
      </c>
      <c r="I1027" s="4" t="s">
        <v>3816</v>
      </c>
    </row>
    <row r="1028" spans="1:9">
      <c r="A1028" s="4" t="s">
        <v>3815</v>
      </c>
      <c r="B1028" s="4" t="s">
        <v>264</v>
      </c>
      <c r="C1028" s="4" t="s">
        <v>276</v>
      </c>
      <c r="D1028" s="4" t="s">
        <v>1648</v>
      </c>
      <c r="E1028" s="54">
        <v>1328.5958490000003</v>
      </c>
      <c r="F1028" s="123">
        <v>1860.7785000000001</v>
      </c>
      <c r="G1028" s="123">
        <v>532.18265099999985</v>
      </c>
      <c r="I1028" s="4" t="s">
        <v>3817</v>
      </c>
    </row>
    <row r="1029" spans="1:9">
      <c r="A1029" s="4" t="s">
        <v>3816</v>
      </c>
      <c r="B1029" s="4" t="s">
        <v>267</v>
      </c>
      <c r="C1029" s="4" t="s">
        <v>303</v>
      </c>
      <c r="D1029" s="4" t="s">
        <v>879</v>
      </c>
      <c r="E1029" s="54">
        <v>3877.0526025000004</v>
      </c>
      <c r="F1029" s="123">
        <v>6713.5110000000004</v>
      </c>
      <c r="G1029" s="123">
        <v>2836.4583975</v>
      </c>
      <c r="I1029" s="4" t="s">
        <v>3818</v>
      </c>
    </row>
    <row r="1030" spans="1:9">
      <c r="A1030" s="4" t="s">
        <v>3817</v>
      </c>
      <c r="B1030" s="4" t="s">
        <v>275</v>
      </c>
      <c r="C1030" s="4" t="s">
        <v>251</v>
      </c>
      <c r="D1030" s="4" t="s">
        <v>1977</v>
      </c>
      <c r="E1030" s="54">
        <v>1957.8586387500004</v>
      </c>
      <c r="F1030" s="123">
        <v>4336.3425000000007</v>
      </c>
      <c r="G1030" s="123">
        <v>2378.4838612500002</v>
      </c>
      <c r="I1030" s="4" t="s">
        <v>3819</v>
      </c>
    </row>
    <row r="1031" spans="1:9">
      <c r="A1031" s="4" t="s">
        <v>3818</v>
      </c>
      <c r="B1031" s="4" t="s">
        <v>247</v>
      </c>
      <c r="C1031" s="4" t="s">
        <v>259</v>
      </c>
      <c r="D1031" s="4" t="s">
        <v>2121</v>
      </c>
      <c r="E1031" s="54">
        <v>2599.0712055000004</v>
      </c>
      <c r="F1031" s="123">
        <v>2647.3860000000004</v>
      </c>
      <c r="G1031" s="123">
        <v>48.314794500000062</v>
      </c>
      <c r="I1031" s="4" t="s">
        <v>3820</v>
      </c>
    </row>
    <row r="1032" spans="1:9">
      <c r="A1032" s="4" t="s">
        <v>3819</v>
      </c>
      <c r="B1032" s="4" t="s">
        <v>264</v>
      </c>
      <c r="C1032" s="4" t="s">
        <v>254</v>
      </c>
      <c r="D1032" s="4" t="s">
        <v>1055</v>
      </c>
      <c r="E1032" s="54">
        <v>8984.3570066250031</v>
      </c>
      <c r="F1032" s="123">
        <v>9151.3695000000007</v>
      </c>
      <c r="G1032" s="123">
        <v>167.01249337499758</v>
      </c>
      <c r="I1032" s="4" t="s">
        <v>3821</v>
      </c>
    </row>
    <row r="1033" spans="1:9">
      <c r="A1033" s="4" t="s">
        <v>3820</v>
      </c>
      <c r="B1033" s="4" t="s">
        <v>264</v>
      </c>
      <c r="C1033" s="4" t="s">
        <v>276</v>
      </c>
      <c r="D1033" s="4" t="s">
        <v>1547</v>
      </c>
      <c r="E1033" s="54">
        <v>5990.7424500000006</v>
      </c>
      <c r="F1033" s="123">
        <v>7607.2920000000004</v>
      </c>
      <c r="G1033" s="123">
        <v>1616.5495499999997</v>
      </c>
      <c r="I1033" s="4" t="s">
        <v>3822</v>
      </c>
    </row>
    <row r="1034" spans="1:9">
      <c r="A1034" s="4" t="s">
        <v>3821</v>
      </c>
      <c r="B1034" s="4" t="s">
        <v>243</v>
      </c>
      <c r="C1034" s="4" t="s">
        <v>259</v>
      </c>
      <c r="D1034" s="4" t="s">
        <v>1903</v>
      </c>
      <c r="E1034" s="54">
        <v>3167.1710437499996</v>
      </c>
      <c r="F1034" s="123">
        <v>4021.8045000000002</v>
      </c>
      <c r="G1034" s="123">
        <v>854.63345625000056</v>
      </c>
      <c r="I1034" s="4" t="s">
        <v>3823</v>
      </c>
    </row>
    <row r="1035" spans="1:9">
      <c r="A1035" s="4" t="s">
        <v>3822</v>
      </c>
      <c r="B1035" s="4" t="s">
        <v>247</v>
      </c>
      <c r="C1035" s="4" t="s">
        <v>262</v>
      </c>
      <c r="D1035" s="4" t="s">
        <v>1603</v>
      </c>
      <c r="E1035" s="54">
        <v>1874.8435860000002</v>
      </c>
      <c r="F1035" s="123">
        <v>2029.0515000000003</v>
      </c>
      <c r="G1035" s="123">
        <v>154.20791400000007</v>
      </c>
      <c r="I1035" s="4" t="s">
        <v>3824</v>
      </c>
    </row>
    <row r="1036" spans="1:9">
      <c r="A1036" s="4" t="s">
        <v>3823</v>
      </c>
      <c r="B1036" s="4" t="s">
        <v>264</v>
      </c>
      <c r="C1036" s="4" t="s">
        <v>288</v>
      </c>
      <c r="D1036" s="4" t="s">
        <v>921</v>
      </c>
      <c r="E1036" s="54">
        <v>4922.5935937499999</v>
      </c>
      <c r="F1036" s="123">
        <v>6250.9125000000004</v>
      </c>
      <c r="G1036" s="123">
        <v>1328.3189062500005</v>
      </c>
      <c r="I1036" s="4" t="s">
        <v>3825</v>
      </c>
    </row>
    <row r="1037" spans="1:9">
      <c r="A1037" s="4" t="s">
        <v>3824</v>
      </c>
      <c r="B1037" s="4" t="s">
        <v>247</v>
      </c>
      <c r="C1037" s="4" t="s">
        <v>254</v>
      </c>
      <c r="D1037" s="4" t="s">
        <v>1998</v>
      </c>
      <c r="E1037" s="54">
        <v>3015.1988055000002</v>
      </c>
      <c r="F1037" s="123">
        <v>4867.1490000000003</v>
      </c>
      <c r="G1037" s="123">
        <v>1851.9501945000002</v>
      </c>
      <c r="I1037" s="4" t="s">
        <v>3826</v>
      </c>
    </row>
    <row r="1038" spans="1:9">
      <c r="A1038" s="4" t="s">
        <v>3825</v>
      </c>
      <c r="B1038" s="4" t="s">
        <v>247</v>
      </c>
      <c r="C1038" s="4" t="s">
        <v>279</v>
      </c>
      <c r="D1038" s="4" t="s">
        <v>308</v>
      </c>
      <c r="E1038" s="54">
        <v>4745.5016647500006</v>
      </c>
      <c r="F1038" s="123">
        <v>4833.7170000000006</v>
      </c>
      <c r="G1038" s="123">
        <v>88.215335249999953</v>
      </c>
      <c r="I1038" s="4" t="s">
        <v>3827</v>
      </c>
    </row>
    <row r="1039" spans="1:9">
      <c r="A1039" s="4" t="s">
        <v>3826</v>
      </c>
      <c r="B1039" s="4" t="s">
        <v>243</v>
      </c>
      <c r="C1039" s="4" t="s">
        <v>256</v>
      </c>
      <c r="D1039" s="4" t="s">
        <v>1876</v>
      </c>
      <c r="E1039" s="54">
        <v>1036.3089870000001</v>
      </c>
      <c r="F1039" s="123">
        <v>2295.2580000000003</v>
      </c>
      <c r="G1039" s="123">
        <v>1258.9490130000001</v>
      </c>
      <c r="I1039" s="4" t="s">
        <v>3828</v>
      </c>
    </row>
    <row r="1040" spans="1:9">
      <c r="A1040" s="4" t="s">
        <v>3827</v>
      </c>
      <c r="B1040" s="4" t="s">
        <v>247</v>
      </c>
      <c r="C1040" s="4" t="s">
        <v>245</v>
      </c>
      <c r="D1040" s="4" t="s">
        <v>1660</v>
      </c>
      <c r="E1040" s="54">
        <v>4070.5596540000001</v>
      </c>
      <c r="F1040" s="123">
        <v>9015.6360000000004</v>
      </c>
      <c r="G1040" s="123">
        <v>4945.0763459999998</v>
      </c>
      <c r="I1040" s="4" t="s">
        <v>3829</v>
      </c>
    </row>
    <row r="1041" spans="1:9">
      <c r="A1041" s="4" t="s">
        <v>3828</v>
      </c>
      <c r="B1041" s="4" t="s">
        <v>247</v>
      </c>
      <c r="C1041" s="4" t="s">
        <v>251</v>
      </c>
      <c r="D1041" s="4" t="s">
        <v>1779</v>
      </c>
      <c r="E1041" s="54">
        <v>1979.6192325</v>
      </c>
      <c r="F1041" s="123">
        <v>5095.5450000000001</v>
      </c>
      <c r="G1041" s="123">
        <v>3115.9257674999999</v>
      </c>
      <c r="I1041" s="4" t="s">
        <v>3830</v>
      </c>
    </row>
    <row r="1042" spans="1:9">
      <c r="A1042" s="4" t="s">
        <v>3829</v>
      </c>
      <c r="B1042" s="4" t="s">
        <v>264</v>
      </c>
      <c r="C1042" s="4" t="s">
        <v>245</v>
      </c>
      <c r="D1042" s="4" t="s">
        <v>587</v>
      </c>
      <c r="E1042" s="54">
        <v>312.13759500000009</v>
      </c>
      <c r="F1042" s="123">
        <v>317.94</v>
      </c>
      <c r="G1042" s="123">
        <v>5.8024049999999079</v>
      </c>
      <c r="I1042" s="4" t="s">
        <v>3831</v>
      </c>
    </row>
    <row r="1043" spans="1:9">
      <c r="A1043" s="4" t="s">
        <v>3830</v>
      </c>
      <c r="B1043" s="4" t="s">
        <v>243</v>
      </c>
      <c r="C1043" s="4" t="s">
        <v>288</v>
      </c>
      <c r="D1043" s="4" t="s">
        <v>1817</v>
      </c>
      <c r="E1043" s="54">
        <v>825.02610750000019</v>
      </c>
      <c r="F1043" s="123">
        <v>1746.0870000000002</v>
      </c>
      <c r="G1043" s="123">
        <v>921.06089250000002</v>
      </c>
      <c r="I1043" s="4" t="s">
        <v>3832</v>
      </c>
    </row>
    <row r="1044" spans="1:9">
      <c r="A1044" s="4" t="s">
        <v>3831</v>
      </c>
      <c r="B1044" s="4" t="s">
        <v>247</v>
      </c>
      <c r="C1044" s="4" t="s">
        <v>317</v>
      </c>
      <c r="D1044" s="4" t="s">
        <v>816</v>
      </c>
      <c r="E1044" s="54">
        <v>3789.171225</v>
      </c>
      <c r="F1044" s="123">
        <v>4811.6460000000006</v>
      </c>
      <c r="G1044" s="123">
        <v>1022.4747750000006</v>
      </c>
      <c r="I1044" s="4" t="s">
        <v>3833</v>
      </c>
    </row>
    <row r="1045" spans="1:9">
      <c r="A1045" s="4" t="s">
        <v>3832</v>
      </c>
      <c r="B1045" s="4" t="s">
        <v>275</v>
      </c>
      <c r="C1045" s="4" t="s">
        <v>281</v>
      </c>
      <c r="D1045" s="4" t="s">
        <v>603</v>
      </c>
      <c r="E1045" s="54">
        <v>92.411550000000005</v>
      </c>
      <c r="F1045" s="123">
        <v>100.0125</v>
      </c>
      <c r="G1045" s="123">
        <v>7.6009499999999974</v>
      </c>
      <c r="I1045" s="4" t="s">
        <v>3834</v>
      </c>
    </row>
    <row r="1046" spans="1:9">
      <c r="A1046" s="4" t="s">
        <v>3833</v>
      </c>
      <c r="B1046" s="4" t="s">
        <v>247</v>
      </c>
      <c r="C1046" s="4" t="s">
        <v>276</v>
      </c>
      <c r="D1046" s="4" t="s">
        <v>484</v>
      </c>
      <c r="E1046" s="54">
        <v>787.35743100000025</v>
      </c>
      <c r="F1046" s="123">
        <v>1102.7415000000001</v>
      </c>
      <c r="G1046" s="123">
        <v>315.38406899999984</v>
      </c>
      <c r="I1046" s="4" t="s">
        <v>3835</v>
      </c>
    </row>
    <row r="1047" spans="1:9">
      <c r="A1047" s="4" t="s">
        <v>3834</v>
      </c>
      <c r="B1047" s="4" t="s">
        <v>243</v>
      </c>
      <c r="C1047" s="4" t="s">
        <v>256</v>
      </c>
      <c r="D1047" s="4" t="s">
        <v>742</v>
      </c>
      <c r="E1047" s="54">
        <v>2442.6263452500007</v>
      </c>
      <c r="F1047" s="123">
        <v>6287.3265000000001</v>
      </c>
      <c r="G1047" s="123">
        <v>3844.7001547499995</v>
      </c>
      <c r="I1047" s="4" t="s">
        <v>3836</v>
      </c>
    </row>
    <row r="1048" spans="1:9">
      <c r="A1048" s="4" t="s">
        <v>3835</v>
      </c>
      <c r="B1048" s="4" t="s">
        <v>267</v>
      </c>
      <c r="C1048" s="4" t="s">
        <v>254</v>
      </c>
      <c r="D1048" s="4" t="s">
        <v>1218</v>
      </c>
      <c r="E1048" s="54">
        <v>1140.1457445000001</v>
      </c>
      <c r="F1048" s="123">
        <v>1872.1605</v>
      </c>
      <c r="G1048" s="123">
        <v>732.01475549999986</v>
      </c>
      <c r="I1048" s="4" t="s">
        <v>3837</v>
      </c>
    </row>
    <row r="1049" spans="1:9">
      <c r="A1049" s="4" t="s">
        <v>3836</v>
      </c>
      <c r="B1049" s="4" t="s">
        <v>267</v>
      </c>
      <c r="C1049" s="4" t="s">
        <v>303</v>
      </c>
      <c r="D1049" s="4" t="s">
        <v>870</v>
      </c>
      <c r="E1049" s="54">
        <v>3678.1108875</v>
      </c>
      <c r="F1049" s="123">
        <v>5937.2250000000004</v>
      </c>
      <c r="G1049" s="123">
        <v>2259.1141125000004</v>
      </c>
      <c r="I1049" s="4" t="s">
        <v>3838</v>
      </c>
    </row>
    <row r="1050" spans="1:9">
      <c r="A1050" s="4" t="s">
        <v>3837</v>
      </c>
      <c r="B1050" s="4" t="s">
        <v>247</v>
      </c>
      <c r="C1050" s="4" t="s">
        <v>281</v>
      </c>
      <c r="D1050" s="4" t="s">
        <v>807</v>
      </c>
      <c r="E1050" s="54">
        <v>3496.6869052500001</v>
      </c>
      <c r="F1050" s="123">
        <v>5644.3695000000007</v>
      </c>
      <c r="G1050" s="123">
        <v>2147.6825947500006</v>
      </c>
      <c r="I1050" s="4" t="s">
        <v>3839</v>
      </c>
    </row>
    <row r="1051" spans="1:9">
      <c r="A1051" s="4" t="s">
        <v>3838</v>
      </c>
      <c r="B1051" s="4" t="s">
        <v>267</v>
      </c>
      <c r="C1051" s="4" t="s">
        <v>281</v>
      </c>
      <c r="D1051" s="4" t="s">
        <v>324</v>
      </c>
      <c r="E1051" s="54">
        <v>1176.5466562499998</v>
      </c>
      <c r="F1051" s="123">
        <v>1899.1875</v>
      </c>
      <c r="G1051" s="123">
        <v>722.64084375000016</v>
      </c>
      <c r="I1051" s="4" t="s">
        <v>3840</v>
      </c>
    </row>
    <row r="1052" spans="1:9">
      <c r="A1052" s="4" t="s">
        <v>3839</v>
      </c>
      <c r="B1052" s="4" t="s">
        <v>247</v>
      </c>
      <c r="C1052" s="4" t="s">
        <v>281</v>
      </c>
      <c r="D1052" s="4" t="s">
        <v>2077</v>
      </c>
      <c r="E1052" s="54">
        <v>5996.0967412500013</v>
      </c>
      <c r="F1052" s="123">
        <v>10382.851500000001</v>
      </c>
      <c r="G1052" s="123">
        <v>4386.7547587499994</v>
      </c>
      <c r="I1052" s="4" t="s">
        <v>3841</v>
      </c>
    </row>
    <row r="1053" spans="1:9">
      <c r="A1053" s="4" t="s">
        <v>3840</v>
      </c>
      <c r="B1053" s="4" t="s">
        <v>247</v>
      </c>
      <c r="C1053" s="4" t="s">
        <v>317</v>
      </c>
      <c r="D1053" s="4" t="s">
        <v>2116</v>
      </c>
      <c r="E1053" s="54">
        <v>2253.0224745</v>
      </c>
      <c r="F1053" s="123">
        <v>4990.0830000000005</v>
      </c>
      <c r="G1053" s="123">
        <v>2737.0605255000005</v>
      </c>
      <c r="I1053" s="4" t="s">
        <v>3842</v>
      </c>
    </row>
    <row r="1054" spans="1:9">
      <c r="A1054" s="4" t="s">
        <v>3841</v>
      </c>
      <c r="B1054" s="4" t="s">
        <v>267</v>
      </c>
      <c r="C1054" s="4" t="s">
        <v>281</v>
      </c>
      <c r="D1054" s="4" t="s">
        <v>1884</v>
      </c>
      <c r="E1054" s="54">
        <v>3884.8125487500006</v>
      </c>
      <c r="F1054" s="123">
        <v>9999.5174999999999</v>
      </c>
      <c r="G1054" s="123">
        <v>6114.7049512499998</v>
      </c>
      <c r="I1054" s="4" t="s">
        <v>3843</v>
      </c>
    </row>
    <row r="1055" spans="1:9">
      <c r="A1055" s="4" t="s">
        <v>3842</v>
      </c>
      <c r="B1055" s="4" t="s">
        <v>275</v>
      </c>
      <c r="C1055" s="4" t="s">
        <v>317</v>
      </c>
      <c r="D1055" s="4" t="s">
        <v>753</v>
      </c>
      <c r="E1055" s="54">
        <v>3425.3131500000004</v>
      </c>
      <c r="F1055" s="123">
        <v>4349.6039999999994</v>
      </c>
      <c r="G1055" s="123">
        <v>924.29084999999895</v>
      </c>
      <c r="I1055" s="4" t="s">
        <v>3844</v>
      </c>
    </row>
    <row r="1056" spans="1:9">
      <c r="A1056" s="4" t="s">
        <v>3843</v>
      </c>
      <c r="B1056" s="4" t="s">
        <v>267</v>
      </c>
      <c r="C1056" s="4" t="s">
        <v>256</v>
      </c>
      <c r="D1056" s="4" t="s">
        <v>1937</v>
      </c>
      <c r="E1056" s="54">
        <v>3144.7101419999999</v>
      </c>
      <c r="F1056" s="123">
        <v>8094.4920000000002</v>
      </c>
      <c r="G1056" s="123">
        <v>4949.7818580000003</v>
      </c>
      <c r="I1056" s="4" t="s">
        <v>3845</v>
      </c>
    </row>
    <row r="1057" spans="1:9">
      <c r="A1057" s="4" t="s">
        <v>3844</v>
      </c>
      <c r="B1057" s="4" t="s">
        <v>247</v>
      </c>
      <c r="C1057" s="4" t="s">
        <v>317</v>
      </c>
      <c r="D1057" s="4" t="s">
        <v>1462</v>
      </c>
      <c r="E1057" s="54">
        <v>445.74350625000005</v>
      </c>
      <c r="F1057" s="123">
        <v>566.02350000000013</v>
      </c>
      <c r="G1057" s="123">
        <v>120.27999375000007</v>
      </c>
      <c r="I1057" s="4" t="s">
        <v>3846</v>
      </c>
    </row>
    <row r="1058" spans="1:9">
      <c r="A1058" s="4" t="s">
        <v>3845</v>
      </c>
      <c r="B1058" s="4" t="s">
        <v>267</v>
      </c>
      <c r="C1058" s="4" t="s">
        <v>265</v>
      </c>
      <c r="D1058" s="4" t="s">
        <v>809</v>
      </c>
      <c r="E1058" s="54">
        <v>2921.9991884999999</v>
      </c>
      <c r="F1058" s="123">
        <v>6471.759</v>
      </c>
      <c r="G1058" s="123">
        <v>3549.7598115000001</v>
      </c>
      <c r="I1058" s="4" t="s">
        <v>3847</v>
      </c>
    </row>
    <row r="1059" spans="1:9">
      <c r="A1059" s="4" t="s">
        <v>3846</v>
      </c>
      <c r="B1059" s="4" t="s">
        <v>267</v>
      </c>
      <c r="C1059" s="4" t="s">
        <v>268</v>
      </c>
      <c r="D1059" s="4" t="s">
        <v>1589</v>
      </c>
      <c r="E1059" s="54">
        <v>2111.8929929999999</v>
      </c>
      <c r="F1059" s="123">
        <v>5436.018</v>
      </c>
      <c r="G1059" s="123">
        <v>3324.1250070000001</v>
      </c>
      <c r="I1059" s="4" t="s">
        <v>3848</v>
      </c>
    </row>
    <row r="1060" spans="1:9">
      <c r="A1060" s="4" t="s">
        <v>3847</v>
      </c>
      <c r="B1060" s="4" t="s">
        <v>247</v>
      </c>
      <c r="C1060" s="4" t="s">
        <v>251</v>
      </c>
      <c r="D1060" s="4" t="s">
        <v>1206</v>
      </c>
      <c r="E1060" s="54">
        <v>402.47534250000007</v>
      </c>
      <c r="F1060" s="123">
        <v>696.92700000000002</v>
      </c>
      <c r="G1060" s="123">
        <v>294.45165749999995</v>
      </c>
      <c r="I1060" s="4" t="s">
        <v>3849</v>
      </c>
    </row>
    <row r="1061" spans="1:9">
      <c r="A1061" s="4" t="s">
        <v>3848</v>
      </c>
      <c r="B1061" s="4" t="s">
        <v>243</v>
      </c>
      <c r="C1061" s="4" t="s">
        <v>265</v>
      </c>
      <c r="D1061" s="4" t="s">
        <v>1750</v>
      </c>
      <c r="E1061" s="54">
        <v>4307.4515137500002</v>
      </c>
      <c r="F1061" s="123">
        <v>9116.299500000001</v>
      </c>
      <c r="G1061" s="123">
        <v>4808.8479862500008</v>
      </c>
      <c r="I1061" s="4" t="s">
        <v>3850</v>
      </c>
    </row>
    <row r="1062" spans="1:9">
      <c r="A1062" s="4" t="s">
        <v>3849</v>
      </c>
      <c r="B1062" s="4" t="s">
        <v>247</v>
      </c>
      <c r="C1062" s="4" t="s">
        <v>262</v>
      </c>
      <c r="D1062" s="4" t="s">
        <v>631</v>
      </c>
      <c r="E1062" s="54">
        <v>1708.8467759999999</v>
      </c>
      <c r="F1062" s="123">
        <v>4398.576</v>
      </c>
      <c r="G1062" s="123">
        <v>2689.7292240000002</v>
      </c>
      <c r="I1062" s="4" t="s">
        <v>3851</v>
      </c>
    </row>
    <row r="1063" spans="1:9">
      <c r="A1063" s="4" t="s">
        <v>3850</v>
      </c>
      <c r="B1063" s="4" t="s">
        <v>275</v>
      </c>
      <c r="C1063" s="4" t="s">
        <v>279</v>
      </c>
      <c r="D1063" s="4" t="s">
        <v>1482</v>
      </c>
      <c r="E1063" s="54">
        <v>3974.133240000001</v>
      </c>
      <c r="F1063" s="123">
        <v>6881.616</v>
      </c>
      <c r="G1063" s="123">
        <v>2907.482759999999</v>
      </c>
      <c r="I1063" s="4" t="s">
        <v>3852</v>
      </c>
    </row>
    <row r="1064" spans="1:9">
      <c r="A1064" s="4" t="s">
        <v>3851</v>
      </c>
      <c r="B1064" s="4" t="s">
        <v>243</v>
      </c>
      <c r="C1064" s="4" t="s">
        <v>256</v>
      </c>
      <c r="D1064" s="4" t="s">
        <v>688</v>
      </c>
      <c r="E1064" s="54">
        <v>8246.4671520000011</v>
      </c>
      <c r="F1064" s="123">
        <v>8924.7480000000014</v>
      </c>
      <c r="G1064" s="123">
        <v>678.28084800000033</v>
      </c>
      <c r="I1064" s="4" t="s">
        <v>3853</v>
      </c>
    </row>
    <row r="1065" spans="1:9">
      <c r="A1065" s="4" t="s">
        <v>3852</v>
      </c>
      <c r="B1065" s="4" t="s">
        <v>247</v>
      </c>
      <c r="C1065" s="4" t="s">
        <v>265</v>
      </c>
      <c r="D1065" s="4" t="s">
        <v>1587</v>
      </c>
      <c r="E1065" s="54">
        <v>5177.0608470000006</v>
      </c>
      <c r="F1065" s="123">
        <v>7250.7855000000009</v>
      </c>
      <c r="G1065" s="123">
        <v>2073.7246530000002</v>
      </c>
      <c r="I1065" s="4" t="s">
        <v>3854</v>
      </c>
    </row>
    <row r="1066" spans="1:9">
      <c r="A1066" s="4" t="s">
        <v>3853</v>
      </c>
      <c r="B1066" s="4" t="s">
        <v>267</v>
      </c>
      <c r="C1066" s="4" t="s">
        <v>254</v>
      </c>
      <c r="D1066" s="4" t="s">
        <v>759</v>
      </c>
      <c r="E1066" s="54">
        <v>4832.1975240000002</v>
      </c>
      <c r="F1066" s="123">
        <v>5229.6509999999998</v>
      </c>
      <c r="G1066" s="123">
        <v>397.45347599999968</v>
      </c>
      <c r="I1066" s="4" t="s">
        <v>3855</v>
      </c>
    </row>
    <row r="1067" spans="1:9">
      <c r="A1067" s="4" t="s">
        <v>3854</v>
      </c>
      <c r="B1067" s="4" t="s">
        <v>264</v>
      </c>
      <c r="C1067" s="4" t="s">
        <v>303</v>
      </c>
      <c r="D1067" s="4" t="s">
        <v>1395</v>
      </c>
      <c r="E1067" s="54">
        <v>4285.7725050000008</v>
      </c>
      <c r="F1067" s="123">
        <v>6002.4825000000001</v>
      </c>
      <c r="G1067" s="123">
        <v>1716.7099949999993</v>
      </c>
      <c r="I1067" s="4" t="s">
        <v>3856</v>
      </c>
    </row>
    <row r="1068" spans="1:9">
      <c r="A1068" s="4" t="s">
        <v>3855</v>
      </c>
      <c r="B1068" s="4" t="s">
        <v>275</v>
      </c>
      <c r="C1068" s="4" t="s">
        <v>254</v>
      </c>
      <c r="D1068" s="4" t="s">
        <v>356</v>
      </c>
      <c r="E1068" s="54">
        <v>4998.4676437500002</v>
      </c>
      <c r="F1068" s="123">
        <v>6347.2605000000003</v>
      </c>
      <c r="G1068" s="123">
        <v>1348.7928562500001</v>
      </c>
      <c r="I1068" s="4" t="s">
        <v>3857</v>
      </c>
    </row>
    <row r="1069" spans="1:9">
      <c r="A1069" s="4" t="s">
        <v>3856</v>
      </c>
      <c r="B1069" s="4" t="s">
        <v>247</v>
      </c>
      <c r="C1069" s="4" t="s">
        <v>251</v>
      </c>
      <c r="D1069" s="4" t="s">
        <v>1541</v>
      </c>
      <c r="E1069" s="54">
        <v>803.87475525000002</v>
      </c>
      <c r="F1069" s="123">
        <v>1780.4535000000001</v>
      </c>
      <c r="G1069" s="123">
        <v>976.57874475000006</v>
      </c>
      <c r="I1069" s="4" t="s">
        <v>3858</v>
      </c>
    </row>
    <row r="1070" spans="1:9">
      <c r="A1070" s="4" t="s">
        <v>3857</v>
      </c>
      <c r="B1070" s="4" t="s">
        <v>247</v>
      </c>
      <c r="C1070" s="4" t="s">
        <v>268</v>
      </c>
      <c r="D1070" s="4" t="s">
        <v>1832</v>
      </c>
      <c r="E1070" s="54">
        <v>3584.3432625000009</v>
      </c>
      <c r="F1070" s="123">
        <v>6206.6550000000007</v>
      </c>
      <c r="G1070" s="123">
        <v>2622.3117374999997</v>
      </c>
      <c r="I1070" s="4" t="s">
        <v>3859</v>
      </c>
    </row>
    <row r="1071" spans="1:9">
      <c r="A1071" s="4" t="s">
        <v>3858</v>
      </c>
      <c r="B1071" s="4" t="s">
        <v>264</v>
      </c>
      <c r="C1071" s="4" t="s">
        <v>279</v>
      </c>
      <c r="D1071" s="4" t="s">
        <v>589</v>
      </c>
      <c r="E1071" s="54">
        <v>5528.6268187500009</v>
      </c>
      <c r="F1071" s="123">
        <v>7020.4785000000002</v>
      </c>
      <c r="G1071" s="123">
        <v>1491.8516812499993</v>
      </c>
      <c r="I1071" s="4" t="s">
        <v>3860</v>
      </c>
    </row>
    <row r="1072" spans="1:9">
      <c r="A1072" s="4" t="s">
        <v>3859</v>
      </c>
      <c r="B1072" s="4" t="s">
        <v>247</v>
      </c>
      <c r="C1072" s="4" t="s">
        <v>256</v>
      </c>
      <c r="D1072" s="4" t="s">
        <v>270</v>
      </c>
      <c r="E1072" s="54">
        <v>3268.3369950000001</v>
      </c>
      <c r="F1072" s="123">
        <v>5659.4580000000005</v>
      </c>
      <c r="G1072" s="123">
        <v>2391.1210050000004</v>
      </c>
      <c r="I1072" s="4" t="s">
        <v>3861</v>
      </c>
    </row>
    <row r="1073" spans="1:9">
      <c r="A1073" s="4" t="s">
        <v>3860</v>
      </c>
      <c r="B1073" s="4" t="s">
        <v>275</v>
      </c>
      <c r="C1073" s="4" t="s">
        <v>303</v>
      </c>
      <c r="D1073" s="4" t="s">
        <v>347</v>
      </c>
      <c r="E1073" s="54">
        <v>9535.834452375002</v>
      </c>
      <c r="F1073" s="123">
        <v>9713.0985000000001</v>
      </c>
      <c r="G1073" s="123">
        <v>177.26404762499806</v>
      </c>
      <c r="I1073" s="4" t="s">
        <v>3862</v>
      </c>
    </row>
    <row r="1074" spans="1:9">
      <c r="A1074" s="4" t="s">
        <v>3861</v>
      </c>
      <c r="B1074" s="4" t="s">
        <v>243</v>
      </c>
      <c r="C1074" s="4" t="s">
        <v>256</v>
      </c>
      <c r="D1074" s="4" t="s">
        <v>1383</v>
      </c>
      <c r="E1074" s="54">
        <v>2466.5751810000002</v>
      </c>
      <c r="F1074" s="123">
        <v>3981.558</v>
      </c>
      <c r="G1074" s="123">
        <v>1514.9828189999998</v>
      </c>
      <c r="I1074" s="4" t="s">
        <v>3863</v>
      </c>
    </row>
    <row r="1075" spans="1:9">
      <c r="A1075" s="4" t="s">
        <v>3862</v>
      </c>
      <c r="B1075" s="4" t="s">
        <v>267</v>
      </c>
      <c r="C1075" s="4" t="s">
        <v>268</v>
      </c>
      <c r="D1075" s="4" t="s">
        <v>577</v>
      </c>
      <c r="E1075" s="54">
        <v>3027.8433780000005</v>
      </c>
      <c r="F1075" s="123">
        <v>4240.6769999999997</v>
      </c>
      <c r="G1075" s="123">
        <v>1212.8336219999992</v>
      </c>
      <c r="I1075" s="4" t="s">
        <v>3864</v>
      </c>
    </row>
    <row r="1076" spans="1:9">
      <c r="A1076" s="4" t="s">
        <v>3863</v>
      </c>
      <c r="B1076" s="4" t="s">
        <v>264</v>
      </c>
      <c r="C1076" s="4" t="s">
        <v>288</v>
      </c>
      <c r="D1076" s="4" t="s">
        <v>511</v>
      </c>
      <c r="E1076" s="54">
        <v>2459.2047480000001</v>
      </c>
      <c r="F1076" s="123">
        <v>2661.4769999999999</v>
      </c>
      <c r="G1076" s="123">
        <v>202.27225199999975</v>
      </c>
      <c r="I1076" s="4" t="s">
        <v>3865</v>
      </c>
    </row>
    <row r="1077" spans="1:9">
      <c r="A1077" s="4" t="s">
        <v>3864</v>
      </c>
      <c r="B1077" s="4" t="s">
        <v>275</v>
      </c>
      <c r="C1077" s="4" t="s">
        <v>317</v>
      </c>
      <c r="D1077" s="4" t="s">
        <v>1218</v>
      </c>
      <c r="E1077" s="54">
        <v>5623.3580287500008</v>
      </c>
      <c r="F1077" s="123">
        <v>9737.4164999999994</v>
      </c>
      <c r="G1077" s="123">
        <v>4114.0584712499985</v>
      </c>
      <c r="I1077" s="4" t="s">
        <v>3866</v>
      </c>
    </row>
    <row r="1078" spans="1:9">
      <c r="A1078" s="4" t="s">
        <v>3865</v>
      </c>
      <c r="B1078" s="4" t="s">
        <v>243</v>
      </c>
      <c r="C1078" s="4" t="s">
        <v>317</v>
      </c>
      <c r="D1078" s="4" t="s">
        <v>839</v>
      </c>
      <c r="E1078" s="54">
        <v>3838.1067900000003</v>
      </c>
      <c r="F1078" s="123">
        <v>6302.31</v>
      </c>
      <c r="G1078" s="123">
        <v>2464.2032100000001</v>
      </c>
      <c r="I1078" s="4" t="s">
        <v>3867</v>
      </c>
    </row>
    <row r="1079" spans="1:9">
      <c r="A1079" s="4" t="s">
        <v>3866</v>
      </c>
      <c r="B1079" s="4" t="s">
        <v>247</v>
      </c>
      <c r="C1079" s="4" t="s">
        <v>259</v>
      </c>
      <c r="D1079" s="4" t="s">
        <v>2087</v>
      </c>
      <c r="E1079" s="54">
        <v>1260.5413905</v>
      </c>
      <c r="F1079" s="123">
        <v>2069.8544999999999</v>
      </c>
      <c r="G1079" s="123">
        <v>809.31310949999988</v>
      </c>
      <c r="I1079" s="4" t="s">
        <v>3868</v>
      </c>
    </row>
    <row r="1080" spans="1:9">
      <c r="A1080" s="4" t="s">
        <v>3867</v>
      </c>
      <c r="B1080" s="4" t="s">
        <v>247</v>
      </c>
      <c r="C1080" s="4" t="s">
        <v>262</v>
      </c>
      <c r="D1080" s="4" t="s">
        <v>1803</v>
      </c>
      <c r="E1080" s="54">
        <v>2173.6311187500005</v>
      </c>
      <c r="F1080" s="123">
        <v>2760.1665000000003</v>
      </c>
      <c r="G1080" s="123">
        <v>586.53538124999977</v>
      </c>
      <c r="I1080" s="4" t="s">
        <v>3869</v>
      </c>
    </row>
    <row r="1081" spans="1:9">
      <c r="A1081" s="4" t="s">
        <v>3868</v>
      </c>
      <c r="B1081" s="4" t="s">
        <v>247</v>
      </c>
      <c r="C1081" s="4" t="s">
        <v>265</v>
      </c>
      <c r="D1081" s="4" t="s">
        <v>1576</v>
      </c>
      <c r="E1081" s="54">
        <v>3672.4804200000008</v>
      </c>
      <c r="F1081" s="123">
        <v>5143.5300000000007</v>
      </c>
      <c r="G1081" s="123">
        <v>1471.0495799999999</v>
      </c>
      <c r="I1081" s="4" t="s">
        <v>3870</v>
      </c>
    </row>
    <row r="1082" spans="1:9">
      <c r="A1082" s="4" t="s">
        <v>3869</v>
      </c>
      <c r="B1082" s="4" t="s">
        <v>275</v>
      </c>
      <c r="C1082" s="4" t="s">
        <v>288</v>
      </c>
      <c r="D1082" s="4" t="s">
        <v>2084</v>
      </c>
      <c r="E1082" s="54">
        <v>5087.4941880000006</v>
      </c>
      <c r="F1082" s="123">
        <v>7125.3420000000006</v>
      </c>
      <c r="G1082" s="123">
        <v>2037.847812</v>
      </c>
      <c r="I1082" s="4" t="s">
        <v>3871</v>
      </c>
    </row>
    <row r="1083" spans="1:9">
      <c r="A1083" s="4" t="s">
        <v>3870</v>
      </c>
      <c r="B1083" s="4" t="s">
        <v>264</v>
      </c>
      <c r="C1083" s="4" t="s">
        <v>288</v>
      </c>
      <c r="D1083" s="4" t="s">
        <v>289</v>
      </c>
      <c r="E1083" s="54">
        <v>5456.860794000002</v>
      </c>
      <c r="F1083" s="123">
        <v>8808.492000000002</v>
      </c>
      <c r="G1083" s="123">
        <v>3351.631206</v>
      </c>
      <c r="I1083" s="4" t="s">
        <v>3872</v>
      </c>
    </row>
    <row r="1084" spans="1:9">
      <c r="A1084" s="4" t="s">
        <v>3871</v>
      </c>
      <c r="B1084" s="4" t="s">
        <v>247</v>
      </c>
      <c r="C1084" s="4" t="s">
        <v>279</v>
      </c>
      <c r="D1084" s="4" t="s">
        <v>1272</v>
      </c>
      <c r="E1084" s="54">
        <v>1135.8616500000003</v>
      </c>
      <c r="F1084" s="123">
        <v>1966.8600000000001</v>
      </c>
      <c r="G1084" s="123">
        <v>830.99834999999985</v>
      </c>
      <c r="I1084" s="4" t="s">
        <v>3873</v>
      </c>
    </row>
    <row r="1085" spans="1:9">
      <c r="A1085" s="4" t="s">
        <v>3872</v>
      </c>
      <c r="B1085" s="4" t="s">
        <v>275</v>
      </c>
      <c r="C1085" s="4" t="s">
        <v>245</v>
      </c>
      <c r="D1085" s="4" t="s">
        <v>1292</v>
      </c>
      <c r="E1085" s="54">
        <v>1107.4826385000001</v>
      </c>
      <c r="F1085" s="123">
        <v>1818.5265000000002</v>
      </c>
      <c r="G1085" s="123">
        <v>711.04386150000005</v>
      </c>
      <c r="I1085" s="4" t="s">
        <v>3874</v>
      </c>
    </row>
    <row r="1086" spans="1:9">
      <c r="A1086" s="4" t="s">
        <v>3873</v>
      </c>
      <c r="B1086" s="4" t="s">
        <v>275</v>
      </c>
      <c r="C1086" s="4" t="s">
        <v>265</v>
      </c>
      <c r="D1086" s="4" t="s">
        <v>681</v>
      </c>
      <c r="E1086" s="54">
        <v>4026.0108262500003</v>
      </c>
      <c r="F1086" s="123">
        <v>8916.9675000000007</v>
      </c>
      <c r="G1086" s="123">
        <v>4890.9566737500008</v>
      </c>
      <c r="I1086" s="4" t="s">
        <v>3875</v>
      </c>
    </row>
    <row r="1087" spans="1:9">
      <c r="A1087" s="4" t="s">
        <v>3874</v>
      </c>
      <c r="B1087" s="4" t="s">
        <v>275</v>
      </c>
      <c r="C1087" s="4" t="s">
        <v>288</v>
      </c>
      <c r="D1087" s="4" t="s">
        <v>682</v>
      </c>
      <c r="E1087" s="54">
        <v>823.53607875</v>
      </c>
      <c r="F1087" s="123">
        <v>838.84500000000003</v>
      </c>
      <c r="G1087" s="123">
        <v>15.308921250000026</v>
      </c>
      <c r="I1087" s="4" t="s">
        <v>3876</v>
      </c>
    </row>
    <row r="1088" spans="1:9">
      <c r="A1088" s="4" t="s">
        <v>3875</v>
      </c>
      <c r="B1088" s="4" t="s">
        <v>264</v>
      </c>
      <c r="C1088" s="4" t="s">
        <v>288</v>
      </c>
      <c r="D1088" s="4" t="s">
        <v>390</v>
      </c>
      <c r="E1088" s="54">
        <v>4236.9794932499999</v>
      </c>
      <c r="F1088" s="123">
        <v>6839.3535000000002</v>
      </c>
      <c r="G1088" s="123">
        <v>2602.3740067500003</v>
      </c>
      <c r="I1088" s="4" t="s">
        <v>3877</v>
      </c>
    </row>
    <row r="1089" spans="1:9">
      <c r="A1089" s="4" t="s">
        <v>3876</v>
      </c>
      <c r="B1089" s="4" t="s">
        <v>243</v>
      </c>
      <c r="C1089" s="4" t="s">
        <v>303</v>
      </c>
      <c r="D1089" s="4" t="s">
        <v>2035</v>
      </c>
      <c r="E1089" s="54">
        <v>4379.5992240000005</v>
      </c>
      <c r="F1089" s="123">
        <v>4739.826</v>
      </c>
      <c r="G1089" s="123">
        <v>360.22677599999952</v>
      </c>
      <c r="I1089" s="4" t="s">
        <v>3878</v>
      </c>
    </row>
    <row r="1090" spans="1:9">
      <c r="A1090" s="4" t="s">
        <v>3877</v>
      </c>
      <c r="B1090" s="4" t="s">
        <v>247</v>
      </c>
      <c r="C1090" s="4" t="s">
        <v>245</v>
      </c>
      <c r="D1090" s="4" t="s">
        <v>1616</v>
      </c>
      <c r="E1090" s="54">
        <v>4032.1550587500001</v>
      </c>
      <c r="F1090" s="123">
        <v>10378.7775</v>
      </c>
      <c r="G1090" s="123">
        <v>6346.6224412499996</v>
      </c>
      <c r="I1090" s="4" t="s">
        <v>3879</v>
      </c>
    </row>
    <row r="1091" spans="1:9">
      <c r="A1091" s="4" t="s">
        <v>3878</v>
      </c>
      <c r="B1091" s="4" t="s">
        <v>267</v>
      </c>
      <c r="C1091" s="4" t="s">
        <v>262</v>
      </c>
      <c r="D1091" s="4" t="s">
        <v>723</v>
      </c>
      <c r="E1091" s="54">
        <v>2800.5696180000004</v>
      </c>
      <c r="F1091" s="123">
        <v>3030.9195000000004</v>
      </c>
      <c r="G1091" s="123">
        <v>230.34988199999998</v>
      </c>
      <c r="I1091" s="4" t="s">
        <v>3880</v>
      </c>
    </row>
    <row r="1092" spans="1:9">
      <c r="A1092" s="4" t="s">
        <v>3879</v>
      </c>
      <c r="B1092" s="4" t="s">
        <v>243</v>
      </c>
      <c r="C1092" s="4" t="s">
        <v>279</v>
      </c>
      <c r="D1092" s="4" t="s">
        <v>472</v>
      </c>
      <c r="E1092" s="54">
        <v>787.88122874999999</v>
      </c>
      <c r="F1092" s="123">
        <v>1667.4735000000001</v>
      </c>
      <c r="G1092" s="123">
        <v>879.59227125000007</v>
      </c>
      <c r="I1092" s="4" t="s">
        <v>3881</v>
      </c>
    </row>
    <row r="1093" spans="1:9">
      <c r="A1093" s="4" t="s">
        <v>3880</v>
      </c>
      <c r="B1093" s="4" t="s">
        <v>247</v>
      </c>
      <c r="C1093" s="4" t="s">
        <v>317</v>
      </c>
      <c r="D1093" s="4" t="s">
        <v>510</v>
      </c>
      <c r="E1093" s="54">
        <v>1706.1512737500002</v>
      </c>
      <c r="F1093" s="123">
        <v>2954.3745000000004</v>
      </c>
      <c r="G1093" s="123">
        <v>1248.2232262500002</v>
      </c>
      <c r="I1093" s="4" t="s">
        <v>3882</v>
      </c>
    </row>
    <row r="1094" spans="1:9">
      <c r="A1094" s="4" t="s">
        <v>3881</v>
      </c>
      <c r="B1094" s="4" t="s">
        <v>264</v>
      </c>
      <c r="C1094" s="4" t="s">
        <v>265</v>
      </c>
      <c r="D1094" s="4" t="s">
        <v>1167</v>
      </c>
      <c r="E1094" s="54">
        <v>1232.8387627500001</v>
      </c>
      <c r="F1094" s="123">
        <v>1990.0545</v>
      </c>
      <c r="G1094" s="123">
        <v>757.21573724999985</v>
      </c>
      <c r="I1094" s="4" t="s">
        <v>3883</v>
      </c>
    </row>
    <row r="1095" spans="1:9">
      <c r="A1095" s="4" t="s">
        <v>3882</v>
      </c>
      <c r="B1095" s="4" t="s">
        <v>243</v>
      </c>
      <c r="C1095" s="4" t="s">
        <v>262</v>
      </c>
      <c r="D1095" s="4" t="s">
        <v>263</v>
      </c>
      <c r="E1095" s="54">
        <v>1359.4574700000003</v>
      </c>
      <c r="F1095" s="123">
        <v>3010.98</v>
      </c>
      <c r="G1095" s="123">
        <v>1651.5225299999997</v>
      </c>
      <c r="I1095" s="4" t="s">
        <v>3884</v>
      </c>
    </row>
    <row r="1096" spans="1:9">
      <c r="A1096" s="4" t="s">
        <v>3883</v>
      </c>
      <c r="B1096" s="4" t="s">
        <v>275</v>
      </c>
      <c r="C1096" s="4" t="s">
        <v>256</v>
      </c>
      <c r="D1096" s="4" t="s">
        <v>2101</v>
      </c>
      <c r="E1096" s="54">
        <v>1848.4832520000002</v>
      </c>
      <c r="F1096" s="123">
        <v>2000.5230000000001</v>
      </c>
      <c r="G1096" s="123">
        <v>152.03974799999992</v>
      </c>
      <c r="I1096" s="4" t="s">
        <v>3885</v>
      </c>
    </row>
    <row r="1097" spans="1:9">
      <c r="A1097" s="4" t="s">
        <v>3884</v>
      </c>
      <c r="B1097" s="4" t="s">
        <v>243</v>
      </c>
      <c r="C1097" s="4" t="s">
        <v>245</v>
      </c>
      <c r="D1097" s="4" t="s">
        <v>416</v>
      </c>
      <c r="E1097" s="54">
        <v>108.09196650000001</v>
      </c>
      <c r="F1097" s="123">
        <v>278.22900000000004</v>
      </c>
      <c r="G1097" s="123">
        <v>170.13703350000003</v>
      </c>
      <c r="I1097" s="4" t="s">
        <v>3886</v>
      </c>
    </row>
    <row r="1098" spans="1:9">
      <c r="A1098" s="4" t="s">
        <v>3885</v>
      </c>
      <c r="B1098" s="4" t="s">
        <v>247</v>
      </c>
      <c r="C1098" s="4" t="s">
        <v>303</v>
      </c>
      <c r="D1098" s="4" t="s">
        <v>1574</v>
      </c>
      <c r="E1098" s="54">
        <v>6439.7130840000009</v>
      </c>
      <c r="F1098" s="123">
        <v>9019.2060000000001</v>
      </c>
      <c r="G1098" s="123">
        <v>2579.4929159999992</v>
      </c>
      <c r="I1098" s="4" t="s">
        <v>3887</v>
      </c>
    </row>
    <row r="1099" spans="1:9">
      <c r="A1099" s="4" t="s">
        <v>3886</v>
      </c>
      <c r="B1099" s="4" t="s">
        <v>243</v>
      </c>
      <c r="C1099" s="4" t="s">
        <v>254</v>
      </c>
      <c r="D1099" s="4" t="s">
        <v>394</v>
      </c>
      <c r="E1099" s="54">
        <v>2180.911973625</v>
      </c>
      <c r="F1099" s="123">
        <v>2221.4535000000001</v>
      </c>
      <c r="G1099" s="123">
        <v>40.541526375000103</v>
      </c>
      <c r="I1099" s="4" t="s">
        <v>3888</v>
      </c>
    </row>
    <row r="1100" spans="1:9">
      <c r="A1100" s="4" t="s">
        <v>3887</v>
      </c>
      <c r="B1100" s="4" t="s">
        <v>247</v>
      </c>
      <c r="C1100" s="4" t="s">
        <v>259</v>
      </c>
      <c r="D1100" s="4" t="s">
        <v>1389</v>
      </c>
      <c r="E1100" s="54">
        <v>303.95836800000006</v>
      </c>
      <c r="F1100" s="123">
        <v>425.71199999999999</v>
      </c>
      <c r="G1100" s="123">
        <v>121.75363199999993</v>
      </c>
      <c r="I1100" s="4" t="s">
        <v>3889</v>
      </c>
    </row>
    <row r="1101" spans="1:9">
      <c r="A1101" s="4" t="s">
        <v>3888</v>
      </c>
      <c r="B1101" s="4" t="s">
        <v>275</v>
      </c>
      <c r="C1101" s="4" t="s">
        <v>268</v>
      </c>
      <c r="D1101" s="4" t="s">
        <v>1597</v>
      </c>
      <c r="E1101" s="54">
        <v>2539.5262830000001</v>
      </c>
      <c r="F1101" s="123">
        <v>3556.7595000000001</v>
      </c>
      <c r="G1101" s="123">
        <v>1017.233217</v>
      </c>
      <c r="I1101" s="4" t="s">
        <v>3890</v>
      </c>
    </row>
    <row r="1102" spans="1:9">
      <c r="A1102" s="4" t="s">
        <v>3889</v>
      </c>
      <c r="B1102" s="4" t="s">
        <v>243</v>
      </c>
      <c r="C1102" s="4" t="s">
        <v>256</v>
      </c>
      <c r="D1102" s="4" t="s">
        <v>880</v>
      </c>
      <c r="E1102" s="54">
        <v>4073.7948300000007</v>
      </c>
      <c r="F1102" s="123">
        <v>5705.5950000000003</v>
      </c>
      <c r="G1102" s="123">
        <v>1631.8001699999995</v>
      </c>
      <c r="I1102" s="4" t="s">
        <v>3891</v>
      </c>
    </row>
    <row r="1103" spans="1:9">
      <c r="A1103" s="4" t="s">
        <v>3890</v>
      </c>
      <c r="B1103" s="4" t="s">
        <v>267</v>
      </c>
      <c r="C1103" s="4" t="s">
        <v>288</v>
      </c>
      <c r="D1103" s="4" t="s">
        <v>1054</v>
      </c>
      <c r="E1103" s="54">
        <v>1661.1398370000002</v>
      </c>
      <c r="F1103" s="123">
        <v>3679.1580000000004</v>
      </c>
      <c r="G1103" s="123">
        <v>2018.0181630000002</v>
      </c>
      <c r="I1103" s="4" t="s">
        <v>3892</v>
      </c>
    </row>
    <row r="1104" spans="1:9">
      <c r="A1104" s="4" t="s">
        <v>3891</v>
      </c>
      <c r="B1104" s="4" t="s">
        <v>247</v>
      </c>
      <c r="C1104" s="4" t="s">
        <v>276</v>
      </c>
      <c r="D1104" s="4" t="s">
        <v>406</v>
      </c>
      <c r="E1104" s="54">
        <v>2294.636778</v>
      </c>
      <c r="F1104" s="123">
        <v>5082.2520000000004</v>
      </c>
      <c r="G1104" s="123">
        <v>2787.6152220000004</v>
      </c>
      <c r="I1104" s="4" t="s">
        <v>3893</v>
      </c>
    </row>
    <row r="1105" spans="1:9">
      <c r="A1105" s="4" t="s">
        <v>3892</v>
      </c>
      <c r="B1105" s="4" t="s">
        <v>243</v>
      </c>
      <c r="C1105" s="4" t="s">
        <v>262</v>
      </c>
      <c r="D1105" s="4" t="s">
        <v>1790</v>
      </c>
      <c r="E1105" s="54">
        <v>6027.3729022500011</v>
      </c>
      <c r="F1105" s="123">
        <v>9729.415500000001</v>
      </c>
      <c r="G1105" s="123">
        <v>3702.0425977499999</v>
      </c>
      <c r="I1105" s="4" t="s">
        <v>3894</v>
      </c>
    </row>
    <row r="1106" spans="1:9">
      <c r="A1106" s="4" t="s">
        <v>3893</v>
      </c>
      <c r="B1106" s="4" t="s">
        <v>243</v>
      </c>
      <c r="C1106" s="4" t="s">
        <v>262</v>
      </c>
      <c r="D1106" s="4" t="s">
        <v>512</v>
      </c>
      <c r="E1106" s="54">
        <v>2015.5710960000001</v>
      </c>
      <c r="F1106" s="123">
        <v>2181.3540000000003</v>
      </c>
      <c r="G1106" s="123">
        <v>165.78290400000014</v>
      </c>
      <c r="I1106" s="4" t="s">
        <v>3895</v>
      </c>
    </row>
    <row r="1107" spans="1:9">
      <c r="A1107" s="4" t="s">
        <v>3894</v>
      </c>
      <c r="B1107" s="4" t="s">
        <v>247</v>
      </c>
      <c r="C1107" s="4" t="s">
        <v>251</v>
      </c>
      <c r="D1107" s="4" t="s">
        <v>1365</v>
      </c>
      <c r="E1107" s="54">
        <v>5548.4003767500008</v>
      </c>
      <c r="F1107" s="123">
        <v>5651.5410000000002</v>
      </c>
      <c r="G1107" s="123">
        <v>103.14062324999941</v>
      </c>
      <c r="I1107" s="4" t="s">
        <v>3896</v>
      </c>
    </row>
    <row r="1108" spans="1:9">
      <c r="A1108" s="4" t="s">
        <v>3895</v>
      </c>
      <c r="B1108" s="4" t="s">
        <v>247</v>
      </c>
      <c r="C1108" s="4" t="s">
        <v>303</v>
      </c>
      <c r="D1108" s="4" t="s">
        <v>304</v>
      </c>
      <c r="E1108" s="54">
        <v>1935.6129450000003</v>
      </c>
      <c r="F1108" s="123">
        <v>2710.9425000000001</v>
      </c>
      <c r="G1108" s="123">
        <v>775.3295549999998</v>
      </c>
      <c r="I1108" s="4" t="s">
        <v>3897</v>
      </c>
    </row>
    <row r="1109" spans="1:9">
      <c r="A1109" s="4" t="s">
        <v>3896</v>
      </c>
      <c r="B1109" s="4" t="s">
        <v>247</v>
      </c>
      <c r="C1109" s="4" t="s">
        <v>268</v>
      </c>
      <c r="D1109" s="4" t="s">
        <v>555</v>
      </c>
      <c r="E1109" s="54">
        <v>6240.0783375000001</v>
      </c>
      <c r="F1109" s="123">
        <v>7923.9090000000006</v>
      </c>
      <c r="G1109" s="123">
        <v>1683.8306625000005</v>
      </c>
      <c r="I1109" s="4" t="s">
        <v>3898</v>
      </c>
    </row>
    <row r="1110" spans="1:9">
      <c r="A1110" s="4" t="s">
        <v>3897</v>
      </c>
      <c r="B1110" s="4" t="s">
        <v>264</v>
      </c>
      <c r="C1110" s="4" t="s">
        <v>268</v>
      </c>
      <c r="D1110" s="4" t="s">
        <v>380</v>
      </c>
      <c r="E1110" s="54">
        <v>4501.7071627500009</v>
      </c>
      <c r="F1110" s="123">
        <v>9970.558500000001</v>
      </c>
      <c r="G1110" s="123">
        <v>5468.8513372500001</v>
      </c>
      <c r="I1110" s="4" t="s">
        <v>3899</v>
      </c>
    </row>
    <row r="1111" spans="1:9">
      <c r="A1111" s="4" t="s">
        <v>3898</v>
      </c>
      <c r="B1111" s="4" t="s">
        <v>247</v>
      </c>
      <c r="C1111" s="4" t="s">
        <v>262</v>
      </c>
      <c r="D1111" s="4" t="s">
        <v>527</v>
      </c>
      <c r="E1111" s="54">
        <v>9930.2741133750005</v>
      </c>
      <c r="F1111" s="123">
        <v>10114.870499999999</v>
      </c>
      <c r="G1111" s="123">
        <v>184.59638662499856</v>
      </c>
      <c r="I1111" s="4" t="s">
        <v>3900</v>
      </c>
    </row>
    <row r="1112" spans="1:9">
      <c r="A1112" s="4" t="s">
        <v>3899</v>
      </c>
      <c r="B1112" s="4" t="s">
        <v>264</v>
      </c>
      <c r="C1112" s="4" t="s">
        <v>256</v>
      </c>
      <c r="D1112" s="4" t="s">
        <v>941</v>
      </c>
      <c r="E1112" s="54">
        <v>4066.5544920000007</v>
      </c>
      <c r="F1112" s="123">
        <v>4401.0330000000004</v>
      </c>
      <c r="G1112" s="123">
        <v>334.47850799999969</v>
      </c>
      <c r="I1112" s="4" t="s">
        <v>3901</v>
      </c>
    </row>
    <row r="1113" spans="1:9">
      <c r="A1113" s="4" t="s">
        <v>3900</v>
      </c>
      <c r="B1113" s="4" t="s">
        <v>247</v>
      </c>
      <c r="C1113" s="4" t="s">
        <v>256</v>
      </c>
      <c r="D1113" s="4" t="s">
        <v>1268</v>
      </c>
      <c r="E1113" s="54">
        <v>1785.6282937499998</v>
      </c>
      <c r="F1113" s="123">
        <v>2267.4645</v>
      </c>
      <c r="G1113" s="123">
        <v>481.83620625000026</v>
      </c>
      <c r="I1113" s="4" t="s">
        <v>3902</v>
      </c>
    </row>
    <row r="1114" spans="1:9">
      <c r="A1114" s="4" t="s">
        <v>3901</v>
      </c>
      <c r="B1114" s="4" t="s">
        <v>243</v>
      </c>
      <c r="C1114" s="4" t="s">
        <v>303</v>
      </c>
      <c r="D1114" s="4" t="s">
        <v>658</v>
      </c>
      <c r="E1114" s="54">
        <v>3859.957899</v>
      </c>
      <c r="F1114" s="123">
        <v>5406.1035000000002</v>
      </c>
      <c r="G1114" s="123">
        <v>1546.1456010000002</v>
      </c>
      <c r="I1114" s="4" t="s">
        <v>3903</v>
      </c>
    </row>
    <row r="1115" spans="1:9">
      <c r="A1115" s="4" t="s">
        <v>3902</v>
      </c>
      <c r="B1115" s="4" t="s">
        <v>267</v>
      </c>
      <c r="C1115" s="4" t="s">
        <v>254</v>
      </c>
      <c r="D1115" s="4" t="s">
        <v>1297</v>
      </c>
      <c r="E1115" s="54">
        <v>5428.996650000001</v>
      </c>
      <c r="F1115" s="123">
        <v>9400.86</v>
      </c>
      <c r="G1115" s="123">
        <v>3971.8633499999996</v>
      </c>
      <c r="I1115" s="4" t="s">
        <v>3904</v>
      </c>
    </row>
    <row r="1116" spans="1:9">
      <c r="A1116" s="4" t="s">
        <v>3903</v>
      </c>
      <c r="B1116" s="4" t="s">
        <v>264</v>
      </c>
      <c r="C1116" s="4" t="s">
        <v>259</v>
      </c>
      <c r="D1116" s="4" t="s">
        <v>1410</v>
      </c>
      <c r="E1116" s="54">
        <v>3055.4370787500006</v>
      </c>
      <c r="F1116" s="123">
        <v>6767.3025000000007</v>
      </c>
      <c r="G1116" s="123">
        <v>3711.8654212500001</v>
      </c>
      <c r="I1116" s="4" t="s">
        <v>3905</v>
      </c>
    </row>
    <row r="1117" spans="1:9">
      <c r="A1117" s="4" t="s">
        <v>3904</v>
      </c>
      <c r="B1117" s="4" t="s">
        <v>243</v>
      </c>
      <c r="C1117" s="4" t="s">
        <v>254</v>
      </c>
      <c r="D1117" s="4" t="s">
        <v>2016</v>
      </c>
      <c r="E1117" s="54">
        <v>940.24728000000005</v>
      </c>
      <c r="F1117" s="123">
        <v>1543.92</v>
      </c>
      <c r="G1117" s="123">
        <v>603.67272000000003</v>
      </c>
      <c r="I1117" s="4" t="s">
        <v>3906</v>
      </c>
    </row>
    <row r="1118" spans="1:9">
      <c r="A1118" s="4" t="s">
        <v>3905</v>
      </c>
      <c r="B1118" s="4" t="s">
        <v>275</v>
      </c>
      <c r="C1118" s="4" t="s">
        <v>288</v>
      </c>
      <c r="D1118" s="4" t="s">
        <v>2057</v>
      </c>
      <c r="E1118" s="54">
        <v>8159.2469437500004</v>
      </c>
      <c r="F1118" s="123">
        <v>10360.9485</v>
      </c>
      <c r="G1118" s="123">
        <v>2201.7015562500001</v>
      </c>
      <c r="I1118" s="4" t="s">
        <v>3907</v>
      </c>
    </row>
    <row r="1119" spans="1:9">
      <c r="A1119" s="4" t="s">
        <v>3906</v>
      </c>
      <c r="B1119" s="4" t="s">
        <v>243</v>
      </c>
      <c r="C1119" s="4" t="s">
        <v>303</v>
      </c>
      <c r="D1119" s="4" t="s">
        <v>822</v>
      </c>
      <c r="E1119" s="54">
        <v>1636.0280842500001</v>
      </c>
      <c r="F1119" s="123">
        <v>4211.1405000000004</v>
      </c>
      <c r="G1119" s="123">
        <v>2575.1124157500003</v>
      </c>
      <c r="I1119" s="4" t="s">
        <v>3908</v>
      </c>
    </row>
    <row r="1120" spans="1:9">
      <c r="A1120" s="4" t="s">
        <v>3907</v>
      </c>
      <c r="B1120" s="4" t="s">
        <v>264</v>
      </c>
      <c r="C1120" s="4" t="s">
        <v>281</v>
      </c>
      <c r="D1120" s="4" t="s">
        <v>1861</v>
      </c>
      <c r="E1120" s="54">
        <v>8544.9006720000016</v>
      </c>
      <c r="F1120" s="123">
        <v>9247.728000000001</v>
      </c>
      <c r="G1120" s="123">
        <v>702.8273279999994</v>
      </c>
      <c r="I1120" s="4" t="s">
        <v>3909</v>
      </c>
    </row>
    <row r="1121" spans="1:9">
      <c r="A1121" s="4" t="s">
        <v>3908</v>
      </c>
      <c r="B1121" s="4" t="s">
        <v>247</v>
      </c>
      <c r="C1121" s="4" t="s">
        <v>303</v>
      </c>
      <c r="D1121" s="4" t="s">
        <v>932</v>
      </c>
      <c r="E1121" s="54">
        <v>3016.3279860000002</v>
      </c>
      <c r="F1121" s="123">
        <v>7764.0360000000001</v>
      </c>
      <c r="G1121" s="123">
        <v>4747.7080139999998</v>
      </c>
      <c r="I1121" s="4" t="s">
        <v>3910</v>
      </c>
    </row>
    <row r="1122" spans="1:9">
      <c r="A1122" s="4" t="s">
        <v>3909</v>
      </c>
      <c r="B1122" s="4" t="s">
        <v>267</v>
      </c>
      <c r="C1122" s="4" t="s">
        <v>251</v>
      </c>
      <c r="D1122" s="4" t="s">
        <v>1489</v>
      </c>
      <c r="E1122" s="54">
        <v>2863.4890725</v>
      </c>
      <c r="F1122" s="123">
        <v>4701.9525000000003</v>
      </c>
      <c r="G1122" s="123">
        <v>1838.4634275000003</v>
      </c>
      <c r="I1122" s="4" t="s">
        <v>3911</v>
      </c>
    </row>
    <row r="1123" spans="1:9">
      <c r="A1123" s="4" t="s">
        <v>3910</v>
      </c>
      <c r="B1123" s="4" t="s">
        <v>267</v>
      </c>
      <c r="C1123" s="4" t="s">
        <v>251</v>
      </c>
      <c r="D1123" s="4" t="s">
        <v>1897</v>
      </c>
      <c r="E1123" s="54">
        <v>3992.3183160000008</v>
      </c>
      <c r="F1123" s="123">
        <v>8842.344000000001</v>
      </c>
      <c r="G1123" s="123">
        <v>4850.0256840000002</v>
      </c>
      <c r="I1123" s="4" t="s">
        <v>3912</v>
      </c>
    </row>
    <row r="1124" spans="1:9">
      <c r="A1124" s="4" t="s">
        <v>3911</v>
      </c>
      <c r="B1124" s="4" t="s">
        <v>267</v>
      </c>
      <c r="C1124" s="4" t="s">
        <v>245</v>
      </c>
      <c r="D1124" s="4" t="s">
        <v>493</v>
      </c>
      <c r="E1124" s="54">
        <v>3723.4294807500005</v>
      </c>
      <c r="F1124" s="123">
        <v>6010.3785000000007</v>
      </c>
      <c r="G1124" s="123">
        <v>2286.9490192500002</v>
      </c>
      <c r="I1124" s="4" t="s">
        <v>3913</v>
      </c>
    </row>
    <row r="1125" spans="1:9">
      <c r="A1125" s="4" t="s">
        <v>3912</v>
      </c>
      <c r="B1125" s="4" t="s">
        <v>243</v>
      </c>
      <c r="C1125" s="4" t="s">
        <v>303</v>
      </c>
      <c r="D1125" s="4" t="s">
        <v>591</v>
      </c>
      <c r="E1125" s="54">
        <v>2954.86592625</v>
      </c>
      <c r="F1125" s="123">
        <v>7605.8324999999995</v>
      </c>
      <c r="G1125" s="123">
        <v>4650.96657375</v>
      </c>
      <c r="I1125" s="4" t="s">
        <v>3914</v>
      </c>
    </row>
    <row r="1126" spans="1:9">
      <c r="A1126" s="4" t="s">
        <v>3913</v>
      </c>
      <c r="B1126" s="4" t="s">
        <v>267</v>
      </c>
      <c r="C1126" s="4" t="s">
        <v>256</v>
      </c>
      <c r="D1126" s="4" t="s">
        <v>1139</v>
      </c>
      <c r="E1126" s="54">
        <v>3195.2607592500003</v>
      </c>
      <c r="F1126" s="123">
        <v>7076.9894999999997</v>
      </c>
      <c r="G1126" s="123">
        <v>3881.7287407499994</v>
      </c>
      <c r="I1126" s="4" t="s">
        <v>3915</v>
      </c>
    </row>
    <row r="1127" spans="1:9">
      <c r="A1127" s="4" t="s">
        <v>3914</v>
      </c>
      <c r="B1127" s="4" t="s">
        <v>275</v>
      </c>
      <c r="C1127" s="4" t="s">
        <v>265</v>
      </c>
      <c r="D1127" s="4" t="s">
        <v>696</v>
      </c>
      <c r="E1127" s="54">
        <v>8092.6722607500005</v>
      </c>
      <c r="F1127" s="123">
        <v>8243.1090000000004</v>
      </c>
      <c r="G1127" s="123">
        <v>150.43673924999985</v>
      </c>
      <c r="I1127" s="4" t="s">
        <v>3916</v>
      </c>
    </row>
    <row r="1128" spans="1:9">
      <c r="A1128" s="4" t="s">
        <v>3915</v>
      </c>
      <c r="B1128" s="4" t="s">
        <v>275</v>
      </c>
      <c r="C1128" s="4" t="s">
        <v>256</v>
      </c>
      <c r="D1128" s="4" t="s">
        <v>709</v>
      </c>
      <c r="E1128" s="54">
        <v>6253.3934504999997</v>
      </c>
      <c r="F1128" s="123">
        <v>10094.259</v>
      </c>
      <c r="G1128" s="123">
        <v>3840.8655495000003</v>
      </c>
      <c r="I1128" s="4" t="s">
        <v>3917</v>
      </c>
    </row>
    <row r="1129" spans="1:9">
      <c r="A1129" s="4" t="s">
        <v>3916</v>
      </c>
      <c r="B1129" s="4" t="s">
        <v>275</v>
      </c>
      <c r="C1129" s="4" t="s">
        <v>288</v>
      </c>
      <c r="D1129" s="4" t="s">
        <v>1247</v>
      </c>
      <c r="E1129" s="54">
        <v>4742.9649225000003</v>
      </c>
      <c r="F1129" s="123">
        <v>10038.021000000001</v>
      </c>
      <c r="G1129" s="123">
        <v>5295.0560775000004</v>
      </c>
      <c r="I1129" s="4" t="s">
        <v>3918</v>
      </c>
    </row>
    <row r="1130" spans="1:9">
      <c r="A1130" s="4" t="s">
        <v>3917</v>
      </c>
      <c r="B1130" s="4" t="s">
        <v>247</v>
      </c>
      <c r="C1130" s="4" t="s">
        <v>281</v>
      </c>
      <c r="D1130" s="4" t="s">
        <v>1176</v>
      </c>
      <c r="E1130" s="54">
        <v>2061.4653045</v>
      </c>
      <c r="F1130" s="123">
        <v>5306.2170000000006</v>
      </c>
      <c r="G1130" s="123">
        <v>3244.7516955000006</v>
      </c>
      <c r="I1130" s="4" t="s">
        <v>3919</v>
      </c>
    </row>
    <row r="1131" spans="1:9">
      <c r="A1131" s="4" t="s">
        <v>3918</v>
      </c>
      <c r="B1131" s="4" t="s">
        <v>247</v>
      </c>
      <c r="C1131" s="4" t="s">
        <v>276</v>
      </c>
      <c r="D1131" s="4" t="s">
        <v>2046</v>
      </c>
      <c r="E1131" s="54">
        <v>7194.9643919999999</v>
      </c>
      <c r="F1131" s="123">
        <v>7786.7580000000007</v>
      </c>
      <c r="G1131" s="123">
        <v>591.79360800000086</v>
      </c>
      <c r="I1131" s="4" t="s">
        <v>3920</v>
      </c>
    </row>
    <row r="1132" spans="1:9">
      <c r="A1132" s="4" t="s">
        <v>3919</v>
      </c>
      <c r="B1132" s="4" t="s">
        <v>243</v>
      </c>
      <c r="C1132" s="4" t="s">
        <v>276</v>
      </c>
      <c r="D1132" s="4" t="s">
        <v>1835</v>
      </c>
      <c r="E1132" s="54">
        <v>4426.3304505000006</v>
      </c>
      <c r="F1132" s="123">
        <v>7268.1945000000005</v>
      </c>
      <c r="G1132" s="123">
        <v>2841.8640495</v>
      </c>
      <c r="I1132" s="4" t="s">
        <v>3921</v>
      </c>
    </row>
    <row r="1133" spans="1:9">
      <c r="A1133" s="4" t="s">
        <v>3920</v>
      </c>
      <c r="B1133" s="4" t="s">
        <v>247</v>
      </c>
      <c r="C1133" s="4" t="s">
        <v>245</v>
      </c>
      <c r="D1133" s="4" t="s">
        <v>851</v>
      </c>
      <c r="E1133" s="54">
        <v>3976.0123410000006</v>
      </c>
      <c r="F1133" s="123">
        <v>10234.266</v>
      </c>
      <c r="G1133" s="123">
        <v>6258.2536589999991</v>
      </c>
      <c r="I1133" s="4" t="s">
        <v>3922</v>
      </c>
    </row>
    <row r="1134" spans="1:9">
      <c r="A1134" s="4" t="s">
        <v>3921</v>
      </c>
      <c r="B1134" s="4" t="s">
        <v>264</v>
      </c>
      <c r="C1134" s="4" t="s">
        <v>262</v>
      </c>
      <c r="D1134" s="4" t="s">
        <v>906</v>
      </c>
      <c r="E1134" s="54">
        <v>3389.9628105000006</v>
      </c>
      <c r="F1134" s="123">
        <v>8725.773000000001</v>
      </c>
      <c r="G1134" s="123">
        <v>5335.8101895</v>
      </c>
      <c r="I1134" s="4" t="s">
        <v>3923</v>
      </c>
    </row>
    <row r="1135" spans="1:9">
      <c r="A1135" s="4" t="s">
        <v>3922</v>
      </c>
      <c r="B1135" s="4" t="s">
        <v>247</v>
      </c>
      <c r="C1135" s="4" t="s">
        <v>262</v>
      </c>
      <c r="D1135" s="4" t="s">
        <v>663</v>
      </c>
      <c r="E1135" s="54">
        <v>8570.8880853750015</v>
      </c>
      <c r="F1135" s="123">
        <v>8730.2145</v>
      </c>
      <c r="G1135" s="123">
        <v>159.32641462499851</v>
      </c>
      <c r="I1135" s="4" t="s">
        <v>3924</v>
      </c>
    </row>
    <row r="1136" spans="1:9">
      <c r="A1136" s="4" t="s">
        <v>3923</v>
      </c>
      <c r="B1136" s="4" t="s">
        <v>275</v>
      </c>
      <c r="C1136" s="4" t="s">
        <v>276</v>
      </c>
      <c r="D1136" s="4" t="s">
        <v>1507</v>
      </c>
      <c r="E1136" s="54">
        <v>1502.8636139999999</v>
      </c>
      <c r="F1136" s="123">
        <v>2104.8510000000001</v>
      </c>
      <c r="G1136" s="123">
        <v>601.98738600000024</v>
      </c>
      <c r="I1136" s="4" t="s">
        <v>3925</v>
      </c>
    </row>
    <row r="1137" spans="1:9">
      <c r="A1137" s="4" t="s">
        <v>3924</v>
      </c>
      <c r="B1137" s="4" t="s">
        <v>275</v>
      </c>
      <c r="C1137" s="4" t="s">
        <v>256</v>
      </c>
      <c r="D1137" s="4" t="s">
        <v>1161</v>
      </c>
      <c r="E1137" s="54">
        <v>4390.612427250001</v>
      </c>
      <c r="F1137" s="123">
        <v>9724.5015000000003</v>
      </c>
      <c r="G1137" s="123">
        <v>5333.8890727499993</v>
      </c>
      <c r="I1137" s="4" t="s">
        <v>3926</v>
      </c>
    </row>
    <row r="1138" spans="1:9">
      <c r="A1138" s="4" t="s">
        <v>3925</v>
      </c>
      <c r="B1138" s="4" t="s">
        <v>267</v>
      </c>
      <c r="C1138" s="4" t="s">
        <v>245</v>
      </c>
      <c r="D1138" s="4" t="s">
        <v>1885</v>
      </c>
      <c r="E1138" s="54">
        <v>6070.2157215000007</v>
      </c>
      <c r="F1138" s="123">
        <v>9967.5135000000009</v>
      </c>
      <c r="G1138" s="123">
        <v>3897.2977785000003</v>
      </c>
      <c r="I1138" s="4" t="s">
        <v>3927</v>
      </c>
    </row>
    <row r="1139" spans="1:9">
      <c r="A1139" s="4" t="s">
        <v>3926</v>
      </c>
      <c r="B1139" s="4" t="s">
        <v>264</v>
      </c>
      <c r="C1139" s="4" t="s">
        <v>256</v>
      </c>
      <c r="D1139" s="4" t="s">
        <v>695</v>
      </c>
      <c r="E1139" s="54">
        <v>9047.5782705000001</v>
      </c>
      <c r="F1139" s="123">
        <v>9215.7659999999996</v>
      </c>
      <c r="G1139" s="123">
        <v>168.18772949999948</v>
      </c>
      <c r="I1139" s="4" t="s">
        <v>3928</v>
      </c>
    </row>
    <row r="1140" spans="1:9">
      <c r="A1140" s="4" t="s">
        <v>3927</v>
      </c>
      <c r="B1140" s="4" t="s">
        <v>247</v>
      </c>
      <c r="C1140" s="4" t="s">
        <v>254</v>
      </c>
      <c r="D1140" s="4" t="s">
        <v>1896</v>
      </c>
      <c r="E1140" s="54">
        <v>1744.9792290000003</v>
      </c>
      <c r="F1140" s="123">
        <v>2443.9485000000004</v>
      </c>
      <c r="G1140" s="123">
        <v>698.96927100000016</v>
      </c>
      <c r="I1140" s="4" t="s">
        <v>3929</v>
      </c>
    </row>
    <row r="1141" spans="1:9">
      <c r="A1141" s="4" t="s">
        <v>3928</v>
      </c>
      <c r="B1141" s="4" t="s">
        <v>247</v>
      </c>
      <c r="C1141" s="4" t="s">
        <v>276</v>
      </c>
      <c r="D1141" s="4" t="s">
        <v>2093</v>
      </c>
      <c r="E1141" s="54">
        <v>3345.4133212500001</v>
      </c>
      <c r="F1141" s="123">
        <v>8611.1024999999991</v>
      </c>
      <c r="G1141" s="123">
        <v>5265.689178749999</v>
      </c>
      <c r="I1141" s="4" t="s">
        <v>3930</v>
      </c>
    </row>
    <row r="1142" spans="1:9">
      <c r="A1142" s="4" t="s">
        <v>3929</v>
      </c>
      <c r="B1142" s="4" t="s">
        <v>243</v>
      </c>
      <c r="C1142" s="4" t="s">
        <v>245</v>
      </c>
      <c r="D1142" s="4" t="s">
        <v>666</v>
      </c>
      <c r="E1142" s="54">
        <v>4980.8718540000009</v>
      </c>
      <c r="F1142" s="123">
        <v>6976.0110000000004</v>
      </c>
      <c r="G1142" s="123">
        <v>1995.1391459999995</v>
      </c>
      <c r="I1142" s="4" t="s">
        <v>3931</v>
      </c>
    </row>
    <row r="1143" spans="1:9">
      <c r="A1143" s="4" t="s">
        <v>3930</v>
      </c>
      <c r="B1143" s="4" t="s">
        <v>267</v>
      </c>
      <c r="C1143" s="4" t="s">
        <v>276</v>
      </c>
      <c r="D1143" s="4" t="s">
        <v>845</v>
      </c>
      <c r="E1143" s="54">
        <v>6130.9781898750007</v>
      </c>
      <c r="F1143" s="123">
        <v>6244.9484999999995</v>
      </c>
      <c r="G1143" s="123">
        <v>113.97031012499883</v>
      </c>
      <c r="I1143" s="4" t="s">
        <v>3932</v>
      </c>
    </row>
    <row r="1144" spans="1:9">
      <c r="A1144" s="4" t="s">
        <v>3931</v>
      </c>
      <c r="B1144" s="4" t="s">
        <v>243</v>
      </c>
      <c r="C1144" s="4" t="s">
        <v>268</v>
      </c>
      <c r="D1144" s="4" t="s">
        <v>1205</v>
      </c>
      <c r="E1144" s="54">
        <v>6274.9164554999998</v>
      </c>
      <c r="F1144" s="123">
        <v>10303.639499999999</v>
      </c>
      <c r="G1144" s="123">
        <v>4028.7230444999996</v>
      </c>
      <c r="I1144" s="4" t="s">
        <v>3933</v>
      </c>
    </row>
    <row r="1145" spans="1:9">
      <c r="A1145" s="4" t="s">
        <v>3932</v>
      </c>
      <c r="B1145" s="4" t="s">
        <v>243</v>
      </c>
      <c r="C1145" s="4" t="s">
        <v>259</v>
      </c>
      <c r="D1145" s="4" t="s">
        <v>1330</v>
      </c>
      <c r="E1145" s="54">
        <v>5304.9603284999994</v>
      </c>
      <c r="F1145" s="123">
        <v>8710.9364999999998</v>
      </c>
      <c r="G1145" s="123">
        <v>3405.9761715000004</v>
      </c>
      <c r="I1145" s="4" t="s">
        <v>3934</v>
      </c>
    </row>
    <row r="1146" spans="1:9">
      <c r="A1146" s="4" t="s">
        <v>3933</v>
      </c>
      <c r="B1146" s="4" t="s">
        <v>243</v>
      </c>
      <c r="C1146" s="4" t="s">
        <v>279</v>
      </c>
      <c r="D1146" s="4" t="s">
        <v>1361</v>
      </c>
      <c r="E1146" s="54">
        <v>3708.9114300000001</v>
      </c>
      <c r="F1146" s="123">
        <v>7849.5480000000007</v>
      </c>
      <c r="G1146" s="123">
        <v>4140.6365700000006</v>
      </c>
      <c r="I1146" s="4" t="s">
        <v>3935</v>
      </c>
    </row>
    <row r="1147" spans="1:9">
      <c r="A1147" s="4" t="s">
        <v>3934</v>
      </c>
      <c r="B1147" s="4" t="s">
        <v>267</v>
      </c>
      <c r="C1147" s="4" t="s">
        <v>245</v>
      </c>
      <c r="D1147" s="4" t="s">
        <v>1419</v>
      </c>
      <c r="E1147" s="54">
        <v>5064.5458710000012</v>
      </c>
      <c r="F1147" s="123">
        <v>7093.201500000001</v>
      </c>
      <c r="G1147" s="123">
        <v>2028.6556289999999</v>
      </c>
      <c r="I1147" s="4" t="s">
        <v>3936</v>
      </c>
    </row>
    <row r="1148" spans="1:9">
      <c r="A1148" s="4" t="s">
        <v>3935</v>
      </c>
      <c r="B1148" s="4" t="s">
        <v>264</v>
      </c>
      <c r="C1148" s="4" t="s">
        <v>268</v>
      </c>
      <c r="D1148" s="4" t="s">
        <v>1198</v>
      </c>
      <c r="E1148" s="54">
        <v>9293.332355999999</v>
      </c>
      <c r="F1148" s="123">
        <v>10057.719000000001</v>
      </c>
      <c r="G1148" s="123">
        <v>764.38664400000198</v>
      </c>
      <c r="I1148" s="4" t="s">
        <v>3937</v>
      </c>
    </row>
    <row r="1149" spans="1:9">
      <c r="A1149" s="4" t="s">
        <v>3936</v>
      </c>
      <c r="B1149" s="4" t="s">
        <v>264</v>
      </c>
      <c r="C1149" s="4" t="s">
        <v>288</v>
      </c>
      <c r="D1149" s="4" t="s">
        <v>770</v>
      </c>
      <c r="E1149" s="54">
        <v>1785.3317212500001</v>
      </c>
      <c r="F1149" s="123">
        <v>3091.4835000000003</v>
      </c>
      <c r="G1149" s="123">
        <v>1306.1517787500002</v>
      </c>
      <c r="I1149" s="4" t="s">
        <v>3938</v>
      </c>
    </row>
    <row r="1150" spans="1:9">
      <c r="A1150" s="4" t="s">
        <v>3937</v>
      </c>
      <c r="B1150" s="4" t="s">
        <v>275</v>
      </c>
      <c r="C1150" s="4" t="s">
        <v>268</v>
      </c>
      <c r="D1150" s="4" t="s">
        <v>2118</v>
      </c>
      <c r="E1150" s="54">
        <v>2194.1551485</v>
      </c>
      <c r="F1150" s="123">
        <v>5647.7609999999995</v>
      </c>
      <c r="G1150" s="123">
        <v>3453.6058514999995</v>
      </c>
      <c r="I1150" s="4" t="s">
        <v>3939</v>
      </c>
    </row>
    <row r="1151" spans="1:9">
      <c r="A1151" s="4" t="s">
        <v>3938</v>
      </c>
      <c r="B1151" s="4" t="s">
        <v>264</v>
      </c>
      <c r="C1151" s="4" t="s">
        <v>254</v>
      </c>
      <c r="D1151" s="4" t="s">
        <v>1503</v>
      </c>
      <c r="E1151" s="54">
        <v>6254.0525250000001</v>
      </c>
      <c r="F1151" s="123">
        <v>7941.6539999999995</v>
      </c>
      <c r="G1151" s="123">
        <v>1687.6014749999995</v>
      </c>
      <c r="I1151" s="4" t="s">
        <v>3940</v>
      </c>
    </row>
    <row r="1152" spans="1:9">
      <c r="A1152" s="4" t="s">
        <v>3939</v>
      </c>
      <c r="B1152" s="4" t="s">
        <v>243</v>
      </c>
      <c r="C1152" s="4" t="s">
        <v>288</v>
      </c>
      <c r="D1152" s="4" t="s">
        <v>1968</v>
      </c>
      <c r="E1152" s="54">
        <v>6397.33706325</v>
      </c>
      <c r="F1152" s="123">
        <v>10326.613500000001</v>
      </c>
      <c r="G1152" s="123">
        <v>3929.2764367500013</v>
      </c>
      <c r="I1152" s="4" t="s">
        <v>3941</v>
      </c>
    </row>
    <row r="1153" spans="1:9">
      <c r="A1153" s="4" t="s">
        <v>3940</v>
      </c>
      <c r="B1153" s="4" t="s">
        <v>243</v>
      </c>
      <c r="C1153" s="4" t="s">
        <v>317</v>
      </c>
      <c r="D1153" s="4" t="s">
        <v>1827</v>
      </c>
      <c r="E1153" s="54">
        <v>6441.6772980000014</v>
      </c>
      <c r="F1153" s="123">
        <v>9021.9570000000003</v>
      </c>
      <c r="G1153" s="123">
        <v>2580.2797019999989</v>
      </c>
      <c r="I1153" s="4" t="s">
        <v>3942</v>
      </c>
    </row>
    <row r="1154" spans="1:9">
      <c r="A1154" s="4" t="s">
        <v>3941</v>
      </c>
      <c r="B1154" s="4" t="s">
        <v>243</v>
      </c>
      <c r="C1154" s="4" t="s">
        <v>276</v>
      </c>
      <c r="D1154" s="4" t="s">
        <v>761</v>
      </c>
      <c r="E1154" s="54">
        <v>2241.07060275</v>
      </c>
      <c r="F1154" s="123">
        <v>5768.5214999999998</v>
      </c>
      <c r="G1154" s="123">
        <v>3527.4508972499998</v>
      </c>
      <c r="I1154" s="4" t="s">
        <v>3943</v>
      </c>
    </row>
    <row r="1155" spans="1:9">
      <c r="A1155" s="4" t="s">
        <v>3942</v>
      </c>
      <c r="B1155" s="4" t="s">
        <v>275</v>
      </c>
      <c r="C1155" s="4" t="s">
        <v>262</v>
      </c>
      <c r="D1155" s="4" t="s">
        <v>1422</v>
      </c>
      <c r="E1155" s="54">
        <v>6500.8930140000002</v>
      </c>
      <c r="F1155" s="123">
        <v>7035.5985000000001</v>
      </c>
      <c r="G1155" s="123">
        <v>534.70548599999984</v>
      </c>
      <c r="I1155" s="4" t="s">
        <v>3944</v>
      </c>
    </row>
    <row r="1156" spans="1:9">
      <c r="A1156" s="4" t="s">
        <v>3943</v>
      </c>
      <c r="B1156" s="4" t="s">
        <v>275</v>
      </c>
      <c r="C1156" s="4" t="s">
        <v>279</v>
      </c>
      <c r="D1156" s="4" t="s">
        <v>1702</v>
      </c>
      <c r="E1156" s="54">
        <v>2682.0905580000003</v>
      </c>
      <c r="F1156" s="123">
        <v>6903.7080000000005</v>
      </c>
      <c r="G1156" s="123">
        <v>4221.6174420000007</v>
      </c>
      <c r="I1156" s="4" t="s">
        <v>3945</v>
      </c>
    </row>
    <row r="1157" spans="1:9">
      <c r="A1157" s="4" t="s">
        <v>3944</v>
      </c>
      <c r="B1157" s="4" t="s">
        <v>267</v>
      </c>
      <c r="C1157" s="4" t="s">
        <v>317</v>
      </c>
      <c r="D1157" s="4" t="s">
        <v>370</v>
      </c>
      <c r="E1157" s="54">
        <v>2528.9641124999998</v>
      </c>
      <c r="F1157" s="123">
        <v>3211.3830000000003</v>
      </c>
      <c r="G1157" s="123">
        <v>682.41888750000044</v>
      </c>
      <c r="I1157" s="4" t="s">
        <v>3946</v>
      </c>
    </row>
    <row r="1158" spans="1:9">
      <c r="A1158" s="4" t="s">
        <v>3945</v>
      </c>
      <c r="B1158" s="4" t="s">
        <v>267</v>
      </c>
      <c r="C1158" s="4" t="s">
        <v>245</v>
      </c>
      <c r="D1158" s="4" t="s">
        <v>898</v>
      </c>
      <c r="E1158" s="54">
        <v>204.38321400000004</v>
      </c>
      <c r="F1158" s="123">
        <v>286.25100000000003</v>
      </c>
      <c r="G1158" s="123">
        <v>81.867785999999995</v>
      </c>
      <c r="I1158" s="4" t="s">
        <v>3947</v>
      </c>
    </row>
    <row r="1159" spans="1:9">
      <c r="A1159" s="4" t="s">
        <v>3946</v>
      </c>
      <c r="B1159" s="4" t="s">
        <v>247</v>
      </c>
      <c r="C1159" s="4" t="s">
        <v>256</v>
      </c>
      <c r="D1159" s="4" t="s">
        <v>803</v>
      </c>
      <c r="E1159" s="54">
        <v>938.91281400000003</v>
      </c>
      <c r="F1159" s="123">
        <v>2416.7640000000001</v>
      </c>
      <c r="G1159" s="123">
        <v>1477.8511860000001</v>
      </c>
      <c r="I1159" s="4" t="s">
        <v>3948</v>
      </c>
    </row>
    <row r="1160" spans="1:9">
      <c r="A1160" s="4" t="s">
        <v>3947</v>
      </c>
      <c r="B1160" s="4" t="s">
        <v>264</v>
      </c>
      <c r="C1160" s="4" t="s">
        <v>262</v>
      </c>
      <c r="D1160" s="4" t="s">
        <v>1283</v>
      </c>
      <c r="E1160" s="54">
        <v>3504.1077225000004</v>
      </c>
      <c r="F1160" s="123">
        <v>6067.7190000000001</v>
      </c>
      <c r="G1160" s="123">
        <v>2563.6112774999997</v>
      </c>
      <c r="I1160" s="4" t="s">
        <v>3949</v>
      </c>
    </row>
    <row r="1161" spans="1:9">
      <c r="A1161" s="4" t="s">
        <v>3948</v>
      </c>
      <c r="B1161" s="4" t="s">
        <v>264</v>
      </c>
      <c r="C1161" s="4" t="s">
        <v>265</v>
      </c>
      <c r="D1161" s="4" t="s">
        <v>488</v>
      </c>
      <c r="E1161" s="54">
        <v>1925.5629960000003</v>
      </c>
      <c r="F1161" s="123">
        <v>3161.8440000000005</v>
      </c>
      <c r="G1161" s="123">
        <v>1236.2810040000002</v>
      </c>
      <c r="I1161" s="4" t="s">
        <v>3950</v>
      </c>
    </row>
    <row r="1162" spans="1:9">
      <c r="A1162" s="4" t="s">
        <v>3949</v>
      </c>
      <c r="B1162" s="4" t="s">
        <v>247</v>
      </c>
      <c r="C1162" s="4" t="s">
        <v>245</v>
      </c>
      <c r="D1162" s="4" t="s">
        <v>1431</v>
      </c>
      <c r="E1162" s="54">
        <v>1942.8683872500001</v>
      </c>
      <c r="F1162" s="123">
        <v>4303.1414999999997</v>
      </c>
      <c r="G1162" s="123">
        <v>2360.2731127499997</v>
      </c>
      <c r="I1162" s="4" t="s">
        <v>3951</v>
      </c>
    </row>
    <row r="1163" spans="1:9">
      <c r="A1163" s="4" t="s">
        <v>3950</v>
      </c>
      <c r="B1163" s="4" t="s">
        <v>247</v>
      </c>
      <c r="C1163" s="4" t="s">
        <v>303</v>
      </c>
      <c r="D1163" s="4" t="s">
        <v>910</v>
      </c>
      <c r="E1163" s="54">
        <v>2515.4980672499996</v>
      </c>
      <c r="F1163" s="123">
        <v>6474.8985000000002</v>
      </c>
      <c r="G1163" s="123">
        <v>3959.4004327500006</v>
      </c>
      <c r="I1163" s="4" t="s">
        <v>3952</v>
      </c>
    </row>
    <row r="1164" spans="1:9">
      <c r="A1164" s="4" t="s">
        <v>3951</v>
      </c>
      <c r="B1164" s="4" t="s">
        <v>247</v>
      </c>
      <c r="C1164" s="4" t="s">
        <v>251</v>
      </c>
      <c r="D1164" s="4" t="s">
        <v>959</v>
      </c>
      <c r="E1164" s="54">
        <v>1214.7868687500002</v>
      </c>
      <c r="F1164" s="123">
        <v>1542.5865000000001</v>
      </c>
      <c r="G1164" s="123">
        <v>327.79963124999995</v>
      </c>
      <c r="I1164" s="4" t="s">
        <v>3953</v>
      </c>
    </row>
    <row r="1165" spans="1:9">
      <c r="A1165" s="4" t="s">
        <v>3952</v>
      </c>
      <c r="B1165" s="4" t="s">
        <v>247</v>
      </c>
      <c r="C1165" s="4" t="s">
        <v>268</v>
      </c>
      <c r="D1165" s="4" t="s">
        <v>1184</v>
      </c>
      <c r="E1165" s="54">
        <v>1091.2043362500001</v>
      </c>
      <c r="F1165" s="123">
        <v>1761.4275</v>
      </c>
      <c r="G1165" s="123">
        <v>670.22316374999991</v>
      </c>
      <c r="I1165" s="4" t="s">
        <v>3954</v>
      </c>
    </row>
    <row r="1166" spans="1:9">
      <c r="A1166" s="4" t="s">
        <v>3953</v>
      </c>
      <c r="B1166" s="4" t="s">
        <v>247</v>
      </c>
      <c r="C1166" s="4" t="s">
        <v>268</v>
      </c>
      <c r="D1166" s="4" t="s">
        <v>1545</v>
      </c>
      <c r="E1166" s="54">
        <v>6105.5795115000001</v>
      </c>
      <c r="F1166" s="123">
        <v>9855.6570000000011</v>
      </c>
      <c r="G1166" s="123">
        <v>3750.077488500001</v>
      </c>
      <c r="I1166" s="4" t="s">
        <v>3955</v>
      </c>
    </row>
    <row r="1167" spans="1:9">
      <c r="A1167" s="4" t="s">
        <v>3954</v>
      </c>
      <c r="B1167" s="4" t="s">
        <v>264</v>
      </c>
      <c r="C1167" s="4" t="s">
        <v>259</v>
      </c>
      <c r="D1167" s="4" t="s">
        <v>1234</v>
      </c>
      <c r="E1167" s="54">
        <v>2293.0550212500002</v>
      </c>
      <c r="F1167" s="123">
        <v>4853.0265000000009</v>
      </c>
      <c r="G1167" s="123">
        <v>2559.9714787500006</v>
      </c>
      <c r="I1167" s="4" t="s">
        <v>3956</v>
      </c>
    </row>
    <row r="1168" spans="1:9">
      <c r="A1168" s="4" t="s">
        <v>3955</v>
      </c>
      <c r="B1168" s="4" t="s">
        <v>267</v>
      </c>
      <c r="C1168" s="4" t="s">
        <v>262</v>
      </c>
      <c r="D1168" s="4" t="s">
        <v>915</v>
      </c>
      <c r="E1168" s="54">
        <v>5542.381719</v>
      </c>
      <c r="F1168" s="123">
        <v>9100.7910000000011</v>
      </c>
      <c r="G1168" s="123">
        <v>3558.4092810000011</v>
      </c>
      <c r="I1168" s="4" t="s">
        <v>3957</v>
      </c>
    </row>
    <row r="1169" spans="1:9">
      <c r="A1169" s="4" t="s">
        <v>3956</v>
      </c>
      <c r="B1169" s="4" t="s">
        <v>243</v>
      </c>
      <c r="C1169" s="4" t="s">
        <v>288</v>
      </c>
      <c r="D1169" s="4" t="s">
        <v>2135</v>
      </c>
      <c r="E1169" s="54">
        <v>5339.9639317500005</v>
      </c>
      <c r="F1169" s="123">
        <v>8619.7965000000004</v>
      </c>
      <c r="G1169" s="123">
        <v>3279.8325682499999</v>
      </c>
      <c r="I1169" s="4" t="s">
        <v>3958</v>
      </c>
    </row>
    <row r="1170" spans="1:9">
      <c r="A1170" s="4" t="s">
        <v>3957</v>
      </c>
      <c r="B1170" s="4" t="s">
        <v>247</v>
      </c>
      <c r="C1170" s="4" t="s">
        <v>245</v>
      </c>
      <c r="D1170" s="4" t="s">
        <v>1628</v>
      </c>
      <c r="E1170" s="54">
        <v>2432.6770544999999</v>
      </c>
      <c r="F1170" s="123">
        <v>6261.7170000000006</v>
      </c>
      <c r="G1170" s="123">
        <v>3829.0399455000006</v>
      </c>
      <c r="I1170" s="4" t="s">
        <v>3959</v>
      </c>
    </row>
    <row r="1171" spans="1:9">
      <c r="A1171" s="4" t="s">
        <v>3958</v>
      </c>
      <c r="B1171" s="4" t="s">
        <v>275</v>
      </c>
      <c r="C1171" s="4" t="s">
        <v>281</v>
      </c>
      <c r="D1171" s="4" t="s">
        <v>886</v>
      </c>
      <c r="E1171" s="54">
        <v>5298.4897560000009</v>
      </c>
      <c r="F1171" s="123">
        <v>7420.8540000000003</v>
      </c>
      <c r="G1171" s="123">
        <v>2122.3642439999994</v>
      </c>
      <c r="I1171" s="4" t="s">
        <v>3960</v>
      </c>
    </row>
    <row r="1172" spans="1:9">
      <c r="A1172" s="4" t="s">
        <v>3959</v>
      </c>
      <c r="B1172" s="4" t="s">
        <v>267</v>
      </c>
      <c r="C1172" s="4" t="s">
        <v>317</v>
      </c>
      <c r="D1172" s="4" t="s">
        <v>1216</v>
      </c>
      <c r="E1172" s="54">
        <v>380.29657050000014</v>
      </c>
      <c r="F1172" s="123">
        <v>387.36600000000004</v>
      </c>
      <c r="G1172" s="123">
        <v>7.0694294999998988</v>
      </c>
      <c r="I1172" s="4" t="s">
        <v>3961</v>
      </c>
    </row>
    <row r="1173" spans="1:9">
      <c r="A1173" s="4" t="s">
        <v>3960</v>
      </c>
      <c r="B1173" s="4" t="s">
        <v>264</v>
      </c>
      <c r="C1173" s="4" t="s">
        <v>279</v>
      </c>
      <c r="D1173" s="4" t="s">
        <v>689</v>
      </c>
      <c r="E1173" s="54">
        <v>3097.5514762500002</v>
      </c>
      <c r="F1173" s="123">
        <v>5363.7255000000005</v>
      </c>
      <c r="G1173" s="123">
        <v>2266.1740237500003</v>
      </c>
      <c r="I1173" s="4" t="s">
        <v>3962</v>
      </c>
    </row>
    <row r="1174" spans="1:9">
      <c r="A1174" s="4" t="s">
        <v>3961</v>
      </c>
      <c r="B1174" s="4" t="s">
        <v>275</v>
      </c>
      <c r="C1174" s="4" t="s">
        <v>279</v>
      </c>
      <c r="D1174" s="4" t="s">
        <v>1411</v>
      </c>
      <c r="E1174" s="54">
        <v>2270.3724067500002</v>
      </c>
      <c r="F1174" s="123">
        <v>3664.8465000000001</v>
      </c>
      <c r="G1174" s="123">
        <v>1394.4740932499999</v>
      </c>
      <c r="I1174" s="4" t="s">
        <v>3963</v>
      </c>
    </row>
    <row r="1175" spans="1:9">
      <c r="A1175" s="4" t="s">
        <v>3962</v>
      </c>
      <c r="B1175" s="4" t="s">
        <v>247</v>
      </c>
      <c r="C1175" s="4" t="s">
        <v>288</v>
      </c>
      <c r="D1175" s="4" t="s">
        <v>776</v>
      </c>
      <c r="E1175" s="54">
        <v>3913.7812875</v>
      </c>
      <c r="F1175" s="123">
        <v>8283.1350000000002</v>
      </c>
      <c r="G1175" s="123">
        <v>4369.3537125000003</v>
      </c>
      <c r="I1175" s="4" t="s">
        <v>3964</v>
      </c>
    </row>
    <row r="1176" spans="1:9">
      <c r="A1176" s="4" t="s">
        <v>3963</v>
      </c>
      <c r="B1176" s="4" t="s">
        <v>267</v>
      </c>
      <c r="C1176" s="4" t="s">
        <v>256</v>
      </c>
      <c r="D1176" s="4" t="s">
        <v>767</v>
      </c>
      <c r="E1176" s="54">
        <v>671.05161899999996</v>
      </c>
      <c r="F1176" s="123">
        <v>1101.8910000000001</v>
      </c>
      <c r="G1176" s="123">
        <v>430.83938100000012</v>
      </c>
      <c r="I1176" s="4" t="s">
        <v>3965</v>
      </c>
    </row>
    <row r="1177" spans="1:9">
      <c r="A1177" s="4" t="s">
        <v>3964</v>
      </c>
      <c r="B1177" s="4" t="s">
        <v>243</v>
      </c>
      <c r="C1177" s="4" t="s">
        <v>268</v>
      </c>
      <c r="D1177" s="4" t="s">
        <v>1375</v>
      </c>
      <c r="E1177" s="54">
        <v>2141.2506937500007</v>
      </c>
      <c r="F1177" s="123">
        <v>2719.0485000000003</v>
      </c>
      <c r="G1177" s="123">
        <v>577.79780624999967</v>
      </c>
      <c r="I1177" s="4" t="s">
        <v>3966</v>
      </c>
    </row>
    <row r="1178" spans="1:9">
      <c r="A1178" s="4" t="s">
        <v>3965</v>
      </c>
      <c r="B1178" s="4" t="s">
        <v>264</v>
      </c>
      <c r="C1178" s="4" t="s">
        <v>303</v>
      </c>
      <c r="D1178" s="4" t="s">
        <v>786</v>
      </c>
      <c r="E1178" s="54">
        <v>2664.3549712500003</v>
      </c>
      <c r="F1178" s="123">
        <v>5638.8465000000006</v>
      </c>
      <c r="G1178" s="123">
        <v>2974.4915287500003</v>
      </c>
      <c r="I1178" s="4" t="s">
        <v>3967</v>
      </c>
    </row>
    <row r="1179" spans="1:9">
      <c r="A1179" s="4" t="s">
        <v>3966</v>
      </c>
      <c r="B1179" s="4" t="s">
        <v>243</v>
      </c>
      <c r="C1179" s="4" t="s">
        <v>262</v>
      </c>
      <c r="D1179" s="4" t="s">
        <v>1555</v>
      </c>
      <c r="E1179" s="54">
        <v>8116.8117187500002</v>
      </c>
      <c r="F1179" s="123">
        <v>10307.0625</v>
      </c>
      <c r="G1179" s="123">
        <v>2190.2507812499998</v>
      </c>
      <c r="I1179" s="4" t="s">
        <v>3968</v>
      </c>
    </row>
    <row r="1180" spans="1:9">
      <c r="A1180" s="4" t="s">
        <v>3967</v>
      </c>
      <c r="B1180" s="4" t="s">
        <v>243</v>
      </c>
      <c r="C1180" s="4" t="s">
        <v>256</v>
      </c>
      <c r="D1180" s="4" t="s">
        <v>620</v>
      </c>
      <c r="E1180" s="54">
        <v>2989.0241324999997</v>
      </c>
      <c r="F1180" s="123">
        <v>6325.9769999999999</v>
      </c>
      <c r="G1180" s="123">
        <v>3336.9528675000001</v>
      </c>
      <c r="I1180" s="4" t="s">
        <v>3969</v>
      </c>
    </row>
    <row r="1181" spans="1:9">
      <c r="A1181" s="4" t="s">
        <v>3968</v>
      </c>
      <c r="B1181" s="4" t="s">
        <v>275</v>
      </c>
      <c r="C1181" s="4" t="s">
        <v>276</v>
      </c>
      <c r="D1181" s="4" t="s">
        <v>1346</v>
      </c>
      <c r="E1181" s="54">
        <v>2876.35194</v>
      </c>
      <c r="F1181" s="123">
        <v>3112.9349999999999</v>
      </c>
      <c r="G1181" s="123">
        <v>236.58305999999993</v>
      </c>
      <c r="I1181" s="4" t="s">
        <v>3970</v>
      </c>
    </row>
    <row r="1182" spans="1:9">
      <c r="A1182" s="4" t="s">
        <v>3969</v>
      </c>
      <c r="B1182" s="4" t="s">
        <v>267</v>
      </c>
      <c r="C1182" s="4" t="s">
        <v>262</v>
      </c>
      <c r="D1182" s="4" t="s">
        <v>2060</v>
      </c>
      <c r="E1182" s="54">
        <v>4666.0506637500002</v>
      </c>
      <c r="F1182" s="123">
        <v>9875.2394999999997</v>
      </c>
      <c r="G1182" s="123">
        <v>5209.1888362499994</v>
      </c>
      <c r="I1182" s="4" t="s">
        <v>3971</v>
      </c>
    </row>
    <row r="1183" spans="1:9">
      <c r="A1183" s="4" t="s">
        <v>3970</v>
      </c>
      <c r="B1183" s="4" t="s">
        <v>243</v>
      </c>
      <c r="C1183" s="4" t="s">
        <v>262</v>
      </c>
      <c r="D1183" s="4" t="s">
        <v>752</v>
      </c>
      <c r="E1183" s="54">
        <v>6520.6244565000006</v>
      </c>
      <c r="F1183" s="123">
        <v>6641.8380000000006</v>
      </c>
      <c r="G1183" s="123">
        <v>121.21354350000001</v>
      </c>
      <c r="I1183" s="4" t="s">
        <v>3972</v>
      </c>
    </row>
    <row r="1184" spans="1:9">
      <c r="A1184" s="4" t="s">
        <v>3971</v>
      </c>
      <c r="B1184" s="4" t="s">
        <v>267</v>
      </c>
      <c r="C1184" s="4" t="s">
        <v>279</v>
      </c>
      <c r="D1184" s="4" t="s">
        <v>1539</v>
      </c>
      <c r="E1184" s="54">
        <v>2245.7219400000004</v>
      </c>
      <c r="F1184" s="123">
        <v>3888.6960000000004</v>
      </c>
      <c r="G1184" s="123">
        <v>1642.97406</v>
      </c>
      <c r="I1184" s="4" t="s">
        <v>3973</v>
      </c>
    </row>
    <row r="1185" spans="1:9">
      <c r="A1185" s="4" t="s">
        <v>3972</v>
      </c>
      <c r="B1185" s="4" t="s">
        <v>264</v>
      </c>
      <c r="C1185" s="4" t="s">
        <v>281</v>
      </c>
      <c r="D1185" s="4" t="s">
        <v>365</v>
      </c>
      <c r="E1185" s="54">
        <v>1022.7046882500001</v>
      </c>
      <c r="F1185" s="123">
        <v>2632.4445000000001</v>
      </c>
      <c r="G1185" s="123">
        <v>1609.7398117499999</v>
      </c>
      <c r="I1185" s="4" t="s">
        <v>3974</v>
      </c>
    </row>
    <row r="1186" spans="1:9">
      <c r="A1186" s="4" t="s">
        <v>3973</v>
      </c>
      <c r="B1186" s="4" t="s">
        <v>267</v>
      </c>
      <c r="C1186" s="4" t="s">
        <v>245</v>
      </c>
      <c r="D1186" s="4" t="s">
        <v>2059</v>
      </c>
      <c r="E1186" s="54">
        <v>338.96086875000003</v>
      </c>
      <c r="F1186" s="123">
        <v>430.42650000000003</v>
      </c>
      <c r="G1186" s="123">
        <v>91.465631250000001</v>
      </c>
      <c r="I1186" s="4" t="s">
        <v>3975</v>
      </c>
    </row>
    <row r="1187" spans="1:9">
      <c r="A1187" s="4" t="s">
        <v>3974</v>
      </c>
      <c r="B1187" s="4" t="s">
        <v>247</v>
      </c>
      <c r="C1187" s="4" t="s">
        <v>276</v>
      </c>
      <c r="D1187" s="4" t="s">
        <v>1710</v>
      </c>
      <c r="E1187" s="54">
        <v>2968.7109007500007</v>
      </c>
      <c r="F1187" s="123">
        <v>7641.4695000000002</v>
      </c>
      <c r="G1187" s="123">
        <v>4672.758599249999</v>
      </c>
      <c r="I1187" s="4" t="s">
        <v>3976</v>
      </c>
    </row>
    <row r="1188" spans="1:9">
      <c r="A1188" s="4" t="s">
        <v>3975</v>
      </c>
      <c r="B1188" s="4" t="s">
        <v>264</v>
      </c>
      <c r="C1188" s="4" t="s">
        <v>245</v>
      </c>
      <c r="D1188" s="4" t="s">
        <v>438</v>
      </c>
      <c r="E1188" s="54">
        <v>4293.5897812500007</v>
      </c>
      <c r="F1188" s="123">
        <v>9086.9624999999996</v>
      </c>
      <c r="G1188" s="123">
        <v>4793.372718749999</v>
      </c>
      <c r="I1188" s="4" t="s">
        <v>3977</v>
      </c>
    </row>
    <row r="1189" spans="1:9">
      <c r="A1189" s="4" t="s">
        <v>3976</v>
      </c>
      <c r="B1189" s="4" t="s">
        <v>264</v>
      </c>
      <c r="C1189" s="4" t="s">
        <v>254</v>
      </c>
      <c r="D1189" s="4" t="s">
        <v>716</v>
      </c>
      <c r="E1189" s="54">
        <v>2969.6454899999999</v>
      </c>
      <c r="F1189" s="123">
        <v>6284.9640000000009</v>
      </c>
      <c r="G1189" s="123">
        <v>3315.318510000001</v>
      </c>
      <c r="I1189" s="4" t="s">
        <v>3978</v>
      </c>
    </row>
    <row r="1190" spans="1:9">
      <c r="A1190" s="4" t="s">
        <v>3977</v>
      </c>
      <c r="B1190" s="4" t="s">
        <v>264</v>
      </c>
      <c r="C1190" s="4" t="s">
        <v>245</v>
      </c>
      <c r="D1190" s="4" t="s">
        <v>1633</v>
      </c>
      <c r="E1190" s="54">
        <v>1397.9727562500002</v>
      </c>
      <c r="F1190" s="123">
        <v>1775.2035000000001</v>
      </c>
      <c r="G1190" s="123">
        <v>377.23074374999987</v>
      </c>
      <c r="I1190" s="4" t="s">
        <v>3979</v>
      </c>
    </row>
    <row r="1191" spans="1:9">
      <c r="A1191" s="4" t="s">
        <v>3978</v>
      </c>
      <c r="B1191" s="4" t="s">
        <v>267</v>
      </c>
      <c r="C1191" s="4" t="s">
        <v>268</v>
      </c>
      <c r="D1191" s="4" t="s">
        <v>942</v>
      </c>
      <c r="E1191" s="54">
        <v>2997.6378547500003</v>
      </c>
      <c r="F1191" s="123">
        <v>6639.2865000000002</v>
      </c>
      <c r="G1191" s="123">
        <v>3641.6486452499998</v>
      </c>
      <c r="I1191" s="4" t="s">
        <v>3980</v>
      </c>
    </row>
    <row r="1192" spans="1:9">
      <c r="A1192" s="4" t="s">
        <v>3979</v>
      </c>
      <c r="B1192" s="4" t="s">
        <v>243</v>
      </c>
      <c r="C1192" s="4" t="s">
        <v>268</v>
      </c>
      <c r="D1192" s="4" t="s">
        <v>1662</v>
      </c>
      <c r="E1192" s="54">
        <v>3913.4505375000003</v>
      </c>
      <c r="F1192" s="123">
        <v>4969.4610000000002</v>
      </c>
      <c r="G1192" s="123">
        <v>1056.0104624999999</v>
      </c>
      <c r="I1192" s="4" t="s">
        <v>3981</v>
      </c>
    </row>
    <row r="1193" spans="1:9">
      <c r="A1193" s="4" t="s">
        <v>3980</v>
      </c>
      <c r="B1193" s="4" t="s">
        <v>267</v>
      </c>
      <c r="C1193" s="4" t="s">
        <v>251</v>
      </c>
      <c r="D1193" s="4" t="s">
        <v>1651</v>
      </c>
      <c r="E1193" s="54">
        <v>4293.6098467499996</v>
      </c>
      <c r="F1193" s="123">
        <v>6930.7664999999997</v>
      </c>
      <c r="G1193" s="123">
        <v>2637.1566532500001</v>
      </c>
      <c r="I1193" s="4" t="s">
        <v>3982</v>
      </c>
    </row>
    <row r="1194" spans="1:9">
      <c r="A1194" s="4" t="s">
        <v>3981</v>
      </c>
      <c r="B1194" s="4" t="s">
        <v>267</v>
      </c>
      <c r="C1194" s="4" t="s">
        <v>317</v>
      </c>
      <c r="D1194" s="4" t="s">
        <v>1565</v>
      </c>
      <c r="E1194" s="54">
        <v>4107.9492877500006</v>
      </c>
      <c r="F1194" s="123">
        <v>4184.3130000000001</v>
      </c>
      <c r="G1194" s="123">
        <v>76.36371224999948</v>
      </c>
      <c r="I1194" s="4" t="s">
        <v>3983</v>
      </c>
    </row>
    <row r="1195" spans="1:9">
      <c r="A1195" s="4" t="s">
        <v>3982</v>
      </c>
      <c r="B1195" s="4" t="s">
        <v>247</v>
      </c>
      <c r="C1195" s="4" t="s">
        <v>276</v>
      </c>
      <c r="D1195" s="4" t="s">
        <v>1863</v>
      </c>
      <c r="E1195" s="54">
        <v>3808.7834872499998</v>
      </c>
      <c r="F1195" s="123">
        <v>9803.8184999999994</v>
      </c>
      <c r="G1195" s="123">
        <v>5995.0350127499996</v>
      </c>
      <c r="I1195" s="4" t="s">
        <v>3984</v>
      </c>
    </row>
    <row r="1196" spans="1:9">
      <c r="A1196" s="4" t="s">
        <v>3983</v>
      </c>
      <c r="B1196" s="4" t="s">
        <v>247</v>
      </c>
      <c r="C1196" s="4" t="s">
        <v>259</v>
      </c>
      <c r="D1196" s="4" t="s">
        <v>902</v>
      </c>
      <c r="E1196" s="54">
        <v>2241.9820394999997</v>
      </c>
      <c r="F1196" s="123">
        <v>3681.4155000000001</v>
      </c>
      <c r="G1196" s="123">
        <v>1439.4334605000004</v>
      </c>
      <c r="I1196" s="4" t="s">
        <v>3985</v>
      </c>
    </row>
    <row r="1197" spans="1:9">
      <c r="A1197" s="4" t="s">
        <v>3984</v>
      </c>
      <c r="B1197" s="4" t="s">
        <v>247</v>
      </c>
      <c r="C1197" s="4" t="s">
        <v>281</v>
      </c>
      <c r="D1197" s="4" t="s">
        <v>1455</v>
      </c>
      <c r="E1197" s="54">
        <v>4664.9284290000005</v>
      </c>
      <c r="F1197" s="123">
        <v>7659.9810000000007</v>
      </c>
      <c r="G1197" s="123">
        <v>2995.0525710000002</v>
      </c>
      <c r="I1197" s="4" t="s">
        <v>3986</v>
      </c>
    </row>
    <row r="1198" spans="1:9">
      <c r="A1198" s="4" t="s">
        <v>3985</v>
      </c>
      <c r="B1198" s="4" t="s">
        <v>247</v>
      </c>
      <c r="C1198" s="4" t="s">
        <v>254</v>
      </c>
      <c r="D1198" s="4" t="s">
        <v>503</v>
      </c>
      <c r="E1198" s="54">
        <v>155.54511000000002</v>
      </c>
      <c r="F1198" s="123">
        <v>329.19599999999997</v>
      </c>
      <c r="G1198" s="123">
        <v>173.65088999999995</v>
      </c>
      <c r="I1198" s="4" t="s">
        <v>3987</v>
      </c>
    </row>
    <row r="1199" spans="1:9">
      <c r="A1199" s="4" t="s">
        <v>3986</v>
      </c>
      <c r="B1199" s="4" t="s">
        <v>267</v>
      </c>
      <c r="C1199" s="4" t="s">
        <v>256</v>
      </c>
      <c r="D1199" s="4" t="s">
        <v>1279</v>
      </c>
      <c r="E1199" s="54">
        <v>1091.14634475</v>
      </c>
      <c r="F1199" s="123">
        <v>2808.6134999999999</v>
      </c>
      <c r="G1199" s="123">
        <v>1717.4671552499999</v>
      </c>
      <c r="I1199" s="4" t="s">
        <v>3988</v>
      </c>
    </row>
    <row r="1200" spans="1:9">
      <c r="A1200" s="4" t="s">
        <v>3987</v>
      </c>
      <c r="B1200" s="4" t="s">
        <v>243</v>
      </c>
      <c r="C1200" s="4" t="s">
        <v>256</v>
      </c>
      <c r="D1200" s="4" t="s">
        <v>1726</v>
      </c>
      <c r="E1200" s="54">
        <v>2459.5942612500003</v>
      </c>
      <c r="F1200" s="123">
        <v>5205.4904999999999</v>
      </c>
      <c r="G1200" s="123">
        <v>2745.8962387499996</v>
      </c>
      <c r="I1200" s="4" t="s">
        <v>3989</v>
      </c>
    </row>
    <row r="1201" spans="1:9">
      <c r="A1201" s="4" t="s">
        <v>3988</v>
      </c>
      <c r="B1201" s="4" t="s">
        <v>247</v>
      </c>
      <c r="C1201" s="4" t="s">
        <v>251</v>
      </c>
      <c r="D1201" s="4" t="s">
        <v>619</v>
      </c>
      <c r="E1201" s="54">
        <v>575.14426200000003</v>
      </c>
      <c r="F1201" s="123">
        <v>622.45049999999992</v>
      </c>
      <c r="G1201" s="123">
        <v>47.306237999999894</v>
      </c>
      <c r="I1201" s="4" t="s">
        <v>3990</v>
      </c>
    </row>
    <row r="1202" spans="1:9">
      <c r="A1202" s="4" t="s">
        <v>3989</v>
      </c>
      <c r="B1202" s="4" t="s">
        <v>243</v>
      </c>
      <c r="C1202" s="4" t="s">
        <v>262</v>
      </c>
      <c r="D1202" s="4" t="s">
        <v>1382</v>
      </c>
      <c r="E1202" s="54">
        <v>3629.8299870000005</v>
      </c>
      <c r="F1202" s="123">
        <v>5083.7955000000002</v>
      </c>
      <c r="G1202" s="123">
        <v>1453.9655129999996</v>
      </c>
      <c r="I1202" s="4" t="s">
        <v>3991</v>
      </c>
    </row>
    <row r="1203" spans="1:9">
      <c r="A1203" s="4" t="s">
        <v>3990</v>
      </c>
      <c r="B1203" s="4" t="s">
        <v>275</v>
      </c>
      <c r="C1203" s="4" t="s">
        <v>279</v>
      </c>
      <c r="D1203" s="4" t="s">
        <v>452</v>
      </c>
      <c r="E1203" s="54">
        <v>6536.521293750001</v>
      </c>
      <c r="F1203" s="123">
        <v>8300.3445000000011</v>
      </c>
      <c r="G1203" s="123">
        <v>1763.8232062500001</v>
      </c>
      <c r="I1203" s="4" t="s">
        <v>3992</v>
      </c>
    </row>
    <row r="1204" spans="1:9">
      <c r="A1204" s="4" t="s">
        <v>3991</v>
      </c>
      <c r="B1204" s="4" t="s">
        <v>247</v>
      </c>
      <c r="C1204" s="4" t="s">
        <v>265</v>
      </c>
      <c r="D1204" s="4" t="s">
        <v>1089</v>
      </c>
      <c r="E1204" s="54">
        <v>8568.888260624999</v>
      </c>
      <c r="F1204" s="123">
        <v>8728.1774999999998</v>
      </c>
      <c r="G1204" s="123">
        <v>159.28923937500076</v>
      </c>
      <c r="I1204" s="4" t="s">
        <v>3993</v>
      </c>
    </row>
    <row r="1205" spans="1:9">
      <c r="A1205" s="4" t="s">
        <v>3992</v>
      </c>
      <c r="B1205" s="4" t="s">
        <v>275</v>
      </c>
      <c r="C1205" s="4" t="s">
        <v>279</v>
      </c>
      <c r="D1205" s="4" t="s">
        <v>1802</v>
      </c>
      <c r="E1205" s="54">
        <v>1593.5661787500001</v>
      </c>
      <c r="F1205" s="123">
        <v>2572.3425000000002</v>
      </c>
      <c r="G1205" s="123">
        <v>978.77632125000014</v>
      </c>
      <c r="I1205" s="4" t="s">
        <v>3994</v>
      </c>
    </row>
    <row r="1206" spans="1:9">
      <c r="A1206" s="4" t="s">
        <v>3993</v>
      </c>
      <c r="B1206" s="4" t="s">
        <v>264</v>
      </c>
      <c r="C1206" s="4" t="s">
        <v>281</v>
      </c>
      <c r="D1206" s="4" t="s">
        <v>580</v>
      </c>
      <c r="E1206" s="54">
        <v>2543.2124917500005</v>
      </c>
      <c r="F1206" s="123">
        <v>6546.2355000000007</v>
      </c>
      <c r="G1206" s="123">
        <v>4003.0230082500002</v>
      </c>
      <c r="I1206" s="4" t="s">
        <v>3995</v>
      </c>
    </row>
    <row r="1207" spans="1:9">
      <c r="A1207" s="4" t="s">
        <v>3994</v>
      </c>
      <c r="B1207" s="4" t="s">
        <v>264</v>
      </c>
      <c r="C1207" s="4" t="s">
        <v>268</v>
      </c>
      <c r="D1207" s="4" t="s">
        <v>889</v>
      </c>
      <c r="E1207" s="54">
        <v>3484.4049450000002</v>
      </c>
      <c r="F1207" s="123">
        <v>7374.402</v>
      </c>
      <c r="G1207" s="123">
        <v>3889.9970549999998</v>
      </c>
      <c r="I1207" s="4" t="s">
        <v>3996</v>
      </c>
    </row>
    <row r="1208" spans="1:9">
      <c r="A1208" s="4" t="s">
        <v>3995</v>
      </c>
      <c r="B1208" s="4" t="s">
        <v>264</v>
      </c>
      <c r="C1208" s="4" t="s">
        <v>279</v>
      </c>
      <c r="D1208" s="4" t="s">
        <v>1934</v>
      </c>
      <c r="E1208" s="54">
        <v>1603.8729000000001</v>
      </c>
      <c r="F1208" s="123">
        <v>2036.6640000000002</v>
      </c>
      <c r="G1208" s="123">
        <v>432.79110000000014</v>
      </c>
      <c r="I1208" s="4" t="s">
        <v>3997</v>
      </c>
    </row>
    <row r="1209" spans="1:9">
      <c r="A1209" s="4" t="s">
        <v>3996</v>
      </c>
      <c r="B1209" s="4" t="s">
        <v>267</v>
      </c>
      <c r="C1209" s="4" t="s">
        <v>279</v>
      </c>
      <c r="D1209" s="4" t="s">
        <v>700</v>
      </c>
      <c r="E1209" s="54">
        <v>4794.883632</v>
      </c>
      <c r="F1209" s="123">
        <v>5189.268</v>
      </c>
      <c r="G1209" s="123">
        <v>394.38436799999999</v>
      </c>
      <c r="I1209" s="4" t="s">
        <v>3998</v>
      </c>
    </row>
    <row r="1210" spans="1:9">
      <c r="A1210" s="4" t="s">
        <v>3997</v>
      </c>
      <c r="B1210" s="4" t="s">
        <v>247</v>
      </c>
      <c r="C1210" s="4" t="s">
        <v>245</v>
      </c>
      <c r="D1210" s="4" t="s">
        <v>1956</v>
      </c>
      <c r="E1210" s="54">
        <v>3652.8818287500003</v>
      </c>
      <c r="F1210" s="123">
        <v>6325.3365000000003</v>
      </c>
      <c r="G1210" s="123">
        <v>2672.45467125</v>
      </c>
      <c r="I1210" s="4" t="s">
        <v>3999</v>
      </c>
    </row>
    <row r="1211" spans="1:9">
      <c r="A1211" s="4" t="s">
        <v>3998</v>
      </c>
      <c r="B1211" s="4" t="s">
        <v>247</v>
      </c>
      <c r="C1211" s="4" t="s">
        <v>303</v>
      </c>
      <c r="D1211" s="4" t="s">
        <v>1630</v>
      </c>
      <c r="E1211" s="54">
        <v>3573.6662115000008</v>
      </c>
      <c r="F1211" s="123">
        <v>3640.0980000000004</v>
      </c>
      <c r="G1211" s="123">
        <v>66.431788499999584</v>
      </c>
      <c r="I1211" s="4" t="s">
        <v>4000</v>
      </c>
    </row>
    <row r="1212" spans="1:9">
      <c r="A1212" s="4" t="s">
        <v>3999</v>
      </c>
      <c r="B1212" s="4" t="s">
        <v>267</v>
      </c>
      <c r="C1212" s="4" t="s">
        <v>254</v>
      </c>
      <c r="D1212" s="4" t="s">
        <v>727</v>
      </c>
      <c r="E1212" s="54">
        <v>5253.087262500002</v>
      </c>
      <c r="F1212" s="123">
        <v>9096.255000000001</v>
      </c>
      <c r="G1212" s="123">
        <v>3843.167737499999</v>
      </c>
      <c r="I1212" s="4" t="s">
        <v>4001</v>
      </c>
    </row>
    <row r="1213" spans="1:9">
      <c r="A1213" s="4" t="s">
        <v>4000</v>
      </c>
      <c r="B1213" s="4" t="s">
        <v>275</v>
      </c>
      <c r="C1213" s="4" t="s">
        <v>317</v>
      </c>
      <c r="D1213" s="4" t="s">
        <v>615</v>
      </c>
      <c r="E1213" s="54">
        <v>3566.8460362500005</v>
      </c>
      <c r="F1213" s="123">
        <v>7548.8805000000002</v>
      </c>
      <c r="G1213" s="123">
        <v>3982.0344637499998</v>
      </c>
      <c r="I1213" s="4" t="s">
        <v>4002</v>
      </c>
    </row>
    <row r="1214" spans="1:9">
      <c r="A1214" s="4" t="s">
        <v>4001</v>
      </c>
      <c r="B1214" s="4" t="s">
        <v>247</v>
      </c>
      <c r="C1214" s="4" t="s">
        <v>268</v>
      </c>
      <c r="D1214" s="4" t="s">
        <v>449</v>
      </c>
      <c r="E1214" s="54">
        <v>504.67665150000005</v>
      </c>
      <c r="F1214" s="123">
        <v>1299.0390000000002</v>
      </c>
      <c r="G1214" s="123">
        <v>794.36234850000017</v>
      </c>
      <c r="I1214" s="4" t="s">
        <v>4003</v>
      </c>
    </row>
    <row r="1215" spans="1:9">
      <c r="A1215" s="4" t="s">
        <v>4002</v>
      </c>
      <c r="B1215" s="4" t="s">
        <v>243</v>
      </c>
      <c r="C1215" s="4" t="s">
        <v>276</v>
      </c>
      <c r="D1215" s="4" t="s">
        <v>661</v>
      </c>
      <c r="E1215" s="54">
        <v>570.83536125000001</v>
      </c>
      <c r="F1215" s="123">
        <v>988.45950000000005</v>
      </c>
      <c r="G1215" s="123">
        <v>417.62413875000004</v>
      </c>
      <c r="I1215" s="4" t="s">
        <v>4004</v>
      </c>
    </row>
    <row r="1216" spans="1:9">
      <c r="A1216" s="4" t="s">
        <v>4003</v>
      </c>
      <c r="B1216" s="4" t="s">
        <v>264</v>
      </c>
      <c r="C1216" s="4" t="s">
        <v>279</v>
      </c>
      <c r="D1216" s="4" t="s">
        <v>2137</v>
      </c>
      <c r="E1216" s="54">
        <v>9616.4186580000023</v>
      </c>
      <c r="F1216" s="123">
        <v>10407.379500000001</v>
      </c>
      <c r="G1216" s="123">
        <v>790.96084199999859</v>
      </c>
      <c r="I1216" s="4" t="s">
        <v>4005</v>
      </c>
    </row>
    <row r="1217" spans="1:9">
      <c r="A1217" s="4" t="s">
        <v>4004</v>
      </c>
      <c r="B1217" s="4" t="s">
        <v>267</v>
      </c>
      <c r="C1217" s="4" t="s">
        <v>279</v>
      </c>
      <c r="D1217" s="4" t="s">
        <v>955</v>
      </c>
      <c r="E1217" s="54">
        <v>9645.5246580000021</v>
      </c>
      <c r="F1217" s="123">
        <v>10438.879500000001</v>
      </c>
      <c r="G1217" s="123">
        <v>793.35484199999883</v>
      </c>
      <c r="I1217" s="4" t="s">
        <v>4006</v>
      </c>
    </row>
    <row r="1218" spans="1:9">
      <c r="A1218" s="4" t="s">
        <v>4005</v>
      </c>
      <c r="B1218" s="4" t="s">
        <v>247</v>
      </c>
      <c r="C1218" s="4" t="s">
        <v>265</v>
      </c>
      <c r="D1218" s="4" t="s">
        <v>881</v>
      </c>
      <c r="E1218" s="54">
        <v>1522.4495265000003</v>
      </c>
      <c r="F1218" s="123">
        <v>3918.7890000000002</v>
      </c>
      <c r="G1218" s="123">
        <v>2396.3394735000002</v>
      </c>
      <c r="I1218" s="4" t="s">
        <v>4007</v>
      </c>
    </row>
    <row r="1219" spans="1:9">
      <c r="A1219" s="4" t="s">
        <v>4006</v>
      </c>
      <c r="B1219" s="4" t="s">
        <v>275</v>
      </c>
      <c r="C1219" s="4" t="s">
        <v>303</v>
      </c>
      <c r="D1219" s="4" t="s">
        <v>1084</v>
      </c>
      <c r="E1219" s="54">
        <v>2610.7831732499999</v>
      </c>
      <c r="F1219" s="123">
        <v>5782.4655000000002</v>
      </c>
      <c r="G1219" s="123">
        <v>3171.6823267500004</v>
      </c>
      <c r="I1219" s="4" t="s">
        <v>4008</v>
      </c>
    </row>
    <row r="1220" spans="1:9">
      <c r="A1220" s="4" t="s">
        <v>4007</v>
      </c>
      <c r="B1220" s="4" t="s">
        <v>247</v>
      </c>
      <c r="C1220" s="4" t="s">
        <v>245</v>
      </c>
      <c r="D1220" s="4" t="s">
        <v>1964</v>
      </c>
      <c r="E1220" s="54">
        <v>4100.8995720000003</v>
      </c>
      <c r="F1220" s="123">
        <v>4438.2029999999995</v>
      </c>
      <c r="G1220" s="123">
        <v>337.30342799999926</v>
      </c>
      <c r="I1220" s="4" t="s">
        <v>4009</v>
      </c>
    </row>
    <row r="1221" spans="1:9">
      <c r="A1221" s="4" t="s">
        <v>4008</v>
      </c>
      <c r="B1221" s="4" t="s">
        <v>275</v>
      </c>
      <c r="C1221" s="4" t="s">
        <v>259</v>
      </c>
      <c r="D1221" s="4" t="s">
        <v>1162</v>
      </c>
      <c r="E1221" s="54">
        <v>7766.3820937500013</v>
      </c>
      <c r="F1221" s="123">
        <v>9862.072500000002</v>
      </c>
      <c r="G1221" s="123">
        <v>2095.6904062500007</v>
      </c>
      <c r="I1221" s="4" t="s">
        <v>4010</v>
      </c>
    </row>
    <row r="1222" spans="1:9">
      <c r="A1222" s="4" t="s">
        <v>4009</v>
      </c>
      <c r="B1222" s="4" t="s">
        <v>247</v>
      </c>
      <c r="C1222" s="4" t="s">
        <v>256</v>
      </c>
      <c r="D1222" s="4" t="s">
        <v>1733</v>
      </c>
      <c r="E1222" s="54">
        <v>4351.2643125000013</v>
      </c>
      <c r="F1222" s="123">
        <v>5525.4150000000009</v>
      </c>
      <c r="G1222" s="123">
        <v>1174.1506874999995</v>
      </c>
      <c r="I1222" s="4" t="s">
        <v>4011</v>
      </c>
    </row>
    <row r="1223" spans="1:9">
      <c r="A1223" s="4" t="s">
        <v>4010</v>
      </c>
      <c r="B1223" s="4" t="s">
        <v>247</v>
      </c>
      <c r="C1223" s="4" t="s">
        <v>262</v>
      </c>
      <c r="D1223" s="4" t="s">
        <v>1920</v>
      </c>
      <c r="E1223" s="54">
        <v>2365.5319380000001</v>
      </c>
      <c r="F1223" s="123">
        <v>2560.0995000000003</v>
      </c>
      <c r="G1223" s="123">
        <v>194.56756200000018</v>
      </c>
      <c r="I1223" s="4" t="s">
        <v>4012</v>
      </c>
    </row>
    <row r="1224" spans="1:9">
      <c r="A1224" s="4" t="s">
        <v>4011</v>
      </c>
      <c r="B1224" s="4" t="s">
        <v>275</v>
      </c>
      <c r="C1224" s="4" t="s">
        <v>251</v>
      </c>
      <c r="D1224" s="4" t="s">
        <v>756</v>
      </c>
      <c r="E1224" s="54">
        <v>4949.4753000000001</v>
      </c>
      <c r="F1224" s="123">
        <v>6285.0480000000007</v>
      </c>
      <c r="G1224" s="123">
        <v>1335.5727000000006</v>
      </c>
      <c r="I1224" s="4" t="s">
        <v>4013</v>
      </c>
    </row>
    <row r="1225" spans="1:9">
      <c r="A1225" s="4" t="s">
        <v>4012</v>
      </c>
      <c r="B1225" s="4" t="s">
        <v>264</v>
      </c>
      <c r="C1225" s="4" t="s">
        <v>288</v>
      </c>
      <c r="D1225" s="4" t="s">
        <v>1624</v>
      </c>
      <c r="E1225" s="54">
        <v>7787.1647700000012</v>
      </c>
      <c r="F1225" s="123">
        <v>8427.6675000000014</v>
      </c>
      <c r="G1225" s="123">
        <v>640.50273000000016</v>
      </c>
      <c r="I1225" s="4" t="s">
        <v>4014</v>
      </c>
    </row>
    <row r="1226" spans="1:9">
      <c r="A1226" s="4" t="s">
        <v>4013</v>
      </c>
      <c r="B1226" s="4" t="s">
        <v>264</v>
      </c>
      <c r="C1226" s="4" t="s">
        <v>256</v>
      </c>
      <c r="D1226" s="4" t="s">
        <v>2149</v>
      </c>
      <c r="E1226" s="54">
        <v>5423.8620870000013</v>
      </c>
      <c r="F1226" s="123">
        <v>7596.4455000000007</v>
      </c>
      <c r="G1226" s="123">
        <v>2172.5834129999994</v>
      </c>
      <c r="I1226" s="4" t="s">
        <v>4015</v>
      </c>
    </row>
    <row r="1227" spans="1:9">
      <c r="A1227" s="4" t="s">
        <v>4014</v>
      </c>
      <c r="B1227" s="4" t="s">
        <v>247</v>
      </c>
      <c r="C1227" s="4" t="s">
        <v>259</v>
      </c>
      <c r="D1227" s="4" t="s">
        <v>334</v>
      </c>
      <c r="E1227" s="54">
        <v>4370.0972174999997</v>
      </c>
      <c r="F1227" s="123">
        <v>9248.8829999999998</v>
      </c>
      <c r="G1227" s="123">
        <v>4878.7857825000001</v>
      </c>
      <c r="I1227" s="4" t="s">
        <v>4016</v>
      </c>
    </row>
    <row r="1228" spans="1:9">
      <c r="A1228" s="4" t="s">
        <v>4015</v>
      </c>
      <c r="B1228" s="4" t="s">
        <v>247</v>
      </c>
      <c r="C1228" s="4" t="s">
        <v>262</v>
      </c>
      <c r="D1228" s="4" t="s">
        <v>537</v>
      </c>
      <c r="E1228" s="54">
        <v>3588.9788340000009</v>
      </c>
      <c r="F1228" s="123">
        <v>5026.5810000000001</v>
      </c>
      <c r="G1228" s="123">
        <v>1437.6021659999992</v>
      </c>
      <c r="I1228" s="4" t="s">
        <v>4017</v>
      </c>
    </row>
    <row r="1229" spans="1:9">
      <c r="A1229" s="4" t="s">
        <v>4016</v>
      </c>
      <c r="B1229" s="4" t="s">
        <v>247</v>
      </c>
      <c r="C1229" s="4" t="s">
        <v>254</v>
      </c>
      <c r="D1229" s="4" t="s">
        <v>1563</v>
      </c>
      <c r="E1229" s="54">
        <v>2403.4958640000004</v>
      </c>
      <c r="F1229" s="123">
        <v>2601.1860000000001</v>
      </c>
      <c r="G1229" s="123">
        <v>197.69013599999971</v>
      </c>
      <c r="I1229" s="4" t="s">
        <v>4018</v>
      </c>
    </row>
    <row r="1230" spans="1:9">
      <c r="A1230" s="4" t="s">
        <v>4017</v>
      </c>
      <c r="B1230" s="4" t="s">
        <v>247</v>
      </c>
      <c r="C1230" s="4" t="s">
        <v>288</v>
      </c>
      <c r="D1230" s="4" t="s">
        <v>2013</v>
      </c>
      <c r="E1230" s="54">
        <v>3078.0551970000006</v>
      </c>
      <c r="F1230" s="123">
        <v>7922.9220000000005</v>
      </c>
      <c r="G1230" s="123">
        <v>4844.8668029999999</v>
      </c>
      <c r="I1230" s="4" t="s">
        <v>4019</v>
      </c>
    </row>
    <row r="1231" spans="1:9">
      <c r="A1231" s="4" t="s">
        <v>4018</v>
      </c>
      <c r="B1231" s="4" t="s">
        <v>267</v>
      </c>
      <c r="C1231" s="4" t="s">
        <v>276</v>
      </c>
      <c r="D1231" s="4" t="s">
        <v>2127</v>
      </c>
      <c r="E1231" s="54">
        <v>1887.5629080000001</v>
      </c>
      <c r="F1231" s="123">
        <v>2042.817</v>
      </c>
      <c r="G1231" s="123">
        <v>155.2540919999999</v>
      </c>
      <c r="I1231" s="4" t="s">
        <v>4020</v>
      </c>
    </row>
    <row r="1232" spans="1:9">
      <c r="A1232" s="4" t="s">
        <v>4019</v>
      </c>
      <c r="B1232" s="4" t="s">
        <v>264</v>
      </c>
      <c r="C1232" s="4" t="s">
        <v>245</v>
      </c>
      <c r="D1232" s="4" t="s">
        <v>1067</v>
      </c>
      <c r="E1232" s="54">
        <v>7014.1676219999999</v>
      </c>
      <c r="F1232" s="123">
        <v>7591.0905000000002</v>
      </c>
      <c r="G1232" s="123">
        <v>576.92287800000031</v>
      </c>
      <c r="I1232" s="4" t="s">
        <v>4021</v>
      </c>
    </row>
    <row r="1233" spans="1:9">
      <c r="A1233" s="4" t="s">
        <v>4020</v>
      </c>
      <c r="B1233" s="4" t="s">
        <v>275</v>
      </c>
      <c r="C1233" s="4" t="s">
        <v>254</v>
      </c>
      <c r="D1233" s="4" t="s">
        <v>794</v>
      </c>
      <c r="E1233" s="54">
        <v>7297.5423150000015</v>
      </c>
      <c r="F1233" s="123">
        <v>10220.647500000001</v>
      </c>
      <c r="G1233" s="123">
        <v>2923.1051849999994</v>
      </c>
      <c r="I1233" s="4" t="s">
        <v>4022</v>
      </c>
    </row>
    <row r="1234" spans="1:9">
      <c r="A1234" s="4" t="s">
        <v>4021</v>
      </c>
      <c r="B1234" s="4" t="s">
        <v>267</v>
      </c>
      <c r="C1234" s="4" t="s">
        <v>288</v>
      </c>
      <c r="D1234" s="4" t="s">
        <v>980</v>
      </c>
      <c r="E1234" s="54">
        <v>4578.1770037500009</v>
      </c>
      <c r="F1234" s="123">
        <v>9689.2635000000009</v>
      </c>
      <c r="G1234" s="123">
        <v>5111.08649625</v>
      </c>
      <c r="I1234" s="4" t="s">
        <v>4023</v>
      </c>
    </row>
    <row r="1235" spans="1:9">
      <c r="A1235" s="4" t="s">
        <v>4022</v>
      </c>
      <c r="B1235" s="4" t="s">
        <v>247</v>
      </c>
      <c r="C1235" s="4" t="s">
        <v>256</v>
      </c>
      <c r="D1235" s="4" t="s">
        <v>909</v>
      </c>
      <c r="E1235" s="54">
        <v>2181.8051640000003</v>
      </c>
      <c r="F1235" s="123">
        <v>2361.2610000000004</v>
      </c>
      <c r="G1235" s="123">
        <v>179.45583600000009</v>
      </c>
      <c r="I1235" s="4" t="s">
        <v>4024</v>
      </c>
    </row>
    <row r="1236" spans="1:9">
      <c r="A1236" s="4" t="s">
        <v>4023</v>
      </c>
      <c r="B1236" s="4" t="s">
        <v>247</v>
      </c>
      <c r="C1236" s="4" t="s">
        <v>303</v>
      </c>
      <c r="D1236" s="4" t="s">
        <v>1248</v>
      </c>
      <c r="E1236" s="54">
        <v>2251.4279287500003</v>
      </c>
      <c r="F1236" s="123">
        <v>3898.5765000000001</v>
      </c>
      <c r="G1236" s="123">
        <v>1647.1485712499998</v>
      </c>
      <c r="I1236" s="4" t="s">
        <v>4025</v>
      </c>
    </row>
    <row r="1237" spans="1:9">
      <c r="A1237" s="4" t="s">
        <v>4024</v>
      </c>
      <c r="B1237" s="4" t="s">
        <v>247</v>
      </c>
      <c r="C1237" s="4" t="s">
        <v>265</v>
      </c>
      <c r="D1237" s="4" t="s">
        <v>866</v>
      </c>
      <c r="E1237" s="54">
        <v>2475.2769930000009</v>
      </c>
      <c r="F1237" s="123">
        <v>3466.7745</v>
      </c>
      <c r="G1237" s="123">
        <v>991.49750699999913</v>
      </c>
      <c r="I1237" s="4" t="s">
        <v>4026</v>
      </c>
    </row>
    <row r="1238" spans="1:9">
      <c r="A1238" s="4" t="s">
        <v>4025</v>
      </c>
      <c r="B1238" s="4" t="s">
        <v>247</v>
      </c>
      <c r="C1238" s="4" t="s">
        <v>279</v>
      </c>
      <c r="D1238" s="4" t="s">
        <v>1157</v>
      </c>
      <c r="E1238" s="54">
        <v>2064.3333480000001</v>
      </c>
      <c r="F1238" s="123">
        <v>2234.127</v>
      </c>
      <c r="G1238" s="123">
        <v>169.79365199999984</v>
      </c>
      <c r="I1238" s="4" t="s">
        <v>4027</v>
      </c>
    </row>
    <row r="1239" spans="1:9">
      <c r="A1239" s="4" t="s">
        <v>4026</v>
      </c>
      <c r="B1239" s="4" t="s">
        <v>275</v>
      </c>
      <c r="C1239" s="4" t="s">
        <v>288</v>
      </c>
      <c r="D1239" s="4" t="s">
        <v>1798</v>
      </c>
      <c r="E1239" s="54">
        <v>3276.8937180000003</v>
      </c>
      <c r="F1239" s="123">
        <v>4589.4870000000001</v>
      </c>
      <c r="G1239" s="123">
        <v>1312.5932819999998</v>
      </c>
      <c r="I1239" s="4" t="s">
        <v>4028</v>
      </c>
    </row>
    <row r="1240" spans="1:9">
      <c r="A1240" s="4" t="s">
        <v>4027</v>
      </c>
      <c r="B1240" s="4" t="s">
        <v>243</v>
      </c>
      <c r="C1240" s="4" t="s">
        <v>303</v>
      </c>
      <c r="D1240" s="4" t="s">
        <v>955</v>
      </c>
      <c r="E1240" s="54">
        <v>5984.6822280000006</v>
      </c>
      <c r="F1240" s="123">
        <v>9660.5040000000008</v>
      </c>
      <c r="G1240" s="123">
        <v>3675.8217720000002</v>
      </c>
      <c r="I1240" s="4" t="s">
        <v>4029</v>
      </c>
    </row>
    <row r="1241" spans="1:9">
      <c r="A1241" s="4" t="s">
        <v>4028</v>
      </c>
      <c r="B1241" s="4" t="s">
        <v>267</v>
      </c>
      <c r="C1241" s="4" t="s">
        <v>268</v>
      </c>
      <c r="D1241" s="4" t="s">
        <v>834</v>
      </c>
      <c r="E1241" s="54">
        <v>1216.7954032500002</v>
      </c>
      <c r="F1241" s="123">
        <v>3132.0345000000002</v>
      </c>
      <c r="G1241" s="123">
        <v>1915.23909675</v>
      </c>
      <c r="I1241" s="4" t="s">
        <v>4030</v>
      </c>
    </row>
    <row r="1242" spans="1:9">
      <c r="A1242" s="4" t="s">
        <v>4029</v>
      </c>
      <c r="B1242" s="4" t="s">
        <v>243</v>
      </c>
      <c r="C1242" s="4" t="s">
        <v>288</v>
      </c>
      <c r="D1242" s="4" t="s">
        <v>1546</v>
      </c>
      <c r="E1242" s="54">
        <v>9171.2787705000028</v>
      </c>
      <c r="F1242" s="123">
        <v>9341.7659999999996</v>
      </c>
      <c r="G1242" s="123">
        <v>170.48722949999683</v>
      </c>
      <c r="I1242" s="4" t="s">
        <v>4031</v>
      </c>
    </row>
    <row r="1243" spans="1:9">
      <c r="A1243" s="4" t="s">
        <v>4030</v>
      </c>
      <c r="B1243" s="4" t="s">
        <v>243</v>
      </c>
      <c r="C1243" s="4" t="s">
        <v>259</v>
      </c>
      <c r="D1243" s="4" t="s">
        <v>865</v>
      </c>
      <c r="E1243" s="54">
        <v>3407.1622515000004</v>
      </c>
      <c r="F1243" s="123">
        <v>5594.683500000001</v>
      </c>
      <c r="G1243" s="123">
        <v>2187.5212485000006</v>
      </c>
      <c r="I1243" s="4" t="s">
        <v>4032</v>
      </c>
    </row>
    <row r="1244" spans="1:9">
      <c r="A1244" s="4" t="s">
        <v>4031</v>
      </c>
      <c r="B1244" s="4" t="s">
        <v>275</v>
      </c>
      <c r="C1244" s="4" t="s">
        <v>262</v>
      </c>
      <c r="D1244" s="4" t="s">
        <v>1735</v>
      </c>
      <c r="E1244" s="54">
        <v>2874.9946522500004</v>
      </c>
      <c r="F1244" s="123">
        <v>6367.6515000000009</v>
      </c>
      <c r="G1244" s="123">
        <v>3492.6568477500005</v>
      </c>
      <c r="I1244" s="4" t="s">
        <v>4033</v>
      </c>
    </row>
    <row r="1245" spans="1:9">
      <c r="A1245" s="4" t="s">
        <v>4032</v>
      </c>
      <c r="B1245" s="4" t="s">
        <v>267</v>
      </c>
      <c r="C1245" s="4" t="s">
        <v>251</v>
      </c>
      <c r="D1245" s="4" t="s">
        <v>1026</v>
      </c>
      <c r="E1245" s="54">
        <v>7709.3838360000018</v>
      </c>
      <c r="F1245" s="123">
        <v>8343.4890000000014</v>
      </c>
      <c r="G1245" s="123">
        <v>634.1051639999996</v>
      </c>
      <c r="I1245" s="4" t="s">
        <v>4034</v>
      </c>
    </row>
    <row r="1246" spans="1:9">
      <c r="A1246" s="4" t="s">
        <v>4033</v>
      </c>
      <c r="B1246" s="4" t="s">
        <v>275</v>
      </c>
      <c r="C1246" s="4" t="s">
        <v>245</v>
      </c>
      <c r="D1246" s="4" t="s">
        <v>1647</v>
      </c>
      <c r="E1246" s="54">
        <v>6430.5535139999993</v>
      </c>
      <c r="F1246" s="123">
        <v>6959.4735000000001</v>
      </c>
      <c r="G1246" s="123">
        <v>528.91998600000079</v>
      </c>
      <c r="I1246" s="4" t="s">
        <v>4035</v>
      </c>
    </row>
    <row r="1247" spans="1:9">
      <c r="A1247" s="4" t="s">
        <v>4034</v>
      </c>
      <c r="B1247" s="4" t="s">
        <v>243</v>
      </c>
      <c r="C1247" s="4" t="s">
        <v>259</v>
      </c>
      <c r="D1247" s="4" t="s">
        <v>952</v>
      </c>
      <c r="E1247" s="54">
        <v>6344.217235125001</v>
      </c>
      <c r="F1247" s="123">
        <v>6462.1515000000009</v>
      </c>
      <c r="G1247" s="123">
        <v>117.93426487499983</v>
      </c>
      <c r="I1247" s="4" t="s">
        <v>4036</v>
      </c>
    </row>
    <row r="1248" spans="1:9">
      <c r="A1248" s="4" t="s">
        <v>4035</v>
      </c>
      <c r="B1248" s="4" t="s">
        <v>243</v>
      </c>
      <c r="C1248" s="4" t="s">
        <v>265</v>
      </c>
      <c r="D1248" s="4" t="s">
        <v>316</v>
      </c>
      <c r="E1248" s="54">
        <v>4700.1541860000007</v>
      </c>
      <c r="F1248" s="123">
        <v>6582.8490000000002</v>
      </c>
      <c r="G1248" s="123">
        <v>1882.6948139999995</v>
      </c>
      <c r="I1248" s="4" t="s">
        <v>4037</v>
      </c>
    </row>
    <row r="1249" spans="1:9">
      <c r="A1249" s="4" t="s">
        <v>4036</v>
      </c>
      <c r="B1249" s="4" t="s">
        <v>243</v>
      </c>
      <c r="C1249" s="4" t="s">
        <v>303</v>
      </c>
      <c r="D1249" s="4" t="s">
        <v>1473</v>
      </c>
      <c r="E1249" s="54">
        <v>6879.5470800000012</v>
      </c>
      <c r="F1249" s="123">
        <v>9635.2199999999993</v>
      </c>
      <c r="G1249" s="123">
        <v>2755.6729199999982</v>
      </c>
      <c r="I1249" s="4" t="s">
        <v>4038</v>
      </c>
    </row>
    <row r="1250" spans="1:9">
      <c r="A1250" s="4" t="s">
        <v>4037</v>
      </c>
      <c r="B1250" s="4" t="s">
        <v>247</v>
      </c>
      <c r="C1250" s="4" t="s">
        <v>254</v>
      </c>
      <c r="D1250" s="4" t="s">
        <v>1336</v>
      </c>
      <c r="E1250" s="54">
        <v>403.55226450000009</v>
      </c>
      <c r="F1250" s="123">
        <v>411.05400000000003</v>
      </c>
      <c r="G1250" s="123">
        <v>7.5017354999999384</v>
      </c>
      <c r="I1250" s="4" t="s">
        <v>4039</v>
      </c>
    </row>
    <row r="1251" spans="1:9">
      <c r="A1251" s="4" t="s">
        <v>4038</v>
      </c>
      <c r="B1251" s="4" t="s">
        <v>243</v>
      </c>
      <c r="C1251" s="4" t="s">
        <v>254</v>
      </c>
      <c r="D1251" s="4" t="s">
        <v>1443</v>
      </c>
      <c r="E1251" s="54">
        <v>4366.8156262500006</v>
      </c>
      <c r="F1251" s="123">
        <v>7561.5855000000001</v>
      </c>
      <c r="G1251" s="123">
        <v>3194.7698737499995</v>
      </c>
      <c r="I1251" s="4" t="s">
        <v>4040</v>
      </c>
    </row>
    <row r="1252" spans="1:9">
      <c r="A1252" s="4" t="s">
        <v>4039</v>
      </c>
      <c r="B1252" s="4" t="s">
        <v>264</v>
      </c>
      <c r="C1252" s="4" t="s">
        <v>254</v>
      </c>
      <c r="D1252" s="4" t="s">
        <v>1814</v>
      </c>
      <c r="E1252" s="54">
        <v>98.527448250000006</v>
      </c>
      <c r="F1252" s="123">
        <v>159.04349999999999</v>
      </c>
      <c r="G1252" s="123">
        <v>60.516051749999988</v>
      </c>
      <c r="I1252" s="4" t="s">
        <v>4041</v>
      </c>
    </row>
    <row r="1253" spans="1:9">
      <c r="A1253" s="4" t="s">
        <v>4040</v>
      </c>
      <c r="B1253" s="4" t="s">
        <v>275</v>
      </c>
      <c r="C1253" s="4" t="s">
        <v>256</v>
      </c>
      <c r="D1253" s="4" t="s">
        <v>745</v>
      </c>
      <c r="E1253" s="54">
        <v>2564.0285737499999</v>
      </c>
      <c r="F1253" s="123">
        <v>5426.5154999999995</v>
      </c>
      <c r="G1253" s="123">
        <v>2862.4869262499997</v>
      </c>
      <c r="I1253" s="4" t="s">
        <v>4042</v>
      </c>
    </row>
    <row r="1254" spans="1:9">
      <c r="A1254" s="4" t="s">
        <v>4041</v>
      </c>
      <c r="B1254" s="4" t="s">
        <v>243</v>
      </c>
      <c r="C1254" s="4" t="s">
        <v>256</v>
      </c>
      <c r="D1254" s="4" t="s">
        <v>1020</v>
      </c>
      <c r="E1254" s="54">
        <v>2993.8857164999999</v>
      </c>
      <c r="F1254" s="123">
        <v>4916.0685000000003</v>
      </c>
      <c r="G1254" s="123">
        <v>1922.1827835000004</v>
      </c>
      <c r="I1254" s="4" t="s">
        <v>4043</v>
      </c>
    </row>
    <row r="1255" spans="1:9">
      <c r="A1255" s="4" t="s">
        <v>4042</v>
      </c>
      <c r="B1255" s="4" t="s">
        <v>264</v>
      </c>
      <c r="C1255" s="4" t="s">
        <v>303</v>
      </c>
      <c r="D1255" s="4" t="s">
        <v>1274</v>
      </c>
      <c r="E1255" s="54">
        <v>5168.4121755000006</v>
      </c>
      <c r="F1255" s="123">
        <v>8486.7195000000011</v>
      </c>
      <c r="G1255" s="123">
        <v>3318.3073245000005</v>
      </c>
      <c r="I1255" s="4" t="s">
        <v>4044</v>
      </c>
    </row>
    <row r="1256" spans="1:9">
      <c r="A1256" s="4" t="s">
        <v>4043</v>
      </c>
      <c r="B1256" s="4" t="s">
        <v>243</v>
      </c>
      <c r="C1256" s="4" t="s">
        <v>262</v>
      </c>
      <c r="D1256" s="4" t="s">
        <v>960</v>
      </c>
      <c r="E1256" s="54">
        <v>5350.7438460000012</v>
      </c>
      <c r="F1256" s="123">
        <v>7494.0390000000007</v>
      </c>
      <c r="G1256" s="123">
        <v>2143.2951539999995</v>
      </c>
      <c r="I1256" s="4" t="s">
        <v>4045</v>
      </c>
    </row>
    <row r="1257" spans="1:9">
      <c r="A1257" s="4" t="s">
        <v>4044</v>
      </c>
      <c r="B1257" s="4" t="s">
        <v>243</v>
      </c>
      <c r="C1257" s="4" t="s">
        <v>317</v>
      </c>
      <c r="D1257" s="4" t="s">
        <v>1550</v>
      </c>
      <c r="E1257" s="54">
        <v>1213.72846875</v>
      </c>
      <c r="F1257" s="123">
        <v>1541.2425000000001</v>
      </c>
      <c r="G1257" s="123">
        <v>327.51403125000002</v>
      </c>
      <c r="I1257" s="4" t="s">
        <v>4046</v>
      </c>
    </row>
    <row r="1258" spans="1:9">
      <c r="A1258" s="4" t="s">
        <v>4045</v>
      </c>
      <c r="B1258" s="4" t="s">
        <v>243</v>
      </c>
      <c r="C1258" s="4" t="s">
        <v>265</v>
      </c>
      <c r="D1258" s="4" t="s">
        <v>1280</v>
      </c>
      <c r="E1258" s="54">
        <v>1987.6681440000002</v>
      </c>
      <c r="F1258" s="123">
        <v>2151.1559999999999</v>
      </c>
      <c r="G1258" s="123">
        <v>163.48785599999974</v>
      </c>
      <c r="I1258" s="4" t="s">
        <v>4047</v>
      </c>
    </row>
    <row r="1259" spans="1:9">
      <c r="A1259" s="4" t="s">
        <v>4046</v>
      </c>
      <c r="B1259" s="4" t="s">
        <v>264</v>
      </c>
      <c r="C1259" s="4" t="s">
        <v>254</v>
      </c>
      <c r="D1259" s="4" t="s">
        <v>1585</v>
      </c>
      <c r="E1259" s="54">
        <v>2114.4833167500001</v>
      </c>
      <c r="F1259" s="123">
        <v>5442.6855000000005</v>
      </c>
      <c r="G1259" s="123">
        <v>3328.2021832500004</v>
      </c>
      <c r="I1259" s="4" t="s">
        <v>4048</v>
      </c>
    </row>
    <row r="1260" spans="1:9">
      <c r="A1260" s="4" t="s">
        <v>4047</v>
      </c>
      <c r="B1260" s="4" t="s">
        <v>267</v>
      </c>
      <c r="C1260" s="4" t="s">
        <v>279</v>
      </c>
      <c r="D1260" s="4" t="s">
        <v>372</v>
      </c>
      <c r="E1260" s="54">
        <v>3832.2111712500005</v>
      </c>
      <c r="F1260" s="123">
        <v>6635.8635000000004</v>
      </c>
      <c r="G1260" s="123">
        <v>2803.6523287499999</v>
      </c>
      <c r="I1260" s="4" t="s">
        <v>4049</v>
      </c>
    </row>
    <row r="1261" spans="1:9">
      <c r="A1261" s="4" t="s">
        <v>4048</v>
      </c>
      <c r="B1261" s="4" t="s">
        <v>275</v>
      </c>
      <c r="C1261" s="4" t="s">
        <v>276</v>
      </c>
      <c r="D1261" s="4" t="s">
        <v>1042</v>
      </c>
      <c r="E1261" s="54">
        <v>3874.4945820000012</v>
      </c>
      <c r="F1261" s="123">
        <v>5426.4630000000006</v>
      </c>
      <c r="G1261" s="123">
        <v>1551.9684179999995</v>
      </c>
      <c r="I1261" s="4" t="s">
        <v>4050</v>
      </c>
    </row>
    <row r="1262" spans="1:9">
      <c r="A1262" s="4" t="s">
        <v>4049</v>
      </c>
      <c r="B1262" s="4" t="s">
        <v>247</v>
      </c>
      <c r="C1262" s="4" t="s">
        <v>251</v>
      </c>
      <c r="D1262" s="4" t="s">
        <v>850</v>
      </c>
      <c r="E1262" s="54">
        <v>5508.4434615</v>
      </c>
      <c r="F1262" s="123">
        <v>8891.7570000000014</v>
      </c>
      <c r="G1262" s="123">
        <v>3383.3135385000014</v>
      </c>
      <c r="I1262" s="4" t="s">
        <v>4051</v>
      </c>
    </row>
    <row r="1263" spans="1:9">
      <c r="A1263" s="4" t="s">
        <v>4050</v>
      </c>
      <c r="B1263" s="4" t="s">
        <v>247</v>
      </c>
      <c r="C1263" s="4" t="s">
        <v>259</v>
      </c>
      <c r="D1263" s="4" t="s">
        <v>1767</v>
      </c>
      <c r="E1263" s="54">
        <v>3381.1557097499999</v>
      </c>
      <c r="F1263" s="123">
        <v>8703.1035000000011</v>
      </c>
      <c r="G1263" s="123">
        <v>5321.9477902500012</v>
      </c>
      <c r="I1263" s="4" t="s">
        <v>4052</v>
      </c>
    </row>
    <row r="1264" spans="1:9">
      <c r="A1264" s="4" t="s">
        <v>4051</v>
      </c>
      <c r="B1264" s="4" t="s">
        <v>264</v>
      </c>
      <c r="C1264" s="4" t="s">
        <v>303</v>
      </c>
      <c r="D1264" s="4" t="s">
        <v>1999</v>
      </c>
      <c r="E1264" s="54">
        <v>1573.5584497500001</v>
      </c>
      <c r="F1264" s="123">
        <v>4050.3434999999999</v>
      </c>
      <c r="G1264" s="123">
        <v>2476.7850502499996</v>
      </c>
      <c r="I1264" s="4" t="s">
        <v>4053</v>
      </c>
    </row>
    <row r="1265" spans="1:9">
      <c r="A1265" s="4" t="s">
        <v>4052</v>
      </c>
      <c r="B1265" s="4" t="s">
        <v>247</v>
      </c>
      <c r="C1265" s="4" t="s">
        <v>288</v>
      </c>
      <c r="D1265" s="4" t="s">
        <v>473</v>
      </c>
      <c r="E1265" s="54">
        <v>5483.1762562500007</v>
      </c>
      <c r="F1265" s="123">
        <v>9494.6774999999998</v>
      </c>
      <c r="G1265" s="123">
        <v>4011.501243749999</v>
      </c>
      <c r="I1265" s="4" t="s">
        <v>4054</v>
      </c>
    </row>
    <row r="1266" spans="1:9">
      <c r="A1266" s="4" t="s">
        <v>4053</v>
      </c>
      <c r="B1266" s="4" t="s">
        <v>264</v>
      </c>
      <c r="C1266" s="4" t="s">
        <v>262</v>
      </c>
      <c r="D1266" s="4" t="s">
        <v>1432</v>
      </c>
      <c r="E1266" s="54">
        <v>3197.1000600000007</v>
      </c>
      <c r="F1266" s="123">
        <v>3460.0650000000005</v>
      </c>
      <c r="G1266" s="123">
        <v>262.96493999999984</v>
      </c>
      <c r="I1266" s="4" t="s">
        <v>4055</v>
      </c>
    </row>
    <row r="1267" spans="1:9">
      <c r="A1267" s="4" t="s">
        <v>4054</v>
      </c>
      <c r="B1267" s="4" t="s">
        <v>247</v>
      </c>
      <c r="C1267" s="4" t="s">
        <v>303</v>
      </c>
      <c r="D1267" s="4" t="s">
        <v>1721</v>
      </c>
      <c r="E1267" s="54">
        <v>2026.6516620000002</v>
      </c>
      <c r="F1267" s="123">
        <v>4488.7080000000005</v>
      </c>
      <c r="G1267" s="123">
        <v>2462.0563380000003</v>
      </c>
      <c r="I1267" s="4" t="s">
        <v>4056</v>
      </c>
    </row>
    <row r="1268" spans="1:9">
      <c r="A1268" s="4" t="s">
        <v>4055</v>
      </c>
      <c r="B1268" s="4" t="s">
        <v>264</v>
      </c>
      <c r="C1268" s="4" t="s">
        <v>245</v>
      </c>
      <c r="D1268" s="4" t="s">
        <v>1346</v>
      </c>
      <c r="E1268" s="54">
        <v>4914.6414817499999</v>
      </c>
      <c r="F1268" s="123">
        <v>5006.0010000000002</v>
      </c>
      <c r="G1268" s="123">
        <v>91.359518250000292</v>
      </c>
      <c r="I1268" s="4" t="s">
        <v>4057</v>
      </c>
    </row>
    <row r="1269" spans="1:9">
      <c r="A1269" s="4" t="s">
        <v>4056</v>
      </c>
      <c r="B1269" s="4" t="s">
        <v>243</v>
      </c>
      <c r="C1269" s="4" t="s">
        <v>279</v>
      </c>
      <c r="D1269" s="4" t="s">
        <v>399</v>
      </c>
      <c r="E1269" s="54">
        <v>1395.00207</v>
      </c>
      <c r="F1269" s="123">
        <v>1509.7425000000001</v>
      </c>
      <c r="G1269" s="123">
        <v>114.74043000000006</v>
      </c>
      <c r="I1269" s="4" t="s">
        <v>4058</v>
      </c>
    </row>
    <row r="1270" spans="1:9">
      <c r="A1270" s="4" t="s">
        <v>4057</v>
      </c>
      <c r="B1270" s="4" t="s">
        <v>247</v>
      </c>
      <c r="C1270" s="4" t="s">
        <v>279</v>
      </c>
      <c r="D1270" s="4" t="s">
        <v>1159</v>
      </c>
      <c r="E1270" s="54">
        <v>4314.1888912500008</v>
      </c>
      <c r="F1270" s="123">
        <v>9130.558500000001</v>
      </c>
      <c r="G1270" s="123">
        <v>4816.3696087500002</v>
      </c>
      <c r="I1270" s="4" t="s">
        <v>4059</v>
      </c>
    </row>
    <row r="1271" spans="1:9">
      <c r="A1271" s="4" t="s">
        <v>4058</v>
      </c>
      <c r="B1271" s="4" t="s">
        <v>247</v>
      </c>
      <c r="C1271" s="4" t="s">
        <v>251</v>
      </c>
      <c r="D1271" s="4" t="s">
        <v>1446</v>
      </c>
      <c r="E1271" s="54">
        <v>3729.4201350000008</v>
      </c>
      <c r="F1271" s="123">
        <v>5223.2775000000001</v>
      </c>
      <c r="G1271" s="123">
        <v>1493.8573649999994</v>
      </c>
      <c r="I1271" s="4" t="s">
        <v>4060</v>
      </c>
    </row>
    <row r="1272" spans="1:9">
      <c r="A1272" s="4" t="s">
        <v>4059</v>
      </c>
      <c r="B1272" s="4" t="s">
        <v>264</v>
      </c>
      <c r="C1272" s="4" t="s">
        <v>317</v>
      </c>
      <c r="D1272" s="4" t="s">
        <v>454</v>
      </c>
      <c r="E1272" s="54">
        <v>828.81154125000012</v>
      </c>
      <c r="F1272" s="123">
        <v>1754.0985000000001</v>
      </c>
      <c r="G1272" s="123">
        <v>925.28695874999994</v>
      </c>
      <c r="I1272" s="4" t="s">
        <v>4061</v>
      </c>
    </row>
    <row r="1273" spans="1:9">
      <c r="A1273" s="4" t="s">
        <v>4060</v>
      </c>
      <c r="B1273" s="4" t="s">
        <v>275</v>
      </c>
      <c r="C1273" s="4" t="s">
        <v>303</v>
      </c>
      <c r="D1273" s="4" t="s">
        <v>1233</v>
      </c>
      <c r="E1273" s="54">
        <v>4005.9315450000004</v>
      </c>
      <c r="F1273" s="123">
        <v>6936.6779999999999</v>
      </c>
      <c r="G1273" s="123">
        <v>2930.7464549999995</v>
      </c>
      <c r="I1273" s="4" t="s">
        <v>4062</v>
      </c>
    </row>
    <row r="1274" spans="1:9">
      <c r="A1274" s="4" t="s">
        <v>4061</v>
      </c>
      <c r="B1274" s="4" t="s">
        <v>264</v>
      </c>
      <c r="C1274" s="4" t="s">
        <v>288</v>
      </c>
      <c r="D1274" s="4" t="s">
        <v>1927</v>
      </c>
      <c r="E1274" s="54">
        <v>5827.8894187500009</v>
      </c>
      <c r="F1274" s="123">
        <v>7400.4945000000007</v>
      </c>
      <c r="G1274" s="123">
        <v>1572.6050812499998</v>
      </c>
      <c r="I1274" s="4" t="s">
        <v>4063</v>
      </c>
    </row>
    <row r="1275" spans="1:9">
      <c r="A1275" s="4" t="s">
        <v>4062</v>
      </c>
      <c r="B1275" s="4" t="s">
        <v>275</v>
      </c>
      <c r="C1275" s="4" t="s">
        <v>317</v>
      </c>
      <c r="D1275" s="4" t="s">
        <v>492</v>
      </c>
      <c r="E1275" s="54">
        <v>6552.7696080000005</v>
      </c>
      <c r="F1275" s="123">
        <v>7091.7420000000002</v>
      </c>
      <c r="G1275" s="123">
        <v>538.97239199999967</v>
      </c>
      <c r="I1275" s="4" t="s">
        <v>4064</v>
      </c>
    </row>
    <row r="1276" spans="1:9">
      <c r="A1276" s="4" t="s">
        <v>4063</v>
      </c>
      <c r="B1276" s="4" t="s">
        <v>275</v>
      </c>
      <c r="C1276" s="4" t="s">
        <v>259</v>
      </c>
      <c r="D1276" s="4" t="s">
        <v>1251</v>
      </c>
      <c r="E1276" s="54">
        <v>193.81553099999999</v>
      </c>
      <c r="F1276" s="123">
        <v>312.858</v>
      </c>
      <c r="G1276" s="123">
        <v>119.04246900000001</v>
      </c>
      <c r="I1276" s="4" t="s">
        <v>4065</v>
      </c>
    </row>
    <row r="1277" spans="1:9">
      <c r="A1277" s="4" t="s">
        <v>4064</v>
      </c>
      <c r="B1277" s="4" t="s">
        <v>247</v>
      </c>
      <c r="C1277" s="4" t="s">
        <v>303</v>
      </c>
      <c r="D1277" s="4" t="s">
        <v>2079</v>
      </c>
      <c r="E1277" s="54">
        <v>6015.2415434999994</v>
      </c>
      <c r="F1277" s="123">
        <v>9709.8329999999987</v>
      </c>
      <c r="G1277" s="123">
        <v>3694.5914564999994</v>
      </c>
      <c r="I1277" s="4" t="s">
        <v>4066</v>
      </c>
    </row>
    <row r="1278" spans="1:9">
      <c r="A1278" s="4" t="s">
        <v>4065</v>
      </c>
      <c r="B1278" s="4" t="s">
        <v>267</v>
      </c>
      <c r="C1278" s="4" t="s">
        <v>276</v>
      </c>
      <c r="D1278" s="4" t="s">
        <v>1994</v>
      </c>
      <c r="E1278" s="54">
        <v>3802.4769667500004</v>
      </c>
      <c r="F1278" s="123">
        <v>9787.585500000001</v>
      </c>
      <c r="G1278" s="123">
        <v>5985.1085332500006</v>
      </c>
      <c r="I1278" s="4" t="s">
        <v>4067</v>
      </c>
    </row>
    <row r="1279" spans="1:9">
      <c r="A1279" s="4" t="s">
        <v>4066</v>
      </c>
      <c r="B1279" s="4" t="s">
        <v>247</v>
      </c>
      <c r="C1279" s="4" t="s">
        <v>262</v>
      </c>
      <c r="D1279" s="4" t="s">
        <v>285</v>
      </c>
      <c r="E1279" s="54">
        <v>1523.2977899999998</v>
      </c>
      <c r="F1279" s="123">
        <v>2501.31</v>
      </c>
      <c r="G1279" s="123">
        <v>978.0122100000001</v>
      </c>
      <c r="I1279" s="4" t="s">
        <v>4068</v>
      </c>
    </row>
    <row r="1280" spans="1:9">
      <c r="A1280" s="4" t="s">
        <v>4067</v>
      </c>
      <c r="B1280" s="4" t="s">
        <v>243</v>
      </c>
      <c r="C1280" s="4" t="s">
        <v>268</v>
      </c>
      <c r="D1280" s="4" t="s">
        <v>1476</v>
      </c>
      <c r="E1280" s="54">
        <v>1518.2275027500002</v>
      </c>
      <c r="F1280" s="123">
        <v>3907.9214999999999</v>
      </c>
      <c r="G1280" s="123">
        <v>2389.6939972499995</v>
      </c>
      <c r="I1280" s="4" t="s">
        <v>4069</v>
      </c>
    </row>
    <row r="1281" spans="1:9">
      <c r="A1281" s="4" t="s">
        <v>4068</v>
      </c>
      <c r="B1281" s="4" t="s">
        <v>264</v>
      </c>
      <c r="C1281" s="4" t="s">
        <v>251</v>
      </c>
      <c r="D1281" s="4" t="s">
        <v>323</v>
      </c>
      <c r="E1281" s="54">
        <v>2523.9025350000002</v>
      </c>
      <c r="F1281" s="123">
        <v>4370.3940000000002</v>
      </c>
      <c r="G1281" s="123">
        <v>1846.4914650000001</v>
      </c>
      <c r="I1281" s="4" t="s">
        <v>4070</v>
      </c>
    </row>
    <row r="1282" spans="1:9">
      <c r="A1282" s="4" t="s">
        <v>4069</v>
      </c>
      <c r="B1282" s="4" t="s">
        <v>243</v>
      </c>
      <c r="C1282" s="4" t="s">
        <v>303</v>
      </c>
      <c r="D1282" s="4" t="s">
        <v>823</v>
      </c>
      <c r="E1282" s="54">
        <v>1294.1444880000001</v>
      </c>
      <c r="F1282" s="123">
        <v>2125.0320000000002</v>
      </c>
      <c r="G1282" s="123">
        <v>830.88751200000002</v>
      </c>
      <c r="I1282" s="4" t="s">
        <v>4071</v>
      </c>
    </row>
    <row r="1283" spans="1:9">
      <c r="A1283" s="4" t="s">
        <v>4070</v>
      </c>
      <c r="B1283" s="4" t="s">
        <v>247</v>
      </c>
      <c r="C1283" s="4" t="s">
        <v>245</v>
      </c>
      <c r="D1283" s="4" t="s">
        <v>677</v>
      </c>
      <c r="E1283" s="54">
        <v>3648.67965</v>
      </c>
      <c r="F1283" s="123">
        <v>3948.7875000000004</v>
      </c>
      <c r="G1283" s="123">
        <v>300.10785000000033</v>
      </c>
      <c r="I1283" s="4" t="s">
        <v>4072</v>
      </c>
    </row>
    <row r="1284" spans="1:9">
      <c r="A1284" s="4" t="s">
        <v>4071</v>
      </c>
      <c r="B1284" s="4" t="s">
        <v>247</v>
      </c>
      <c r="C1284" s="4" t="s">
        <v>262</v>
      </c>
      <c r="D1284" s="4" t="s">
        <v>403</v>
      </c>
      <c r="E1284" s="54">
        <v>3634.993766250001</v>
      </c>
      <c r="F1284" s="123">
        <v>7693.1085000000012</v>
      </c>
      <c r="G1284" s="123">
        <v>4058.1147337500001</v>
      </c>
      <c r="I1284" s="4" t="s">
        <v>4073</v>
      </c>
    </row>
    <row r="1285" spans="1:9">
      <c r="A1285" s="4" t="s">
        <v>4072</v>
      </c>
      <c r="B1285" s="4" t="s">
        <v>243</v>
      </c>
      <c r="C1285" s="4" t="s">
        <v>256</v>
      </c>
      <c r="D1285" s="4" t="s">
        <v>1122</v>
      </c>
      <c r="E1285" s="54">
        <v>1802.6121960000003</v>
      </c>
      <c r="F1285" s="123">
        <v>1950.8790000000001</v>
      </c>
      <c r="G1285" s="123">
        <v>148.26680399999987</v>
      </c>
      <c r="I1285" s="4" t="s">
        <v>4074</v>
      </c>
    </row>
    <row r="1286" spans="1:9">
      <c r="A1286" s="4" t="s">
        <v>4073</v>
      </c>
      <c r="B1286" s="4" t="s">
        <v>243</v>
      </c>
      <c r="C1286" s="4" t="s">
        <v>265</v>
      </c>
      <c r="D1286" s="4" t="s">
        <v>2099</v>
      </c>
      <c r="E1286" s="54">
        <v>2454.8982727500002</v>
      </c>
      <c r="F1286" s="123">
        <v>2500.5330000000004</v>
      </c>
      <c r="G1286" s="123">
        <v>45.634727250000196</v>
      </c>
      <c r="I1286" s="4" t="s">
        <v>4075</v>
      </c>
    </row>
    <row r="1287" spans="1:9">
      <c r="A1287" s="4" t="s">
        <v>4074</v>
      </c>
      <c r="B1287" s="4" t="s">
        <v>264</v>
      </c>
      <c r="C1287" s="4" t="s">
        <v>281</v>
      </c>
      <c r="D1287" s="4" t="s">
        <v>1623</v>
      </c>
      <c r="E1287" s="54">
        <v>1719.4744350000003</v>
      </c>
      <c r="F1287" s="123">
        <v>2408.2275000000004</v>
      </c>
      <c r="G1287" s="123">
        <v>688.75306500000011</v>
      </c>
      <c r="I1287" s="4" t="s">
        <v>4076</v>
      </c>
    </row>
    <row r="1288" spans="1:9">
      <c r="A1288" s="4" t="s">
        <v>4075</v>
      </c>
      <c r="B1288" s="4" t="s">
        <v>247</v>
      </c>
      <c r="C1288" s="4" t="s">
        <v>268</v>
      </c>
      <c r="D1288" s="4" t="s">
        <v>1472</v>
      </c>
      <c r="E1288" s="54">
        <v>3847.4139847500005</v>
      </c>
      <c r="F1288" s="123">
        <v>9903.2535000000007</v>
      </c>
      <c r="G1288" s="123">
        <v>6055.8395152499997</v>
      </c>
      <c r="I1288" s="4" t="s">
        <v>4077</v>
      </c>
    </row>
    <row r="1289" spans="1:9">
      <c r="A1289" s="4" t="s">
        <v>4076</v>
      </c>
      <c r="B1289" s="4" t="s">
        <v>247</v>
      </c>
      <c r="C1289" s="4" t="s">
        <v>251</v>
      </c>
      <c r="D1289" s="4" t="s">
        <v>546</v>
      </c>
      <c r="E1289" s="54">
        <v>8442.2086402500008</v>
      </c>
      <c r="F1289" s="123">
        <v>8599.143</v>
      </c>
      <c r="G1289" s="123">
        <v>156.9343597499992</v>
      </c>
      <c r="I1289" s="4" t="s">
        <v>4078</v>
      </c>
    </row>
    <row r="1290" spans="1:9">
      <c r="A1290" s="4" t="s">
        <v>4077</v>
      </c>
      <c r="B1290" s="4" t="s">
        <v>243</v>
      </c>
      <c r="C1290" s="4" t="s">
        <v>256</v>
      </c>
      <c r="D1290" s="4" t="s">
        <v>608</v>
      </c>
      <c r="E1290" s="54">
        <v>7329.3951937499987</v>
      </c>
      <c r="F1290" s="123">
        <v>9307.1684999999998</v>
      </c>
      <c r="G1290" s="123">
        <v>1977.773306250001</v>
      </c>
      <c r="I1290" s="4" t="s">
        <v>4079</v>
      </c>
    </row>
    <row r="1291" spans="1:9">
      <c r="A1291" s="4" t="s">
        <v>4078</v>
      </c>
      <c r="B1291" s="4" t="s">
        <v>267</v>
      </c>
      <c r="C1291" s="4" t="s">
        <v>281</v>
      </c>
      <c r="D1291" s="4" t="s">
        <v>1906</v>
      </c>
      <c r="E1291" s="54">
        <v>124.36023600000001</v>
      </c>
      <c r="F1291" s="123">
        <v>134.58900000000003</v>
      </c>
      <c r="G1291" s="123">
        <v>10.228764000000012</v>
      </c>
      <c r="I1291" s="4" t="s">
        <v>4080</v>
      </c>
    </row>
    <row r="1292" spans="1:9">
      <c r="A1292" s="4" t="s">
        <v>4079</v>
      </c>
      <c r="B1292" s="4" t="s">
        <v>247</v>
      </c>
      <c r="C1292" s="4" t="s">
        <v>259</v>
      </c>
      <c r="D1292" s="4" t="s">
        <v>305</v>
      </c>
      <c r="E1292" s="54">
        <v>1115.8919021250001</v>
      </c>
      <c r="F1292" s="123">
        <v>1136.6355000000001</v>
      </c>
      <c r="G1292" s="123">
        <v>20.743597874999978</v>
      </c>
      <c r="I1292" s="4" t="s">
        <v>4081</v>
      </c>
    </row>
    <row r="1293" spans="1:9">
      <c r="A1293" s="4" t="s">
        <v>4080</v>
      </c>
      <c r="B1293" s="4" t="s">
        <v>264</v>
      </c>
      <c r="C1293" s="4" t="s">
        <v>256</v>
      </c>
      <c r="D1293" s="4" t="s">
        <v>382</v>
      </c>
      <c r="E1293" s="54">
        <v>2224.8875013750003</v>
      </c>
      <c r="F1293" s="123">
        <v>2266.2465000000002</v>
      </c>
      <c r="G1293" s="123">
        <v>41.358998624999913</v>
      </c>
      <c r="I1293" s="4" t="s">
        <v>4082</v>
      </c>
    </row>
    <row r="1294" spans="1:9">
      <c r="A1294" s="4" t="s">
        <v>4081</v>
      </c>
      <c r="B1294" s="4" t="s">
        <v>275</v>
      </c>
      <c r="C1294" s="4" t="s">
        <v>288</v>
      </c>
      <c r="D1294" s="4" t="s">
        <v>457</v>
      </c>
      <c r="E1294" s="54">
        <v>2616.5398770000002</v>
      </c>
      <c r="F1294" s="123">
        <v>4296.4530000000004</v>
      </c>
      <c r="G1294" s="123">
        <v>1679.9131230000003</v>
      </c>
      <c r="I1294" s="4" t="s">
        <v>4083</v>
      </c>
    </row>
    <row r="1295" spans="1:9">
      <c r="A1295" s="4" t="s">
        <v>4082</v>
      </c>
      <c r="B1295" s="4" t="s">
        <v>267</v>
      </c>
      <c r="C1295" s="4" t="s">
        <v>262</v>
      </c>
      <c r="D1295" s="4" t="s">
        <v>1510</v>
      </c>
      <c r="E1295" s="54">
        <v>6292.8724320000001</v>
      </c>
      <c r="F1295" s="123">
        <v>6810.4679999999998</v>
      </c>
      <c r="G1295" s="123">
        <v>517.59556799999973</v>
      </c>
      <c r="I1295" s="4" t="s">
        <v>4084</v>
      </c>
    </row>
    <row r="1296" spans="1:9">
      <c r="A1296" s="4" t="s">
        <v>4083</v>
      </c>
      <c r="B1296" s="4" t="s">
        <v>247</v>
      </c>
      <c r="C1296" s="4" t="s">
        <v>265</v>
      </c>
      <c r="D1296" s="4" t="s">
        <v>1400</v>
      </c>
      <c r="E1296" s="54">
        <v>8813.5369245000002</v>
      </c>
      <c r="F1296" s="123">
        <v>8977.3739999999998</v>
      </c>
      <c r="G1296" s="123">
        <v>163.83707549999963</v>
      </c>
      <c r="I1296" s="4" t="s">
        <v>4085</v>
      </c>
    </row>
    <row r="1297" spans="1:9">
      <c r="A1297" s="4" t="s">
        <v>4084</v>
      </c>
      <c r="B1297" s="4" t="s">
        <v>275</v>
      </c>
      <c r="C1297" s="4" t="s">
        <v>276</v>
      </c>
      <c r="D1297" s="4" t="s">
        <v>827</v>
      </c>
      <c r="E1297" s="54">
        <v>9345.5873280000014</v>
      </c>
      <c r="F1297" s="123">
        <v>10114.271999999999</v>
      </c>
      <c r="G1297" s="123">
        <v>768.68467199999759</v>
      </c>
      <c r="I1297" s="4" t="s">
        <v>4086</v>
      </c>
    </row>
    <row r="1298" spans="1:9">
      <c r="A1298" s="4" t="s">
        <v>4085</v>
      </c>
      <c r="B1298" s="4" t="s">
        <v>267</v>
      </c>
      <c r="C1298" s="4" t="s">
        <v>256</v>
      </c>
      <c r="D1298" s="4" t="s">
        <v>424</v>
      </c>
      <c r="E1298" s="54">
        <v>3442.143474</v>
      </c>
      <c r="F1298" s="123">
        <v>3725.2635</v>
      </c>
      <c r="G1298" s="123">
        <v>283.12002600000005</v>
      </c>
      <c r="I1298" s="4" t="s">
        <v>4087</v>
      </c>
    </row>
    <row r="1299" spans="1:9">
      <c r="A1299" s="4" t="s">
        <v>4086</v>
      </c>
      <c r="B1299" s="4" t="s">
        <v>275</v>
      </c>
      <c r="C1299" s="4" t="s">
        <v>268</v>
      </c>
      <c r="D1299" s="4" t="s">
        <v>498</v>
      </c>
      <c r="E1299" s="54">
        <v>1548.5113035000002</v>
      </c>
      <c r="F1299" s="123">
        <v>2542.7115000000003</v>
      </c>
      <c r="G1299" s="123">
        <v>994.20019650000017</v>
      </c>
      <c r="I1299" s="4" t="s">
        <v>4088</v>
      </c>
    </row>
    <row r="1300" spans="1:9">
      <c r="A1300" s="4" t="s">
        <v>4087</v>
      </c>
      <c r="B1300" s="4" t="s">
        <v>267</v>
      </c>
      <c r="C1300" s="4" t="s">
        <v>262</v>
      </c>
      <c r="D1300" s="4" t="s">
        <v>1143</v>
      </c>
      <c r="E1300" s="54">
        <v>6139.4757637500015</v>
      </c>
      <c r="F1300" s="123">
        <v>9910.3725000000013</v>
      </c>
      <c r="G1300" s="123">
        <v>3770.8967362499998</v>
      </c>
      <c r="I1300" s="4" t="s">
        <v>4089</v>
      </c>
    </row>
    <row r="1301" spans="1:9">
      <c r="A1301" s="4" t="s">
        <v>4088</v>
      </c>
      <c r="B1301" s="4" t="s">
        <v>243</v>
      </c>
      <c r="C1301" s="4" t="s">
        <v>254</v>
      </c>
      <c r="D1301" s="4" t="s">
        <v>1919</v>
      </c>
      <c r="E1301" s="54">
        <v>5889.6797478750004</v>
      </c>
      <c r="F1301" s="123">
        <v>5999.1644999999999</v>
      </c>
      <c r="G1301" s="123">
        <v>109.48475212499943</v>
      </c>
      <c r="I1301" s="4" t="s">
        <v>4090</v>
      </c>
    </row>
    <row r="1302" spans="1:9">
      <c r="A1302" s="4" t="s">
        <v>4089</v>
      </c>
      <c r="B1302" s="4" t="s">
        <v>247</v>
      </c>
      <c r="C1302" s="4" t="s">
        <v>265</v>
      </c>
      <c r="D1302" s="4" t="s">
        <v>715</v>
      </c>
      <c r="E1302" s="54">
        <v>4260.7704510000003</v>
      </c>
      <c r="F1302" s="123">
        <v>6996.3390000000009</v>
      </c>
      <c r="G1302" s="123">
        <v>2735.5685490000005</v>
      </c>
      <c r="I1302" s="4" t="s">
        <v>4091</v>
      </c>
    </row>
    <row r="1303" spans="1:9">
      <c r="A1303" s="4" t="s">
        <v>4090</v>
      </c>
      <c r="B1303" s="4" t="s">
        <v>243</v>
      </c>
      <c r="C1303" s="4" t="s">
        <v>268</v>
      </c>
      <c r="D1303" s="4" t="s">
        <v>321</v>
      </c>
      <c r="E1303" s="54">
        <v>1186.1688352500003</v>
      </c>
      <c r="F1303" s="123">
        <v>2627.1735000000003</v>
      </c>
      <c r="G1303" s="123">
        <v>1441.0046647500001</v>
      </c>
      <c r="I1303" s="4" t="s">
        <v>4092</v>
      </c>
    </row>
    <row r="1304" spans="1:9">
      <c r="A1304" s="4" t="s">
        <v>4091</v>
      </c>
      <c r="B1304" s="4" t="s">
        <v>247</v>
      </c>
      <c r="C1304" s="4" t="s">
        <v>245</v>
      </c>
      <c r="D1304" s="4" t="s">
        <v>1680</v>
      </c>
      <c r="E1304" s="54">
        <v>3666.5572387500006</v>
      </c>
      <c r="F1304" s="123">
        <v>7759.9095000000007</v>
      </c>
      <c r="G1304" s="123">
        <v>4093.3522612500001</v>
      </c>
      <c r="I1304" s="4" t="s">
        <v>4093</v>
      </c>
    </row>
    <row r="1305" spans="1:9">
      <c r="A1305" s="4" t="s">
        <v>4092</v>
      </c>
      <c r="B1305" s="4" t="s">
        <v>264</v>
      </c>
      <c r="C1305" s="4" t="s">
        <v>288</v>
      </c>
      <c r="D1305" s="4" t="s">
        <v>1491</v>
      </c>
      <c r="E1305" s="54">
        <v>125.1061875</v>
      </c>
      <c r="F1305" s="123">
        <v>158.86500000000001</v>
      </c>
      <c r="G1305" s="123">
        <v>33.758812500000005</v>
      </c>
      <c r="I1305" s="4" t="s">
        <v>4094</v>
      </c>
    </row>
    <row r="1306" spans="1:9">
      <c r="A1306" s="4" t="s">
        <v>4093</v>
      </c>
      <c r="B1306" s="4" t="s">
        <v>247</v>
      </c>
      <c r="C1306" s="4" t="s">
        <v>251</v>
      </c>
      <c r="D1306" s="4" t="s">
        <v>1703</v>
      </c>
      <c r="E1306" s="54">
        <v>1374.0518137500003</v>
      </c>
      <c r="F1306" s="123">
        <v>2379.3105000000005</v>
      </c>
      <c r="G1306" s="123">
        <v>1005.2586862500002</v>
      </c>
      <c r="I1306" s="4" t="s">
        <v>4095</v>
      </c>
    </row>
    <row r="1307" spans="1:9">
      <c r="A1307" s="4" t="s">
        <v>4094</v>
      </c>
      <c r="B1307" s="4" t="s">
        <v>264</v>
      </c>
      <c r="C1307" s="4" t="s">
        <v>254</v>
      </c>
      <c r="D1307" s="4" t="s">
        <v>1908</v>
      </c>
      <c r="E1307" s="54">
        <v>5068.7520187500004</v>
      </c>
      <c r="F1307" s="123">
        <v>6436.5105000000003</v>
      </c>
      <c r="G1307" s="123">
        <v>1367.7584812499999</v>
      </c>
      <c r="I1307" s="4" t="s">
        <v>4096</v>
      </c>
    </row>
    <row r="1308" spans="1:9">
      <c r="A1308" s="4" t="s">
        <v>4095</v>
      </c>
      <c r="B1308" s="4" t="s">
        <v>247</v>
      </c>
      <c r="C1308" s="4" t="s">
        <v>254</v>
      </c>
      <c r="D1308" s="4" t="s">
        <v>496</v>
      </c>
      <c r="E1308" s="54">
        <v>1785.5687587500006</v>
      </c>
      <c r="F1308" s="123">
        <v>3778.9815000000003</v>
      </c>
      <c r="G1308" s="123">
        <v>1993.4127412499997</v>
      </c>
      <c r="I1308" s="4" t="s">
        <v>4097</v>
      </c>
    </row>
    <row r="1309" spans="1:9">
      <c r="A1309" s="4" t="s">
        <v>4096</v>
      </c>
      <c r="B1309" s="4" t="s">
        <v>275</v>
      </c>
      <c r="C1309" s="4" t="s">
        <v>262</v>
      </c>
      <c r="D1309" s="4" t="s">
        <v>899</v>
      </c>
      <c r="E1309" s="54">
        <v>2253.8952686250004</v>
      </c>
      <c r="F1309" s="123">
        <v>2295.7934999999998</v>
      </c>
      <c r="G1309" s="123">
        <v>41.898231374999341</v>
      </c>
      <c r="I1309" s="4" t="s">
        <v>4098</v>
      </c>
    </row>
    <row r="1310" spans="1:9">
      <c r="A1310" s="4" t="s">
        <v>4097</v>
      </c>
      <c r="B1310" s="4" t="s">
        <v>247</v>
      </c>
      <c r="C1310" s="4" t="s">
        <v>279</v>
      </c>
      <c r="D1310" s="4" t="s">
        <v>1250</v>
      </c>
      <c r="E1310" s="54">
        <v>2107.4741730000005</v>
      </c>
      <c r="F1310" s="123">
        <v>2951.6445000000003</v>
      </c>
      <c r="G1310" s="123">
        <v>844.17032699999982</v>
      </c>
      <c r="I1310" s="4" t="s">
        <v>4099</v>
      </c>
    </row>
    <row r="1311" spans="1:9">
      <c r="A1311" s="4" t="s">
        <v>4098</v>
      </c>
      <c r="B1311" s="4" t="s">
        <v>275</v>
      </c>
      <c r="C1311" s="4" t="s">
        <v>279</v>
      </c>
      <c r="D1311" s="4" t="s">
        <v>1160</v>
      </c>
      <c r="E1311" s="54">
        <v>5842.6520040000005</v>
      </c>
      <c r="F1311" s="123">
        <v>8182.9859999999999</v>
      </c>
      <c r="G1311" s="123">
        <v>2340.3339959999994</v>
      </c>
      <c r="I1311" s="4" t="s">
        <v>4100</v>
      </c>
    </row>
    <row r="1312" spans="1:9">
      <c r="A1312" s="4" t="s">
        <v>4099</v>
      </c>
      <c r="B1312" s="4" t="s">
        <v>264</v>
      </c>
      <c r="C1312" s="4" t="s">
        <v>288</v>
      </c>
      <c r="D1312" s="4" t="s">
        <v>1566</v>
      </c>
      <c r="E1312" s="54">
        <v>1103.4860760000001</v>
      </c>
      <c r="F1312" s="123">
        <v>2840.3760000000002</v>
      </c>
      <c r="G1312" s="123">
        <v>1736.8899240000001</v>
      </c>
      <c r="I1312" s="4" t="s">
        <v>4101</v>
      </c>
    </row>
    <row r="1313" spans="1:9">
      <c r="A1313" s="4" t="s">
        <v>4100</v>
      </c>
      <c r="B1313" s="4" t="s">
        <v>243</v>
      </c>
      <c r="C1313" s="4" t="s">
        <v>245</v>
      </c>
      <c r="D1313" s="4" t="s">
        <v>458</v>
      </c>
      <c r="E1313" s="54">
        <v>3439.2255975000003</v>
      </c>
      <c r="F1313" s="123">
        <v>5955.3689999999997</v>
      </c>
      <c r="G1313" s="123">
        <v>2516.1434024999994</v>
      </c>
      <c r="I1313" s="4" t="s">
        <v>4102</v>
      </c>
    </row>
    <row r="1314" spans="1:9">
      <c r="A1314" s="4" t="s">
        <v>4101</v>
      </c>
      <c r="B1314" s="4" t="s">
        <v>267</v>
      </c>
      <c r="C1314" s="4" t="s">
        <v>303</v>
      </c>
      <c r="D1314" s="4" t="s">
        <v>322</v>
      </c>
      <c r="E1314" s="54">
        <v>1242.1955700000003</v>
      </c>
      <c r="F1314" s="123">
        <v>2150.9879999999998</v>
      </c>
      <c r="G1314" s="123">
        <v>908.79242999999951</v>
      </c>
      <c r="I1314" s="4" t="s">
        <v>4103</v>
      </c>
    </row>
    <row r="1315" spans="1:9">
      <c r="A1315" s="4" t="s">
        <v>4102</v>
      </c>
      <c r="B1315" s="4" t="s">
        <v>275</v>
      </c>
      <c r="C1315" s="4" t="s">
        <v>251</v>
      </c>
      <c r="D1315" s="4" t="s">
        <v>1952</v>
      </c>
      <c r="E1315" s="54">
        <v>6043.6474559999997</v>
      </c>
      <c r="F1315" s="123">
        <v>6540.7439999999997</v>
      </c>
      <c r="G1315" s="123">
        <v>497.09654399999999</v>
      </c>
      <c r="I1315" s="4" t="s">
        <v>4104</v>
      </c>
    </row>
    <row r="1316" spans="1:9">
      <c r="A1316" s="4" t="s">
        <v>4103</v>
      </c>
      <c r="B1316" s="4" t="s">
        <v>264</v>
      </c>
      <c r="C1316" s="4" t="s">
        <v>251</v>
      </c>
      <c r="D1316" s="4" t="s">
        <v>1210</v>
      </c>
      <c r="E1316" s="54">
        <v>9728.9000077500023</v>
      </c>
      <c r="F1316" s="123">
        <v>9909.7530000000006</v>
      </c>
      <c r="G1316" s="123">
        <v>180.85299224999835</v>
      </c>
      <c r="I1316" s="4" t="s">
        <v>4105</v>
      </c>
    </row>
    <row r="1317" spans="1:9">
      <c r="A1317" s="4" t="s">
        <v>4104</v>
      </c>
      <c r="B1317" s="4" t="s">
        <v>247</v>
      </c>
      <c r="C1317" s="4" t="s">
        <v>268</v>
      </c>
      <c r="D1317" s="4" t="s">
        <v>2019</v>
      </c>
      <c r="E1317" s="54">
        <v>360.27120150000002</v>
      </c>
      <c r="F1317" s="123">
        <v>927.33899999999994</v>
      </c>
      <c r="G1317" s="123">
        <v>567.06779849999998</v>
      </c>
      <c r="I1317" s="4" t="s">
        <v>4106</v>
      </c>
    </row>
    <row r="1318" spans="1:9">
      <c r="A1318" s="4" t="s">
        <v>4105</v>
      </c>
      <c r="B1318" s="4" t="s">
        <v>247</v>
      </c>
      <c r="C1318" s="4" t="s">
        <v>245</v>
      </c>
      <c r="D1318" s="4" t="s">
        <v>529</v>
      </c>
      <c r="E1318" s="54">
        <v>6557.8534560000007</v>
      </c>
      <c r="F1318" s="123">
        <v>7097.2439999999997</v>
      </c>
      <c r="G1318" s="123">
        <v>539.39054399999895</v>
      </c>
      <c r="I1318" s="4" t="s">
        <v>4107</v>
      </c>
    </row>
    <row r="1319" spans="1:9">
      <c r="A1319" s="4" t="s">
        <v>4106</v>
      </c>
      <c r="B1319" s="4" t="s">
        <v>275</v>
      </c>
      <c r="C1319" s="4" t="s">
        <v>259</v>
      </c>
      <c r="D1319" s="4" t="s">
        <v>895</v>
      </c>
      <c r="E1319" s="54">
        <v>776.45855700000004</v>
      </c>
      <c r="F1319" s="123">
        <v>1274.973</v>
      </c>
      <c r="G1319" s="123">
        <v>498.51444299999991</v>
      </c>
      <c r="I1319" s="4" t="s">
        <v>4108</v>
      </c>
    </row>
    <row r="1320" spans="1:9">
      <c r="A1320" s="4" t="s">
        <v>4107</v>
      </c>
      <c r="B1320" s="4" t="s">
        <v>247</v>
      </c>
      <c r="C1320" s="4" t="s">
        <v>245</v>
      </c>
      <c r="D1320" s="4" t="s">
        <v>785</v>
      </c>
      <c r="E1320" s="54">
        <v>3268.6451437500004</v>
      </c>
      <c r="F1320" s="123">
        <v>6917.7675000000008</v>
      </c>
      <c r="G1320" s="123">
        <v>3649.1223562500004</v>
      </c>
      <c r="I1320" s="4" t="s">
        <v>4109</v>
      </c>
    </row>
    <row r="1321" spans="1:9">
      <c r="A1321" s="4" t="s">
        <v>4108</v>
      </c>
      <c r="B1321" s="4" t="s">
        <v>247</v>
      </c>
      <c r="C1321" s="4" t="s">
        <v>317</v>
      </c>
      <c r="D1321" s="4" t="s">
        <v>1737</v>
      </c>
      <c r="E1321" s="54">
        <v>2114.8113105000002</v>
      </c>
      <c r="F1321" s="123">
        <v>3413.739</v>
      </c>
      <c r="G1321" s="123">
        <v>1298.9276894999998</v>
      </c>
      <c r="I1321" s="4" t="s">
        <v>4110</v>
      </c>
    </row>
    <row r="1322" spans="1:9">
      <c r="A1322" s="4" t="s">
        <v>4109</v>
      </c>
      <c r="B1322" s="4" t="s">
        <v>267</v>
      </c>
      <c r="C1322" s="4" t="s">
        <v>317</v>
      </c>
      <c r="D1322" s="4" t="s">
        <v>466</v>
      </c>
      <c r="E1322" s="54">
        <v>5167.3700925000003</v>
      </c>
      <c r="F1322" s="123">
        <v>8947.8269999999993</v>
      </c>
      <c r="G1322" s="123">
        <v>3780.456907499999</v>
      </c>
      <c r="I1322" s="4" t="s">
        <v>4111</v>
      </c>
    </row>
    <row r="1323" spans="1:9">
      <c r="A1323" s="4" t="s">
        <v>4110</v>
      </c>
      <c r="B1323" s="4" t="s">
        <v>264</v>
      </c>
      <c r="C1323" s="4" t="s">
        <v>276</v>
      </c>
      <c r="D1323" s="4" t="s">
        <v>1693</v>
      </c>
      <c r="E1323" s="54">
        <v>2408.19747525</v>
      </c>
      <c r="F1323" s="123">
        <v>6198.7065000000002</v>
      </c>
      <c r="G1323" s="123">
        <v>3790.5090247500002</v>
      </c>
      <c r="I1323" s="4" t="s">
        <v>4112</v>
      </c>
    </row>
    <row r="1324" spans="1:9">
      <c r="A1324" s="4" t="s">
        <v>4111</v>
      </c>
      <c r="B1324" s="4" t="s">
        <v>275</v>
      </c>
      <c r="C1324" s="4" t="s">
        <v>256</v>
      </c>
      <c r="D1324" s="4" t="s">
        <v>976</v>
      </c>
      <c r="E1324" s="54">
        <v>1116.9621540000001</v>
      </c>
      <c r="F1324" s="123">
        <v>1208.8335</v>
      </c>
      <c r="G1324" s="123">
        <v>91.871345999999903</v>
      </c>
      <c r="I1324" s="4" t="s">
        <v>4113</v>
      </c>
    </row>
    <row r="1325" spans="1:9">
      <c r="A1325" s="4" t="s">
        <v>4112</v>
      </c>
      <c r="B1325" s="4" t="s">
        <v>247</v>
      </c>
      <c r="C1325" s="4" t="s">
        <v>288</v>
      </c>
      <c r="D1325" s="4" t="s">
        <v>1973</v>
      </c>
      <c r="E1325" s="54">
        <v>3711.9184987500003</v>
      </c>
      <c r="F1325" s="123">
        <v>6427.5645000000004</v>
      </c>
      <c r="G1325" s="123">
        <v>2715.6460012500002</v>
      </c>
      <c r="I1325" s="4" t="s">
        <v>4114</v>
      </c>
    </row>
    <row r="1326" spans="1:9">
      <c r="A1326" s="4" t="s">
        <v>4113</v>
      </c>
      <c r="B1326" s="4" t="s">
        <v>264</v>
      </c>
      <c r="C1326" s="4" t="s">
        <v>268</v>
      </c>
      <c r="D1326" s="4" t="s">
        <v>1086</v>
      </c>
      <c r="E1326" s="54">
        <v>448.16680125000011</v>
      </c>
      <c r="F1326" s="123">
        <v>1153.5825000000002</v>
      </c>
      <c r="G1326" s="123">
        <v>705.41569875000005</v>
      </c>
      <c r="I1326" s="4" t="s">
        <v>4115</v>
      </c>
    </row>
    <row r="1327" spans="1:9">
      <c r="A1327" s="4" t="s">
        <v>4114</v>
      </c>
      <c r="B1327" s="4" t="s">
        <v>243</v>
      </c>
      <c r="C1327" s="4" t="s">
        <v>317</v>
      </c>
      <c r="D1327" s="4" t="s">
        <v>783</v>
      </c>
      <c r="E1327" s="54">
        <v>6575.31</v>
      </c>
      <c r="F1327" s="123">
        <v>8349.6</v>
      </c>
      <c r="G1327" s="123">
        <v>1774.29</v>
      </c>
      <c r="I1327" s="4" t="s">
        <v>4116</v>
      </c>
    </row>
    <row r="1328" spans="1:9">
      <c r="A1328" s="4" t="s">
        <v>4115</v>
      </c>
      <c r="B1328" s="4" t="s">
        <v>275</v>
      </c>
      <c r="C1328" s="4" t="s">
        <v>288</v>
      </c>
      <c r="D1328" s="4" t="s">
        <v>1331</v>
      </c>
      <c r="E1328" s="54">
        <v>4442.0417370000005</v>
      </c>
      <c r="F1328" s="123">
        <v>7170.366</v>
      </c>
      <c r="G1328" s="123">
        <v>2728.3242629999995</v>
      </c>
      <c r="I1328" s="4" t="s">
        <v>4117</v>
      </c>
    </row>
    <row r="1329" spans="1:9">
      <c r="A1329" s="4" t="s">
        <v>4116</v>
      </c>
      <c r="B1329" s="4" t="s">
        <v>247</v>
      </c>
      <c r="C1329" s="4" t="s">
        <v>254</v>
      </c>
      <c r="D1329" s="4" t="s">
        <v>714</v>
      </c>
      <c r="E1329" s="54">
        <v>135.41081400000004</v>
      </c>
      <c r="F1329" s="123">
        <v>137.92800000000003</v>
      </c>
      <c r="G1329" s="123">
        <v>2.517185999999981</v>
      </c>
      <c r="I1329" s="4" t="s">
        <v>4118</v>
      </c>
    </row>
    <row r="1330" spans="1:9">
      <c r="A1330" s="4" t="s">
        <v>4117</v>
      </c>
      <c r="B1330" s="4" t="s">
        <v>243</v>
      </c>
      <c r="C1330" s="4" t="s">
        <v>251</v>
      </c>
      <c r="D1330" s="4" t="s">
        <v>1182</v>
      </c>
      <c r="E1330" s="54">
        <v>3136.2588180000002</v>
      </c>
      <c r="F1330" s="123">
        <v>3394.2195000000002</v>
      </c>
      <c r="G1330" s="123">
        <v>257.96068199999991</v>
      </c>
      <c r="I1330" s="4" t="s">
        <v>4119</v>
      </c>
    </row>
    <row r="1331" spans="1:9">
      <c r="A1331" s="4" t="s">
        <v>4118</v>
      </c>
      <c r="B1331" s="4" t="s">
        <v>247</v>
      </c>
      <c r="C1331" s="4" t="s">
        <v>245</v>
      </c>
      <c r="D1331" s="4" t="s">
        <v>1852</v>
      </c>
      <c r="E1331" s="54">
        <v>1650.2357812500002</v>
      </c>
      <c r="F1331" s="123">
        <v>3492.5625</v>
      </c>
      <c r="G1331" s="123">
        <v>1842.3267187499998</v>
      </c>
      <c r="I1331" s="4" t="s">
        <v>4120</v>
      </c>
    </row>
    <row r="1332" spans="1:9">
      <c r="A1332" s="4" t="s">
        <v>4119</v>
      </c>
      <c r="B1332" s="4" t="s">
        <v>243</v>
      </c>
      <c r="C1332" s="4" t="s">
        <v>262</v>
      </c>
      <c r="D1332" s="4" t="s">
        <v>2108</v>
      </c>
      <c r="E1332" s="54">
        <v>991.80613349999987</v>
      </c>
      <c r="F1332" s="123">
        <v>1628.5815</v>
      </c>
      <c r="G1332" s="123">
        <v>636.77536650000013</v>
      </c>
      <c r="I1332" s="4" t="s">
        <v>4121</v>
      </c>
    </row>
    <row r="1333" spans="1:9">
      <c r="A1333" s="4" t="s">
        <v>4120</v>
      </c>
      <c r="B1333" s="4" t="s">
        <v>247</v>
      </c>
      <c r="C1333" s="4" t="s">
        <v>303</v>
      </c>
      <c r="D1333" s="4" t="s">
        <v>1012</v>
      </c>
      <c r="E1333" s="54">
        <v>5382.7558155000015</v>
      </c>
      <c r="F1333" s="123">
        <v>8838.679500000002</v>
      </c>
      <c r="G1333" s="123">
        <v>3455.9236845000005</v>
      </c>
      <c r="I1333" s="4" t="s">
        <v>4122</v>
      </c>
    </row>
    <row r="1334" spans="1:9">
      <c r="A1334" s="4" t="s">
        <v>4121</v>
      </c>
      <c r="B1334" s="4" t="s">
        <v>275</v>
      </c>
      <c r="C1334" s="4" t="s">
        <v>265</v>
      </c>
      <c r="D1334" s="4" t="s">
        <v>1933</v>
      </c>
      <c r="E1334" s="54">
        <v>4049.7797340000006</v>
      </c>
      <c r="F1334" s="123">
        <v>4382.8785000000007</v>
      </c>
      <c r="G1334" s="123">
        <v>333.09876600000007</v>
      </c>
      <c r="I1334" s="4" t="s">
        <v>4123</v>
      </c>
    </row>
    <row r="1335" spans="1:9">
      <c r="A1335" s="4" t="s">
        <v>4122</v>
      </c>
      <c r="B1335" s="4" t="s">
        <v>247</v>
      </c>
      <c r="C1335" s="4" t="s">
        <v>268</v>
      </c>
      <c r="D1335" s="4" t="s">
        <v>1676</v>
      </c>
      <c r="E1335" s="54">
        <v>4564.0815412500006</v>
      </c>
      <c r="F1335" s="123">
        <v>7903.1715000000004</v>
      </c>
      <c r="G1335" s="123">
        <v>3339.0899587499998</v>
      </c>
      <c r="I1335" s="4" t="s">
        <v>4124</v>
      </c>
    </row>
    <row r="1336" spans="1:9">
      <c r="A1336" s="4" t="s">
        <v>4123</v>
      </c>
      <c r="B1336" s="4" t="s">
        <v>264</v>
      </c>
      <c r="C1336" s="4" t="s">
        <v>268</v>
      </c>
      <c r="D1336" s="4" t="s">
        <v>1846</v>
      </c>
      <c r="E1336" s="54">
        <v>204.92299800000001</v>
      </c>
      <c r="F1336" s="123">
        <v>287.00700000000001</v>
      </c>
      <c r="G1336" s="123">
        <v>82.084001999999998</v>
      </c>
      <c r="I1336" s="4" t="s">
        <v>4125</v>
      </c>
    </row>
    <row r="1337" spans="1:9">
      <c r="A1337" s="4" t="s">
        <v>4124</v>
      </c>
      <c r="B1337" s="4" t="s">
        <v>264</v>
      </c>
      <c r="C1337" s="4" t="s">
        <v>303</v>
      </c>
      <c r="D1337" s="4" t="s">
        <v>1775</v>
      </c>
      <c r="E1337" s="54">
        <v>5194.1306340000001</v>
      </c>
      <c r="F1337" s="123">
        <v>5621.3535000000002</v>
      </c>
      <c r="G1337" s="123">
        <v>427.22286600000007</v>
      </c>
      <c r="I1337" s="4" t="s">
        <v>4126</v>
      </c>
    </row>
    <row r="1338" spans="1:9">
      <c r="A1338" s="4" t="s">
        <v>4125</v>
      </c>
      <c r="B1338" s="4" t="s">
        <v>247</v>
      </c>
      <c r="C1338" s="4" t="s">
        <v>256</v>
      </c>
      <c r="D1338" s="4" t="s">
        <v>257</v>
      </c>
      <c r="E1338" s="54">
        <v>2814.9885540000005</v>
      </c>
      <c r="F1338" s="123">
        <v>3942.5610000000001</v>
      </c>
      <c r="G1338" s="123">
        <v>1127.5724459999997</v>
      </c>
      <c r="I1338" s="4" t="s">
        <v>4127</v>
      </c>
    </row>
    <row r="1339" spans="1:9">
      <c r="A1339" s="4" t="s">
        <v>4126</v>
      </c>
      <c r="B1339" s="4" t="s">
        <v>264</v>
      </c>
      <c r="C1339" s="4" t="s">
        <v>303</v>
      </c>
      <c r="D1339" s="4" t="s">
        <v>339</v>
      </c>
      <c r="E1339" s="54">
        <v>1828.3099275000002</v>
      </c>
      <c r="F1339" s="123">
        <v>3869.4389999999999</v>
      </c>
      <c r="G1339" s="123">
        <v>2041.1290724999997</v>
      </c>
      <c r="I1339" s="4" t="s">
        <v>4128</v>
      </c>
    </row>
    <row r="1340" spans="1:9">
      <c r="A1340" s="4" t="s">
        <v>4127</v>
      </c>
      <c r="B1340" s="4" t="s">
        <v>264</v>
      </c>
      <c r="C1340" s="4" t="s">
        <v>265</v>
      </c>
      <c r="D1340" s="4" t="s">
        <v>1965</v>
      </c>
      <c r="E1340" s="54">
        <v>1669.2821302499999</v>
      </c>
      <c r="F1340" s="123">
        <v>4296.7365</v>
      </c>
      <c r="G1340" s="123">
        <v>2627.4543697500003</v>
      </c>
      <c r="I1340" s="4" t="s">
        <v>4129</v>
      </c>
    </row>
    <row r="1341" spans="1:9">
      <c r="A1341" s="4" t="s">
        <v>4128</v>
      </c>
      <c r="B1341" s="4" t="s">
        <v>247</v>
      </c>
      <c r="C1341" s="4" t="s">
        <v>317</v>
      </c>
      <c r="D1341" s="4" t="s">
        <v>404</v>
      </c>
      <c r="E1341" s="54">
        <v>4025.116809000001</v>
      </c>
      <c r="F1341" s="123">
        <v>5637.4185000000007</v>
      </c>
      <c r="G1341" s="123">
        <v>1612.3016909999997</v>
      </c>
      <c r="I1341" s="4" t="s">
        <v>4130</v>
      </c>
    </row>
    <row r="1342" spans="1:9">
      <c r="A1342" s="4" t="s">
        <v>4129</v>
      </c>
      <c r="B1342" s="4" t="s">
        <v>264</v>
      </c>
      <c r="C1342" s="4" t="s">
        <v>262</v>
      </c>
      <c r="D1342" s="4" t="s">
        <v>639</v>
      </c>
      <c r="E1342" s="54">
        <v>239.78311087500006</v>
      </c>
      <c r="F1342" s="123">
        <v>244.24050000000003</v>
      </c>
      <c r="G1342" s="123">
        <v>4.4573891249999633</v>
      </c>
      <c r="I1342" s="4" t="s">
        <v>4131</v>
      </c>
    </row>
    <row r="1343" spans="1:9">
      <c r="A1343" s="4" t="s">
        <v>4130</v>
      </c>
      <c r="B1343" s="4" t="s">
        <v>243</v>
      </c>
      <c r="C1343" s="4" t="s">
        <v>288</v>
      </c>
      <c r="D1343" s="4" t="s">
        <v>1943</v>
      </c>
      <c r="E1343" s="54">
        <v>1162.2451364999999</v>
      </c>
      <c r="F1343" s="123">
        <v>1908.4485</v>
      </c>
      <c r="G1343" s="123">
        <v>746.20336350000002</v>
      </c>
      <c r="I1343" s="4" t="s">
        <v>4132</v>
      </c>
    </row>
    <row r="1344" spans="1:9">
      <c r="A1344" s="4" t="s">
        <v>4131</v>
      </c>
      <c r="B1344" s="4" t="s">
        <v>247</v>
      </c>
      <c r="C1344" s="4" t="s">
        <v>265</v>
      </c>
      <c r="D1344" s="4" t="s">
        <v>464</v>
      </c>
      <c r="E1344" s="54">
        <v>1006.916337</v>
      </c>
      <c r="F1344" s="123">
        <v>1653.3930000000003</v>
      </c>
      <c r="G1344" s="123">
        <v>646.47666300000026</v>
      </c>
      <c r="I1344" s="4" t="s">
        <v>4133</v>
      </c>
    </row>
    <row r="1345" spans="1:9">
      <c r="A1345" s="4" t="s">
        <v>4132</v>
      </c>
      <c r="B1345" s="4" t="s">
        <v>243</v>
      </c>
      <c r="C1345" s="4" t="s">
        <v>276</v>
      </c>
      <c r="D1345" s="4" t="s">
        <v>1600</v>
      </c>
      <c r="E1345" s="54">
        <v>3855.9763305000001</v>
      </c>
      <c r="F1345" s="123">
        <v>9925.2929999999997</v>
      </c>
      <c r="G1345" s="123">
        <v>6069.3166695</v>
      </c>
      <c r="I1345" s="4" t="s">
        <v>4134</v>
      </c>
    </row>
    <row r="1346" spans="1:9">
      <c r="A1346" s="4" t="s">
        <v>4133</v>
      </c>
      <c r="B1346" s="4" t="s">
        <v>247</v>
      </c>
      <c r="C1346" s="4" t="s">
        <v>256</v>
      </c>
      <c r="D1346" s="4" t="s">
        <v>1337</v>
      </c>
      <c r="E1346" s="54">
        <v>6875.5842540000012</v>
      </c>
      <c r="F1346" s="123">
        <v>7441.1085000000012</v>
      </c>
      <c r="G1346" s="123">
        <v>565.52424599999995</v>
      </c>
      <c r="I1346" s="4" t="s">
        <v>4135</v>
      </c>
    </row>
    <row r="1347" spans="1:9">
      <c r="A1347" s="4" t="s">
        <v>4134</v>
      </c>
      <c r="B1347" s="4" t="s">
        <v>264</v>
      </c>
      <c r="C1347" s="4" t="s">
        <v>265</v>
      </c>
      <c r="D1347" s="4" t="s">
        <v>788</v>
      </c>
      <c r="E1347" s="54">
        <v>4189.3201822499996</v>
      </c>
      <c r="F1347" s="123">
        <v>9278.6715000000004</v>
      </c>
      <c r="G1347" s="123">
        <v>5089.3513177500008</v>
      </c>
      <c r="I1347" s="4" t="s">
        <v>4136</v>
      </c>
    </row>
    <row r="1348" spans="1:9">
      <c r="A1348" s="4" t="s">
        <v>4135</v>
      </c>
      <c r="B1348" s="4" t="s">
        <v>275</v>
      </c>
      <c r="C1348" s="4" t="s">
        <v>262</v>
      </c>
      <c r="D1348" s="4" t="s">
        <v>1526</v>
      </c>
      <c r="E1348" s="54">
        <v>1019.0129670000001</v>
      </c>
      <c r="F1348" s="123">
        <v>2622.942</v>
      </c>
      <c r="G1348" s="123">
        <v>1603.9290329999999</v>
      </c>
      <c r="I1348" s="4" t="s">
        <v>4137</v>
      </c>
    </row>
    <row r="1349" spans="1:9">
      <c r="A1349" s="4" t="s">
        <v>4136</v>
      </c>
      <c r="B1349" s="4" t="s">
        <v>243</v>
      </c>
      <c r="C1349" s="4" t="s">
        <v>276</v>
      </c>
      <c r="D1349" s="4" t="s">
        <v>1096</v>
      </c>
      <c r="E1349" s="54">
        <v>2415.0565687500002</v>
      </c>
      <c r="F1349" s="123">
        <v>5348.9625000000005</v>
      </c>
      <c r="G1349" s="123">
        <v>2933.9059312500003</v>
      </c>
      <c r="I1349" s="4" t="s">
        <v>4138</v>
      </c>
    </row>
    <row r="1350" spans="1:9">
      <c r="A1350" s="4" t="s">
        <v>4137</v>
      </c>
      <c r="B1350" s="4" t="s">
        <v>247</v>
      </c>
      <c r="C1350" s="4" t="s">
        <v>303</v>
      </c>
      <c r="D1350" s="4" t="s">
        <v>741</v>
      </c>
      <c r="E1350" s="54">
        <v>4110.8523907500003</v>
      </c>
      <c r="F1350" s="123">
        <v>6635.7585000000008</v>
      </c>
      <c r="G1350" s="123">
        <v>2524.9061092500006</v>
      </c>
      <c r="I1350" s="4" t="s">
        <v>4139</v>
      </c>
    </row>
    <row r="1351" spans="1:9">
      <c r="A1351" s="4" t="s">
        <v>4138</v>
      </c>
      <c r="B1351" s="4" t="s">
        <v>267</v>
      </c>
      <c r="C1351" s="4" t="s">
        <v>276</v>
      </c>
      <c r="D1351" s="4" t="s">
        <v>1284</v>
      </c>
      <c r="E1351" s="54">
        <v>2090.3322825000005</v>
      </c>
      <c r="F1351" s="123">
        <v>3619.6230000000005</v>
      </c>
      <c r="G1351" s="123">
        <v>1529.2907175</v>
      </c>
      <c r="I1351" s="4" t="s">
        <v>4140</v>
      </c>
    </row>
    <row r="1352" spans="1:9">
      <c r="A1352" s="4" t="s">
        <v>4139</v>
      </c>
      <c r="B1352" s="4" t="s">
        <v>275</v>
      </c>
      <c r="C1352" s="4" t="s">
        <v>245</v>
      </c>
      <c r="D1352" s="4" t="s">
        <v>1429</v>
      </c>
      <c r="E1352" s="54">
        <v>1661.4553725000003</v>
      </c>
      <c r="F1352" s="123">
        <v>2876.9790000000003</v>
      </c>
      <c r="G1352" s="123">
        <v>1215.5236275</v>
      </c>
      <c r="I1352" s="4" t="s">
        <v>4141</v>
      </c>
    </row>
    <row r="1353" spans="1:9">
      <c r="A1353" s="4" t="s">
        <v>4140</v>
      </c>
      <c r="B1353" s="4" t="s">
        <v>267</v>
      </c>
      <c r="C1353" s="4" t="s">
        <v>245</v>
      </c>
      <c r="D1353" s="4" t="s">
        <v>397</v>
      </c>
      <c r="E1353" s="54">
        <v>4100.158912500001</v>
      </c>
      <c r="F1353" s="123">
        <v>5206.5510000000004</v>
      </c>
      <c r="G1353" s="123">
        <v>1106.3920874999994</v>
      </c>
      <c r="I1353" s="4" t="s">
        <v>4142</v>
      </c>
    </row>
    <row r="1354" spans="1:9">
      <c r="A1354" s="4" t="s">
        <v>4141</v>
      </c>
      <c r="B1354" s="4" t="s">
        <v>243</v>
      </c>
      <c r="C1354" s="4" t="s">
        <v>279</v>
      </c>
      <c r="D1354" s="4" t="s">
        <v>2147</v>
      </c>
      <c r="E1354" s="54">
        <v>6436.560375</v>
      </c>
      <c r="F1354" s="123">
        <v>8173.41</v>
      </c>
      <c r="G1354" s="123">
        <v>1736.8496249999998</v>
      </c>
      <c r="I1354" s="4" t="s">
        <v>4143</v>
      </c>
    </row>
    <row r="1355" spans="1:9">
      <c r="A1355" s="4" t="s">
        <v>4142</v>
      </c>
      <c r="B1355" s="4" t="s">
        <v>275</v>
      </c>
      <c r="C1355" s="4" t="s">
        <v>317</v>
      </c>
      <c r="D1355" s="4" t="s">
        <v>1445</v>
      </c>
      <c r="E1355" s="54">
        <v>637.9143277500001</v>
      </c>
      <c r="F1355" s="123">
        <v>1029.7245</v>
      </c>
      <c r="G1355" s="123">
        <v>391.81017224999994</v>
      </c>
      <c r="I1355" s="4" t="s">
        <v>4144</v>
      </c>
    </row>
    <row r="1356" spans="1:9">
      <c r="A1356" s="4" t="s">
        <v>4143</v>
      </c>
      <c r="B1356" s="4" t="s">
        <v>247</v>
      </c>
      <c r="C1356" s="4" t="s">
        <v>288</v>
      </c>
      <c r="D1356" s="4" t="s">
        <v>1353</v>
      </c>
      <c r="E1356" s="54">
        <v>468.21245625</v>
      </c>
      <c r="F1356" s="123">
        <v>810.75750000000005</v>
      </c>
      <c r="G1356" s="123">
        <v>342.54504375000005</v>
      </c>
      <c r="I1356" s="4" t="s">
        <v>4145</v>
      </c>
    </row>
    <row r="1357" spans="1:9">
      <c r="A1357" s="4" t="s">
        <v>4144</v>
      </c>
      <c r="B1357" s="4" t="s">
        <v>264</v>
      </c>
      <c r="C1357" s="4" t="s">
        <v>245</v>
      </c>
      <c r="D1357" s="4" t="s">
        <v>1418</v>
      </c>
      <c r="E1357" s="54">
        <v>2446.0533562500004</v>
      </c>
      <c r="F1357" s="123">
        <v>3106.0995000000003</v>
      </c>
      <c r="G1357" s="123">
        <v>660.04614374999983</v>
      </c>
      <c r="I1357" s="4" t="s">
        <v>4146</v>
      </c>
    </row>
    <row r="1358" spans="1:9">
      <c r="A1358" s="4" t="s">
        <v>4145</v>
      </c>
      <c r="B1358" s="4" t="s">
        <v>264</v>
      </c>
      <c r="C1358" s="4" t="s">
        <v>317</v>
      </c>
      <c r="D1358" s="4" t="s">
        <v>621</v>
      </c>
      <c r="E1358" s="54">
        <v>1257.1509825000003</v>
      </c>
      <c r="F1358" s="123">
        <v>2660.6370000000002</v>
      </c>
      <c r="G1358" s="123">
        <v>1403.4860174999999</v>
      </c>
      <c r="I1358" s="4" t="s">
        <v>4147</v>
      </c>
    </row>
    <row r="1359" spans="1:9">
      <c r="A1359" s="4" t="s">
        <v>4146</v>
      </c>
      <c r="B1359" s="4" t="s">
        <v>247</v>
      </c>
      <c r="C1359" s="4" t="s">
        <v>303</v>
      </c>
      <c r="D1359" s="4" t="s">
        <v>1640</v>
      </c>
      <c r="E1359" s="54">
        <v>6804.0732375000007</v>
      </c>
      <c r="F1359" s="123">
        <v>8640.0930000000008</v>
      </c>
      <c r="G1359" s="123">
        <v>1836.0197625000001</v>
      </c>
      <c r="I1359" s="4" t="s">
        <v>4148</v>
      </c>
    </row>
    <row r="1360" spans="1:9">
      <c r="A1360" s="4" t="s">
        <v>4147</v>
      </c>
      <c r="B1360" s="4" t="s">
        <v>275</v>
      </c>
      <c r="C1360" s="4" t="s">
        <v>262</v>
      </c>
      <c r="D1360" s="4" t="s">
        <v>2000</v>
      </c>
      <c r="E1360" s="54">
        <v>5340.5929080000005</v>
      </c>
      <c r="F1360" s="123">
        <v>7479.822000000001</v>
      </c>
      <c r="G1360" s="123">
        <v>2139.2290920000005</v>
      </c>
      <c r="I1360" s="4" t="s">
        <v>4149</v>
      </c>
    </row>
    <row r="1361" spans="1:9">
      <c r="A1361" s="4" t="s">
        <v>4148</v>
      </c>
      <c r="B1361" s="4" t="s">
        <v>247</v>
      </c>
      <c r="C1361" s="4" t="s">
        <v>317</v>
      </c>
      <c r="D1361" s="4" t="s">
        <v>1137</v>
      </c>
      <c r="E1361" s="54">
        <v>2491.0733925000004</v>
      </c>
      <c r="F1361" s="123">
        <v>4090.4325000000003</v>
      </c>
      <c r="G1361" s="123">
        <v>1599.3591074999999</v>
      </c>
      <c r="I1361" s="4" t="s">
        <v>4150</v>
      </c>
    </row>
    <row r="1362" spans="1:9">
      <c r="A1362" s="4" t="s">
        <v>4149</v>
      </c>
      <c r="B1362" s="4" t="s">
        <v>275</v>
      </c>
      <c r="C1362" s="4" t="s">
        <v>288</v>
      </c>
      <c r="D1362" s="4" t="s">
        <v>1277</v>
      </c>
      <c r="E1362" s="54">
        <v>5319.8394479999997</v>
      </c>
      <c r="F1362" s="123">
        <v>5757.402</v>
      </c>
      <c r="G1362" s="123">
        <v>437.56255200000032</v>
      </c>
      <c r="I1362" s="4" t="s">
        <v>4151</v>
      </c>
    </row>
    <row r="1363" spans="1:9">
      <c r="A1363" s="4" t="s">
        <v>4150</v>
      </c>
      <c r="B1363" s="4" t="s">
        <v>247</v>
      </c>
      <c r="C1363" s="4" t="s">
        <v>276</v>
      </c>
      <c r="D1363" s="4" t="s">
        <v>1172</v>
      </c>
      <c r="E1363" s="54">
        <v>4283.7361875000006</v>
      </c>
      <c r="F1363" s="123">
        <v>7417.7250000000004</v>
      </c>
      <c r="G1363" s="123">
        <v>3133.9888124999998</v>
      </c>
      <c r="I1363" s="4" t="s">
        <v>4152</v>
      </c>
    </row>
    <row r="1364" spans="1:9">
      <c r="A1364" s="4" t="s">
        <v>4151</v>
      </c>
      <c r="B1364" s="4" t="s">
        <v>264</v>
      </c>
      <c r="C1364" s="4" t="s">
        <v>317</v>
      </c>
      <c r="D1364" s="4" t="s">
        <v>414</v>
      </c>
      <c r="E1364" s="54">
        <v>215.2289475</v>
      </c>
      <c r="F1364" s="123">
        <v>455.51100000000002</v>
      </c>
      <c r="G1364" s="123">
        <v>240.28205250000002</v>
      </c>
      <c r="I1364" s="4" t="s">
        <v>4153</v>
      </c>
    </row>
    <row r="1365" spans="1:9">
      <c r="A1365" s="4" t="s">
        <v>4152</v>
      </c>
      <c r="B1365" s="4" t="s">
        <v>243</v>
      </c>
      <c r="C1365" s="4" t="s">
        <v>251</v>
      </c>
      <c r="D1365" s="4" t="s">
        <v>799</v>
      </c>
      <c r="E1365" s="54">
        <v>4466.2273897499999</v>
      </c>
      <c r="F1365" s="123">
        <v>9891.9765000000007</v>
      </c>
      <c r="G1365" s="123">
        <v>5425.7491102500007</v>
      </c>
      <c r="I1365" s="4" t="s">
        <v>4154</v>
      </c>
    </row>
    <row r="1366" spans="1:9">
      <c r="A1366" s="4" t="s">
        <v>4153</v>
      </c>
      <c r="B1366" s="4" t="s">
        <v>243</v>
      </c>
      <c r="C1366" s="4" t="s">
        <v>251</v>
      </c>
      <c r="D1366" s="4" t="s">
        <v>252</v>
      </c>
      <c r="E1366" s="54">
        <v>811.71782999999994</v>
      </c>
      <c r="F1366" s="123">
        <v>878.48249999999996</v>
      </c>
      <c r="G1366" s="123">
        <v>66.764670000000024</v>
      </c>
      <c r="I1366" s="4" t="s">
        <v>4155</v>
      </c>
    </row>
    <row r="1367" spans="1:9">
      <c r="A1367" s="4" t="s">
        <v>4154</v>
      </c>
      <c r="B1367" s="4" t="s">
        <v>267</v>
      </c>
      <c r="C1367" s="4" t="s">
        <v>276</v>
      </c>
      <c r="D1367" s="4" t="s">
        <v>1387</v>
      </c>
      <c r="E1367" s="54">
        <v>228.73347000000004</v>
      </c>
      <c r="F1367" s="123">
        <v>320.35500000000002</v>
      </c>
      <c r="G1367" s="123">
        <v>91.621529999999979</v>
      </c>
      <c r="I1367" s="4" t="s">
        <v>4156</v>
      </c>
    </row>
    <row r="1368" spans="1:9">
      <c r="A1368" s="4" t="s">
        <v>4155</v>
      </c>
      <c r="B1368" s="4" t="s">
        <v>247</v>
      </c>
      <c r="C1368" s="4" t="s">
        <v>262</v>
      </c>
      <c r="D1368" s="4" t="s">
        <v>1860</v>
      </c>
      <c r="E1368" s="54">
        <v>1921.5748125</v>
      </c>
      <c r="F1368" s="123">
        <v>2440.0950000000003</v>
      </c>
      <c r="G1368" s="123">
        <v>518.52018750000025</v>
      </c>
      <c r="I1368" s="4" t="s">
        <v>4157</v>
      </c>
    </row>
    <row r="1369" spans="1:9">
      <c r="A1369" s="4" t="s">
        <v>4156</v>
      </c>
      <c r="B1369" s="4" t="s">
        <v>247</v>
      </c>
      <c r="C1369" s="4" t="s">
        <v>281</v>
      </c>
      <c r="D1369" s="4" t="s">
        <v>1931</v>
      </c>
      <c r="E1369" s="54">
        <v>3560.1003900000005</v>
      </c>
      <c r="F1369" s="123">
        <v>3626.28</v>
      </c>
      <c r="G1369" s="123">
        <v>66.179609999999684</v>
      </c>
      <c r="I1369" s="4" t="s">
        <v>4158</v>
      </c>
    </row>
    <row r="1370" spans="1:9">
      <c r="A1370" s="4" t="s">
        <v>4157</v>
      </c>
      <c r="B1370" s="4" t="s">
        <v>243</v>
      </c>
      <c r="C1370" s="4" t="s">
        <v>262</v>
      </c>
      <c r="D1370" s="4" t="s">
        <v>1463</v>
      </c>
      <c r="E1370" s="54">
        <v>1940.2846785000002</v>
      </c>
      <c r="F1370" s="123">
        <v>4297.4190000000008</v>
      </c>
      <c r="G1370" s="123">
        <v>2357.1343215000006</v>
      </c>
      <c r="I1370" s="4" t="s">
        <v>4159</v>
      </c>
    </row>
    <row r="1371" spans="1:9">
      <c r="A1371" s="4" t="s">
        <v>4158</v>
      </c>
      <c r="B1371" s="4" t="s">
        <v>247</v>
      </c>
      <c r="C1371" s="4" t="s">
        <v>245</v>
      </c>
      <c r="D1371" s="4" t="s">
        <v>299</v>
      </c>
      <c r="E1371" s="54">
        <v>432.06534000000005</v>
      </c>
      <c r="F1371" s="123">
        <v>914.42399999999998</v>
      </c>
      <c r="G1371" s="123">
        <v>482.35865999999993</v>
      </c>
      <c r="I1371" s="4" t="s">
        <v>4160</v>
      </c>
    </row>
    <row r="1372" spans="1:9">
      <c r="A1372" s="4" t="s">
        <v>4159</v>
      </c>
      <c r="B1372" s="4" t="s">
        <v>267</v>
      </c>
      <c r="C1372" s="4" t="s">
        <v>245</v>
      </c>
      <c r="D1372" s="4" t="s">
        <v>554</v>
      </c>
      <c r="E1372" s="54">
        <v>832.71659625000018</v>
      </c>
      <c r="F1372" s="123">
        <v>1441.9335000000001</v>
      </c>
      <c r="G1372" s="123">
        <v>609.21690374999991</v>
      </c>
      <c r="I1372" s="4" t="s">
        <v>4161</v>
      </c>
    </row>
    <row r="1373" spans="1:9">
      <c r="A1373" s="4" t="s">
        <v>4160</v>
      </c>
      <c r="B1373" s="4" t="s">
        <v>267</v>
      </c>
      <c r="C1373" s="4" t="s">
        <v>281</v>
      </c>
      <c r="D1373" s="4" t="s">
        <v>1194</v>
      </c>
      <c r="E1373" s="54">
        <v>317.13897600000001</v>
      </c>
      <c r="F1373" s="123">
        <v>343.22399999999999</v>
      </c>
      <c r="G1373" s="123">
        <v>26.085023999999976</v>
      </c>
      <c r="I1373" s="4" t="s">
        <v>4162</v>
      </c>
    </row>
    <row r="1374" spans="1:9">
      <c r="A1374" s="4" t="s">
        <v>4161</v>
      </c>
      <c r="B1374" s="4" t="s">
        <v>243</v>
      </c>
      <c r="C1374" s="4" t="s">
        <v>251</v>
      </c>
      <c r="D1374" s="4" t="s">
        <v>660</v>
      </c>
      <c r="E1374" s="54">
        <v>1607.2818300000004</v>
      </c>
      <c r="F1374" s="123">
        <v>2251.0950000000003</v>
      </c>
      <c r="G1374" s="123">
        <v>643.8131699999999</v>
      </c>
      <c r="I1374" s="4" t="s">
        <v>4163</v>
      </c>
    </row>
    <row r="1375" spans="1:9">
      <c r="A1375" s="4" t="s">
        <v>4162</v>
      </c>
      <c r="B1375" s="4" t="s">
        <v>275</v>
      </c>
      <c r="C1375" s="4" t="s">
        <v>268</v>
      </c>
      <c r="D1375" s="4" t="s">
        <v>897</v>
      </c>
      <c r="E1375" s="54">
        <v>5152.3214085000009</v>
      </c>
      <c r="F1375" s="123">
        <v>8316.9030000000002</v>
      </c>
      <c r="G1375" s="123">
        <v>3164.5815914999994</v>
      </c>
      <c r="I1375" s="4" t="s">
        <v>4164</v>
      </c>
    </row>
    <row r="1376" spans="1:9">
      <c r="A1376" s="4" t="s">
        <v>4163</v>
      </c>
      <c r="B1376" s="4" t="s">
        <v>264</v>
      </c>
      <c r="C1376" s="4" t="s">
        <v>268</v>
      </c>
      <c r="D1376" s="4" t="s">
        <v>1244</v>
      </c>
      <c r="E1376" s="54">
        <v>4289.9293710000002</v>
      </c>
      <c r="F1376" s="123">
        <v>7044.2190000000001</v>
      </c>
      <c r="G1376" s="123">
        <v>2754.2896289999999</v>
      </c>
      <c r="I1376" s="4" t="s">
        <v>4165</v>
      </c>
    </row>
    <row r="1377" spans="1:9">
      <c r="A1377" s="4" t="s">
        <v>4164</v>
      </c>
      <c r="B1377" s="4" t="s">
        <v>267</v>
      </c>
      <c r="C1377" s="4" t="s">
        <v>265</v>
      </c>
      <c r="D1377" s="4" t="s">
        <v>535</v>
      </c>
      <c r="E1377" s="54">
        <v>4702.9377780000004</v>
      </c>
      <c r="F1377" s="123">
        <v>5089.7595000000001</v>
      </c>
      <c r="G1377" s="123">
        <v>386.82172199999968</v>
      </c>
      <c r="I1377" s="4" t="s">
        <v>4166</v>
      </c>
    </row>
    <row r="1378" spans="1:9">
      <c r="A1378" s="4" t="s">
        <v>4165</v>
      </c>
      <c r="B1378" s="4" t="s">
        <v>247</v>
      </c>
      <c r="C1378" s="4" t="s">
        <v>265</v>
      </c>
      <c r="D1378" s="4" t="s">
        <v>987</v>
      </c>
      <c r="E1378" s="54">
        <v>2669.4193050000003</v>
      </c>
      <c r="F1378" s="123">
        <v>3738.6825000000003</v>
      </c>
      <c r="G1378" s="123">
        <v>1069.263195</v>
      </c>
      <c r="I1378" s="4" t="s">
        <v>4167</v>
      </c>
    </row>
    <row r="1379" spans="1:9">
      <c r="A1379" s="4" t="s">
        <v>4166</v>
      </c>
      <c r="B1379" s="4" t="s">
        <v>247</v>
      </c>
      <c r="C1379" s="4" t="s">
        <v>268</v>
      </c>
      <c r="D1379" s="4" t="s">
        <v>2141</v>
      </c>
      <c r="E1379" s="54">
        <v>640.56617099999994</v>
      </c>
      <c r="F1379" s="123">
        <v>897.15149999999994</v>
      </c>
      <c r="G1379" s="123">
        <v>256.585329</v>
      </c>
      <c r="I1379" s="4" t="s">
        <v>4168</v>
      </c>
    </row>
    <row r="1380" spans="1:9">
      <c r="A1380" s="4" t="s">
        <v>4167</v>
      </c>
      <c r="B1380" s="4" t="s">
        <v>267</v>
      </c>
      <c r="C1380" s="4" t="s">
        <v>259</v>
      </c>
      <c r="D1380" s="4" t="s">
        <v>1853</v>
      </c>
      <c r="E1380" s="54">
        <v>911.46651750000012</v>
      </c>
      <c r="F1380" s="123">
        <v>1578.2970000000003</v>
      </c>
      <c r="G1380" s="123">
        <v>666.83048250000013</v>
      </c>
      <c r="I1380" s="4" t="s">
        <v>4169</v>
      </c>
    </row>
    <row r="1381" spans="1:9">
      <c r="A1381" s="4" t="s">
        <v>4168</v>
      </c>
      <c r="B1381" s="4" t="s">
        <v>275</v>
      </c>
      <c r="C1381" s="4" t="s">
        <v>281</v>
      </c>
      <c r="D1381" s="4" t="s">
        <v>1888</v>
      </c>
      <c r="E1381" s="54">
        <v>6998.7681225000006</v>
      </c>
      <c r="F1381" s="123">
        <v>7128.87</v>
      </c>
      <c r="G1381" s="123">
        <v>130.10187749999932</v>
      </c>
      <c r="I1381" s="4" t="s">
        <v>4170</v>
      </c>
    </row>
    <row r="1382" spans="1:9">
      <c r="A1382" s="4" t="s">
        <v>4169</v>
      </c>
      <c r="B1382" s="4" t="s">
        <v>243</v>
      </c>
      <c r="C1382" s="4" t="s">
        <v>259</v>
      </c>
      <c r="D1382" s="4" t="s">
        <v>1720</v>
      </c>
      <c r="E1382" s="54">
        <v>7076.8128296250006</v>
      </c>
      <c r="F1382" s="123">
        <v>7208.3654999999999</v>
      </c>
      <c r="G1382" s="123">
        <v>131.55267037499925</v>
      </c>
      <c r="I1382" s="4" t="s">
        <v>4171</v>
      </c>
    </row>
    <row r="1383" spans="1:9">
      <c r="A1383" s="4" t="s">
        <v>4170</v>
      </c>
      <c r="B1383" s="4" t="s">
        <v>247</v>
      </c>
      <c r="C1383" s="4" t="s">
        <v>262</v>
      </c>
      <c r="D1383" s="4" t="s">
        <v>645</v>
      </c>
      <c r="E1383" s="54">
        <v>156.29745600000001</v>
      </c>
      <c r="F1383" s="123">
        <v>218.904</v>
      </c>
      <c r="G1383" s="123">
        <v>62.606543999999985</v>
      </c>
      <c r="I1383" s="4" t="s">
        <v>4172</v>
      </c>
    </row>
    <row r="1384" spans="1:9">
      <c r="A1384" s="4" t="s">
        <v>4171</v>
      </c>
      <c r="B1384" s="4" t="s">
        <v>267</v>
      </c>
      <c r="C1384" s="4" t="s">
        <v>245</v>
      </c>
      <c r="D1384" s="4" t="s">
        <v>939</v>
      </c>
      <c r="E1384" s="54">
        <v>3644.7575062500005</v>
      </c>
      <c r="F1384" s="123">
        <v>7713.7725</v>
      </c>
      <c r="G1384" s="123">
        <v>4069.0149937499996</v>
      </c>
      <c r="I1384" s="4" t="s">
        <v>4173</v>
      </c>
    </row>
    <row r="1385" spans="1:9">
      <c r="A1385" s="4" t="s">
        <v>4172</v>
      </c>
      <c r="B1385" s="4" t="s">
        <v>247</v>
      </c>
      <c r="C1385" s="4" t="s">
        <v>254</v>
      </c>
      <c r="D1385" s="4" t="s">
        <v>1746</v>
      </c>
      <c r="E1385" s="54">
        <v>35.003493000000006</v>
      </c>
      <c r="F1385" s="123">
        <v>49.024499999999996</v>
      </c>
      <c r="G1385" s="123">
        <v>14.02100699999999</v>
      </c>
      <c r="I1385" s="4" t="s">
        <v>4174</v>
      </c>
    </row>
    <row r="1386" spans="1:9">
      <c r="A1386" s="4" t="s">
        <v>4173</v>
      </c>
      <c r="B1386" s="4" t="s">
        <v>275</v>
      </c>
      <c r="C1386" s="4" t="s">
        <v>268</v>
      </c>
      <c r="D1386" s="4" t="s">
        <v>1234</v>
      </c>
      <c r="E1386" s="54">
        <v>3516.2588711250005</v>
      </c>
      <c r="F1386" s="123">
        <v>3581.6235000000001</v>
      </c>
      <c r="G1386" s="123">
        <v>65.364628874999653</v>
      </c>
      <c r="I1386" s="4" t="s">
        <v>4175</v>
      </c>
    </row>
    <row r="1387" spans="1:9">
      <c r="A1387" s="4" t="s">
        <v>4174</v>
      </c>
      <c r="B1387" s="4" t="s">
        <v>247</v>
      </c>
      <c r="C1387" s="4" t="s">
        <v>279</v>
      </c>
      <c r="D1387" s="4" t="s">
        <v>1294</v>
      </c>
      <c r="E1387" s="54">
        <v>2943.5504175000001</v>
      </c>
      <c r="F1387" s="123">
        <v>5097.0570000000007</v>
      </c>
      <c r="G1387" s="123">
        <v>2153.5065825000006</v>
      </c>
      <c r="I1387" s="4" t="s">
        <v>4176</v>
      </c>
    </row>
    <row r="1388" spans="1:9">
      <c r="A1388" s="4" t="s">
        <v>4175</v>
      </c>
      <c r="B1388" s="4" t="s">
        <v>243</v>
      </c>
      <c r="C1388" s="4" t="s">
        <v>268</v>
      </c>
      <c r="D1388" s="4" t="s">
        <v>653</v>
      </c>
      <c r="E1388" s="54">
        <v>3613.3843803750005</v>
      </c>
      <c r="F1388" s="123">
        <v>3680.5545000000002</v>
      </c>
      <c r="G1388" s="123">
        <v>67.170119624999643</v>
      </c>
      <c r="I1388" s="4" t="s">
        <v>4177</v>
      </c>
    </row>
    <row r="1389" spans="1:9">
      <c r="A1389" s="4" t="s">
        <v>4176</v>
      </c>
      <c r="B1389" s="4" t="s">
        <v>275</v>
      </c>
      <c r="C1389" s="4" t="s">
        <v>303</v>
      </c>
      <c r="D1389" s="4" t="s">
        <v>1741</v>
      </c>
      <c r="E1389" s="54">
        <v>4023.107392500001</v>
      </c>
      <c r="F1389" s="123">
        <v>8514.5130000000008</v>
      </c>
      <c r="G1389" s="123">
        <v>4491.4056074999999</v>
      </c>
      <c r="I1389" s="4" t="s">
        <v>4178</v>
      </c>
    </row>
    <row r="1390" spans="1:9">
      <c r="A1390" s="4" t="s">
        <v>4177</v>
      </c>
      <c r="B1390" s="4" t="s">
        <v>247</v>
      </c>
      <c r="C1390" s="4" t="s">
        <v>262</v>
      </c>
      <c r="D1390" s="4" t="s">
        <v>326</v>
      </c>
      <c r="E1390" s="54">
        <v>6445.6725374999996</v>
      </c>
      <c r="F1390" s="123">
        <v>8184.9810000000007</v>
      </c>
      <c r="G1390" s="123">
        <v>1739.308462500001</v>
      </c>
      <c r="I1390" s="4" t="s">
        <v>4179</v>
      </c>
    </row>
    <row r="1391" spans="1:9">
      <c r="A1391" s="4" t="s">
        <v>4178</v>
      </c>
      <c r="B1391" s="4" t="s">
        <v>264</v>
      </c>
      <c r="C1391" s="4" t="s">
        <v>256</v>
      </c>
      <c r="D1391" s="4" t="s">
        <v>872</v>
      </c>
      <c r="E1391" s="54">
        <v>6245.3599188750004</v>
      </c>
      <c r="F1391" s="123">
        <v>6361.4565000000002</v>
      </c>
      <c r="G1391" s="123">
        <v>116.09658112499983</v>
      </c>
      <c r="I1391" s="4" t="s">
        <v>4180</v>
      </c>
    </row>
    <row r="1392" spans="1:9">
      <c r="A1392" s="4" t="s">
        <v>4179</v>
      </c>
      <c r="B1392" s="4" t="s">
        <v>264</v>
      </c>
      <c r="C1392" s="4" t="s">
        <v>245</v>
      </c>
      <c r="D1392" s="4" t="s">
        <v>1667</v>
      </c>
      <c r="E1392" s="54">
        <v>3959.5974390000001</v>
      </c>
      <c r="F1392" s="123">
        <v>6391.6019999999999</v>
      </c>
      <c r="G1392" s="123">
        <v>2432.0045609999997</v>
      </c>
      <c r="I1392" s="4" t="s">
        <v>4181</v>
      </c>
    </row>
    <row r="1393" spans="1:9">
      <c r="A1393" s="4" t="s">
        <v>4180</v>
      </c>
      <c r="B1393" s="4" t="s">
        <v>243</v>
      </c>
      <c r="C1393" s="4" t="s">
        <v>265</v>
      </c>
      <c r="D1393" s="4" t="s">
        <v>1655</v>
      </c>
      <c r="E1393" s="54">
        <v>3081.9960832500001</v>
      </c>
      <c r="F1393" s="123">
        <v>4974.9735000000001</v>
      </c>
      <c r="G1393" s="123">
        <v>1892.97741675</v>
      </c>
      <c r="I1393" s="4" t="s">
        <v>4182</v>
      </c>
    </row>
    <row r="1394" spans="1:9">
      <c r="A1394" s="4" t="s">
        <v>4181</v>
      </c>
      <c r="B1394" s="4" t="s">
        <v>243</v>
      </c>
      <c r="C1394" s="4" t="s">
        <v>259</v>
      </c>
      <c r="D1394" s="4" t="s">
        <v>1072</v>
      </c>
      <c r="E1394" s="54">
        <v>5108.0417010000001</v>
      </c>
      <c r="F1394" s="123">
        <v>8387.5889999999999</v>
      </c>
      <c r="G1394" s="123">
        <v>3279.5472989999998</v>
      </c>
      <c r="I1394" s="4" t="s">
        <v>4183</v>
      </c>
    </row>
    <row r="1395" spans="1:9">
      <c r="A1395" s="4" t="s">
        <v>4182</v>
      </c>
      <c r="B1395" s="4" t="s">
        <v>275</v>
      </c>
      <c r="C1395" s="4" t="s">
        <v>262</v>
      </c>
      <c r="D1395" s="4" t="s">
        <v>533</v>
      </c>
      <c r="E1395" s="54">
        <v>3798.2549429999999</v>
      </c>
      <c r="F1395" s="123">
        <v>9776.7180000000008</v>
      </c>
      <c r="G1395" s="123">
        <v>5978.4630570000008</v>
      </c>
      <c r="I1395" s="4" t="s">
        <v>4184</v>
      </c>
    </row>
    <row r="1396" spans="1:9">
      <c r="A1396" s="4" t="s">
        <v>4183</v>
      </c>
      <c r="B1396" s="4" t="s">
        <v>243</v>
      </c>
      <c r="C1396" s="4" t="s">
        <v>254</v>
      </c>
      <c r="D1396" s="4" t="s">
        <v>2021</v>
      </c>
      <c r="E1396" s="54">
        <v>6268.8544695000001</v>
      </c>
      <c r="F1396" s="123">
        <v>10293.685500000001</v>
      </c>
      <c r="G1396" s="123">
        <v>4024.8310305000014</v>
      </c>
      <c r="I1396" s="4" t="s">
        <v>4185</v>
      </c>
    </row>
    <row r="1397" spans="1:9">
      <c r="A1397" s="4" t="s">
        <v>4184</v>
      </c>
      <c r="B1397" s="4" t="s">
        <v>247</v>
      </c>
      <c r="C1397" s="4" t="s">
        <v>265</v>
      </c>
      <c r="D1397" s="4" t="s">
        <v>2125</v>
      </c>
      <c r="E1397" s="54">
        <v>2226.5694202499999</v>
      </c>
      <c r="F1397" s="123">
        <v>3594.1394999999998</v>
      </c>
      <c r="G1397" s="123">
        <v>1367.5700797499999</v>
      </c>
      <c r="I1397" s="4" t="s">
        <v>4186</v>
      </c>
    </row>
    <row r="1398" spans="1:9">
      <c r="A1398" s="4" t="s">
        <v>4185</v>
      </c>
      <c r="B1398" s="4" t="s">
        <v>247</v>
      </c>
      <c r="C1398" s="4" t="s">
        <v>245</v>
      </c>
      <c r="D1398" s="4" t="s">
        <v>1058</v>
      </c>
      <c r="E1398" s="54">
        <v>6067.9368539999996</v>
      </c>
      <c r="F1398" s="123">
        <v>8498.5110000000004</v>
      </c>
      <c r="G1398" s="123">
        <v>2430.5741460000008</v>
      </c>
      <c r="I1398" s="4" t="s">
        <v>4187</v>
      </c>
    </row>
    <row r="1399" spans="1:9">
      <c r="A1399" s="4" t="s">
        <v>4186</v>
      </c>
      <c r="B1399" s="4" t="s">
        <v>247</v>
      </c>
      <c r="C1399" s="4" t="s">
        <v>265</v>
      </c>
      <c r="D1399" s="4" t="s">
        <v>1844</v>
      </c>
      <c r="E1399" s="54">
        <v>4897.9382760000017</v>
      </c>
      <c r="F1399" s="123">
        <v>5300.799</v>
      </c>
      <c r="G1399" s="123">
        <v>402.8607239999983</v>
      </c>
      <c r="I1399" s="4" t="s">
        <v>4188</v>
      </c>
    </row>
    <row r="1400" spans="1:9">
      <c r="A1400" s="4" t="s">
        <v>4187</v>
      </c>
      <c r="B1400" s="4" t="s">
        <v>275</v>
      </c>
      <c r="C1400" s="4" t="s">
        <v>254</v>
      </c>
      <c r="D1400" s="4" t="s">
        <v>638</v>
      </c>
      <c r="E1400" s="54">
        <v>1615.2634890000002</v>
      </c>
      <c r="F1400" s="123">
        <v>2652.3209999999999</v>
      </c>
      <c r="G1400" s="123">
        <v>1037.0575109999997</v>
      </c>
      <c r="I1400" s="4" t="s">
        <v>4189</v>
      </c>
    </row>
    <row r="1401" spans="1:9">
      <c r="A1401" s="4" t="s">
        <v>4188</v>
      </c>
      <c r="B1401" s="4" t="s">
        <v>264</v>
      </c>
      <c r="C1401" s="4" t="s">
        <v>276</v>
      </c>
      <c r="D1401" s="4" t="s">
        <v>948</v>
      </c>
      <c r="E1401" s="54">
        <v>5642.0591850000001</v>
      </c>
      <c r="F1401" s="123">
        <v>9264.4650000000001</v>
      </c>
      <c r="G1401" s="123">
        <v>3622.4058150000001</v>
      </c>
      <c r="I1401" s="4" t="s">
        <v>4190</v>
      </c>
    </row>
    <row r="1402" spans="1:9">
      <c r="A1402" s="4" t="s">
        <v>4189</v>
      </c>
      <c r="B1402" s="4" t="s">
        <v>264</v>
      </c>
      <c r="C1402" s="4" t="s">
        <v>251</v>
      </c>
      <c r="D1402" s="4" t="s">
        <v>534</v>
      </c>
      <c r="E1402" s="54">
        <v>3858.2942265000006</v>
      </c>
      <c r="F1402" s="123">
        <v>6335.4585000000006</v>
      </c>
      <c r="G1402" s="123">
        <v>2477.1642735</v>
      </c>
      <c r="I1402" s="4" t="s">
        <v>4191</v>
      </c>
    </row>
    <row r="1403" spans="1:9">
      <c r="A1403" s="4" t="s">
        <v>4190</v>
      </c>
      <c r="B1403" s="4" t="s">
        <v>275</v>
      </c>
      <c r="C1403" s="4" t="s">
        <v>317</v>
      </c>
      <c r="D1403" s="4" t="s">
        <v>1097</v>
      </c>
      <c r="E1403" s="54">
        <v>2187.251514</v>
      </c>
      <c r="F1403" s="123">
        <v>3591.5460000000003</v>
      </c>
      <c r="G1403" s="123">
        <v>1404.2944860000002</v>
      </c>
      <c r="I1403" s="4" t="s">
        <v>4192</v>
      </c>
    </row>
    <row r="1404" spans="1:9">
      <c r="A1404" s="4" t="s">
        <v>4191</v>
      </c>
      <c r="B1404" s="4" t="s">
        <v>264</v>
      </c>
      <c r="C1404" s="4" t="s">
        <v>256</v>
      </c>
      <c r="D1404" s="4" t="s">
        <v>1332</v>
      </c>
      <c r="E1404" s="54">
        <v>5611.0819117499996</v>
      </c>
      <c r="F1404" s="123">
        <v>9057.4364999999998</v>
      </c>
      <c r="G1404" s="123">
        <v>3446.3545882500002</v>
      </c>
      <c r="I1404" s="4" t="s">
        <v>4193</v>
      </c>
    </row>
    <row r="1405" spans="1:9">
      <c r="A1405" s="4" t="s">
        <v>4192</v>
      </c>
      <c r="B1405" s="4" t="s">
        <v>247</v>
      </c>
      <c r="C1405" s="4" t="s">
        <v>254</v>
      </c>
      <c r="D1405" s="4" t="s">
        <v>1554</v>
      </c>
      <c r="E1405" s="54">
        <v>2855.8613160000004</v>
      </c>
      <c r="F1405" s="123">
        <v>3090.759</v>
      </c>
      <c r="G1405" s="123">
        <v>234.89768399999957</v>
      </c>
      <c r="I1405" s="4" t="s">
        <v>4194</v>
      </c>
    </row>
    <row r="1406" spans="1:9">
      <c r="A1406" s="4" t="s">
        <v>4193</v>
      </c>
      <c r="B1406" s="4" t="s">
        <v>264</v>
      </c>
      <c r="C1406" s="4" t="s">
        <v>303</v>
      </c>
      <c r="D1406" s="4" t="s">
        <v>1881</v>
      </c>
      <c r="E1406" s="54">
        <v>7293.4674750000013</v>
      </c>
      <c r="F1406" s="123">
        <v>9261.5460000000003</v>
      </c>
      <c r="G1406" s="123">
        <v>1968.078524999999</v>
      </c>
      <c r="I1406" s="4" t="s">
        <v>4195</v>
      </c>
    </row>
    <row r="1407" spans="1:9">
      <c r="A1407" s="4" t="s">
        <v>4194</v>
      </c>
      <c r="B1407" s="4" t="s">
        <v>275</v>
      </c>
      <c r="C1407" s="4" t="s">
        <v>262</v>
      </c>
      <c r="D1407" s="4" t="s">
        <v>1118</v>
      </c>
      <c r="E1407" s="54">
        <v>848.50031700000011</v>
      </c>
      <c r="F1407" s="123">
        <v>2184.0419999999999</v>
      </c>
      <c r="G1407" s="123">
        <v>1335.5416829999999</v>
      </c>
      <c r="I1407" s="4" t="s">
        <v>4196</v>
      </c>
    </row>
    <row r="1408" spans="1:9">
      <c r="A1408" s="4" t="s">
        <v>4195</v>
      </c>
      <c r="B1408" s="4" t="s">
        <v>264</v>
      </c>
      <c r="C1408" s="4" t="s">
        <v>256</v>
      </c>
      <c r="D1408" s="4" t="s">
        <v>1153</v>
      </c>
      <c r="E1408" s="54">
        <v>826.32926250000014</v>
      </c>
      <c r="F1408" s="123">
        <v>1356.8625</v>
      </c>
      <c r="G1408" s="123">
        <v>530.53323749999981</v>
      </c>
      <c r="I1408" s="4" t="s">
        <v>4197</v>
      </c>
    </row>
    <row r="1409" spans="1:9">
      <c r="A1409" s="4" t="s">
        <v>4196</v>
      </c>
      <c r="B1409" s="4" t="s">
        <v>264</v>
      </c>
      <c r="C1409" s="4" t="s">
        <v>281</v>
      </c>
      <c r="D1409" s="4" t="s">
        <v>1396</v>
      </c>
      <c r="E1409" s="54">
        <v>1638.6192900000003</v>
      </c>
      <c r="F1409" s="123">
        <v>1669.08</v>
      </c>
      <c r="G1409" s="123">
        <v>30.460709999999608</v>
      </c>
      <c r="I1409" s="4" t="s">
        <v>4198</v>
      </c>
    </row>
    <row r="1410" spans="1:9">
      <c r="A1410" s="4" t="s">
        <v>4197</v>
      </c>
      <c r="B1410" s="4" t="s">
        <v>247</v>
      </c>
      <c r="C1410" s="4" t="s">
        <v>251</v>
      </c>
      <c r="D1410" s="4" t="s">
        <v>2151</v>
      </c>
      <c r="E1410" s="54">
        <v>1100.3239957499998</v>
      </c>
      <c r="F1410" s="123">
        <v>1776.1485</v>
      </c>
      <c r="G1410" s="123">
        <v>675.82450425000025</v>
      </c>
      <c r="I1410" s="4" t="s">
        <v>4199</v>
      </c>
    </row>
    <row r="1411" spans="1:9">
      <c r="A1411" s="4" t="s">
        <v>4198</v>
      </c>
      <c r="B1411" s="4" t="s">
        <v>247</v>
      </c>
      <c r="C1411" s="4" t="s">
        <v>245</v>
      </c>
      <c r="D1411" s="4" t="s">
        <v>479</v>
      </c>
      <c r="E1411" s="54">
        <v>7053.4437435000009</v>
      </c>
      <c r="F1411" s="123">
        <v>7184.5619999999999</v>
      </c>
      <c r="G1411" s="123">
        <v>131.11825649999901</v>
      </c>
      <c r="I1411" s="4" t="s">
        <v>4200</v>
      </c>
    </row>
    <row r="1412" spans="1:9">
      <c r="A1412" s="4" t="s">
        <v>4199</v>
      </c>
      <c r="B1412" s="4" t="s">
        <v>275</v>
      </c>
      <c r="C1412" s="4" t="s">
        <v>251</v>
      </c>
      <c r="D1412" s="4" t="s">
        <v>664</v>
      </c>
      <c r="E1412" s="54">
        <v>1266.8706225000001</v>
      </c>
      <c r="F1412" s="123">
        <v>2805.9150000000004</v>
      </c>
      <c r="G1412" s="123">
        <v>1539.0443775000003</v>
      </c>
      <c r="I1412" s="4" t="s">
        <v>4201</v>
      </c>
    </row>
    <row r="1413" spans="1:9">
      <c r="A1413" s="4" t="s">
        <v>4200</v>
      </c>
      <c r="B1413" s="4" t="s">
        <v>243</v>
      </c>
      <c r="C1413" s="4" t="s">
        <v>251</v>
      </c>
      <c r="D1413" s="4" t="s">
        <v>1065</v>
      </c>
      <c r="E1413" s="54">
        <v>9084.9042900000004</v>
      </c>
      <c r="F1413" s="123">
        <v>9832.1475000000009</v>
      </c>
      <c r="G1413" s="123">
        <v>747.24321000000054</v>
      </c>
      <c r="I1413" s="4" t="s">
        <v>4202</v>
      </c>
    </row>
    <row r="1414" spans="1:9">
      <c r="A1414" s="4" t="s">
        <v>4201</v>
      </c>
      <c r="B1414" s="4" t="s">
        <v>247</v>
      </c>
      <c r="C1414" s="4" t="s">
        <v>303</v>
      </c>
      <c r="D1414" s="4" t="s">
        <v>640</v>
      </c>
      <c r="E1414" s="54">
        <v>3335.9035421250001</v>
      </c>
      <c r="F1414" s="123">
        <v>3397.9155000000001</v>
      </c>
      <c r="G1414" s="123">
        <v>62.011957875000007</v>
      </c>
      <c r="I1414" s="4" t="s">
        <v>4203</v>
      </c>
    </row>
    <row r="1415" spans="1:9">
      <c r="A1415" s="4" t="s">
        <v>4202</v>
      </c>
      <c r="B1415" s="4" t="s">
        <v>247</v>
      </c>
      <c r="C1415" s="4" t="s">
        <v>256</v>
      </c>
      <c r="D1415" s="4" t="s">
        <v>1230</v>
      </c>
      <c r="E1415" s="54">
        <v>7551.3770640000012</v>
      </c>
      <c r="F1415" s="123">
        <v>8172.4859999999999</v>
      </c>
      <c r="G1415" s="123">
        <v>621.10893599999872</v>
      </c>
      <c r="I1415" s="4" t="s">
        <v>4204</v>
      </c>
    </row>
    <row r="1416" spans="1:9">
      <c r="A1416" s="4" t="s">
        <v>4203</v>
      </c>
      <c r="B1416" s="4" t="s">
        <v>243</v>
      </c>
      <c r="C1416" s="4" t="s">
        <v>303</v>
      </c>
      <c r="D1416" s="4" t="s">
        <v>345</v>
      </c>
      <c r="E1416" s="54">
        <v>1607.7123562500001</v>
      </c>
      <c r="F1416" s="123">
        <v>2783.9175</v>
      </c>
      <c r="G1416" s="123">
        <v>1176.2051437499999</v>
      </c>
      <c r="I1416" s="4" t="s">
        <v>4205</v>
      </c>
    </row>
    <row r="1417" spans="1:9">
      <c r="A1417" s="4" t="s">
        <v>4204</v>
      </c>
      <c r="B1417" s="4" t="s">
        <v>267</v>
      </c>
      <c r="C1417" s="4" t="s">
        <v>288</v>
      </c>
      <c r="D1417" s="4" t="s">
        <v>828</v>
      </c>
      <c r="E1417" s="54">
        <v>3605.0037817500006</v>
      </c>
      <c r="F1417" s="123">
        <v>7984.5045</v>
      </c>
      <c r="G1417" s="123">
        <v>4379.5007182499994</v>
      </c>
      <c r="I1417" s="4" t="s">
        <v>4206</v>
      </c>
    </row>
    <row r="1418" spans="1:9">
      <c r="A1418" s="4" t="s">
        <v>4205</v>
      </c>
      <c r="B1418" s="4" t="s">
        <v>247</v>
      </c>
      <c r="C1418" s="4" t="s">
        <v>303</v>
      </c>
      <c r="D1418" s="4" t="s">
        <v>556</v>
      </c>
      <c r="E1418" s="54">
        <v>398.37547575000002</v>
      </c>
      <c r="F1418" s="123">
        <v>1025.4195</v>
      </c>
      <c r="G1418" s="123">
        <v>627.04402424999989</v>
      </c>
      <c r="I1418" s="4" t="s">
        <v>4207</v>
      </c>
    </row>
    <row r="1419" spans="1:9">
      <c r="A1419" s="4" t="s">
        <v>4206</v>
      </c>
      <c r="B1419" s="4" t="s">
        <v>247</v>
      </c>
      <c r="C1419" s="4" t="s">
        <v>281</v>
      </c>
      <c r="D1419" s="4" t="s">
        <v>1044</v>
      </c>
      <c r="E1419" s="54">
        <v>1088.0914275</v>
      </c>
      <c r="F1419" s="123">
        <v>2302.8389999999999</v>
      </c>
      <c r="G1419" s="123">
        <v>1214.7475724999999</v>
      </c>
      <c r="I1419" s="4" t="s">
        <v>4208</v>
      </c>
    </row>
    <row r="1420" spans="1:9">
      <c r="A1420" s="4" t="s">
        <v>4207</v>
      </c>
      <c r="B1420" s="4" t="s">
        <v>247</v>
      </c>
      <c r="C1420" s="4" t="s">
        <v>256</v>
      </c>
      <c r="D1420" s="4" t="s">
        <v>1810</v>
      </c>
      <c r="E1420" s="54">
        <v>4940.4574012500007</v>
      </c>
      <c r="F1420" s="123">
        <v>10455.994500000001</v>
      </c>
      <c r="G1420" s="123">
        <v>5515.53709875</v>
      </c>
      <c r="I1420" s="4" t="s">
        <v>4209</v>
      </c>
    </row>
    <row r="1421" spans="1:9">
      <c r="A1421" s="4" t="s">
        <v>4208</v>
      </c>
      <c r="B1421" s="4" t="s">
        <v>275</v>
      </c>
      <c r="C1421" s="4" t="s">
        <v>259</v>
      </c>
      <c r="D1421" s="4" t="s">
        <v>300</v>
      </c>
      <c r="E1421" s="54">
        <v>336.05302499999999</v>
      </c>
      <c r="F1421" s="123">
        <v>342.3</v>
      </c>
      <c r="G1421" s="123">
        <v>6.2469750000000204</v>
      </c>
      <c r="I1421" s="4" t="s">
        <v>4210</v>
      </c>
    </row>
    <row r="1422" spans="1:9">
      <c r="A1422" s="4" t="s">
        <v>4209</v>
      </c>
      <c r="B1422" s="4" t="s">
        <v>275</v>
      </c>
      <c r="C1422" s="4" t="s">
        <v>268</v>
      </c>
      <c r="D1422" s="4" t="s">
        <v>1217</v>
      </c>
      <c r="E1422" s="54">
        <v>1761.9871657500003</v>
      </c>
      <c r="F1422" s="123">
        <v>4535.3595000000005</v>
      </c>
      <c r="G1422" s="123">
        <v>2773.3723342500002</v>
      </c>
      <c r="I1422" s="4" t="s">
        <v>4211</v>
      </c>
    </row>
    <row r="1423" spans="1:9">
      <c r="A1423" s="4" t="s">
        <v>4210</v>
      </c>
      <c r="B1423" s="4" t="s">
        <v>264</v>
      </c>
      <c r="C1423" s="4" t="s">
        <v>251</v>
      </c>
      <c r="D1423" s="4" t="s">
        <v>1051</v>
      </c>
      <c r="E1423" s="54">
        <v>824.08027275000018</v>
      </c>
      <c r="F1423" s="123">
        <v>1330.2345000000003</v>
      </c>
      <c r="G1423" s="123">
        <v>506.15422725000008</v>
      </c>
      <c r="I1423" s="4" t="s">
        <v>4212</v>
      </c>
    </row>
    <row r="1424" spans="1:9">
      <c r="A1424" s="4" t="s">
        <v>4211</v>
      </c>
      <c r="B1424" s="4" t="s">
        <v>243</v>
      </c>
      <c r="C1424" s="4" t="s">
        <v>251</v>
      </c>
      <c r="D1424" s="4" t="s">
        <v>1659</v>
      </c>
      <c r="E1424" s="54">
        <v>149.17982624999999</v>
      </c>
      <c r="F1424" s="123">
        <v>315.72450000000003</v>
      </c>
      <c r="G1424" s="123">
        <v>166.54467375000004</v>
      </c>
      <c r="I1424" s="4" t="s">
        <v>4213</v>
      </c>
    </row>
    <row r="1425" spans="1:9">
      <c r="A1425" s="4" t="s">
        <v>4212</v>
      </c>
      <c r="B1425" s="4" t="s">
        <v>247</v>
      </c>
      <c r="C1425" s="4" t="s">
        <v>276</v>
      </c>
      <c r="D1425" s="4" t="s">
        <v>1948</v>
      </c>
      <c r="E1425" s="54">
        <v>1616.1271875000002</v>
      </c>
      <c r="F1425" s="123">
        <v>3420.375</v>
      </c>
      <c r="G1425" s="123">
        <v>1804.2478124999998</v>
      </c>
      <c r="I1425" s="4" t="s">
        <v>4214</v>
      </c>
    </row>
    <row r="1426" spans="1:9">
      <c r="A1426" s="4" t="s">
        <v>4213</v>
      </c>
      <c r="B1426" s="4" t="s">
        <v>247</v>
      </c>
      <c r="C1426" s="4" t="s">
        <v>288</v>
      </c>
      <c r="D1426" s="4" t="s">
        <v>1652</v>
      </c>
      <c r="E1426" s="54">
        <v>3143.4231937499999</v>
      </c>
      <c r="F1426" s="123">
        <v>6652.7475000000004</v>
      </c>
      <c r="G1426" s="123">
        <v>3509.3243062500005</v>
      </c>
      <c r="I1426" s="4" t="s">
        <v>4215</v>
      </c>
    </row>
    <row r="1427" spans="1:9">
      <c r="A1427" s="4" t="s">
        <v>4214</v>
      </c>
      <c r="B1427" s="4" t="s">
        <v>275</v>
      </c>
      <c r="C1427" s="4" t="s">
        <v>251</v>
      </c>
      <c r="D1427" s="4" t="s">
        <v>402</v>
      </c>
      <c r="E1427" s="54">
        <v>6604.5234937499999</v>
      </c>
      <c r="F1427" s="123">
        <v>8386.6965</v>
      </c>
      <c r="G1427" s="123">
        <v>1782.1730062500001</v>
      </c>
      <c r="I1427" s="4" t="s">
        <v>4216</v>
      </c>
    </row>
    <row r="1428" spans="1:9">
      <c r="A1428" s="4" t="s">
        <v>4215</v>
      </c>
      <c r="B1428" s="4" t="s">
        <v>275</v>
      </c>
      <c r="C1428" s="4" t="s">
        <v>268</v>
      </c>
      <c r="D1428" s="4" t="s">
        <v>1112</v>
      </c>
      <c r="E1428" s="54">
        <v>6200.1976050000003</v>
      </c>
      <c r="F1428" s="123">
        <v>10008.39</v>
      </c>
      <c r="G1428" s="123">
        <v>3808.1923949999991</v>
      </c>
      <c r="I1428" s="4" t="s">
        <v>4217</v>
      </c>
    </row>
    <row r="1429" spans="1:9">
      <c r="A1429" s="4" t="s">
        <v>4216</v>
      </c>
      <c r="B1429" s="4" t="s">
        <v>247</v>
      </c>
      <c r="C1429" s="4" t="s">
        <v>276</v>
      </c>
      <c r="D1429" s="4" t="s">
        <v>733</v>
      </c>
      <c r="E1429" s="54">
        <v>4370.8773464999995</v>
      </c>
      <c r="F1429" s="123">
        <v>7177.1385</v>
      </c>
      <c r="G1429" s="123">
        <v>2806.2611535000005</v>
      </c>
      <c r="I1429" s="4" t="s">
        <v>4218</v>
      </c>
    </row>
    <row r="1430" spans="1:9">
      <c r="A1430" s="4" t="s">
        <v>4217</v>
      </c>
      <c r="B1430" s="4" t="s">
        <v>264</v>
      </c>
      <c r="C1430" s="4" t="s">
        <v>268</v>
      </c>
      <c r="D1430" s="4" t="s">
        <v>1496</v>
      </c>
      <c r="E1430" s="54">
        <v>3220.5210187500002</v>
      </c>
      <c r="F1430" s="123">
        <v>4089.5505000000003</v>
      </c>
      <c r="G1430" s="123">
        <v>869.02948125000012</v>
      </c>
      <c r="I1430" s="4" t="s">
        <v>4219</v>
      </c>
    </row>
    <row r="1431" spans="1:9">
      <c r="A1431" s="4" t="s">
        <v>4218</v>
      </c>
      <c r="B1431" s="4" t="s">
        <v>247</v>
      </c>
      <c r="C1431" s="4" t="s">
        <v>268</v>
      </c>
      <c r="D1431" s="4" t="s">
        <v>918</v>
      </c>
      <c r="E1431" s="54">
        <v>1210.3608824999999</v>
      </c>
      <c r="F1431" s="123">
        <v>2680.7550000000001</v>
      </c>
      <c r="G1431" s="123">
        <v>1470.3941175000002</v>
      </c>
      <c r="I1431" s="4" t="s">
        <v>4220</v>
      </c>
    </row>
    <row r="1432" spans="1:9">
      <c r="A1432" s="4" t="s">
        <v>4219</v>
      </c>
      <c r="B1432" s="4" t="s">
        <v>243</v>
      </c>
      <c r="C1432" s="4" t="s">
        <v>288</v>
      </c>
      <c r="D1432" s="4" t="s">
        <v>776</v>
      </c>
      <c r="E1432" s="54">
        <v>241.40152575000005</v>
      </c>
      <c r="F1432" s="123">
        <v>245.88900000000001</v>
      </c>
      <c r="G1432" s="123">
        <v>4.4874742499999627</v>
      </c>
      <c r="I1432" s="4" t="s">
        <v>4221</v>
      </c>
    </row>
    <row r="1433" spans="1:9">
      <c r="A1433" s="4" t="s">
        <v>4220</v>
      </c>
      <c r="B1433" s="4" t="s">
        <v>247</v>
      </c>
      <c r="C1433" s="4" t="s">
        <v>262</v>
      </c>
      <c r="D1433" s="4" t="s">
        <v>2044</v>
      </c>
      <c r="E1433" s="54">
        <v>589.36937850000004</v>
      </c>
      <c r="F1433" s="123">
        <v>951.36299999999994</v>
      </c>
      <c r="G1433" s="123">
        <v>361.9936214999999</v>
      </c>
      <c r="I1433" s="4" t="s">
        <v>4222</v>
      </c>
    </row>
    <row r="1434" spans="1:9">
      <c r="A1434" s="4" t="s">
        <v>4221</v>
      </c>
      <c r="B1434" s="4" t="s">
        <v>243</v>
      </c>
      <c r="C1434" s="4" t="s">
        <v>254</v>
      </c>
      <c r="D1434" s="4" t="s">
        <v>1805</v>
      </c>
      <c r="E1434" s="54">
        <v>9163.6942319999998</v>
      </c>
      <c r="F1434" s="123">
        <v>9917.4179999999997</v>
      </c>
      <c r="G1434" s="123">
        <v>753.72376799999984</v>
      </c>
      <c r="I1434" s="4" t="s">
        <v>4223</v>
      </c>
    </row>
    <row r="1435" spans="1:9">
      <c r="A1435" s="4" t="s">
        <v>4222</v>
      </c>
      <c r="B1435" s="4" t="s">
        <v>275</v>
      </c>
      <c r="C1435" s="4" t="s">
        <v>251</v>
      </c>
      <c r="D1435" s="4" t="s">
        <v>540</v>
      </c>
      <c r="E1435" s="54">
        <v>4827.1233780000002</v>
      </c>
      <c r="F1435" s="123">
        <v>4916.8560000000007</v>
      </c>
      <c r="G1435" s="123">
        <v>89.732622000000447</v>
      </c>
      <c r="I1435" s="4" t="s">
        <v>4224</v>
      </c>
    </row>
    <row r="1436" spans="1:9">
      <c r="A1436" s="4" t="s">
        <v>4223</v>
      </c>
      <c r="B1436" s="4" t="s">
        <v>243</v>
      </c>
      <c r="C1436" s="4" t="s">
        <v>279</v>
      </c>
      <c r="D1436" s="4" t="s">
        <v>1388</v>
      </c>
      <c r="E1436" s="54">
        <v>1780.8223860000003</v>
      </c>
      <c r="F1436" s="123">
        <v>2494.1490000000003</v>
      </c>
      <c r="G1436" s="123">
        <v>713.32661400000006</v>
      </c>
      <c r="I1436" s="4" t="s">
        <v>4225</v>
      </c>
    </row>
    <row r="1437" spans="1:9">
      <c r="A1437" s="4" t="s">
        <v>4224</v>
      </c>
      <c r="B1437" s="4" t="s">
        <v>247</v>
      </c>
      <c r="C1437" s="4" t="s">
        <v>279</v>
      </c>
      <c r="D1437" s="4" t="s">
        <v>1271</v>
      </c>
      <c r="E1437" s="54">
        <v>2675.0464650000004</v>
      </c>
      <c r="F1437" s="123">
        <v>5661.4740000000002</v>
      </c>
      <c r="G1437" s="123">
        <v>2986.4275349999998</v>
      </c>
      <c r="I1437" s="4" t="s">
        <v>4226</v>
      </c>
    </row>
    <row r="1438" spans="1:9">
      <c r="A1438" s="4" t="s">
        <v>4225</v>
      </c>
      <c r="B1438" s="4" t="s">
        <v>243</v>
      </c>
      <c r="C1438" s="4" t="s">
        <v>256</v>
      </c>
      <c r="D1438" s="4" t="s">
        <v>1642</v>
      </c>
      <c r="E1438" s="54">
        <v>387.12192750000008</v>
      </c>
      <c r="F1438" s="123">
        <v>670.34100000000001</v>
      </c>
      <c r="G1438" s="123">
        <v>283.21907249999992</v>
      </c>
      <c r="I1438" s="4" t="s">
        <v>4227</v>
      </c>
    </row>
    <row r="1439" spans="1:9">
      <c r="A1439" s="4" t="s">
        <v>4226</v>
      </c>
      <c r="B1439" s="4" t="s">
        <v>243</v>
      </c>
      <c r="C1439" s="4" t="s">
        <v>268</v>
      </c>
      <c r="D1439" s="4" t="s">
        <v>2045</v>
      </c>
      <c r="E1439" s="54">
        <v>6545.6082090000009</v>
      </c>
      <c r="F1439" s="123">
        <v>9167.5185000000001</v>
      </c>
      <c r="G1439" s="123">
        <v>2621.9102909999992</v>
      </c>
      <c r="I1439" s="4" t="s">
        <v>4228</v>
      </c>
    </row>
    <row r="1440" spans="1:9">
      <c r="A1440" s="4" t="s">
        <v>4227</v>
      </c>
      <c r="B1440" s="4" t="s">
        <v>275</v>
      </c>
      <c r="C1440" s="4" t="s">
        <v>276</v>
      </c>
      <c r="D1440" s="4" t="s">
        <v>1295</v>
      </c>
      <c r="E1440" s="54">
        <v>4341.7535411250001</v>
      </c>
      <c r="F1440" s="123">
        <v>4422.4634999999998</v>
      </c>
      <c r="G1440" s="123">
        <v>80.709958874999757</v>
      </c>
      <c r="I1440" s="4" t="s">
        <v>4229</v>
      </c>
    </row>
    <row r="1441" spans="1:9">
      <c r="A1441" s="4" t="s">
        <v>4228</v>
      </c>
      <c r="B1441" s="4" t="s">
        <v>247</v>
      </c>
      <c r="C1441" s="4" t="s">
        <v>262</v>
      </c>
      <c r="D1441" s="4" t="s">
        <v>1243</v>
      </c>
      <c r="E1441" s="54">
        <v>5084.3755462500012</v>
      </c>
      <c r="F1441" s="123">
        <v>8804.1135000000013</v>
      </c>
      <c r="G1441" s="123">
        <v>3719.7379537500001</v>
      </c>
      <c r="I1441" s="4" t="s">
        <v>4230</v>
      </c>
    </row>
    <row r="1442" spans="1:9">
      <c r="A1442" s="4" t="s">
        <v>4229</v>
      </c>
      <c r="B1442" s="4" t="s">
        <v>247</v>
      </c>
      <c r="C1442" s="4" t="s">
        <v>288</v>
      </c>
      <c r="D1442" s="4" t="s">
        <v>1694</v>
      </c>
      <c r="E1442" s="54">
        <v>2906.9997862500004</v>
      </c>
      <c r="F1442" s="123">
        <v>6152.3805000000002</v>
      </c>
      <c r="G1442" s="123">
        <v>3245.3807137499998</v>
      </c>
      <c r="I1442" s="4" t="s">
        <v>4231</v>
      </c>
    </row>
    <row r="1443" spans="1:9">
      <c r="A1443" s="4" t="s">
        <v>4230</v>
      </c>
      <c r="B1443" s="4" t="s">
        <v>247</v>
      </c>
      <c r="C1443" s="4" t="s">
        <v>281</v>
      </c>
      <c r="D1443" s="4" t="s">
        <v>282</v>
      </c>
      <c r="E1443" s="54">
        <v>4880.657029500001</v>
      </c>
      <c r="F1443" s="123">
        <v>7878.3810000000003</v>
      </c>
      <c r="G1443" s="123">
        <v>2997.7239704999993</v>
      </c>
      <c r="I1443" s="4" t="s">
        <v>4232</v>
      </c>
    </row>
    <row r="1444" spans="1:9">
      <c r="A1444" s="4" t="s">
        <v>4231</v>
      </c>
      <c r="B1444" s="4" t="s">
        <v>267</v>
      </c>
      <c r="C1444" s="4" t="s">
        <v>265</v>
      </c>
      <c r="D1444" s="4" t="s">
        <v>1262</v>
      </c>
      <c r="E1444" s="54">
        <v>3394.6013587499997</v>
      </c>
      <c r="F1444" s="123">
        <v>7184.3414999999995</v>
      </c>
      <c r="G1444" s="123">
        <v>3789.7401412499999</v>
      </c>
      <c r="I1444" s="4" t="s">
        <v>4233</v>
      </c>
    </row>
    <row r="1445" spans="1:9">
      <c r="A1445" s="4" t="s">
        <v>4232</v>
      </c>
      <c r="B1445" s="4" t="s">
        <v>275</v>
      </c>
      <c r="C1445" s="4" t="s">
        <v>279</v>
      </c>
      <c r="D1445" s="4" t="s">
        <v>350</v>
      </c>
      <c r="E1445" s="54">
        <v>3847.3418812500004</v>
      </c>
      <c r="F1445" s="123">
        <v>4885.5135</v>
      </c>
      <c r="G1445" s="123">
        <v>1038.1716187499997</v>
      </c>
      <c r="I1445" s="4" t="s">
        <v>4234</v>
      </c>
    </row>
    <row r="1446" spans="1:9">
      <c r="A1446" s="4" t="s">
        <v>4233</v>
      </c>
      <c r="B1446" s="4" t="s">
        <v>267</v>
      </c>
      <c r="C1446" s="4" t="s">
        <v>262</v>
      </c>
      <c r="D1446" s="4" t="s">
        <v>482</v>
      </c>
      <c r="E1446" s="54">
        <v>4910.5294875</v>
      </c>
      <c r="F1446" s="123">
        <v>6235.5929999999998</v>
      </c>
      <c r="G1446" s="123">
        <v>1325.0635124999999</v>
      </c>
      <c r="I1446" s="4" t="s">
        <v>4235</v>
      </c>
    </row>
    <row r="1447" spans="1:9">
      <c r="A1447" s="4" t="s">
        <v>4234</v>
      </c>
      <c r="B1447" s="4" t="s">
        <v>243</v>
      </c>
      <c r="C1447" s="4" t="s">
        <v>279</v>
      </c>
      <c r="D1447" s="4" t="s">
        <v>1765</v>
      </c>
      <c r="E1447" s="54">
        <v>2861.2853403750009</v>
      </c>
      <c r="F1447" s="123">
        <v>2914.4745000000003</v>
      </c>
      <c r="G1447" s="123">
        <v>53.18915962499932</v>
      </c>
      <c r="I1447" s="4" t="s">
        <v>4236</v>
      </c>
    </row>
    <row r="1448" spans="1:9">
      <c r="A1448" s="4" t="s">
        <v>4235</v>
      </c>
      <c r="B1448" s="4" t="s">
        <v>267</v>
      </c>
      <c r="C1448" s="4" t="s">
        <v>259</v>
      </c>
      <c r="D1448" s="4" t="s">
        <v>1252</v>
      </c>
      <c r="E1448" s="54">
        <v>6958.2280950000022</v>
      </c>
      <c r="F1448" s="123">
        <v>9745.4175000000014</v>
      </c>
      <c r="G1448" s="123">
        <v>2787.1894049999992</v>
      </c>
      <c r="I1448" s="4" t="s">
        <v>4237</v>
      </c>
    </row>
    <row r="1449" spans="1:9">
      <c r="A1449" s="4" t="s">
        <v>4236</v>
      </c>
      <c r="B1449" s="4" t="s">
        <v>267</v>
      </c>
      <c r="C1449" s="4" t="s">
        <v>279</v>
      </c>
      <c r="D1449" s="4" t="s">
        <v>1751</v>
      </c>
      <c r="E1449" s="54">
        <v>3275.1918990000004</v>
      </c>
      <c r="F1449" s="123">
        <v>4587.1035000000002</v>
      </c>
      <c r="G1449" s="123">
        <v>1311.9116009999998</v>
      </c>
      <c r="I1449" s="4" t="s">
        <v>4238</v>
      </c>
    </row>
    <row r="1450" spans="1:9">
      <c r="A1450" s="4" t="s">
        <v>4237</v>
      </c>
      <c r="B1450" s="4" t="s">
        <v>247</v>
      </c>
      <c r="C1450" s="4" t="s">
        <v>288</v>
      </c>
      <c r="D1450" s="4" t="s">
        <v>623</v>
      </c>
      <c r="E1450" s="54">
        <v>4506.6837375000005</v>
      </c>
      <c r="F1450" s="123">
        <v>7400.1375000000007</v>
      </c>
      <c r="G1450" s="123">
        <v>2893.4537625000003</v>
      </c>
      <c r="I1450" s="4" t="s">
        <v>4239</v>
      </c>
    </row>
    <row r="1451" spans="1:9">
      <c r="A1451" s="4" t="s">
        <v>4238</v>
      </c>
      <c r="B1451" s="4" t="s">
        <v>275</v>
      </c>
      <c r="C1451" s="4" t="s">
        <v>276</v>
      </c>
      <c r="D1451" s="4" t="s">
        <v>762</v>
      </c>
      <c r="E1451" s="54">
        <v>208.67403375000001</v>
      </c>
      <c r="F1451" s="123">
        <v>537.12750000000005</v>
      </c>
      <c r="G1451" s="123">
        <v>328.45346625000002</v>
      </c>
      <c r="I1451" s="4" t="s">
        <v>4240</v>
      </c>
    </row>
    <row r="1452" spans="1:9">
      <c r="A1452" s="4" t="s">
        <v>4239</v>
      </c>
      <c r="B1452" s="4" t="s">
        <v>247</v>
      </c>
      <c r="C1452" s="4" t="s">
        <v>245</v>
      </c>
      <c r="D1452" s="4" t="s">
        <v>1092</v>
      </c>
      <c r="E1452" s="54">
        <v>3495.5809875000004</v>
      </c>
      <c r="F1452" s="123">
        <v>4438.8330000000005</v>
      </c>
      <c r="G1452" s="123">
        <v>943.25201250000009</v>
      </c>
      <c r="I1452" s="4" t="s">
        <v>4241</v>
      </c>
    </row>
    <row r="1453" spans="1:9">
      <c r="A1453" s="4" t="s">
        <v>4240</v>
      </c>
      <c r="B1453" s="4" t="s">
        <v>247</v>
      </c>
      <c r="C1453" s="4" t="s">
        <v>276</v>
      </c>
      <c r="D1453" s="4" t="s">
        <v>1342</v>
      </c>
      <c r="E1453" s="54">
        <v>4530.3175890000011</v>
      </c>
      <c r="F1453" s="123">
        <v>10033.926000000001</v>
      </c>
      <c r="G1453" s="123">
        <v>5503.6084110000002</v>
      </c>
      <c r="I1453" s="4" t="s">
        <v>4242</v>
      </c>
    </row>
    <row r="1454" spans="1:9">
      <c r="A1454" s="4" t="s">
        <v>4241</v>
      </c>
      <c r="B1454" s="4" t="s">
        <v>243</v>
      </c>
      <c r="C1454" s="4" t="s">
        <v>256</v>
      </c>
      <c r="D1454" s="4" t="s">
        <v>2134</v>
      </c>
      <c r="E1454" s="54">
        <v>9432.8228610000006</v>
      </c>
      <c r="F1454" s="123">
        <v>9608.1720000000005</v>
      </c>
      <c r="G1454" s="123">
        <v>175.34913899999992</v>
      </c>
      <c r="I1454" s="4" t="s">
        <v>4243</v>
      </c>
    </row>
    <row r="1455" spans="1:9">
      <c r="A1455" s="4" t="s">
        <v>4242</v>
      </c>
      <c r="B1455" s="4" t="s">
        <v>247</v>
      </c>
      <c r="C1455" s="4" t="s">
        <v>265</v>
      </c>
      <c r="D1455" s="4" t="s">
        <v>1352</v>
      </c>
      <c r="E1455" s="54">
        <v>1122.7275675000003</v>
      </c>
      <c r="F1455" s="123">
        <v>1944.117</v>
      </c>
      <c r="G1455" s="123">
        <v>821.38943249999966</v>
      </c>
      <c r="I1455" s="4" t="s">
        <v>4244</v>
      </c>
    </row>
    <row r="1456" spans="1:9">
      <c r="A1456" s="4" t="s">
        <v>4243</v>
      </c>
      <c r="B1456" s="4" t="s">
        <v>247</v>
      </c>
      <c r="C1456" s="4" t="s">
        <v>245</v>
      </c>
      <c r="D1456" s="4" t="s">
        <v>1108</v>
      </c>
      <c r="E1456" s="54">
        <v>7864.9538625000005</v>
      </c>
      <c r="F1456" s="123">
        <v>9987.2430000000004</v>
      </c>
      <c r="G1456" s="123">
        <v>2122.2891374999999</v>
      </c>
      <c r="I1456" s="4" t="s">
        <v>4245</v>
      </c>
    </row>
    <row r="1457" spans="1:9">
      <c r="A1457" s="4" t="s">
        <v>4244</v>
      </c>
      <c r="B1457" s="4" t="s">
        <v>264</v>
      </c>
      <c r="C1457" s="4" t="s">
        <v>276</v>
      </c>
      <c r="D1457" s="4" t="s">
        <v>1521</v>
      </c>
      <c r="E1457" s="54">
        <v>1804.72138875</v>
      </c>
      <c r="F1457" s="123">
        <v>4645.3575000000001</v>
      </c>
      <c r="G1457" s="123">
        <v>2840.6361112499999</v>
      </c>
      <c r="I1457" s="4" t="s">
        <v>4246</v>
      </c>
    </row>
    <row r="1458" spans="1:9">
      <c r="A1458" s="4" t="s">
        <v>4245</v>
      </c>
      <c r="B1458" s="4" t="s">
        <v>267</v>
      </c>
      <c r="C1458" s="4" t="s">
        <v>317</v>
      </c>
      <c r="D1458" s="4" t="s">
        <v>1567</v>
      </c>
      <c r="E1458" s="54">
        <v>5867.9168940000018</v>
      </c>
      <c r="F1458" s="123">
        <v>8218.371000000001</v>
      </c>
      <c r="G1458" s="123">
        <v>2350.4541059999992</v>
      </c>
      <c r="I1458" s="4" t="s">
        <v>4247</v>
      </c>
    </row>
    <row r="1459" spans="1:9">
      <c r="A1459" s="4" t="s">
        <v>4246</v>
      </c>
      <c r="B1459" s="4" t="s">
        <v>267</v>
      </c>
      <c r="C1459" s="4" t="s">
        <v>279</v>
      </c>
      <c r="D1459" s="4" t="s">
        <v>553</v>
      </c>
      <c r="E1459" s="54">
        <v>1138.1025915</v>
      </c>
      <c r="F1459" s="123">
        <v>2929.4790000000003</v>
      </c>
      <c r="G1459" s="123">
        <v>1791.3764085000003</v>
      </c>
      <c r="I1459" s="4" t="s">
        <v>4248</v>
      </c>
    </row>
    <row r="1460" spans="1:9">
      <c r="A1460" s="4" t="s">
        <v>4247</v>
      </c>
      <c r="B1460" s="4" t="s">
        <v>275</v>
      </c>
      <c r="C1460" s="4" t="s">
        <v>259</v>
      </c>
      <c r="D1460" s="4" t="s">
        <v>471</v>
      </c>
      <c r="E1460" s="54">
        <v>1599.734997</v>
      </c>
      <c r="F1460" s="123">
        <v>4117.7219999999998</v>
      </c>
      <c r="G1460" s="123">
        <v>2517.9870029999997</v>
      </c>
      <c r="I1460" s="4" t="s">
        <v>4249</v>
      </c>
    </row>
    <row r="1461" spans="1:9">
      <c r="A1461" s="4" t="s">
        <v>4248</v>
      </c>
      <c r="B1461" s="4" t="s">
        <v>267</v>
      </c>
      <c r="C1461" s="4" t="s">
        <v>276</v>
      </c>
      <c r="D1461" s="4" t="s">
        <v>2002</v>
      </c>
      <c r="E1461" s="54">
        <v>2839.3084912500008</v>
      </c>
      <c r="F1461" s="123">
        <v>4916.5515000000005</v>
      </c>
      <c r="G1461" s="123">
        <v>2077.2430087499997</v>
      </c>
      <c r="I1461" s="4" t="s">
        <v>4250</v>
      </c>
    </row>
    <row r="1462" spans="1:9">
      <c r="A1462" s="4" t="s">
        <v>4249</v>
      </c>
      <c r="B1462" s="4" t="s">
        <v>247</v>
      </c>
      <c r="C1462" s="4" t="s">
        <v>245</v>
      </c>
      <c r="D1462" s="4" t="s">
        <v>600</v>
      </c>
      <c r="E1462" s="54">
        <v>5908.0408380000008</v>
      </c>
      <c r="F1462" s="123">
        <v>8274.5670000000009</v>
      </c>
      <c r="G1462" s="123">
        <v>2366.5261620000001</v>
      </c>
      <c r="I1462" s="4" t="s">
        <v>4251</v>
      </c>
    </row>
    <row r="1463" spans="1:9">
      <c r="A1463" s="4" t="s">
        <v>4250</v>
      </c>
      <c r="B1463" s="4" t="s">
        <v>243</v>
      </c>
      <c r="C1463" s="4" t="s">
        <v>303</v>
      </c>
      <c r="D1463" s="4" t="s">
        <v>1682</v>
      </c>
      <c r="E1463" s="54">
        <v>1958.6559667500001</v>
      </c>
      <c r="F1463" s="123">
        <v>5041.5855000000001</v>
      </c>
      <c r="G1463" s="123">
        <v>3082.9295332500001</v>
      </c>
      <c r="I1463" s="4" t="s">
        <v>4252</v>
      </c>
    </row>
    <row r="1464" spans="1:9">
      <c r="A1464" s="4" t="s">
        <v>4251</v>
      </c>
      <c r="B1464" s="4" t="s">
        <v>247</v>
      </c>
      <c r="C1464" s="4" t="s">
        <v>259</v>
      </c>
      <c r="D1464" s="4" t="s">
        <v>806</v>
      </c>
      <c r="E1464" s="54">
        <v>5571.6045288750001</v>
      </c>
      <c r="F1464" s="123">
        <v>5675.1765000000005</v>
      </c>
      <c r="G1464" s="123">
        <v>103.57197112500035</v>
      </c>
      <c r="I1464" s="4" t="s">
        <v>4253</v>
      </c>
    </row>
    <row r="1465" spans="1:9">
      <c r="A1465" s="4" t="s">
        <v>4252</v>
      </c>
      <c r="B1465" s="4" t="s">
        <v>247</v>
      </c>
      <c r="C1465" s="4" t="s">
        <v>279</v>
      </c>
      <c r="D1465" s="4" t="s">
        <v>609</v>
      </c>
      <c r="E1465" s="54">
        <v>6457.0011660000018</v>
      </c>
      <c r="F1465" s="123">
        <v>9043.4190000000017</v>
      </c>
      <c r="G1465" s="123">
        <v>2586.4178339999999</v>
      </c>
      <c r="I1465" s="4" t="s">
        <v>4254</v>
      </c>
    </row>
    <row r="1466" spans="1:9">
      <c r="A1466" s="4" t="s">
        <v>4253</v>
      </c>
      <c r="B1466" s="4" t="s">
        <v>243</v>
      </c>
      <c r="C1466" s="4" t="s">
        <v>251</v>
      </c>
      <c r="D1466" s="4" t="s">
        <v>618</v>
      </c>
      <c r="E1466" s="54">
        <v>1127.692125</v>
      </c>
      <c r="F1466" s="123">
        <v>2386.65</v>
      </c>
      <c r="G1466" s="123">
        <v>1258.9578750000001</v>
      </c>
      <c r="I1466" s="4" t="s">
        <v>4255</v>
      </c>
    </row>
    <row r="1467" spans="1:9">
      <c r="A1467" s="4" t="s">
        <v>4254</v>
      </c>
      <c r="B1467" s="4" t="s">
        <v>243</v>
      </c>
      <c r="C1467" s="4" t="s">
        <v>288</v>
      </c>
      <c r="D1467" s="4" t="s">
        <v>1530</v>
      </c>
      <c r="E1467" s="54">
        <v>5301.3282525000004</v>
      </c>
      <c r="F1467" s="123">
        <v>8704.9725000000017</v>
      </c>
      <c r="G1467" s="123">
        <v>3403.6442475000013</v>
      </c>
      <c r="I1467" s="4" t="s">
        <v>4256</v>
      </c>
    </row>
    <row r="1468" spans="1:9">
      <c r="A1468" s="4" t="s">
        <v>4255</v>
      </c>
      <c r="B1468" s="4" t="s">
        <v>243</v>
      </c>
      <c r="C1468" s="4" t="s">
        <v>256</v>
      </c>
      <c r="D1468" s="4" t="s">
        <v>790</v>
      </c>
      <c r="E1468" s="54">
        <v>2210.4272767500001</v>
      </c>
      <c r="F1468" s="123">
        <v>5689.6455000000005</v>
      </c>
      <c r="G1468" s="123">
        <v>3479.2182232500004</v>
      </c>
      <c r="I1468" s="4" t="s">
        <v>4257</v>
      </c>
    </row>
    <row r="1469" spans="1:9">
      <c r="A1469" s="4" t="s">
        <v>4256</v>
      </c>
      <c r="B1469" s="4" t="s">
        <v>247</v>
      </c>
      <c r="C1469" s="4" t="s">
        <v>256</v>
      </c>
      <c r="D1469" s="4" t="s">
        <v>946</v>
      </c>
      <c r="E1469" s="54">
        <v>3132.0761535000006</v>
      </c>
      <c r="F1469" s="123">
        <v>5055.813000000001</v>
      </c>
      <c r="G1469" s="123">
        <v>1923.7368465000004</v>
      </c>
      <c r="I1469" s="4" t="s">
        <v>4258</v>
      </c>
    </row>
    <row r="1470" spans="1:9">
      <c r="A1470" s="4" t="s">
        <v>4257</v>
      </c>
      <c r="B1470" s="4" t="s">
        <v>247</v>
      </c>
      <c r="C1470" s="4" t="s">
        <v>276</v>
      </c>
      <c r="D1470" s="4" t="s">
        <v>1807</v>
      </c>
      <c r="E1470" s="54">
        <v>1415.0718697500001</v>
      </c>
      <c r="F1470" s="123">
        <v>1441.3770000000002</v>
      </c>
      <c r="G1470" s="123">
        <v>26.305130250000047</v>
      </c>
      <c r="I1470" s="4" t="s">
        <v>4259</v>
      </c>
    </row>
    <row r="1471" spans="1:9">
      <c r="A1471" s="4" t="s">
        <v>4258</v>
      </c>
      <c r="B1471" s="4" t="s">
        <v>275</v>
      </c>
      <c r="C1471" s="4" t="s">
        <v>254</v>
      </c>
      <c r="D1471" s="4" t="s">
        <v>1650</v>
      </c>
      <c r="E1471" s="54">
        <v>2741.3171887500002</v>
      </c>
      <c r="F1471" s="123">
        <v>7056.1575000000003</v>
      </c>
      <c r="G1471" s="123">
        <v>4314.84031125</v>
      </c>
      <c r="I1471" s="4" t="s">
        <v>4260</v>
      </c>
    </row>
    <row r="1472" spans="1:9">
      <c r="A1472" s="4" t="s">
        <v>4259</v>
      </c>
      <c r="B1472" s="4" t="s">
        <v>247</v>
      </c>
      <c r="C1472" s="4" t="s">
        <v>279</v>
      </c>
      <c r="D1472" s="4" t="s">
        <v>712</v>
      </c>
      <c r="E1472" s="54">
        <v>3790.183320000001</v>
      </c>
      <c r="F1472" s="123">
        <v>3860.6400000000003</v>
      </c>
      <c r="G1472" s="123">
        <v>70.456679999999324</v>
      </c>
      <c r="I1472" s="4" t="s">
        <v>4261</v>
      </c>
    </row>
    <row r="1473" spans="1:9">
      <c r="A1473" s="4" t="s">
        <v>4260</v>
      </c>
      <c r="B1473" s="4" t="s">
        <v>247</v>
      </c>
      <c r="C1473" s="4" t="s">
        <v>279</v>
      </c>
      <c r="D1473" s="4" t="s">
        <v>1213</v>
      </c>
      <c r="E1473" s="54">
        <v>7280.2705500000011</v>
      </c>
      <c r="F1473" s="123">
        <v>9244.7880000000005</v>
      </c>
      <c r="G1473" s="123">
        <v>1964.5174499999994</v>
      </c>
      <c r="I1473" s="4" t="s">
        <v>4262</v>
      </c>
    </row>
    <row r="1474" spans="1:9">
      <c r="A1474" s="4" t="s">
        <v>4261</v>
      </c>
      <c r="B1474" s="4" t="s">
        <v>247</v>
      </c>
      <c r="C1474" s="4" t="s">
        <v>245</v>
      </c>
      <c r="D1474" s="4" t="s">
        <v>1178</v>
      </c>
      <c r="E1474" s="54">
        <v>270.97520624999999</v>
      </c>
      <c r="F1474" s="123">
        <v>344.09550000000002</v>
      </c>
      <c r="G1474" s="123">
        <v>73.12029375000003</v>
      </c>
      <c r="I1474" s="4" t="s">
        <v>4263</v>
      </c>
    </row>
    <row r="1475" spans="1:9">
      <c r="A1475" s="4" t="s">
        <v>4262</v>
      </c>
      <c r="B1475" s="4" t="s">
        <v>247</v>
      </c>
      <c r="C1475" s="4" t="s">
        <v>303</v>
      </c>
      <c r="D1475" s="4" t="s">
        <v>636</v>
      </c>
      <c r="E1475" s="54">
        <v>3728.0959222500005</v>
      </c>
      <c r="F1475" s="123">
        <v>9596.1285000000007</v>
      </c>
      <c r="G1475" s="123">
        <v>5868.0325777500002</v>
      </c>
      <c r="I1475" s="4" t="s">
        <v>4264</v>
      </c>
    </row>
    <row r="1476" spans="1:9">
      <c r="A1476" s="4" t="s">
        <v>4263</v>
      </c>
      <c r="B1476" s="4" t="s">
        <v>275</v>
      </c>
      <c r="C1476" s="4" t="s">
        <v>288</v>
      </c>
      <c r="D1476" s="4" t="s">
        <v>1220</v>
      </c>
      <c r="E1476" s="54">
        <v>8190.6127380000016</v>
      </c>
      <c r="F1476" s="123">
        <v>8864.299500000001</v>
      </c>
      <c r="G1476" s="123">
        <v>673.68676199999936</v>
      </c>
      <c r="I1476" s="4" t="s">
        <v>4265</v>
      </c>
    </row>
    <row r="1477" spans="1:9">
      <c r="A1477" s="4" t="s">
        <v>4264</v>
      </c>
      <c r="B1477" s="4" t="s">
        <v>247</v>
      </c>
      <c r="C1477" s="4" t="s">
        <v>251</v>
      </c>
      <c r="D1477" s="4" t="s">
        <v>348</v>
      </c>
      <c r="E1477" s="54">
        <v>4113.5311350000002</v>
      </c>
      <c r="F1477" s="123">
        <v>8705.8860000000004</v>
      </c>
      <c r="G1477" s="123">
        <v>4592.3548650000002</v>
      </c>
      <c r="I1477" s="4" t="s">
        <v>4266</v>
      </c>
    </row>
    <row r="1478" spans="1:9">
      <c r="A1478" s="4" t="s">
        <v>4265</v>
      </c>
      <c r="B1478" s="4" t="s">
        <v>247</v>
      </c>
      <c r="C1478" s="4" t="s">
        <v>279</v>
      </c>
      <c r="D1478" s="4" t="s">
        <v>333</v>
      </c>
      <c r="E1478" s="54">
        <v>7461.1775700000007</v>
      </c>
      <c r="F1478" s="123">
        <v>8074.8675000000003</v>
      </c>
      <c r="G1478" s="123">
        <v>613.68992999999955</v>
      </c>
      <c r="I1478" s="4" t="s">
        <v>4267</v>
      </c>
    </row>
    <row r="1479" spans="1:9">
      <c r="A1479" s="4" t="s">
        <v>4266</v>
      </c>
      <c r="B1479" s="4" t="s">
        <v>247</v>
      </c>
      <c r="C1479" s="4" t="s">
        <v>265</v>
      </c>
      <c r="D1479" s="4" t="s">
        <v>781</v>
      </c>
      <c r="E1479" s="54">
        <v>1649.4079140000001</v>
      </c>
      <c r="F1479" s="123">
        <v>1785.0735</v>
      </c>
      <c r="G1479" s="123">
        <v>135.66558599999985</v>
      </c>
      <c r="I1479" s="4" t="s">
        <v>4268</v>
      </c>
    </row>
    <row r="1480" spans="1:9">
      <c r="A1480" s="4" t="s">
        <v>4267</v>
      </c>
      <c r="B1480" s="4" t="s">
        <v>275</v>
      </c>
      <c r="C1480" s="4" t="s">
        <v>276</v>
      </c>
      <c r="D1480" s="4" t="s">
        <v>769</v>
      </c>
      <c r="E1480" s="54">
        <v>3292.4050110000007</v>
      </c>
      <c r="F1480" s="123">
        <v>4611.2115000000003</v>
      </c>
      <c r="G1480" s="123">
        <v>1318.8064889999996</v>
      </c>
      <c r="I1480" s="4" t="s">
        <v>4269</v>
      </c>
    </row>
    <row r="1481" spans="1:9">
      <c r="A1481" s="4" t="s">
        <v>4268</v>
      </c>
      <c r="B1481" s="4" t="s">
        <v>264</v>
      </c>
      <c r="C1481" s="4" t="s">
        <v>256</v>
      </c>
      <c r="D1481" s="4" t="s">
        <v>547</v>
      </c>
      <c r="E1481" s="54">
        <v>4974.9139439999999</v>
      </c>
      <c r="F1481" s="123">
        <v>5384.1060000000007</v>
      </c>
      <c r="G1481" s="123">
        <v>409.19205600000078</v>
      </c>
      <c r="I1481" s="4" t="s">
        <v>4270</v>
      </c>
    </row>
    <row r="1482" spans="1:9">
      <c r="A1482" s="4" t="s">
        <v>4269</v>
      </c>
      <c r="B1482" s="4" t="s">
        <v>243</v>
      </c>
      <c r="C1482" s="4" t="s">
        <v>256</v>
      </c>
      <c r="D1482" s="4" t="s">
        <v>1306</v>
      </c>
      <c r="E1482" s="54">
        <v>1473.2183812500002</v>
      </c>
      <c r="F1482" s="123">
        <v>3117.9225000000001</v>
      </c>
      <c r="G1482" s="123">
        <v>1644.7041187499999</v>
      </c>
      <c r="I1482" s="4" t="s">
        <v>4271</v>
      </c>
    </row>
    <row r="1483" spans="1:9">
      <c r="A1483" s="4" t="s">
        <v>4270</v>
      </c>
      <c r="B1483" s="4" t="s">
        <v>264</v>
      </c>
      <c r="C1483" s="4" t="s">
        <v>251</v>
      </c>
      <c r="D1483" s="4" t="s">
        <v>557</v>
      </c>
      <c r="E1483" s="54">
        <v>6583.8929625000001</v>
      </c>
      <c r="F1483" s="123">
        <v>8360.4989999999998</v>
      </c>
      <c r="G1483" s="123">
        <v>1776.6060374999997</v>
      </c>
      <c r="I1483" s="4" t="s">
        <v>4272</v>
      </c>
    </row>
    <row r="1484" spans="1:9">
      <c r="A1484" s="4" t="s">
        <v>4271</v>
      </c>
      <c r="B1484" s="4" t="s">
        <v>267</v>
      </c>
      <c r="C1484" s="4" t="s">
        <v>276</v>
      </c>
      <c r="D1484" s="4" t="s">
        <v>2107</v>
      </c>
      <c r="E1484" s="54">
        <v>4925.3718937500007</v>
      </c>
      <c r="F1484" s="123">
        <v>8528.7824999999993</v>
      </c>
      <c r="G1484" s="123">
        <v>3603.4106062499986</v>
      </c>
      <c r="I1484" s="4" t="s">
        <v>4273</v>
      </c>
    </row>
    <row r="1485" spans="1:9">
      <c r="A1485" s="4" t="s">
        <v>4272</v>
      </c>
      <c r="B1485" s="4" t="s">
        <v>243</v>
      </c>
      <c r="C1485" s="4" t="s">
        <v>245</v>
      </c>
      <c r="D1485" s="4" t="s">
        <v>614</v>
      </c>
      <c r="E1485" s="54">
        <v>2834.2333530000005</v>
      </c>
      <c r="F1485" s="123">
        <v>3969.5144999999998</v>
      </c>
      <c r="G1485" s="123">
        <v>1135.2811469999992</v>
      </c>
      <c r="I1485" s="4" t="s">
        <v>4274</v>
      </c>
    </row>
    <row r="1486" spans="1:9">
      <c r="A1486" s="4" t="s">
        <v>4273</v>
      </c>
      <c r="B1486" s="4" t="s">
        <v>247</v>
      </c>
      <c r="C1486" s="4" t="s">
        <v>259</v>
      </c>
      <c r="D1486" s="4" t="s">
        <v>500</v>
      </c>
      <c r="E1486" s="54">
        <v>1152.0882450000001</v>
      </c>
      <c r="F1486" s="123">
        <v>1994.9580000000001</v>
      </c>
      <c r="G1486" s="123">
        <v>842.86975499999994</v>
      </c>
      <c r="I1486" s="4" t="s">
        <v>4275</v>
      </c>
    </row>
    <row r="1487" spans="1:9">
      <c r="A1487" s="4" t="s">
        <v>4274</v>
      </c>
      <c r="B1487" s="4" t="s">
        <v>275</v>
      </c>
      <c r="C1487" s="4" t="s">
        <v>317</v>
      </c>
      <c r="D1487" s="4" t="s">
        <v>1662</v>
      </c>
      <c r="E1487" s="54">
        <v>2956.727277</v>
      </c>
      <c r="F1487" s="123">
        <v>4855.0529999999999</v>
      </c>
      <c r="G1487" s="123">
        <v>1898.3257229999999</v>
      </c>
      <c r="I1487" s="4" t="s">
        <v>4276</v>
      </c>
    </row>
    <row r="1488" spans="1:9">
      <c r="A1488" s="4" t="s">
        <v>4275</v>
      </c>
      <c r="B1488" s="4" t="s">
        <v>264</v>
      </c>
      <c r="C1488" s="4" t="s">
        <v>317</v>
      </c>
      <c r="D1488" s="4" t="s">
        <v>2142</v>
      </c>
      <c r="E1488" s="54">
        <v>134.47964250000001</v>
      </c>
      <c r="F1488" s="123">
        <v>284.613</v>
      </c>
      <c r="G1488" s="123">
        <v>150.13335749999999</v>
      </c>
      <c r="I1488" s="4" t="s">
        <v>4277</v>
      </c>
    </row>
    <row r="1489" spans="1:9">
      <c r="A1489" s="4" t="s">
        <v>4276</v>
      </c>
      <c r="B1489" s="4" t="s">
        <v>267</v>
      </c>
      <c r="C1489" s="4" t="s">
        <v>256</v>
      </c>
      <c r="D1489" s="4" t="s">
        <v>568</v>
      </c>
      <c r="E1489" s="54">
        <v>5486.1846480000013</v>
      </c>
      <c r="F1489" s="123">
        <v>7683.7320000000009</v>
      </c>
      <c r="G1489" s="123">
        <v>2197.5473519999996</v>
      </c>
      <c r="I1489" s="4" t="s">
        <v>4278</v>
      </c>
    </row>
    <row r="1490" spans="1:9">
      <c r="A1490" s="4" t="s">
        <v>4277</v>
      </c>
      <c r="B1490" s="4" t="s">
        <v>267</v>
      </c>
      <c r="C1490" s="4" t="s">
        <v>254</v>
      </c>
      <c r="D1490" s="4" t="s">
        <v>1850</v>
      </c>
      <c r="E1490" s="54">
        <v>2507.4177344999998</v>
      </c>
      <c r="F1490" s="123">
        <v>4117.2705000000005</v>
      </c>
      <c r="G1490" s="123">
        <v>1609.8527655000007</v>
      </c>
      <c r="I1490" s="4" t="s">
        <v>4279</v>
      </c>
    </row>
    <row r="1491" spans="1:9">
      <c r="A1491" s="4" t="s">
        <v>4278</v>
      </c>
      <c r="B1491" s="4" t="s">
        <v>247</v>
      </c>
      <c r="C1491" s="4" t="s">
        <v>259</v>
      </c>
      <c r="D1491" s="4" t="s">
        <v>1654</v>
      </c>
      <c r="E1491" s="54">
        <v>3716.5208850000004</v>
      </c>
      <c r="F1491" s="123">
        <v>6435.5340000000006</v>
      </c>
      <c r="G1491" s="123">
        <v>2719.0131150000002</v>
      </c>
      <c r="I1491" s="4" t="s">
        <v>4280</v>
      </c>
    </row>
    <row r="1492" spans="1:9">
      <c r="A1492" s="4" t="s">
        <v>4279</v>
      </c>
      <c r="B1492" s="4" t="s">
        <v>267</v>
      </c>
      <c r="C1492" s="4" t="s">
        <v>281</v>
      </c>
      <c r="D1492" s="4" t="s">
        <v>575</v>
      </c>
      <c r="E1492" s="54">
        <v>138.80463975000001</v>
      </c>
      <c r="F1492" s="123">
        <v>357.2835</v>
      </c>
      <c r="G1492" s="123">
        <v>218.47886025</v>
      </c>
      <c r="I1492" s="4" t="s">
        <v>4281</v>
      </c>
    </row>
    <row r="1493" spans="1:9">
      <c r="A1493" s="4" t="s">
        <v>4280</v>
      </c>
      <c r="B1493" s="4" t="s">
        <v>247</v>
      </c>
      <c r="C1493" s="4" t="s">
        <v>279</v>
      </c>
      <c r="D1493" s="4" t="s">
        <v>2150</v>
      </c>
      <c r="E1493" s="54">
        <v>2404.8170999999998</v>
      </c>
      <c r="F1493" s="123">
        <v>5089.5600000000004</v>
      </c>
      <c r="G1493" s="123">
        <v>2684.7429000000006</v>
      </c>
      <c r="I1493" s="4" t="s">
        <v>4282</v>
      </c>
    </row>
    <row r="1494" spans="1:9">
      <c r="A1494" s="4" t="s">
        <v>4281</v>
      </c>
      <c r="B1494" s="4" t="s">
        <v>247</v>
      </c>
      <c r="C1494" s="4" t="s">
        <v>279</v>
      </c>
      <c r="D1494" s="4" t="s">
        <v>392</v>
      </c>
      <c r="E1494" s="54">
        <v>5343.7688246250009</v>
      </c>
      <c r="F1494" s="123">
        <v>5443.1054999999997</v>
      </c>
      <c r="G1494" s="123">
        <v>99.336675374998777</v>
      </c>
      <c r="I1494" s="4" t="s">
        <v>4283</v>
      </c>
    </row>
    <row r="1495" spans="1:9">
      <c r="A1495" s="4" t="s">
        <v>4282</v>
      </c>
      <c r="B1495" s="4" t="s">
        <v>275</v>
      </c>
      <c r="C1495" s="4" t="s">
        <v>256</v>
      </c>
      <c r="D1495" s="4" t="s">
        <v>485</v>
      </c>
      <c r="E1495" s="54">
        <v>3454.2703125000003</v>
      </c>
      <c r="F1495" s="123">
        <v>7310.625</v>
      </c>
      <c r="G1495" s="123">
        <v>3856.3546874999997</v>
      </c>
      <c r="I1495" s="4" t="s">
        <v>4284</v>
      </c>
    </row>
    <row r="1496" spans="1:9">
      <c r="A1496" s="4" t="s">
        <v>4283</v>
      </c>
      <c r="B1496" s="4" t="s">
        <v>264</v>
      </c>
      <c r="C1496" s="4" t="s">
        <v>317</v>
      </c>
      <c r="D1496" s="4" t="s">
        <v>708</v>
      </c>
      <c r="E1496" s="54">
        <v>10236.030824250001</v>
      </c>
      <c r="F1496" s="123">
        <v>10426.311</v>
      </c>
      <c r="G1496" s="123">
        <v>190.28017574999831</v>
      </c>
      <c r="I1496" s="4" t="s">
        <v>4285</v>
      </c>
    </row>
    <row r="1497" spans="1:9">
      <c r="A1497" s="4" t="s">
        <v>4284</v>
      </c>
      <c r="B1497" s="4" t="s">
        <v>275</v>
      </c>
      <c r="C1497" s="4" t="s">
        <v>268</v>
      </c>
      <c r="D1497" s="4" t="s">
        <v>1786</v>
      </c>
      <c r="E1497" s="54">
        <v>4140.309096</v>
      </c>
      <c r="F1497" s="123">
        <v>4480.8539999999994</v>
      </c>
      <c r="G1497" s="123">
        <v>340.54490399999941</v>
      </c>
      <c r="I1497" s="4" t="s">
        <v>4286</v>
      </c>
    </row>
    <row r="1498" spans="1:9">
      <c r="A1498" s="4" t="s">
        <v>4285</v>
      </c>
      <c r="B1498" s="4" t="s">
        <v>267</v>
      </c>
      <c r="C1498" s="4" t="s">
        <v>317</v>
      </c>
      <c r="D1498" s="4" t="s">
        <v>329</v>
      </c>
      <c r="E1498" s="54">
        <v>2845.1544975000002</v>
      </c>
      <c r="F1498" s="123">
        <v>7323.4350000000004</v>
      </c>
      <c r="G1498" s="123">
        <v>4478.2805024999998</v>
      </c>
      <c r="I1498" s="4" t="s">
        <v>4287</v>
      </c>
    </row>
    <row r="1499" spans="1:9">
      <c r="A1499" s="4" t="s">
        <v>4286</v>
      </c>
      <c r="B1499" s="4" t="s">
        <v>247</v>
      </c>
      <c r="C1499" s="4" t="s">
        <v>254</v>
      </c>
      <c r="D1499" s="4" t="s">
        <v>1053</v>
      </c>
      <c r="E1499" s="54">
        <v>9719.5503116250038</v>
      </c>
      <c r="F1499" s="123">
        <v>9900.2295000000013</v>
      </c>
      <c r="G1499" s="123">
        <v>180.67918837499747</v>
      </c>
      <c r="I1499" s="4" t="s">
        <v>4288</v>
      </c>
    </row>
    <row r="1500" spans="1:9">
      <c r="A1500" s="4" t="s">
        <v>4287</v>
      </c>
      <c r="B1500" s="4" t="s">
        <v>247</v>
      </c>
      <c r="C1500" s="4" t="s">
        <v>303</v>
      </c>
      <c r="D1500" s="4" t="s">
        <v>576</v>
      </c>
      <c r="E1500" s="54">
        <v>227.87848125000002</v>
      </c>
      <c r="F1500" s="123">
        <v>289.36949999999996</v>
      </c>
      <c r="G1500" s="123">
        <v>61.491018749999938</v>
      </c>
      <c r="I1500" s="4" t="s">
        <v>4289</v>
      </c>
    </row>
    <row r="1501" spans="1:9">
      <c r="A1501" s="4" t="s">
        <v>4288</v>
      </c>
      <c r="B1501" s="4" t="s">
        <v>264</v>
      </c>
      <c r="C1501" s="4" t="s">
        <v>265</v>
      </c>
      <c r="D1501" s="4" t="s">
        <v>1485</v>
      </c>
      <c r="E1501" s="54">
        <v>2405.2196227500003</v>
      </c>
      <c r="F1501" s="123">
        <v>6191.0414999999994</v>
      </c>
      <c r="G1501" s="123">
        <v>3785.821877249999</v>
      </c>
      <c r="I1501" s="4" t="s">
        <v>4290</v>
      </c>
    </row>
    <row r="1502" spans="1:9">
      <c r="A1502" s="4" t="s">
        <v>4289</v>
      </c>
      <c r="B1502" s="4" t="s">
        <v>243</v>
      </c>
      <c r="C1502" s="4" t="s">
        <v>262</v>
      </c>
      <c r="D1502" s="4" t="s">
        <v>1317</v>
      </c>
      <c r="E1502" s="54">
        <v>5474.8116990000017</v>
      </c>
      <c r="F1502" s="123">
        <v>7667.8035</v>
      </c>
      <c r="G1502" s="123">
        <v>2192.9918009999983</v>
      </c>
      <c r="I1502" s="4" t="s">
        <v>4291</v>
      </c>
    </row>
    <row r="1503" spans="1:9">
      <c r="A1503" s="4" t="s">
        <v>4290</v>
      </c>
      <c r="B1503" s="4" t="s">
        <v>247</v>
      </c>
      <c r="C1503" s="4" t="s">
        <v>251</v>
      </c>
      <c r="D1503" s="4" t="s">
        <v>1367</v>
      </c>
      <c r="E1503" s="54">
        <v>2917.7230320000008</v>
      </c>
      <c r="F1503" s="123">
        <v>6462.2880000000005</v>
      </c>
      <c r="G1503" s="123">
        <v>3544.5649679999997</v>
      </c>
      <c r="I1503" s="4" t="s">
        <v>4292</v>
      </c>
    </row>
    <row r="1504" spans="1:9">
      <c r="A1504" s="4" t="s">
        <v>4291</v>
      </c>
      <c r="B1504" s="4" t="s">
        <v>264</v>
      </c>
      <c r="C1504" s="4" t="s">
        <v>281</v>
      </c>
      <c r="D1504" s="4" t="s">
        <v>585</v>
      </c>
      <c r="E1504" s="54">
        <v>1958.7015000000001</v>
      </c>
      <c r="F1504" s="123">
        <v>2487.2400000000002</v>
      </c>
      <c r="G1504" s="123">
        <v>528.53850000000011</v>
      </c>
      <c r="I1504" s="4" t="s">
        <v>4293</v>
      </c>
    </row>
    <row r="1505" spans="1:9">
      <c r="A1505" s="4" t="s">
        <v>4292</v>
      </c>
      <c r="B1505" s="4" t="s">
        <v>275</v>
      </c>
      <c r="C1505" s="4" t="s">
        <v>268</v>
      </c>
      <c r="D1505" s="4" t="s">
        <v>685</v>
      </c>
      <c r="E1505" s="54">
        <v>3535.1417744999999</v>
      </c>
      <c r="F1505" s="123">
        <v>5804.8305</v>
      </c>
      <c r="G1505" s="123">
        <v>2269.6887255000001</v>
      </c>
      <c r="I1505" s="4" t="s">
        <v>4294</v>
      </c>
    </row>
    <row r="1506" spans="1:9">
      <c r="A1506" s="4" t="s">
        <v>4293</v>
      </c>
      <c r="B1506" s="4" t="s">
        <v>264</v>
      </c>
      <c r="C1506" s="4" t="s">
        <v>256</v>
      </c>
      <c r="D1506" s="4" t="s">
        <v>1025</v>
      </c>
      <c r="E1506" s="54">
        <v>1791.8962267500001</v>
      </c>
      <c r="F1506" s="123">
        <v>4612.3455000000004</v>
      </c>
      <c r="G1506" s="123">
        <v>2820.4492732500003</v>
      </c>
      <c r="I1506" s="4" t="s">
        <v>4295</v>
      </c>
    </row>
    <row r="1507" spans="1:9">
      <c r="A1507" s="4" t="s">
        <v>4294</v>
      </c>
      <c r="B1507" s="4" t="s">
        <v>264</v>
      </c>
      <c r="C1507" s="4" t="s">
        <v>317</v>
      </c>
      <c r="D1507" s="4" t="s">
        <v>1439</v>
      </c>
      <c r="E1507" s="54">
        <v>317.4494400000001</v>
      </c>
      <c r="F1507" s="123">
        <v>549.69600000000003</v>
      </c>
      <c r="G1507" s="123">
        <v>232.24655999999993</v>
      </c>
      <c r="I1507" s="4" t="s">
        <v>4296</v>
      </c>
    </row>
    <row r="1508" spans="1:9">
      <c r="A1508" s="4" t="s">
        <v>4295</v>
      </c>
      <c r="B1508" s="4" t="s">
        <v>264</v>
      </c>
      <c r="C1508" s="4" t="s">
        <v>259</v>
      </c>
      <c r="D1508" s="4" t="s">
        <v>1265</v>
      </c>
      <c r="E1508" s="54">
        <v>4032.5388390000007</v>
      </c>
      <c r="F1508" s="123">
        <v>8931.4260000000013</v>
      </c>
      <c r="G1508" s="123">
        <v>4898.8871610000006</v>
      </c>
      <c r="I1508" s="4" t="s">
        <v>4297</v>
      </c>
    </row>
    <row r="1509" spans="1:9">
      <c r="A1509" s="4" t="s">
        <v>4296</v>
      </c>
      <c r="B1509" s="4" t="s">
        <v>247</v>
      </c>
      <c r="C1509" s="4" t="s">
        <v>276</v>
      </c>
      <c r="D1509" s="4" t="s">
        <v>1102</v>
      </c>
      <c r="E1509" s="54">
        <v>6771.2683500000003</v>
      </c>
      <c r="F1509" s="123">
        <v>7328.2125000000005</v>
      </c>
      <c r="G1509" s="123">
        <v>556.94415000000026</v>
      </c>
      <c r="I1509" s="4" t="s">
        <v>4298</v>
      </c>
    </row>
    <row r="1510" spans="1:9">
      <c r="A1510" s="4" t="s">
        <v>4297</v>
      </c>
      <c r="B1510" s="4" t="s">
        <v>264</v>
      </c>
      <c r="C1510" s="4" t="s">
        <v>254</v>
      </c>
      <c r="D1510" s="4" t="s">
        <v>1525</v>
      </c>
      <c r="E1510" s="54">
        <v>3773.8063440000001</v>
      </c>
      <c r="F1510" s="123">
        <v>4084.2060000000001</v>
      </c>
      <c r="G1510" s="123">
        <v>310.39965600000005</v>
      </c>
      <c r="I1510" s="4" t="s">
        <v>4299</v>
      </c>
    </row>
    <row r="1511" spans="1:9">
      <c r="A1511" s="4" t="s">
        <v>4298</v>
      </c>
      <c r="B1511" s="4" t="s">
        <v>247</v>
      </c>
      <c r="C1511" s="4" t="s">
        <v>279</v>
      </c>
      <c r="D1511" s="4" t="s">
        <v>1522</v>
      </c>
      <c r="E1511" s="54">
        <v>2159.7615585000003</v>
      </c>
      <c r="F1511" s="123">
        <v>3546.4065000000005</v>
      </c>
      <c r="G1511" s="123">
        <v>1386.6449415000002</v>
      </c>
      <c r="I1511" s="4" t="s">
        <v>4300</v>
      </c>
    </row>
    <row r="1512" spans="1:9">
      <c r="A1512" s="4" t="s">
        <v>4299</v>
      </c>
      <c r="B1512" s="4" t="s">
        <v>275</v>
      </c>
      <c r="C1512" s="4" t="s">
        <v>279</v>
      </c>
      <c r="D1512" s="4" t="s">
        <v>1848</v>
      </c>
      <c r="E1512" s="54">
        <v>1222.4598828750002</v>
      </c>
      <c r="F1512" s="123">
        <v>1245.1845000000001</v>
      </c>
      <c r="G1512" s="123">
        <v>22.724617124999895</v>
      </c>
      <c r="I1512" s="4" t="s">
        <v>4301</v>
      </c>
    </row>
    <row r="1513" spans="1:9">
      <c r="A1513" s="4" t="s">
        <v>4300</v>
      </c>
      <c r="B1513" s="4" t="s">
        <v>247</v>
      </c>
      <c r="C1513" s="4" t="s">
        <v>279</v>
      </c>
      <c r="D1513" s="4" t="s">
        <v>1145</v>
      </c>
      <c r="E1513" s="54">
        <v>2966.4999472500003</v>
      </c>
      <c r="F1513" s="123">
        <v>7635.7785000000003</v>
      </c>
      <c r="G1513" s="123">
        <v>4669.27855275</v>
      </c>
      <c r="I1513" s="4" t="s">
        <v>4302</v>
      </c>
    </row>
    <row r="1514" spans="1:9">
      <c r="A1514" s="4" t="s">
        <v>4301</v>
      </c>
      <c r="B1514" s="4" t="s">
        <v>243</v>
      </c>
      <c r="C1514" s="4" t="s">
        <v>288</v>
      </c>
      <c r="D1514" s="4" t="s">
        <v>495</v>
      </c>
      <c r="E1514" s="54">
        <v>3846.1250520000003</v>
      </c>
      <c r="F1514" s="123">
        <v>4162.473</v>
      </c>
      <c r="G1514" s="123">
        <v>316.34794799999963</v>
      </c>
      <c r="I1514" s="4" t="s">
        <v>4303</v>
      </c>
    </row>
    <row r="1515" spans="1:9">
      <c r="A1515" s="4" t="s">
        <v>4302</v>
      </c>
      <c r="B1515" s="4" t="s">
        <v>247</v>
      </c>
      <c r="C1515" s="4" t="s">
        <v>259</v>
      </c>
      <c r="D1515" s="4" t="s">
        <v>271</v>
      </c>
      <c r="E1515" s="54">
        <v>2527.1753062499997</v>
      </c>
      <c r="F1515" s="123">
        <v>5597.2875000000004</v>
      </c>
      <c r="G1515" s="123">
        <v>3070.1121937500006</v>
      </c>
      <c r="I1515" s="4" t="s">
        <v>4304</v>
      </c>
    </row>
    <row r="1516" spans="1:9">
      <c r="A1516" s="4" t="s">
        <v>4303</v>
      </c>
      <c r="B1516" s="4" t="s">
        <v>275</v>
      </c>
      <c r="C1516" s="4" t="s">
        <v>254</v>
      </c>
      <c r="D1516" s="4" t="s">
        <v>1499</v>
      </c>
      <c r="E1516" s="54">
        <v>3762.1529190000001</v>
      </c>
      <c r="F1516" s="123">
        <v>6177.5910000000003</v>
      </c>
      <c r="G1516" s="123">
        <v>2415.4380810000002</v>
      </c>
      <c r="I1516" s="4" t="s">
        <v>4305</v>
      </c>
    </row>
    <row r="1517" spans="1:9">
      <c r="A1517" s="4" t="s">
        <v>4304</v>
      </c>
      <c r="B1517" s="4" t="s">
        <v>243</v>
      </c>
      <c r="C1517" s="4" t="s">
        <v>276</v>
      </c>
      <c r="D1517" s="4" t="s">
        <v>895</v>
      </c>
      <c r="E1517" s="54">
        <v>4145.3355037499996</v>
      </c>
      <c r="F1517" s="123">
        <v>9181.2525000000005</v>
      </c>
      <c r="G1517" s="123">
        <v>5035.9169962500009</v>
      </c>
      <c r="I1517" s="4" t="s">
        <v>4306</v>
      </c>
    </row>
    <row r="1518" spans="1:9">
      <c r="A1518" s="4" t="s">
        <v>4305</v>
      </c>
      <c r="B1518" s="4" t="s">
        <v>275</v>
      </c>
      <c r="C1518" s="4" t="s">
        <v>276</v>
      </c>
      <c r="D1518" s="4" t="s">
        <v>1212</v>
      </c>
      <c r="E1518" s="54">
        <v>772.74671512500004</v>
      </c>
      <c r="F1518" s="123">
        <v>787.11149999999998</v>
      </c>
      <c r="G1518" s="123">
        <v>14.364784874999941</v>
      </c>
      <c r="I1518" s="4" t="s">
        <v>4307</v>
      </c>
    </row>
    <row r="1519" spans="1:9">
      <c r="A1519" s="4" t="s">
        <v>4306</v>
      </c>
      <c r="B1519" s="4" t="s">
        <v>247</v>
      </c>
      <c r="C1519" s="4" t="s">
        <v>279</v>
      </c>
      <c r="D1519" s="4" t="s">
        <v>1732</v>
      </c>
      <c r="E1519" s="54">
        <v>4878.1395258749999</v>
      </c>
      <c r="F1519" s="123">
        <v>4968.8204999999998</v>
      </c>
      <c r="G1519" s="123">
        <v>90.680974124999921</v>
      </c>
      <c r="I1519" s="4" t="s">
        <v>4308</v>
      </c>
    </row>
    <row r="1520" spans="1:9">
      <c r="A1520" s="4" t="s">
        <v>4307</v>
      </c>
      <c r="B1520" s="4" t="s">
        <v>247</v>
      </c>
      <c r="C1520" s="4" t="s">
        <v>251</v>
      </c>
      <c r="D1520" s="4" t="s">
        <v>1987</v>
      </c>
      <c r="E1520" s="54">
        <v>4276.8829372500004</v>
      </c>
      <c r="F1520" s="123">
        <v>4356.3869999999997</v>
      </c>
      <c r="G1520" s="123">
        <v>79.504062749999321</v>
      </c>
      <c r="I1520" s="4" t="s">
        <v>4309</v>
      </c>
    </row>
    <row r="1521" spans="1:9">
      <c r="A1521" s="4" t="s">
        <v>4308</v>
      </c>
      <c r="B1521" s="4" t="s">
        <v>267</v>
      </c>
      <c r="C1521" s="4" t="s">
        <v>279</v>
      </c>
      <c r="D1521" s="4" t="s">
        <v>1794</v>
      </c>
      <c r="E1521" s="54">
        <v>268.90305750000005</v>
      </c>
      <c r="F1521" s="123">
        <v>465.63299999999998</v>
      </c>
      <c r="G1521" s="123">
        <v>196.72994249999994</v>
      </c>
      <c r="I1521" s="4" t="s">
        <v>4310</v>
      </c>
    </row>
    <row r="1522" spans="1:9">
      <c r="A1522" s="4" t="s">
        <v>4309</v>
      </c>
      <c r="B1522" s="4" t="s">
        <v>264</v>
      </c>
      <c r="C1522" s="4" t="s">
        <v>281</v>
      </c>
      <c r="D1522" s="4" t="s">
        <v>1253</v>
      </c>
      <c r="E1522" s="54">
        <v>746.28996749999999</v>
      </c>
      <c r="F1522" s="123">
        <v>1204.665</v>
      </c>
      <c r="G1522" s="123">
        <v>458.37503249999997</v>
      </c>
      <c r="I1522" s="4" t="s">
        <v>4311</v>
      </c>
    </row>
    <row r="1523" spans="1:9">
      <c r="A1523" s="4" t="s">
        <v>4310</v>
      </c>
      <c r="B1523" s="4" t="s">
        <v>247</v>
      </c>
      <c r="C1523" s="4" t="s">
        <v>279</v>
      </c>
      <c r="D1523" s="4" t="s">
        <v>2138</v>
      </c>
      <c r="E1523" s="54">
        <v>4940.7088815000006</v>
      </c>
      <c r="F1523" s="123">
        <v>7975.317</v>
      </c>
      <c r="G1523" s="123">
        <v>3034.6081184999994</v>
      </c>
      <c r="I1523" s="4" t="s">
        <v>4312</v>
      </c>
    </row>
    <row r="1524" spans="1:9">
      <c r="A1524" s="4" t="s">
        <v>4311</v>
      </c>
      <c r="B1524" s="4" t="s">
        <v>275</v>
      </c>
      <c r="C1524" s="4" t="s">
        <v>245</v>
      </c>
      <c r="D1524" s="4" t="s">
        <v>1397</v>
      </c>
      <c r="E1524" s="54">
        <v>5732.7326437499996</v>
      </c>
      <c r="F1524" s="123">
        <v>7279.6605000000009</v>
      </c>
      <c r="G1524" s="123">
        <v>1546.9278562500012</v>
      </c>
      <c r="I1524" s="4" t="s">
        <v>4313</v>
      </c>
    </row>
    <row r="1525" spans="1:9">
      <c r="A1525" s="4" t="s">
        <v>4312</v>
      </c>
      <c r="B1525" s="4" t="s">
        <v>243</v>
      </c>
      <c r="C1525" s="4" t="s">
        <v>303</v>
      </c>
      <c r="D1525" s="4" t="s">
        <v>1064</v>
      </c>
      <c r="E1525" s="54">
        <v>274.17852000000011</v>
      </c>
      <c r="F1525" s="123">
        <v>474.76800000000003</v>
      </c>
      <c r="G1525" s="123">
        <v>200.58947999999992</v>
      </c>
      <c r="I1525" s="4" t="s">
        <v>4314</v>
      </c>
    </row>
    <row r="1526" spans="1:9">
      <c r="A1526" s="4" t="s">
        <v>4313</v>
      </c>
      <c r="B1526" s="4" t="s">
        <v>247</v>
      </c>
      <c r="C1526" s="4" t="s">
        <v>281</v>
      </c>
      <c r="D1526" s="4" t="s">
        <v>1062</v>
      </c>
      <c r="E1526" s="54">
        <v>3775.9698900000003</v>
      </c>
      <c r="F1526" s="123">
        <v>6538.4760000000006</v>
      </c>
      <c r="G1526" s="123">
        <v>2762.5061100000003</v>
      </c>
      <c r="I1526" s="4" t="s">
        <v>4315</v>
      </c>
    </row>
    <row r="1527" spans="1:9">
      <c r="A1527" s="4" t="s">
        <v>4314</v>
      </c>
      <c r="B1527" s="4" t="s">
        <v>243</v>
      </c>
      <c r="C1527" s="4" t="s">
        <v>265</v>
      </c>
      <c r="D1527" s="4" t="s">
        <v>1840</v>
      </c>
      <c r="E1527" s="54">
        <v>3295.7434912500003</v>
      </c>
      <c r="F1527" s="123">
        <v>6975.1185000000005</v>
      </c>
      <c r="G1527" s="123">
        <v>3679.3750087500002</v>
      </c>
      <c r="I1527" s="4" t="s">
        <v>4316</v>
      </c>
    </row>
    <row r="1528" spans="1:9">
      <c r="A1528" s="4" t="s">
        <v>4315</v>
      </c>
      <c r="B1528" s="4" t="s">
        <v>275</v>
      </c>
      <c r="C1528" s="4" t="s">
        <v>281</v>
      </c>
      <c r="D1528" s="4" t="s">
        <v>1886</v>
      </c>
      <c r="E1528" s="54">
        <v>3568.4993452500003</v>
      </c>
      <c r="F1528" s="123">
        <v>9185.326500000001</v>
      </c>
      <c r="G1528" s="123">
        <v>5616.8271547500008</v>
      </c>
      <c r="I1528" s="4" t="s">
        <v>4317</v>
      </c>
    </row>
    <row r="1529" spans="1:9">
      <c r="A1529" s="4" t="s">
        <v>4316</v>
      </c>
      <c r="B1529" s="4" t="s">
        <v>243</v>
      </c>
      <c r="C1529" s="4" t="s">
        <v>279</v>
      </c>
      <c r="D1529" s="4" t="s">
        <v>431</v>
      </c>
      <c r="E1529" s="54">
        <v>4168.9036462500007</v>
      </c>
      <c r="F1529" s="123">
        <v>8823.076500000001</v>
      </c>
      <c r="G1529" s="123">
        <v>4654.1728537500003</v>
      </c>
      <c r="I1529" s="4" t="s">
        <v>4318</v>
      </c>
    </row>
    <row r="1530" spans="1:9">
      <c r="A1530" s="4" t="s">
        <v>4317</v>
      </c>
      <c r="B1530" s="4" t="s">
        <v>267</v>
      </c>
      <c r="C1530" s="4" t="s">
        <v>279</v>
      </c>
      <c r="D1530" s="4" t="s">
        <v>2034</v>
      </c>
      <c r="E1530" s="54">
        <v>4144.2546127500009</v>
      </c>
      <c r="F1530" s="123">
        <v>9178.8585000000003</v>
      </c>
      <c r="G1530" s="123">
        <v>5034.6038872499994</v>
      </c>
      <c r="I1530" s="4" t="s">
        <v>4319</v>
      </c>
    </row>
    <row r="1531" spans="1:9">
      <c r="A1531" s="4" t="s">
        <v>4318</v>
      </c>
      <c r="B1531" s="4" t="s">
        <v>264</v>
      </c>
      <c r="C1531" s="4" t="s">
        <v>279</v>
      </c>
      <c r="D1531" s="4" t="s">
        <v>1760</v>
      </c>
      <c r="E1531" s="54">
        <v>899.80774537500008</v>
      </c>
      <c r="F1531" s="123">
        <v>916.53449999999998</v>
      </c>
      <c r="G1531" s="123">
        <v>16.726754624999899</v>
      </c>
      <c r="I1531" s="4" t="s">
        <v>4320</v>
      </c>
    </row>
    <row r="1532" spans="1:9">
      <c r="A1532" s="4" t="s">
        <v>4319</v>
      </c>
      <c r="B1532" s="4" t="s">
        <v>247</v>
      </c>
      <c r="C1532" s="4" t="s">
        <v>281</v>
      </c>
      <c r="D1532" s="4" t="s">
        <v>613</v>
      </c>
      <c r="E1532" s="54">
        <v>4459.4697262500013</v>
      </c>
      <c r="F1532" s="123">
        <v>7722.0255000000006</v>
      </c>
      <c r="G1532" s="123">
        <v>3262.5557737499994</v>
      </c>
      <c r="I1532" s="4" t="s">
        <v>4321</v>
      </c>
    </row>
    <row r="1533" spans="1:9">
      <c r="A1533" s="4" t="s">
        <v>4320</v>
      </c>
      <c r="B1533" s="4" t="s">
        <v>267</v>
      </c>
      <c r="C1533" s="4" t="s">
        <v>281</v>
      </c>
      <c r="D1533" s="4" t="s">
        <v>847</v>
      </c>
      <c r="E1533" s="54">
        <v>440.94763125000003</v>
      </c>
      <c r="F1533" s="123">
        <v>559.93349999999998</v>
      </c>
      <c r="G1533" s="123">
        <v>118.98586874999995</v>
      </c>
      <c r="I1533" s="4" t="s">
        <v>4322</v>
      </c>
    </row>
    <row r="1534" spans="1:9">
      <c r="A1534" s="4" t="s">
        <v>4321</v>
      </c>
      <c r="B1534" s="4" t="s">
        <v>264</v>
      </c>
      <c r="C1534" s="4" t="s">
        <v>256</v>
      </c>
      <c r="D1534" s="4" t="s">
        <v>1298</v>
      </c>
      <c r="E1534" s="54">
        <v>7629.0221700000011</v>
      </c>
      <c r="F1534" s="123">
        <v>8256.5174999999999</v>
      </c>
      <c r="G1534" s="123">
        <v>627.49532999999883</v>
      </c>
      <c r="I1534" s="4" t="s">
        <v>4323</v>
      </c>
    </row>
    <row r="1535" spans="1:9">
      <c r="A1535" s="4" t="s">
        <v>4322</v>
      </c>
      <c r="B1535" s="4" t="s">
        <v>243</v>
      </c>
      <c r="C1535" s="4" t="s">
        <v>268</v>
      </c>
      <c r="D1535" s="4" t="s">
        <v>1403</v>
      </c>
      <c r="E1535" s="54">
        <v>4843.1413800000009</v>
      </c>
      <c r="F1535" s="123">
        <v>8386.3919999999998</v>
      </c>
      <c r="G1535" s="123">
        <v>3543.2506199999989</v>
      </c>
      <c r="I1535" s="4" t="s">
        <v>4324</v>
      </c>
    </row>
    <row r="1536" spans="1:9">
      <c r="A1536" s="4" t="s">
        <v>4323</v>
      </c>
      <c r="B1536" s="4" t="s">
        <v>247</v>
      </c>
      <c r="C1536" s="4" t="s">
        <v>279</v>
      </c>
      <c r="D1536" s="4" t="s">
        <v>1242</v>
      </c>
      <c r="E1536" s="54">
        <v>2066.0982300000005</v>
      </c>
      <c r="F1536" s="123">
        <v>2893.6950000000002</v>
      </c>
      <c r="G1536" s="123">
        <v>827.59676999999965</v>
      </c>
      <c r="I1536" s="4" t="s">
        <v>4325</v>
      </c>
    </row>
    <row r="1537" spans="1:9">
      <c r="A1537" s="4" t="s">
        <v>4324</v>
      </c>
      <c r="B1537" s="4" t="s">
        <v>243</v>
      </c>
      <c r="C1537" s="4" t="s">
        <v>268</v>
      </c>
      <c r="D1537" s="4" t="s">
        <v>1899</v>
      </c>
      <c r="E1537" s="54">
        <v>1757.2538024999999</v>
      </c>
      <c r="F1537" s="123">
        <v>3892.0349999999999</v>
      </c>
      <c r="G1537" s="123">
        <v>2134.7811975</v>
      </c>
      <c r="I1537" s="4" t="s">
        <v>4326</v>
      </c>
    </row>
    <row r="1538" spans="1:9">
      <c r="A1538" s="4" t="s">
        <v>4325</v>
      </c>
      <c r="B1538" s="4" t="s">
        <v>264</v>
      </c>
      <c r="C1538" s="4" t="s">
        <v>288</v>
      </c>
      <c r="D1538" s="4" t="s">
        <v>2018</v>
      </c>
      <c r="E1538" s="54">
        <v>6821.5352940000012</v>
      </c>
      <c r="F1538" s="123">
        <v>9553.9710000000014</v>
      </c>
      <c r="G1538" s="123">
        <v>2732.4357060000002</v>
      </c>
      <c r="I1538" s="4" t="s">
        <v>4327</v>
      </c>
    </row>
    <row r="1539" spans="1:9">
      <c r="A1539" s="4" t="s">
        <v>4326</v>
      </c>
      <c r="B1539" s="4" t="s">
        <v>264</v>
      </c>
      <c r="C1539" s="4" t="s">
        <v>259</v>
      </c>
      <c r="D1539" s="4" t="s">
        <v>468</v>
      </c>
      <c r="E1539" s="54">
        <v>5560.5618337500018</v>
      </c>
      <c r="F1539" s="123">
        <v>9628.6785</v>
      </c>
      <c r="G1539" s="123">
        <v>4068.1166662499982</v>
      </c>
      <c r="I1539" s="4" t="s">
        <v>4328</v>
      </c>
    </row>
    <row r="1540" spans="1:9">
      <c r="A1540" s="4" t="s">
        <v>4327</v>
      </c>
      <c r="B1540" s="4" t="s">
        <v>243</v>
      </c>
      <c r="C1540" s="4" t="s">
        <v>259</v>
      </c>
      <c r="D1540" s="4" t="s">
        <v>1780</v>
      </c>
      <c r="E1540" s="54">
        <v>4969.0387766250014</v>
      </c>
      <c r="F1540" s="123">
        <v>5061.4095000000007</v>
      </c>
      <c r="G1540" s="123">
        <v>92.370723374999216</v>
      </c>
      <c r="I1540" s="4" t="s">
        <v>4329</v>
      </c>
    </row>
    <row r="1541" spans="1:9">
      <c r="A1541" s="4" t="s">
        <v>4328</v>
      </c>
      <c r="B1541" s="4" t="s">
        <v>264</v>
      </c>
      <c r="C1541" s="4" t="s">
        <v>265</v>
      </c>
      <c r="D1541" s="4" t="s">
        <v>502</v>
      </c>
      <c r="E1541" s="54">
        <v>5600.2733325000008</v>
      </c>
      <c r="F1541" s="123">
        <v>9697.4430000000011</v>
      </c>
      <c r="G1541" s="123">
        <v>4097.1696675000003</v>
      </c>
      <c r="I1541" s="4" t="s">
        <v>4330</v>
      </c>
    </row>
    <row r="1542" spans="1:9">
      <c r="A1542" s="4" t="s">
        <v>4329</v>
      </c>
      <c r="B1542" s="4" t="s">
        <v>264</v>
      </c>
      <c r="C1542" s="4" t="s">
        <v>245</v>
      </c>
      <c r="D1542" s="4" t="s">
        <v>1163</v>
      </c>
      <c r="E1542" s="54">
        <v>1791.6314062500003</v>
      </c>
      <c r="F1542" s="123">
        <v>2275.0875000000001</v>
      </c>
      <c r="G1542" s="123">
        <v>483.45609374999981</v>
      </c>
      <c r="I1542" s="4" t="s">
        <v>4331</v>
      </c>
    </row>
    <row r="1543" spans="1:9">
      <c r="A1543" s="4" t="s">
        <v>4330</v>
      </c>
      <c r="B1543" s="4" t="s">
        <v>243</v>
      </c>
      <c r="C1543" s="4" t="s">
        <v>262</v>
      </c>
      <c r="D1543" s="4" t="s">
        <v>2027</v>
      </c>
      <c r="E1543" s="54">
        <v>881.39869650000003</v>
      </c>
      <c r="F1543" s="123">
        <v>1447.2884999999999</v>
      </c>
      <c r="G1543" s="123">
        <v>565.88980349999986</v>
      </c>
      <c r="I1543" s="4" t="s">
        <v>4332</v>
      </c>
    </row>
    <row r="1544" spans="1:9">
      <c r="A1544" s="4" t="s">
        <v>4331</v>
      </c>
      <c r="B1544" s="4" t="s">
        <v>264</v>
      </c>
      <c r="C1544" s="4" t="s">
        <v>256</v>
      </c>
      <c r="D1544" s="4" t="s">
        <v>1484</v>
      </c>
      <c r="E1544" s="54">
        <v>5030.2262587499999</v>
      </c>
      <c r="F1544" s="123">
        <v>8710.3485000000001</v>
      </c>
      <c r="G1544" s="123">
        <v>3680.1222412500001</v>
      </c>
      <c r="I1544" s="4" t="s">
        <v>4333</v>
      </c>
    </row>
    <row r="1545" spans="1:9">
      <c r="A1545" s="4" t="s">
        <v>4332</v>
      </c>
      <c r="B1545" s="4" t="s">
        <v>247</v>
      </c>
      <c r="C1545" s="4" t="s">
        <v>254</v>
      </c>
      <c r="D1545" s="4" t="s">
        <v>787</v>
      </c>
      <c r="E1545" s="54">
        <v>1175.5792125000003</v>
      </c>
      <c r="F1545" s="123">
        <v>2035.6350000000002</v>
      </c>
      <c r="G1545" s="123">
        <v>860.05578749999995</v>
      </c>
      <c r="I1545" s="4" t="s">
        <v>4334</v>
      </c>
    </row>
    <row r="1546" spans="1:9">
      <c r="A1546" s="4" t="s">
        <v>4333</v>
      </c>
      <c r="B1546" s="4" t="s">
        <v>243</v>
      </c>
      <c r="C1546" s="4" t="s">
        <v>256</v>
      </c>
      <c r="D1546" s="4" t="s">
        <v>591</v>
      </c>
      <c r="E1546" s="54">
        <v>2591.0227350000005</v>
      </c>
      <c r="F1546" s="123">
        <v>5483.6460000000006</v>
      </c>
      <c r="G1546" s="123">
        <v>2892.6232650000002</v>
      </c>
      <c r="I1546" s="4" t="s">
        <v>4335</v>
      </c>
    </row>
    <row r="1547" spans="1:9">
      <c r="A1547" s="4" t="s">
        <v>4334</v>
      </c>
      <c r="B1547" s="4" t="s">
        <v>247</v>
      </c>
      <c r="C1547" s="4" t="s">
        <v>268</v>
      </c>
      <c r="D1547" s="4" t="s">
        <v>1474</v>
      </c>
      <c r="E1547" s="54">
        <v>6293.8514520000008</v>
      </c>
      <c r="F1547" s="123">
        <v>8814.9179999999997</v>
      </c>
      <c r="G1547" s="123">
        <v>2521.0665479999989</v>
      </c>
      <c r="I1547" s="4" t="s">
        <v>4336</v>
      </c>
    </row>
    <row r="1548" spans="1:9">
      <c r="A1548" s="4" t="s">
        <v>4335</v>
      </c>
      <c r="B1548" s="4" t="s">
        <v>247</v>
      </c>
      <c r="C1548" s="4" t="s">
        <v>281</v>
      </c>
      <c r="D1548" s="4" t="s">
        <v>1090</v>
      </c>
      <c r="E1548" s="54">
        <v>5675.0484104999996</v>
      </c>
      <c r="F1548" s="123">
        <v>9318.6345000000001</v>
      </c>
      <c r="G1548" s="123">
        <v>3643.5860895000005</v>
      </c>
      <c r="I1548" s="4" t="s">
        <v>4337</v>
      </c>
    </row>
    <row r="1549" spans="1:9">
      <c r="A1549" s="4" t="s">
        <v>4336</v>
      </c>
      <c r="B1549" s="4" t="s">
        <v>243</v>
      </c>
      <c r="C1549" s="4" t="s">
        <v>256</v>
      </c>
      <c r="D1549" s="4" t="s">
        <v>648</v>
      </c>
      <c r="E1549" s="54">
        <v>1564.4080304999998</v>
      </c>
      <c r="F1549" s="123">
        <v>2568.8145</v>
      </c>
      <c r="G1549" s="123">
        <v>1004.4064695000002</v>
      </c>
      <c r="I1549" s="4" t="s">
        <v>4338</v>
      </c>
    </row>
    <row r="1550" spans="1:9">
      <c r="A1550" s="4" t="s">
        <v>4337</v>
      </c>
      <c r="B1550" s="4" t="s">
        <v>247</v>
      </c>
      <c r="C1550" s="4" t="s">
        <v>256</v>
      </c>
      <c r="D1550" s="4" t="s">
        <v>819</v>
      </c>
      <c r="E1550" s="54">
        <v>240.83484075000004</v>
      </c>
      <c r="F1550" s="123">
        <v>533.41049999999996</v>
      </c>
      <c r="G1550" s="123">
        <v>292.57565924999994</v>
      </c>
      <c r="I1550" s="4" t="s">
        <v>4339</v>
      </c>
    </row>
    <row r="1551" spans="1:9">
      <c r="A1551" s="4" t="s">
        <v>4338</v>
      </c>
      <c r="B1551" s="4" t="s">
        <v>275</v>
      </c>
      <c r="C1551" s="4" t="s">
        <v>245</v>
      </c>
      <c r="D1551" s="4" t="s">
        <v>875</v>
      </c>
      <c r="E1551" s="54">
        <v>3394.2292650000004</v>
      </c>
      <c r="F1551" s="123">
        <v>4753.8225000000002</v>
      </c>
      <c r="G1551" s="123">
        <v>1359.5932349999998</v>
      </c>
      <c r="I1551" s="4" t="s">
        <v>4340</v>
      </c>
    </row>
    <row r="1552" spans="1:9">
      <c r="A1552" s="4" t="s">
        <v>4339</v>
      </c>
      <c r="B1552" s="4" t="s">
        <v>247</v>
      </c>
      <c r="C1552" s="4" t="s">
        <v>317</v>
      </c>
      <c r="D1552" s="4" t="s">
        <v>462</v>
      </c>
      <c r="E1552" s="54">
        <v>2401.33904325</v>
      </c>
      <c r="F1552" s="123">
        <v>3876.2535000000003</v>
      </c>
      <c r="G1552" s="123">
        <v>1474.9144567500002</v>
      </c>
      <c r="I1552" s="4" t="s">
        <v>4341</v>
      </c>
    </row>
    <row r="1553" spans="1:9">
      <c r="A1553" s="4" t="s">
        <v>4340</v>
      </c>
      <c r="B1553" s="4" t="s">
        <v>267</v>
      </c>
      <c r="C1553" s="4" t="s">
        <v>251</v>
      </c>
      <c r="D1553" s="4" t="s">
        <v>937</v>
      </c>
      <c r="E1553" s="54">
        <v>1188.2789100000002</v>
      </c>
      <c r="F1553" s="123">
        <v>2514.8760000000002</v>
      </c>
      <c r="G1553" s="123">
        <v>1326.59709</v>
      </c>
      <c r="I1553" s="4" t="s">
        <v>4342</v>
      </c>
    </row>
    <row r="1554" spans="1:9">
      <c r="A1554" s="4" t="s">
        <v>4341</v>
      </c>
      <c r="B1554" s="4" t="s">
        <v>247</v>
      </c>
      <c r="C1554" s="4" t="s">
        <v>317</v>
      </c>
      <c r="D1554" s="4" t="s">
        <v>1913</v>
      </c>
      <c r="E1554" s="54">
        <v>2400.1491150000002</v>
      </c>
      <c r="F1554" s="123">
        <v>6177.9900000000007</v>
      </c>
      <c r="G1554" s="123">
        <v>3777.8408850000005</v>
      </c>
      <c r="I1554" s="4" t="s">
        <v>4343</v>
      </c>
    </row>
    <row r="1555" spans="1:9">
      <c r="A1555" s="4" t="s">
        <v>4342</v>
      </c>
      <c r="B1555" s="4" t="s">
        <v>247</v>
      </c>
      <c r="C1555" s="4" t="s">
        <v>251</v>
      </c>
      <c r="D1555" s="4" t="s">
        <v>1211</v>
      </c>
      <c r="E1555" s="54">
        <v>9.8546962499999999</v>
      </c>
      <c r="F1555" s="123">
        <v>15.907500000000001</v>
      </c>
      <c r="G1555" s="123">
        <v>6.0528037500000007</v>
      </c>
      <c r="I1555" s="4" t="s">
        <v>4344</v>
      </c>
    </row>
    <row r="1556" spans="1:9">
      <c r="A1556" s="4" t="s">
        <v>4343</v>
      </c>
      <c r="B1556" s="4" t="s">
        <v>264</v>
      </c>
      <c r="C1556" s="4" t="s">
        <v>262</v>
      </c>
      <c r="D1556" s="4" t="s">
        <v>1357</v>
      </c>
      <c r="E1556" s="54">
        <v>4484.0727855000005</v>
      </c>
      <c r="F1556" s="123">
        <v>7363.009500000001</v>
      </c>
      <c r="G1556" s="123">
        <v>2878.9367145000006</v>
      </c>
      <c r="I1556" s="4" t="s">
        <v>4345</v>
      </c>
    </row>
    <row r="1557" spans="1:9">
      <c r="A1557" s="4" t="s">
        <v>4344</v>
      </c>
      <c r="B1557" s="4" t="s">
        <v>264</v>
      </c>
      <c r="C1557" s="4" t="s">
        <v>262</v>
      </c>
      <c r="D1557" s="4" t="s">
        <v>341</v>
      </c>
      <c r="E1557" s="54">
        <v>197.06911875</v>
      </c>
      <c r="F1557" s="123">
        <v>250.24650000000003</v>
      </c>
      <c r="G1557" s="123">
        <v>53.177381250000025</v>
      </c>
      <c r="I1557" s="4" t="s">
        <v>4346</v>
      </c>
    </row>
    <row r="1558" spans="1:9">
      <c r="A1558" s="4" t="s">
        <v>4345</v>
      </c>
      <c r="B1558" s="4" t="s">
        <v>243</v>
      </c>
      <c r="C1558" s="4" t="s">
        <v>254</v>
      </c>
      <c r="D1558" s="4" t="s">
        <v>381</v>
      </c>
      <c r="E1558" s="54">
        <v>5156.6408932500008</v>
      </c>
      <c r="F1558" s="123">
        <v>5252.4990000000007</v>
      </c>
      <c r="G1558" s="123">
        <v>95.858106749999934</v>
      </c>
      <c r="I1558" s="4" t="s">
        <v>4347</v>
      </c>
    </row>
    <row r="1559" spans="1:9">
      <c r="A1559" s="4" t="s">
        <v>4346</v>
      </c>
      <c r="B1559" s="4" t="s">
        <v>275</v>
      </c>
      <c r="C1559" s="4" t="s">
        <v>281</v>
      </c>
      <c r="D1559" s="4" t="s">
        <v>837</v>
      </c>
      <c r="E1559" s="54">
        <v>1118.2893435000001</v>
      </c>
      <c r="F1559" s="123">
        <v>1836.2715000000001</v>
      </c>
      <c r="G1559" s="123">
        <v>717.98215649999997</v>
      </c>
      <c r="I1559" s="4" t="s">
        <v>4348</v>
      </c>
    </row>
    <row r="1560" spans="1:9">
      <c r="A1560" s="4" t="s">
        <v>4347</v>
      </c>
      <c r="B1560" s="4" t="s">
        <v>247</v>
      </c>
      <c r="C1560" s="4" t="s">
        <v>265</v>
      </c>
      <c r="D1560" s="4" t="s">
        <v>1578</v>
      </c>
      <c r="E1560" s="54">
        <v>6603.4043460000003</v>
      </c>
      <c r="F1560" s="123">
        <v>7146.5415000000003</v>
      </c>
      <c r="G1560" s="123">
        <v>543.13715400000001</v>
      </c>
      <c r="I1560" s="4" t="s">
        <v>4349</v>
      </c>
    </row>
    <row r="1561" spans="1:9">
      <c r="A1561" s="4" t="s">
        <v>4348</v>
      </c>
      <c r="B1561" s="4" t="s">
        <v>275</v>
      </c>
      <c r="C1561" s="4" t="s">
        <v>317</v>
      </c>
      <c r="D1561" s="4" t="s">
        <v>1734</v>
      </c>
      <c r="E1561" s="54">
        <v>6648.0584625000001</v>
      </c>
      <c r="F1561" s="123">
        <v>8441.9789999999994</v>
      </c>
      <c r="G1561" s="123">
        <v>1793.9205374999992</v>
      </c>
      <c r="I1561" s="4" t="s">
        <v>4350</v>
      </c>
    </row>
    <row r="1562" spans="1:9">
      <c r="A1562" s="4" t="s">
        <v>4349</v>
      </c>
      <c r="B1562" s="4" t="s">
        <v>275</v>
      </c>
      <c r="C1562" s="4" t="s">
        <v>265</v>
      </c>
      <c r="D1562" s="4" t="s">
        <v>1865</v>
      </c>
      <c r="E1562" s="54">
        <v>5043.7042110000002</v>
      </c>
      <c r="F1562" s="123">
        <v>7064.0115000000005</v>
      </c>
      <c r="G1562" s="123">
        <v>2020.3072890000003</v>
      </c>
      <c r="I1562" s="4" t="s">
        <v>4351</v>
      </c>
    </row>
    <row r="1563" spans="1:9">
      <c r="A1563" s="4" t="s">
        <v>4350</v>
      </c>
      <c r="B1563" s="4" t="s">
        <v>243</v>
      </c>
      <c r="C1563" s="4" t="s">
        <v>281</v>
      </c>
      <c r="D1563" s="4" t="s">
        <v>1958</v>
      </c>
      <c r="E1563" s="54">
        <v>1064.2794120000001</v>
      </c>
      <c r="F1563" s="123">
        <v>2357.2080000000001</v>
      </c>
      <c r="G1563" s="123">
        <v>1292.928588</v>
      </c>
      <c r="I1563" s="4" t="s">
        <v>4352</v>
      </c>
    </row>
    <row r="1564" spans="1:9">
      <c r="A1564" s="4" t="s">
        <v>4351</v>
      </c>
      <c r="B1564" s="4" t="s">
        <v>275</v>
      </c>
      <c r="C1564" s="4" t="s">
        <v>281</v>
      </c>
      <c r="D1564" s="4" t="s">
        <v>550</v>
      </c>
      <c r="E1564" s="54">
        <v>1020.8714512500002</v>
      </c>
      <c r="F1564" s="123">
        <v>2160.5745000000002</v>
      </c>
      <c r="G1564" s="123">
        <v>1139.7030487500001</v>
      </c>
      <c r="I1564" s="4" t="s">
        <v>4353</v>
      </c>
    </row>
    <row r="1565" spans="1:9">
      <c r="A1565" s="4" t="s">
        <v>4352</v>
      </c>
      <c r="B1565" s="4" t="s">
        <v>264</v>
      </c>
      <c r="C1565" s="4" t="s">
        <v>303</v>
      </c>
      <c r="D1565" s="4" t="s">
        <v>1079</v>
      </c>
      <c r="E1565" s="54">
        <v>4162.9547767500007</v>
      </c>
      <c r="F1565" s="123">
        <v>4240.3410000000003</v>
      </c>
      <c r="G1565" s="123">
        <v>77.386223249999603</v>
      </c>
      <c r="I1565" s="4" t="s">
        <v>4354</v>
      </c>
    </row>
    <row r="1566" spans="1:9">
      <c r="A1566" s="4" t="s">
        <v>4353</v>
      </c>
      <c r="B1566" s="4" t="s">
        <v>267</v>
      </c>
      <c r="C1566" s="4" t="s">
        <v>281</v>
      </c>
      <c r="D1566" s="4" t="s">
        <v>665</v>
      </c>
      <c r="E1566" s="54">
        <v>7049.9463930000011</v>
      </c>
      <c r="F1566" s="123">
        <v>9873.8745000000017</v>
      </c>
      <c r="G1566" s="123">
        <v>2823.9281070000006</v>
      </c>
      <c r="I1566" s="4" t="s">
        <v>4355</v>
      </c>
    </row>
    <row r="1567" spans="1:9">
      <c r="A1567" s="4" t="s">
        <v>4354</v>
      </c>
      <c r="B1567" s="4" t="s">
        <v>247</v>
      </c>
      <c r="C1567" s="4" t="s">
        <v>256</v>
      </c>
      <c r="D1567" s="4" t="s">
        <v>446</v>
      </c>
      <c r="E1567" s="54">
        <v>209.29093762500003</v>
      </c>
      <c r="F1567" s="123">
        <v>213.1815</v>
      </c>
      <c r="G1567" s="123">
        <v>3.8905623749999734</v>
      </c>
      <c r="I1567" s="4" t="s">
        <v>4356</v>
      </c>
    </row>
    <row r="1568" spans="1:9">
      <c r="A1568" s="4" t="s">
        <v>4355</v>
      </c>
      <c r="B1568" s="4" t="s">
        <v>243</v>
      </c>
      <c r="C1568" s="4" t="s">
        <v>303</v>
      </c>
      <c r="D1568" s="4" t="s">
        <v>486</v>
      </c>
      <c r="E1568" s="54">
        <v>4676.2987320000011</v>
      </c>
      <c r="F1568" s="123">
        <v>6549.438000000001</v>
      </c>
      <c r="G1568" s="123">
        <v>1873.1392679999999</v>
      </c>
      <c r="I1568" s="4" t="s">
        <v>4357</v>
      </c>
    </row>
    <row r="1569" spans="1:9">
      <c r="A1569" s="4" t="s">
        <v>4356</v>
      </c>
      <c r="B1569" s="4" t="s">
        <v>247</v>
      </c>
      <c r="C1569" s="4" t="s">
        <v>279</v>
      </c>
      <c r="D1569" s="4" t="s">
        <v>1456</v>
      </c>
      <c r="E1569" s="54">
        <v>1512.3088417499998</v>
      </c>
      <c r="F1569" s="123">
        <v>2441.1765</v>
      </c>
      <c r="G1569" s="123">
        <v>928.8676582500002</v>
      </c>
      <c r="I1569" s="4" t="s">
        <v>4358</v>
      </c>
    </row>
    <row r="1570" spans="1:9">
      <c r="A1570" s="4" t="s">
        <v>4357</v>
      </c>
      <c r="B1570" s="4" t="s">
        <v>243</v>
      </c>
      <c r="C1570" s="4" t="s">
        <v>262</v>
      </c>
      <c r="D1570" s="4" t="s">
        <v>1008</v>
      </c>
      <c r="E1570" s="54">
        <v>5530.8967560000001</v>
      </c>
      <c r="F1570" s="123">
        <v>5985.8190000000004</v>
      </c>
      <c r="G1570" s="123">
        <v>454.92224400000032</v>
      </c>
      <c r="I1570" s="4" t="s">
        <v>4359</v>
      </c>
    </row>
    <row r="1571" spans="1:9">
      <c r="A1571" s="4" t="s">
        <v>4358</v>
      </c>
      <c r="B1571" s="4" t="s">
        <v>247</v>
      </c>
      <c r="C1571" s="4" t="s">
        <v>281</v>
      </c>
      <c r="D1571" s="4" t="s">
        <v>1829</v>
      </c>
      <c r="E1571" s="54">
        <v>7588.0312200000008</v>
      </c>
      <c r="F1571" s="123">
        <v>8212.1550000000007</v>
      </c>
      <c r="G1571" s="123">
        <v>624.1237799999999</v>
      </c>
      <c r="I1571" s="4" t="s">
        <v>4360</v>
      </c>
    </row>
    <row r="1572" spans="1:9">
      <c r="A1572" s="4" t="s">
        <v>4359</v>
      </c>
      <c r="B1572" s="4" t="s">
        <v>247</v>
      </c>
      <c r="C1572" s="4" t="s">
        <v>276</v>
      </c>
      <c r="D1572" s="4" t="s">
        <v>927</v>
      </c>
      <c r="E1572" s="54">
        <v>1664.6570325000005</v>
      </c>
      <c r="F1572" s="123">
        <v>2882.5230000000001</v>
      </c>
      <c r="G1572" s="123">
        <v>1217.8659674999997</v>
      </c>
      <c r="I1572" s="4" t="s">
        <v>4361</v>
      </c>
    </row>
    <row r="1573" spans="1:9">
      <c r="A1573" s="4" t="s">
        <v>4360</v>
      </c>
      <c r="B1573" s="4" t="s">
        <v>267</v>
      </c>
      <c r="C1573" s="4" t="s">
        <v>268</v>
      </c>
      <c r="D1573" s="4" t="s">
        <v>269</v>
      </c>
      <c r="E1573" s="54">
        <v>4174.6096349999998</v>
      </c>
      <c r="F1573" s="123">
        <v>9246.09</v>
      </c>
      <c r="G1573" s="123">
        <v>5071.4803650000003</v>
      </c>
      <c r="I1573" s="4" t="s">
        <v>4362</v>
      </c>
    </row>
    <row r="1574" spans="1:9">
      <c r="A1574" s="4" t="s">
        <v>4361</v>
      </c>
      <c r="B1574" s="4" t="s">
        <v>264</v>
      </c>
      <c r="C1574" s="4" t="s">
        <v>303</v>
      </c>
      <c r="D1574" s="4" t="s">
        <v>2048</v>
      </c>
      <c r="E1574" s="54">
        <v>880.01120025</v>
      </c>
      <c r="F1574" s="123">
        <v>1949.0835</v>
      </c>
      <c r="G1574" s="123">
        <v>1069.07229975</v>
      </c>
      <c r="I1574" s="4" t="s">
        <v>4363</v>
      </c>
    </row>
    <row r="1575" spans="1:9">
      <c r="A1575" s="4" t="s">
        <v>4362</v>
      </c>
      <c r="B1575" s="4" t="s">
        <v>275</v>
      </c>
      <c r="C1575" s="4" t="s">
        <v>279</v>
      </c>
      <c r="D1575" s="4" t="s">
        <v>981</v>
      </c>
      <c r="E1575" s="54">
        <v>6374.4537937499999</v>
      </c>
      <c r="F1575" s="123">
        <v>8094.5445000000009</v>
      </c>
      <c r="G1575" s="123">
        <v>1720.0907062500009</v>
      </c>
      <c r="I1575" s="4" t="s">
        <v>4364</v>
      </c>
    </row>
    <row r="1576" spans="1:9">
      <c r="A1576" s="4" t="s">
        <v>4363</v>
      </c>
      <c r="B1576" s="4" t="s">
        <v>243</v>
      </c>
      <c r="C1576" s="4" t="s">
        <v>265</v>
      </c>
      <c r="D1576" s="4" t="s">
        <v>1731</v>
      </c>
      <c r="E1576" s="54">
        <v>7260.6901500000004</v>
      </c>
      <c r="F1576" s="123">
        <v>9219.9239999999991</v>
      </c>
      <c r="G1576" s="123">
        <v>1959.2338499999987</v>
      </c>
      <c r="I1576" s="4" t="s">
        <v>4365</v>
      </c>
    </row>
    <row r="1577" spans="1:9">
      <c r="A1577" s="4" t="s">
        <v>4364</v>
      </c>
      <c r="B1577" s="4" t="s">
        <v>243</v>
      </c>
      <c r="C1577" s="4" t="s">
        <v>288</v>
      </c>
      <c r="D1577" s="4" t="s">
        <v>1974</v>
      </c>
      <c r="E1577" s="54">
        <v>821.18973825</v>
      </c>
      <c r="F1577" s="123">
        <v>2113.7444999999998</v>
      </c>
      <c r="G1577" s="123">
        <v>1292.5547617499997</v>
      </c>
      <c r="I1577" s="4" t="s">
        <v>4366</v>
      </c>
    </row>
    <row r="1578" spans="1:9">
      <c r="A1578" s="4" t="s">
        <v>4365</v>
      </c>
      <c r="B1578" s="4" t="s">
        <v>267</v>
      </c>
      <c r="C1578" s="4" t="s">
        <v>317</v>
      </c>
      <c r="D1578" s="4" t="s">
        <v>1200</v>
      </c>
      <c r="E1578" s="54">
        <v>5448.0125700000008</v>
      </c>
      <c r="F1578" s="123">
        <v>9433.7880000000005</v>
      </c>
      <c r="G1578" s="123">
        <v>3985.7754299999997</v>
      </c>
      <c r="I1578" s="4" t="s">
        <v>4367</v>
      </c>
    </row>
    <row r="1579" spans="1:9">
      <c r="A1579" s="4" t="s">
        <v>4366</v>
      </c>
      <c r="B1579" s="4" t="s">
        <v>247</v>
      </c>
      <c r="C1579" s="4" t="s">
        <v>251</v>
      </c>
      <c r="D1579" s="4" t="s">
        <v>1028</v>
      </c>
      <c r="E1579" s="54">
        <v>4920.6742514999996</v>
      </c>
      <c r="F1579" s="123">
        <v>7942.9769999999999</v>
      </c>
      <c r="G1579" s="123">
        <v>3022.3027485000002</v>
      </c>
      <c r="I1579" s="4" t="s">
        <v>4368</v>
      </c>
    </row>
    <row r="1580" spans="1:9">
      <c r="A1580" s="4" t="s">
        <v>4367</v>
      </c>
      <c r="B1580" s="4" t="s">
        <v>275</v>
      </c>
      <c r="C1580" s="4" t="s">
        <v>281</v>
      </c>
      <c r="D1580" s="4" t="s">
        <v>1619</v>
      </c>
      <c r="E1580" s="54">
        <v>2730.2263695000006</v>
      </c>
      <c r="F1580" s="123">
        <v>6047.0130000000008</v>
      </c>
      <c r="G1580" s="123">
        <v>3316.7866305000002</v>
      </c>
      <c r="I1580" s="4" t="s">
        <v>4369</v>
      </c>
    </row>
    <row r="1581" spans="1:9">
      <c r="A1581" s="4" t="s">
        <v>4368</v>
      </c>
      <c r="B1581" s="4" t="s">
        <v>264</v>
      </c>
      <c r="C1581" s="4" t="s">
        <v>276</v>
      </c>
      <c r="D1581" s="4" t="s">
        <v>693</v>
      </c>
      <c r="E1581" s="54">
        <v>5275.6929224999994</v>
      </c>
      <c r="F1581" s="123">
        <v>9135.3989999999994</v>
      </c>
      <c r="G1581" s="123">
        <v>3859.7060775</v>
      </c>
      <c r="I1581" s="4" t="s">
        <v>4370</v>
      </c>
    </row>
    <row r="1582" spans="1:9">
      <c r="A1582" s="4" t="s">
        <v>4369</v>
      </c>
      <c r="B1582" s="4" t="s">
        <v>243</v>
      </c>
      <c r="C1582" s="4" t="s">
        <v>259</v>
      </c>
      <c r="D1582" s="4" t="s">
        <v>2069</v>
      </c>
      <c r="E1582" s="54">
        <v>2124.0090270000001</v>
      </c>
      <c r="F1582" s="123">
        <v>3428.5860000000002</v>
      </c>
      <c r="G1582" s="123">
        <v>1304.5769730000002</v>
      </c>
      <c r="I1582" s="4" t="s">
        <v>4371</v>
      </c>
    </row>
    <row r="1583" spans="1:9">
      <c r="A1583" s="4" t="s">
        <v>4370</v>
      </c>
      <c r="B1583" s="4" t="s">
        <v>267</v>
      </c>
      <c r="C1583" s="4" t="s">
        <v>279</v>
      </c>
      <c r="D1583" s="4" t="s">
        <v>920</v>
      </c>
      <c r="E1583" s="54">
        <v>6316.9198312500002</v>
      </c>
      <c r="F1583" s="123">
        <v>8021.4855000000007</v>
      </c>
      <c r="G1583" s="123">
        <v>1704.5656687500004</v>
      </c>
      <c r="I1583" s="4" t="s">
        <v>4372</v>
      </c>
    </row>
    <row r="1584" spans="1:9">
      <c r="A1584" s="4" t="s">
        <v>4371</v>
      </c>
      <c r="B1584" s="4" t="s">
        <v>264</v>
      </c>
      <c r="C1584" s="4" t="s">
        <v>251</v>
      </c>
      <c r="D1584" s="4" t="s">
        <v>1796</v>
      </c>
      <c r="E1584" s="54">
        <v>4084.3821375000002</v>
      </c>
      <c r="F1584" s="123">
        <v>5186.5169999999998</v>
      </c>
      <c r="G1584" s="123">
        <v>1102.1348624999996</v>
      </c>
      <c r="I1584" s="4" t="s">
        <v>4373</v>
      </c>
    </row>
    <row r="1585" spans="1:9">
      <c r="A1585" s="4" t="s">
        <v>4372</v>
      </c>
      <c r="B1585" s="4" t="s">
        <v>247</v>
      </c>
      <c r="C1585" s="4" t="s">
        <v>303</v>
      </c>
      <c r="D1585" s="4" t="s">
        <v>432</v>
      </c>
      <c r="E1585" s="54">
        <v>7705.8814140000004</v>
      </c>
      <c r="F1585" s="123">
        <v>8339.6985000000004</v>
      </c>
      <c r="G1585" s="123">
        <v>633.81708600000002</v>
      </c>
      <c r="I1585" s="4" t="s">
        <v>4374</v>
      </c>
    </row>
    <row r="1586" spans="1:9">
      <c r="A1586" s="4" t="s">
        <v>4373</v>
      </c>
      <c r="B1586" s="4" t="s">
        <v>247</v>
      </c>
      <c r="C1586" s="4" t="s">
        <v>254</v>
      </c>
      <c r="D1586" s="4" t="s">
        <v>1195</v>
      </c>
      <c r="E1586" s="54">
        <v>5618.9331450000009</v>
      </c>
      <c r="F1586" s="123">
        <v>9070.11</v>
      </c>
      <c r="G1586" s="123">
        <v>3451.1768549999997</v>
      </c>
      <c r="I1586" s="4" t="s">
        <v>4375</v>
      </c>
    </row>
    <row r="1587" spans="1:9">
      <c r="A1587" s="4" t="s">
        <v>4374</v>
      </c>
      <c r="B1587" s="4" t="s">
        <v>264</v>
      </c>
      <c r="C1587" s="4" t="s">
        <v>254</v>
      </c>
      <c r="D1587" s="4" t="s">
        <v>1458</v>
      </c>
      <c r="E1587" s="54">
        <v>3616.536924</v>
      </c>
      <c r="F1587" s="123">
        <v>5837.8320000000003</v>
      </c>
      <c r="G1587" s="123">
        <v>2221.2950760000003</v>
      </c>
      <c r="I1587" s="4" t="s">
        <v>4376</v>
      </c>
    </row>
    <row r="1588" spans="1:9">
      <c r="A1588" s="4" t="s">
        <v>4375</v>
      </c>
      <c r="B1588" s="4" t="s">
        <v>267</v>
      </c>
      <c r="C1588" s="4" t="s">
        <v>276</v>
      </c>
      <c r="D1588" s="4" t="s">
        <v>1875</v>
      </c>
      <c r="E1588" s="54">
        <v>1074.9745440000002</v>
      </c>
      <c r="F1588" s="123">
        <v>2380.8960000000002</v>
      </c>
      <c r="G1588" s="123">
        <v>1305.921456</v>
      </c>
      <c r="I1588" s="4" t="s">
        <v>4377</v>
      </c>
    </row>
    <row r="1589" spans="1:9">
      <c r="A1589" s="4" t="s">
        <v>4376</v>
      </c>
      <c r="B1589" s="4" t="s">
        <v>264</v>
      </c>
      <c r="C1589" s="4" t="s">
        <v>317</v>
      </c>
      <c r="D1589" s="4" t="s">
        <v>1129</v>
      </c>
      <c r="E1589" s="54">
        <v>4811.7948243750006</v>
      </c>
      <c r="F1589" s="123">
        <v>4901.2425000000003</v>
      </c>
      <c r="G1589" s="123">
        <v>89.447675624999647</v>
      </c>
      <c r="I1589" s="4" t="s">
        <v>4378</v>
      </c>
    </row>
    <row r="1590" spans="1:9">
      <c r="A1590" s="4" t="s">
        <v>4377</v>
      </c>
      <c r="B1590" s="4" t="s">
        <v>264</v>
      </c>
      <c r="C1590" s="4" t="s">
        <v>265</v>
      </c>
      <c r="D1590" s="4" t="s">
        <v>651</v>
      </c>
      <c r="E1590" s="54">
        <v>7181.3432250000005</v>
      </c>
      <c r="F1590" s="123">
        <v>9119.1660000000011</v>
      </c>
      <c r="G1590" s="123">
        <v>1937.8227750000005</v>
      </c>
      <c r="I1590" s="4" t="s">
        <v>4379</v>
      </c>
    </row>
    <row r="1591" spans="1:9">
      <c r="A1591" s="4" t="s">
        <v>4378</v>
      </c>
      <c r="B1591" s="4" t="s">
        <v>247</v>
      </c>
      <c r="C1591" s="4" t="s">
        <v>256</v>
      </c>
      <c r="D1591" s="4" t="s">
        <v>1708</v>
      </c>
      <c r="E1591" s="54">
        <v>4306.3898062500002</v>
      </c>
      <c r="F1591" s="123">
        <v>9114.0524999999998</v>
      </c>
      <c r="G1591" s="123">
        <v>4807.6626937499996</v>
      </c>
      <c r="I1591" s="4" t="s">
        <v>4380</v>
      </c>
    </row>
    <row r="1592" spans="1:9">
      <c r="A1592" s="4" t="s">
        <v>4379</v>
      </c>
      <c r="B1592" s="4" t="s">
        <v>247</v>
      </c>
      <c r="C1592" s="4" t="s">
        <v>317</v>
      </c>
      <c r="D1592" s="4" t="s">
        <v>610</v>
      </c>
      <c r="E1592" s="54">
        <v>6533.3212875000008</v>
      </c>
      <c r="F1592" s="123">
        <v>8296.2810000000009</v>
      </c>
      <c r="G1592" s="123">
        <v>1762.9597125</v>
      </c>
      <c r="I1592" s="4" t="s">
        <v>4381</v>
      </c>
    </row>
    <row r="1593" spans="1:9">
      <c r="A1593" s="4" t="s">
        <v>4380</v>
      </c>
      <c r="B1593" s="4" t="s">
        <v>264</v>
      </c>
      <c r="C1593" s="4" t="s">
        <v>279</v>
      </c>
      <c r="D1593" s="4" t="s">
        <v>593</v>
      </c>
      <c r="E1593" s="54">
        <v>1410.1189987499999</v>
      </c>
      <c r="F1593" s="123">
        <v>2441.7644999999998</v>
      </c>
      <c r="G1593" s="123">
        <v>1031.6455012499998</v>
      </c>
      <c r="I1593" s="4" t="s">
        <v>4382</v>
      </c>
    </row>
    <row r="1594" spans="1:9">
      <c r="A1594" s="4" t="s">
        <v>4381</v>
      </c>
      <c r="B1594" s="4" t="s">
        <v>275</v>
      </c>
      <c r="C1594" s="4" t="s">
        <v>251</v>
      </c>
      <c r="D1594" s="4" t="s">
        <v>412</v>
      </c>
      <c r="E1594" s="54">
        <v>3524.2711245</v>
      </c>
      <c r="F1594" s="123">
        <v>5786.9804999999997</v>
      </c>
      <c r="G1594" s="123">
        <v>2262.7093754999996</v>
      </c>
      <c r="I1594" s="4" t="s">
        <v>4383</v>
      </c>
    </row>
    <row r="1595" spans="1:9">
      <c r="A1595" s="4" t="s">
        <v>4382</v>
      </c>
      <c r="B1595" s="4" t="s">
        <v>247</v>
      </c>
      <c r="C1595" s="4" t="s">
        <v>279</v>
      </c>
      <c r="D1595" s="4" t="s">
        <v>364</v>
      </c>
      <c r="E1595" s="54">
        <v>2289.3688125000003</v>
      </c>
      <c r="F1595" s="123">
        <v>4845.2250000000004</v>
      </c>
      <c r="G1595" s="123">
        <v>2555.8561875</v>
      </c>
      <c r="I1595" s="4" t="s">
        <v>4384</v>
      </c>
    </row>
    <row r="1596" spans="1:9">
      <c r="A1596" s="4" t="s">
        <v>4383</v>
      </c>
      <c r="B1596" s="4" t="s">
        <v>247</v>
      </c>
      <c r="C1596" s="4" t="s">
        <v>265</v>
      </c>
      <c r="D1596" s="4" t="s">
        <v>1478</v>
      </c>
      <c r="E1596" s="54">
        <v>6091.7396085</v>
      </c>
      <c r="F1596" s="123">
        <v>10002.856500000002</v>
      </c>
      <c r="G1596" s="123">
        <v>3911.1168915000017</v>
      </c>
      <c r="I1596" s="4" t="s">
        <v>4385</v>
      </c>
    </row>
    <row r="1597" spans="1:9">
      <c r="A1597" s="4" t="s">
        <v>4384</v>
      </c>
      <c r="B1597" s="4" t="s">
        <v>264</v>
      </c>
      <c r="C1597" s="4" t="s">
        <v>245</v>
      </c>
      <c r="D1597" s="4" t="s">
        <v>944</v>
      </c>
      <c r="E1597" s="54">
        <v>5418.0139860000008</v>
      </c>
      <c r="F1597" s="123">
        <v>5863.6515000000009</v>
      </c>
      <c r="G1597" s="123">
        <v>445.63751400000001</v>
      </c>
      <c r="I1597" s="4" t="s">
        <v>4386</v>
      </c>
    </row>
    <row r="1598" spans="1:9">
      <c r="A1598" s="4" t="s">
        <v>4385</v>
      </c>
      <c r="B1598" s="4" t="s">
        <v>247</v>
      </c>
      <c r="C1598" s="4" t="s">
        <v>303</v>
      </c>
      <c r="D1598" s="4" t="s">
        <v>605</v>
      </c>
      <c r="E1598" s="54">
        <v>8312.4055822500013</v>
      </c>
      <c r="F1598" s="123">
        <v>8466.9269999999997</v>
      </c>
      <c r="G1598" s="123">
        <v>154.52141774999836</v>
      </c>
      <c r="I1598" s="4" t="s">
        <v>4387</v>
      </c>
    </row>
    <row r="1599" spans="1:9">
      <c r="A1599" s="4" t="s">
        <v>4386</v>
      </c>
      <c r="B1599" s="4" t="s">
        <v>264</v>
      </c>
      <c r="C1599" s="4" t="s">
        <v>265</v>
      </c>
      <c r="D1599" s="4" t="s">
        <v>296</v>
      </c>
      <c r="E1599" s="54">
        <v>3400.7418427500006</v>
      </c>
      <c r="F1599" s="123">
        <v>5489.4945000000007</v>
      </c>
      <c r="G1599" s="123">
        <v>2088.7526572500001</v>
      </c>
      <c r="I1599" s="4" t="s">
        <v>4388</v>
      </c>
    </row>
    <row r="1600" spans="1:9">
      <c r="A1600" s="4" t="s">
        <v>4387</v>
      </c>
      <c r="B1600" s="4" t="s">
        <v>264</v>
      </c>
      <c r="C1600" s="4" t="s">
        <v>303</v>
      </c>
      <c r="D1600" s="4" t="s">
        <v>1229</v>
      </c>
      <c r="E1600" s="54">
        <v>1816.0882740000004</v>
      </c>
      <c r="F1600" s="123">
        <v>1849.848</v>
      </c>
      <c r="G1600" s="123">
        <v>33.759725999999546</v>
      </c>
      <c r="I1600" s="4" t="s">
        <v>4389</v>
      </c>
    </row>
    <row r="1601" spans="1:9">
      <c r="A1601" s="4" t="s">
        <v>4388</v>
      </c>
      <c r="B1601" s="4" t="s">
        <v>267</v>
      </c>
      <c r="C1601" s="4" t="s">
        <v>254</v>
      </c>
      <c r="D1601" s="4" t="s">
        <v>690</v>
      </c>
      <c r="E1601" s="54">
        <v>3488.0646937500005</v>
      </c>
      <c r="F1601" s="123">
        <v>4429.2884999999997</v>
      </c>
      <c r="G1601" s="123">
        <v>941.22380624999914</v>
      </c>
      <c r="I1601" s="4" t="s">
        <v>4390</v>
      </c>
    </row>
    <row r="1602" spans="1:9">
      <c r="A1602" s="4" t="s">
        <v>4389</v>
      </c>
      <c r="B1602" s="4" t="s">
        <v>275</v>
      </c>
      <c r="C1602" s="4" t="s">
        <v>303</v>
      </c>
      <c r="D1602" s="4" t="s">
        <v>1575</v>
      </c>
      <c r="E1602" s="54">
        <v>1940.6237523750003</v>
      </c>
      <c r="F1602" s="123">
        <v>1976.6985</v>
      </c>
      <c r="G1602" s="123">
        <v>36.074747624999645</v>
      </c>
      <c r="I1602" s="4" t="s">
        <v>4391</v>
      </c>
    </row>
    <row r="1603" spans="1:9">
      <c r="A1603" s="4" t="s">
        <v>4390</v>
      </c>
      <c r="B1603" s="4" t="s">
        <v>264</v>
      </c>
      <c r="C1603" s="4" t="s">
        <v>259</v>
      </c>
      <c r="D1603" s="4" t="s">
        <v>777</v>
      </c>
      <c r="E1603" s="54">
        <v>4215.3251805</v>
      </c>
      <c r="F1603" s="123">
        <v>6804.3990000000003</v>
      </c>
      <c r="G1603" s="123">
        <v>2589.0738195000004</v>
      </c>
      <c r="I1603" s="4" t="s">
        <v>4392</v>
      </c>
    </row>
    <row r="1604" spans="1:9">
      <c r="A1604" s="4" t="s">
        <v>4391</v>
      </c>
      <c r="B1604" s="4" t="s">
        <v>267</v>
      </c>
      <c r="C1604" s="4" t="s">
        <v>268</v>
      </c>
      <c r="D1604" s="4" t="s">
        <v>1046</v>
      </c>
      <c r="E1604" s="54">
        <v>4865.5044900000003</v>
      </c>
      <c r="F1604" s="123">
        <v>8425.116</v>
      </c>
      <c r="G1604" s="123">
        <v>3559.6115099999997</v>
      </c>
      <c r="I1604" s="4" t="s">
        <v>4393</v>
      </c>
    </row>
    <row r="1605" spans="1:9">
      <c r="A1605" s="4" t="s">
        <v>4392</v>
      </c>
      <c r="B1605" s="4" t="s">
        <v>247</v>
      </c>
      <c r="C1605" s="4" t="s">
        <v>279</v>
      </c>
      <c r="D1605" s="4" t="s">
        <v>1497</v>
      </c>
      <c r="E1605" s="54">
        <v>2830.2194812499997</v>
      </c>
      <c r="F1605" s="123">
        <v>5989.8824999999997</v>
      </c>
      <c r="G1605" s="123">
        <v>3159.66301875</v>
      </c>
      <c r="I1605" s="4" t="s">
        <v>4394</v>
      </c>
    </row>
    <row r="1606" spans="1:9">
      <c r="A1606" s="4" t="s">
        <v>4393</v>
      </c>
      <c r="B1606" s="4" t="s">
        <v>275</v>
      </c>
      <c r="C1606" s="4" t="s">
        <v>251</v>
      </c>
      <c r="D1606" s="4" t="s">
        <v>2015</v>
      </c>
      <c r="E1606" s="54">
        <v>1162.8775305000001</v>
      </c>
      <c r="F1606" s="123">
        <v>2575.587</v>
      </c>
      <c r="G1606" s="123">
        <v>1412.7094694999998</v>
      </c>
      <c r="I1606" s="4" t="s">
        <v>4395</v>
      </c>
    </row>
    <row r="1607" spans="1:9">
      <c r="A1607" s="4" t="s">
        <v>4394</v>
      </c>
      <c r="B1607" s="4" t="s">
        <v>275</v>
      </c>
      <c r="C1607" s="4" t="s">
        <v>259</v>
      </c>
      <c r="D1607" s="4" t="s">
        <v>722</v>
      </c>
      <c r="E1607" s="54">
        <v>2919.8865780000006</v>
      </c>
      <c r="F1607" s="123">
        <v>4089.4769999999999</v>
      </c>
      <c r="G1607" s="123">
        <v>1169.5904219999993</v>
      </c>
      <c r="I1607" s="4" t="s">
        <v>4396</v>
      </c>
    </row>
    <row r="1608" spans="1:9">
      <c r="A1608" s="4" t="s">
        <v>4395</v>
      </c>
      <c r="B1608" s="4" t="s">
        <v>247</v>
      </c>
      <c r="C1608" s="4" t="s">
        <v>268</v>
      </c>
      <c r="D1608" s="4" t="s">
        <v>649</v>
      </c>
      <c r="E1608" s="54">
        <v>3097.7491545000003</v>
      </c>
      <c r="F1608" s="123">
        <v>3155.3339999999998</v>
      </c>
      <c r="G1608" s="123">
        <v>57.584845499999574</v>
      </c>
      <c r="I1608" s="4" t="s">
        <v>4397</v>
      </c>
    </row>
    <row r="1609" spans="1:9">
      <c r="A1609" s="4" t="s">
        <v>4396</v>
      </c>
      <c r="B1609" s="4" t="s">
        <v>267</v>
      </c>
      <c r="C1609" s="4" t="s">
        <v>288</v>
      </c>
      <c r="D1609" s="4" t="s">
        <v>967</v>
      </c>
      <c r="E1609" s="54">
        <v>106.92971100000001</v>
      </c>
      <c r="F1609" s="123">
        <v>149.76150000000001</v>
      </c>
      <c r="G1609" s="123">
        <v>42.831789000000001</v>
      </c>
      <c r="I1609" s="4" t="s">
        <v>4398</v>
      </c>
    </row>
    <row r="1610" spans="1:9">
      <c r="A1610" s="4" t="s">
        <v>4397</v>
      </c>
      <c r="B1610" s="4" t="s">
        <v>267</v>
      </c>
      <c r="C1610" s="4" t="s">
        <v>268</v>
      </c>
      <c r="D1610" s="4" t="s">
        <v>1739</v>
      </c>
      <c r="E1610" s="54">
        <v>6051.5965912500005</v>
      </c>
      <c r="F1610" s="123">
        <v>9768.5174999999999</v>
      </c>
      <c r="G1610" s="123">
        <v>3716.9209087499994</v>
      </c>
      <c r="I1610" s="4" t="s">
        <v>4399</v>
      </c>
    </row>
    <row r="1611" spans="1:9">
      <c r="A1611" s="4" t="s">
        <v>4398</v>
      </c>
      <c r="B1611" s="4" t="s">
        <v>243</v>
      </c>
      <c r="C1611" s="4" t="s">
        <v>265</v>
      </c>
      <c r="D1611" s="4" t="s">
        <v>1154</v>
      </c>
      <c r="E1611" s="54">
        <v>7357.3661700000002</v>
      </c>
      <c r="F1611" s="123">
        <v>7962.5175000000008</v>
      </c>
      <c r="G1611" s="123">
        <v>605.1513300000006</v>
      </c>
      <c r="I1611" s="4" t="s">
        <v>4400</v>
      </c>
    </row>
    <row r="1612" spans="1:9">
      <c r="A1612" s="4" t="s">
        <v>4399</v>
      </c>
      <c r="B1612" s="4" t="s">
        <v>267</v>
      </c>
      <c r="C1612" s="4" t="s">
        <v>303</v>
      </c>
      <c r="D1612" s="4" t="s">
        <v>2064</v>
      </c>
      <c r="E1612" s="54">
        <v>5062.0076955000004</v>
      </c>
      <c r="F1612" s="123">
        <v>8311.9994999999999</v>
      </c>
      <c r="G1612" s="123">
        <v>3249.9918044999995</v>
      </c>
      <c r="I1612" s="4" t="s">
        <v>4401</v>
      </c>
    </row>
    <row r="1613" spans="1:9">
      <c r="A1613" s="4" t="s">
        <v>4400</v>
      </c>
      <c r="B1613" s="4" t="s">
        <v>264</v>
      </c>
      <c r="C1613" s="4" t="s">
        <v>254</v>
      </c>
      <c r="D1613" s="4" t="s">
        <v>1301</v>
      </c>
      <c r="E1613" s="54">
        <v>1853.90501625</v>
      </c>
      <c r="F1613" s="123">
        <v>3923.6085000000003</v>
      </c>
      <c r="G1613" s="123">
        <v>2069.7034837500005</v>
      </c>
      <c r="I1613" s="4" t="s">
        <v>4402</v>
      </c>
    </row>
    <row r="1614" spans="1:9">
      <c r="A1614" s="4" t="s">
        <v>4401</v>
      </c>
      <c r="B1614" s="4" t="s">
        <v>247</v>
      </c>
      <c r="C1614" s="4" t="s">
        <v>265</v>
      </c>
      <c r="D1614" s="4" t="s">
        <v>2051</v>
      </c>
      <c r="E1614" s="54">
        <v>4367.185074</v>
      </c>
      <c r="F1614" s="123">
        <v>7049.5320000000002</v>
      </c>
      <c r="G1614" s="123">
        <v>2682.3469260000002</v>
      </c>
      <c r="I1614" s="4" t="s">
        <v>4403</v>
      </c>
    </row>
    <row r="1615" spans="1:9">
      <c r="A1615" s="4" t="s">
        <v>4402</v>
      </c>
      <c r="B1615" s="4" t="s">
        <v>247</v>
      </c>
      <c r="C1615" s="4" t="s">
        <v>276</v>
      </c>
      <c r="D1615" s="4" t="s">
        <v>2020</v>
      </c>
      <c r="E1615" s="54">
        <v>6296.3636085000007</v>
      </c>
      <c r="F1615" s="123">
        <v>10338.856500000002</v>
      </c>
      <c r="G1615" s="123">
        <v>4042.492891500001</v>
      </c>
      <c r="I1615" s="4" t="s">
        <v>4404</v>
      </c>
    </row>
    <row r="1616" spans="1:9">
      <c r="A1616" s="4" t="s">
        <v>4403</v>
      </c>
      <c r="B1616" s="4" t="s">
        <v>247</v>
      </c>
      <c r="C1616" s="4" t="s">
        <v>288</v>
      </c>
      <c r="D1616" s="4" t="s">
        <v>953</v>
      </c>
      <c r="E1616" s="54">
        <v>1082.14751925</v>
      </c>
      <c r="F1616" s="123">
        <v>2785.4504999999999</v>
      </c>
      <c r="G1616" s="123">
        <v>1703.30298075</v>
      </c>
      <c r="I1616" s="4" t="s">
        <v>4405</v>
      </c>
    </row>
    <row r="1617" spans="1:9">
      <c r="A1617" s="4" t="s">
        <v>4404</v>
      </c>
      <c r="B1617" s="4" t="s">
        <v>243</v>
      </c>
      <c r="C1617" s="4" t="s">
        <v>259</v>
      </c>
      <c r="D1617" s="4" t="s">
        <v>1701</v>
      </c>
      <c r="E1617" s="54">
        <v>4109.5264691250004</v>
      </c>
      <c r="F1617" s="123">
        <v>4185.9195</v>
      </c>
      <c r="G1617" s="123">
        <v>76.393030874999567</v>
      </c>
      <c r="I1617" s="4" t="s">
        <v>4406</v>
      </c>
    </row>
    <row r="1618" spans="1:9">
      <c r="A1618" s="4" t="s">
        <v>4405</v>
      </c>
      <c r="B1618" s="4" t="s">
        <v>243</v>
      </c>
      <c r="C1618" s="4" t="s">
        <v>245</v>
      </c>
      <c r="D1618" s="4" t="s">
        <v>936</v>
      </c>
      <c r="E1618" s="54">
        <v>6173.5801679999995</v>
      </c>
      <c r="F1618" s="123">
        <v>9965.4239999999991</v>
      </c>
      <c r="G1618" s="123">
        <v>3791.8438319999996</v>
      </c>
      <c r="I1618" s="4" t="s">
        <v>4407</v>
      </c>
    </row>
    <row r="1619" spans="1:9">
      <c r="A1619" s="4" t="s">
        <v>4406</v>
      </c>
      <c r="B1619" s="4" t="s">
        <v>275</v>
      </c>
      <c r="C1619" s="4" t="s">
        <v>251</v>
      </c>
      <c r="D1619" s="4" t="s">
        <v>1152</v>
      </c>
      <c r="E1619" s="54">
        <v>1040.8120379999998</v>
      </c>
      <c r="F1619" s="123">
        <v>1680.0840000000001</v>
      </c>
      <c r="G1619" s="123">
        <v>639.27196200000026</v>
      </c>
      <c r="I1619" s="4" t="s">
        <v>4408</v>
      </c>
    </row>
    <row r="1620" spans="1:9">
      <c r="A1620" s="4" t="s">
        <v>4407</v>
      </c>
      <c r="B1620" s="4" t="s">
        <v>247</v>
      </c>
      <c r="C1620" s="4" t="s">
        <v>281</v>
      </c>
      <c r="D1620" s="4" t="s">
        <v>494</v>
      </c>
      <c r="E1620" s="54">
        <v>3016.6103362500003</v>
      </c>
      <c r="F1620" s="123">
        <v>4869.4275000000007</v>
      </c>
      <c r="G1620" s="123">
        <v>1852.8171637500004</v>
      </c>
      <c r="I1620" s="4" t="s">
        <v>4409</v>
      </c>
    </row>
    <row r="1621" spans="1:9">
      <c r="A1621" s="4" t="s">
        <v>4408</v>
      </c>
      <c r="B1621" s="4" t="s">
        <v>264</v>
      </c>
      <c r="C1621" s="4" t="s">
        <v>281</v>
      </c>
      <c r="D1621" s="4" t="s">
        <v>1468</v>
      </c>
      <c r="E1621" s="54">
        <v>4810.4057295000002</v>
      </c>
      <c r="F1621" s="123">
        <v>7764.9810000000007</v>
      </c>
      <c r="G1621" s="123">
        <v>2954.5752705000004</v>
      </c>
      <c r="I1621" s="4" t="s">
        <v>4410</v>
      </c>
    </row>
    <row r="1622" spans="1:9">
      <c r="A1622" s="4" t="s">
        <v>4409</v>
      </c>
      <c r="B1622" s="4" t="s">
        <v>247</v>
      </c>
      <c r="C1622" s="4" t="s">
        <v>256</v>
      </c>
      <c r="D1622" s="4" t="s">
        <v>596</v>
      </c>
      <c r="E1622" s="54">
        <v>5664.1184460000013</v>
      </c>
      <c r="F1622" s="123">
        <v>7932.9390000000003</v>
      </c>
      <c r="G1622" s="123">
        <v>2268.820553999999</v>
      </c>
      <c r="I1622" s="4" t="s">
        <v>4411</v>
      </c>
    </row>
    <row r="1623" spans="1:9">
      <c r="A1623" s="4" t="s">
        <v>4410</v>
      </c>
      <c r="B1623" s="4" t="s">
        <v>267</v>
      </c>
      <c r="C1623" s="4" t="s">
        <v>251</v>
      </c>
      <c r="D1623" s="4" t="s">
        <v>2073</v>
      </c>
      <c r="E1623" s="54">
        <v>4863.2242995000006</v>
      </c>
      <c r="F1623" s="123">
        <v>7850.241</v>
      </c>
      <c r="G1623" s="123">
        <v>2987.0167004999994</v>
      </c>
      <c r="I1623" s="4" t="s">
        <v>4412</v>
      </c>
    </row>
    <row r="1624" spans="1:9">
      <c r="A1624" s="4" t="s">
        <v>4411</v>
      </c>
      <c r="B1624" s="4" t="s">
        <v>267</v>
      </c>
      <c r="C1624" s="4" t="s">
        <v>259</v>
      </c>
      <c r="D1624" s="4" t="s">
        <v>1203</v>
      </c>
      <c r="E1624" s="54">
        <v>2686.8102502500001</v>
      </c>
      <c r="F1624" s="123">
        <v>6915.8564999999999</v>
      </c>
      <c r="G1624" s="123">
        <v>4229.0462497499993</v>
      </c>
      <c r="I1624" s="4" t="s">
        <v>4413</v>
      </c>
    </row>
    <row r="1625" spans="1:9">
      <c r="A1625" s="4" t="s">
        <v>4412</v>
      </c>
      <c r="B1625" s="4" t="s">
        <v>264</v>
      </c>
      <c r="C1625" s="4" t="s">
        <v>303</v>
      </c>
      <c r="D1625" s="4" t="s">
        <v>1922</v>
      </c>
      <c r="E1625" s="54">
        <v>6364.9173892500012</v>
      </c>
      <c r="F1625" s="123">
        <v>10274.281500000001</v>
      </c>
      <c r="G1625" s="123">
        <v>3909.3641107499998</v>
      </c>
      <c r="I1625" s="4" t="s">
        <v>4414</v>
      </c>
    </row>
    <row r="1626" spans="1:9">
      <c r="A1626" s="4" t="s">
        <v>4413</v>
      </c>
      <c r="B1626" s="4" t="s">
        <v>243</v>
      </c>
      <c r="C1626" s="4" t="s">
        <v>256</v>
      </c>
      <c r="D1626" s="4" t="s">
        <v>1768</v>
      </c>
      <c r="E1626" s="54">
        <v>1468.6548030000004</v>
      </c>
      <c r="F1626" s="123">
        <v>2056.9395</v>
      </c>
      <c r="G1626" s="123">
        <v>588.2846969999996</v>
      </c>
      <c r="I1626" s="4" t="s">
        <v>4415</v>
      </c>
    </row>
    <row r="1627" spans="1:9">
      <c r="A1627" s="4" t="s">
        <v>4414</v>
      </c>
      <c r="B1627" s="4" t="s">
        <v>243</v>
      </c>
      <c r="C1627" s="4" t="s">
        <v>279</v>
      </c>
      <c r="D1627" s="4" t="s">
        <v>1362</v>
      </c>
      <c r="E1627" s="54">
        <v>4274.919495000001</v>
      </c>
      <c r="F1627" s="123">
        <v>7402.4580000000005</v>
      </c>
      <c r="G1627" s="123">
        <v>3127.5385049999995</v>
      </c>
      <c r="I1627" s="4" t="s">
        <v>4416</v>
      </c>
    </row>
    <row r="1628" spans="1:9">
      <c r="A1628" s="4" t="s">
        <v>4415</v>
      </c>
      <c r="B1628" s="4" t="s">
        <v>267</v>
      </c>
      <c r="C1628" s="4" t="s">
        <v>279</v>
      </c>
      <c r="D1628" s="4" t="s">
        <v>1141</v>
      </c>
      <c r="E1628" s="54">
        <v>3169.825312500001</v>
      </c>
      <c r="F1628" s="123">
        <v>5488.875</v>
      </c>
      <c r="G1628" s="123">
        <v>2319.049687499999</v>
      </c>
      <c r="I1628" s="4" t="s">
        <v>4417</v>
      </c>
    </row>
    <row r="1629" spans="1:9">
      <c r="A1629" s="4" t="s">
        <v>4416</v>
      </c>
      <c r="B1629" s="4" t="s">
        <v>243</v>
      </c>
      <c r="C1629" s="4" t="s">
        <v>256</v>
      </c>
      <c r="D1629" s="4" t="s">
        <v>1447</v>
      </c>
      <c r="E1629" s="54">
        <v>2602.1094750000002</v>
      </c>
      <c r="F1629" s="123">
        <v>3304.2660000000001</v>
      </c>
      <c r="G1629" s="123">
        <v>702.15652499999987</v>
      </c>
      <c r="I1629" s="4" t="s">
        <v>4418</v>
      </c>
    </row>
    <row r="1630" spans="1:9">
      <c r="A1630" s="4" t="s">
        <v>4417</v>
      </c>
      <c r="B1630" s="4" t="s">
        <v>264</v>
      </c>
      <c r="C1630" s="4" t="s">
        <v>288</v>
      </c>
      <c r="D1630" s="4" t="s">
        <v>1621</v>
      </c>
      <c r="E1630" s="54">
        <v>2850.0286500000002</v>
      </c>
      <c r="F1630" s="123">
        <v>4679.8500000000004</v>
      </c>
      <c r="G1630" s="123">
        <v>1829.8213500000002</v>
      </c>
      <c r="I1630" s="4" t="s">
        <v>4419</v>
      </c>
    </row>
    <row r="1631" spans="1:9">
      <c r="A1631" s="4" t="s">
        <v>4418</v>
      </c>
      <c r="B1631" s="4" t="s">
        <v>247</v>
      </c>
      <c r="C1631" s="4" t="s">
        <v>251</v>
      </c>
      <c r="D1631" s="4" t="s">
        <v>667</v>
      </c>
      <c r="E1631" s="54">
        <v>1471.2159105000001</v>
      </c>
      <c r="F1631" s="123">
        <v>3258.5070000000005</v>
      </c>
      <c r="G1631" s="123">
        <v>1787.2910895000005</v>
      </c>
      <c r="I1631" s="4" t="s">
        <v>4420</v>
      </c>
    </row>
    <row r="1632" spans="1:9">
      <c r="A1632" s="4" t="s">
        <v>4419</v>
      </c>
      <c r="B1632" s="4" t="s">
        <v>247</v>
      </c>
      <c r="C1632" s="4" t="s">
        <v>259</v>
      </c>
      <c r="D1632" s="4" t="s">
        <v>1078</v>
      </c>
      <c r="E1632" s="54">
        <v>255.588165</v>
      </c>
      <c r="F1632" s="123">
        <v>419.685</v>
      </c>
      <c r="G1632" s="123">
        <v>164.096835</v>
      </c>
      <c r="I1632" s="4" t="s">
        <v>4421</v>
      </c>
    </row>
    <row r="1633" spans="1:9">
      <c r="A1633" s="4" t="s">
        <v>4420</v>
      </c>
      <c r="B1633" s="4" t="s">
        <v>247</v>
      </c>
      <c r="C1633" s="4" t="s">
        <v>259</v>
      </c>
      <c r="D1633" s="4" t="s">
        <v>1222</v>
      </c>
      <c r="E1633" s="54">
        <v>3094.7285250000004</v>
      </c>
      <c r="F1633" s="123">
        <v>6549.6900000000005</v>
      </c>
      <c r="G1633" s="123">
        <v>3454.9614750000001</v>
      </c>
      <c r="I1633" s="4" t="s">
        <v>4422</v>
      </c>
    </row>
    <row r="1634" spans="1:9">
      <c r="A1634" s="4" t="s">
        <v>4421</v>
      </c>
      <c r="B1634" s="4" t="s">
        <v>247</v>
      </c>
      <c r="C1634" s="4" t="s">
        <v>259</v>
      </c>
      <c r="D1634" s="4" t="s">
        <v>1877</v>
      </c>
      <c r="E1634" s="54">
        <v>427.29702750000001</v>
      </c>
      <c r="F1634" s="123">
        <v>689.745</v>
      </c>
      <c r="G1634" s="123">
        <v>262.44797249999999</v>
      </c>
      <c r="I1634" s="4" t="s">
        <v>4423</v>
      </c>
    </row>
    <row r="1635" spans="1:9">
      <c r="A1635" s="4" t="s">
        <v>4422</v>
      </c>
      <c r="B1635" s="4" t="s">
        <v>247</v>
      </c>
      <c r="C1635" s="4" t="s">
        <v>256</v>
      </c>
      <c r="D1635" s="4" t="s">
        <v>481</v>
      </c>
      <c r="E1635" s="54">
        <v>2104.4134125000005</v>
      </c>
      <c r="F1635" s="123">
        <v>4453.7849999999999</v>
      </c>
      <c r="G1635" s="123">
        <v>2349.3715874999994</v>
      </c>
      <c r="I1635" s="4" t="s">
        <v>4424</v>
      </c>
    </row>
    <row r="1636" spans="1:9">
      <c r="A1636" s="4" t="s">
        <v>4423</v>
      </c>
      <c r="B1636" s="4" t="s">
        <v>275</v>
      </c>
      <c r="C1636" s="4" t="s">
        <v>276</v>
      </c>
      <c r="D1636" s="4" t="s">
        <v>964</v>
      </c>
      <c r="E1636" s="54">
        <v>4882.4344800000017</v>
      </c>
      <c r="F1636" s="123">
        <v>8454.4320000000007</v>
      </c>
      <c r="G1636" s="123">
        <v>3571.997519999999</v>
      </c>
      <c r="I1636" s="4" t="s">
        <v>4425</v>
      </c>
    </row>
    <row r="1637" spans="1:9">
      <c r="A1637" s="4" t="s">
        <v>4424</v>
      </c>
      <c r="B1637" s="4" t="s">
        <v>275</v>
      </c>
      <c r="C1637" s="4" t="s">
        <v>254</v>
      </c>
      <c r="D1637" s="4" t="s">
        <v>2029</v>
      </c>
      <c r="E1637" s="54">
        <v>1382.8535122500002</v>
      </c>
      <c r="F1637" s="123">
        <v>3559.4684999999999</v>
      </c>
      <c r="G1637" s="123">
        <v>2176.6149877499997</v>
      </c>
      <c r="I1637" s="4" t="s">
        <v>4426</v>
      </c>
    </row>
    <row r="1638" spans="1:9">
      <c r="A1638" s="4" t="s">
        <v>4425</v>
      </c>
      <c r="B1638" s="4" t="s">
        <v>247</v>
      </c>
      <c r="C1638" s="4" t="s">
        <v>303</v>
      </c>
      <c r="D1638" s="4" t="s">
        <v>1022</v>
      </c>
      <c r="E1638" s="54">
        <v>4688.8630425000001</v>
      </c>
      <c r="F1638" s="123">
        <v>7699.2825000000003</v>
      </c>
      <c r="G1638" s="123">
        <v>3010.4194575000001</v>
      </c>
      <c r="I1638" s="4" t="s">
        <v>4427</v>
      </c>
    </row>
    <row r="1639" spans="1:9">
      <c r="A1639" s="4" t="s">
        <v>4426</v>
      </c>
      <c r="B1639" s="4" t="s">
        <v>247</v>
      </c>
      <c r="C1639" s="4" t="s">
        <v>259</v>
      </c>
      <c r="D1639" s="4" t="s">
        <v>1120</v>
      </c>
      <c r="E1639" s="54">
        <v>596.24236350000001</v>
      </c>
      <c r="F1639" s="123">
        <v>979.05150000000003</v>
      </c>
      <c r="G1639" s="123">
        <v>382.80913650000002</v>
      </c>
      <c r="I1639" s="4" t="s">
        <v>4428</v>
      </c>
    </row>
    <row r="1640" spans="1:9">
      <c r="A1640" s="4" t="s">
        <v>4427</v>
      </c>
      <c r="B1640" s="4" t="s">
        <v>243</v>
      </c>
      <c r="C1640" s="4" t="s">
        <v>254</v>
      </c>
      <c r="D1640" s="4" t="s">
        <v>1669</v>
      </c>
      <c r="E1640" s="54">
        <v>2672.179413750001</v>
      </c>
      <c r="F1640" s="123">
        <v>4627.1505000000006</v>
      </c>
      <c r="G1640" s="123">
        <v>1954.9710862499996</v>
      </c>
      <c r="I1640" s="4" t="s">
        <v>4429</v>
      </c>
    </row>
    <row r="1641" spans="1:9">
      <c r="A1641" s="4" t="s">
        <v>4428</v>
      </c>
      <c r="B1641" s="4" t="s">
        <v>247</v>
      </c>
      <c r="C1641" s="4" t="s">
        <v>251</v>
      </c>
      <c r="D1641" s="4" t="s">
        <v>821</v>
      </c>
      <c r="E1641" s="54">
        <v>166.18919625000001</v>
      </c>
      <c r="F1641" s="123">
        <v>287.77350000000001</v>
      </c>
      <c r="G1641" s="123">
        <v>121.58430375</v>
      </c>
      <c r="I1641" s="4" t="s">
        <v>4430</v>
      </c>
    </row>
    <row r="1642" spans="1:9">
      <c r="A1642" s="4" t="s">
        <v>4429</v>
      </c>
      <c r="B1642" s="4" t="s">
        <v>243</v>
      </c>
      <c r="C1642" s="4" t="s">
        <v>288</v>
      </c>
      <c r="D1642" s="4" t="s">
        <v>1313</v>
      </c>
      <c r="E1642" s="54">
        <v>296.54218125000006</v>
      </c>
      <c r="F1642" s="123">
        <v>376.56150000000002</v>
      </c>
      <c r="G1642" s="123">
        <v>80.019318749999968</v>
      </c>
      <c r="I1642" s="4" t="s">
        <v>4431</v>
      </c>
    </row>
    <row r="1643" spans="1:9">
      <c r="A1643" s="4" t="s">
        <v>4430</v>
      </c>
      <c r="B1643" s="4" t="s">
        <v>264</v>
      </c>
      <c r="C1643" s="4" t="s">
        <v>279</v>
      </c>
      <c r="D1643" s="4" t="s">
        <v>1978</v>
      </c>
      <c r="E1643" s="54">
        <v>1599.9408337500001</v>
      </c>
      <c r="F1643" s="123">
        <v>2582.6325000000002</v>
      </c>
      <c r="G1643" s="123">
        <v>982.69166625000003</v>
      </c>
      <c r="I1643" s="4" t="s">
        <v>4432</v>
      </c>
    </row>
    <row r="1644" spans="1:9">
      <c r="A1644" s="4" t="s">
        <v>4431</v>
      </c>
      <c r="B1644" s="4" t="s">
        <v>247</v>
      </c>
      <c r="C1644" s="4" t="s">
        <v>256</v>
      </c>
      <c r="D1644" s="4" t="s">
        <v>1764</v>
      </c>
      <c r="E1644" s="54">
        <v>4503.9970552500008</v>
      </c>
      <c r="F1644" s="123">
        <v>4587.7230000000009</v>
      </c>
      <c r="G1644" s="123">
        <v>83.725944750000053</v>
      </c>
      <c r="I1644" s="4" t="s">
        <v>4433</v>
      </c>
    </row>
    <row r="1645" spans="1:9">
      <c r="A1645" s="4" t="s">
        <v>4432</v>
      </c>
      <c r="B1645" s="4" t="s">
        <v>275</v>
      </c>
      <c r="C1645" s="4" t="s">
        <v>288</v>
      </c>
      <c r="D1645" s="4" t="s">
        <v>436</v>
      </c>
      <c r="E1645" s="54">
        <v>539.20849499999997</v>
      </c>
      <c r="F1645" s="123">
        <v>1141.182</v>
      </c>
      <c r="G1645" s="123">
        <v>601.97350500000005</v>
      </c>
      <c r="I1645" s="4" t="s">
        <v>4434</v>
      </c>
    </row>
    <row r="1646" spans="1:9">
      <c r="A1646" s="4" t="s">
        <v>4433</v>
      </c>
      <c r="B1646" s="4" t="s">
        <v>247</v>
      </c>
      <c r="C1646" s="4" t="s">
        <v>262</v>
      </c>
      <c r="D1646" s="4" t="s">
        <v>1671</v>
      </c>
      <c r="E1646" s="54">
        <v>1514.4839640000002</v>
      </c>
      <c r="F1646" s="123">
        <v>2121.1259999999997</v>
      </c>
      <c r="G1646" s="123">
        <v>606.64203599999951</v>
      </c>
      <c r="I1646" s="4" t="s">
        <v>4435</v>
      </c>
    </row>
    <row r="1647" spans="1:9">
      <c r="A1647" s="4" t="s">
        <v>4434</v>
      </c>
      <c r="B1647" s="4" t="s">
        <v>267</v>
      </c>
      <c r="C1647" s="4" t="s">
        <v>303</v>
      </c>
      <c r="D1647" s="4" t="s">
        <v>2061</v>
      </c>
      <c r="E1647" s="54">
        <v>4198.2891300000001</v>
      </c>
      <c r="F1647" s="123">
        <v>8885.268</v>
      </c>
      <c r="G1647" s="123">
        <v>4686.9788699999999</v>
      </c>
      <c r="I1647" s="4" t="s">
        <v>4436</v>
      </c>
    </row>
    <row r="1648" spans="1:9">
      <c r="A1648" s="4" t="s">
        <v>4435</v>
      </c>
      <c r="B1648" s="4" t="s">
        <v>267</v>
      </c>
      <c r="C1648" s="4" t="s">
        <v>268</v>
      </c>
      <c r="D1648" s="4" t="s">
        <v>817</v>
      </c>
      <c r="E1648" s="54">
        <v>1609.127029125</v>
      </c>
      <c r="F1648" s="123">
        <v>1639.0395000000001</v>
      </c>
      <c r="G1648" s="123">
        <v>29.912470875000054</v>
      </c>
      <c r="I1648" s="4" t="s">
        <v>4437</v>
      </c>
    </row>
    <row r="1649" spans="1:9">
      <c r="A1649" s="4" t="s">
        <v>4436</v>
      </c>
      <c r="B1649" s="4" t="s">
        <v>243</v>
      </c>
      <c r="C1649" s="4" t="s">
        <v>251</v>
      </c>
      <c r="D1649" s="4" t="s">
        <v>1698</v>
      </c>
      <c r="E1649" s="54">
        <v>4188.7317780000003</v>
      </c>
      <c r="F1649" s="123">
        <v>4533.2595000000001</v>
      </c>
      <c r="G1649" s="123">
        <v>344.52772199999981</v>
      </c>
      <c r="I1649" s="4" t="s">
        <v>4438</v>
      </c>
    </row>
    <row r="1650" spans="1:9">
      <c r="A1650" s="4" t="s">
        <v>4437</v>
      </c>
      <c r="B1650" s="4" t="s">
        <v>267</v>
      </c>
      <c r="C1650" s="4" t="s">
        <v>262</v>
      </c>
      <c r="D1650" s="4" t="s">
        <v>1304</v>
      </c>
      <c r="E1650" s="54">
        <v>2668.3190100000002</v>
      </c>
      <c r="F1650" s="123">
        <v>5647.2359999999999</v>
      </c>
      <c r="G1650" s="123">
        <v>2978.9169899999997</v>
      </c>
      <c r="I1650" s="4" t="s">
        <v>4439</v>
      </c>
    </row>
    <row r="1651" spans="1:9">
      <c r="A1651" s="4" t="s">
        <v>4438</v>
      </c>
      <c r="B1651" s="4" t="s">
        <v>275</v>
      </c>
      <c r="C1651" s="4" t="s">
        <v>245</v>
      </c>
      <c r="D1651" s="4" t="s">
        <v>1315</v>
      </c>
      <c r="E1651" s="54">
        <v>3230.0074800000002</v>
      </c>
      <c r="F1651" s="123">
        <v>4523.82</v>
      </c>
      <c r="G1651" s="123">
        <v>1293.8125199999995</v>
      </c>
      <c r="I1651" s="4" t="s">
        <v>4440</v>
      </c>
    </row>
    <row r="1652" spans="1:9">
      <c r="A1652" s="4" t="s">
        <v>4439</v>
      </c>
      <c r="B1652" s="4" t="s">
        <v>267</v>
      </c>
      <c r="C1652" s="4" t="s">
        <v>288</v>
      </c>
      <c r="D1652" s="4" t="s">
        <v>1390</v>
      </c>
      <c r="E1652" s="54">
        <v>2750.3256059999994</v>
      </c>
      <c r="F1652" s="123">
        <v>4516.134</v>
      </c>
      <c r="G1652" s="123">
        <v>1765.8083940000006</v>
      </c>
      <c r="I1652" s="4" t="s">
        <v>4441</v>
      </c>
    </row>
    <row r="1653" spans="1:9">
      <c r="A1653" s="4" t="s">
        <v>4440</v>
      </c>
      <c r="B1653" s="4" t="s">
        <v>267</v>
      </c>
      <c r="C1653" s="4" t="s">
        <v>265</v>
      </c>
      <c r="D1653" s="4" t="s">
        <v>320</v>
      </c>
      <c r="E1653" s="54">
        <v>5801.5837687500007</v>
      </c>
      <c r="F1653" s="123">
        <v>10046.032499999999</v>
      </c>
      <c r="G1653" s="123">
        <v>4244.4487312499987</v>
      </c>
      <c r="I1653" s="4" t="s">
        <v>4442</v>
      </c>
    </row>
    <row r="1654" spans="1:9">
      <c r="A1654" s="4" t="s">
        <v>4441</v>
      </c>
      <c r="B1654" s="4" t="s">
        <v>275</v>
      </c>
      <c r="C1654" s="4" t="s">
        <v>281</v>
      </c>
      <c r="D1654" s="4" t="s">
        <v>1174</v>
      </c>
      <c r="E1654" s="54">
        <v>5926.0980239999999</v>
      </c>
      <c r="F1654" s="123">
        <v>6413.5259999999998</v>
      </c>
      <c r="G1654" s="123">
        <v>487.42797599999994</v>
      </c>
      <c r="I1654" s="4" t="s">
        <v>4443</v>
      </c>
    </row>
    <row r="1655" spans="1:9">
      <c r="A1655" s="4" t="s">
        <v>4442</v>
      </c>
      <c r="B1655" s="4" t="s">
        <v>247</v>
      </c>
      <c r="C1655" s="4" t="s">
        <v>262</v>
      </c>
      <c r="D1655" s="4" t="s">
        <v>1462</v>
      </c>
      <c r="E1655" s="54">
        <v>473.21229375000001</v>
      </c>
      <c r="F1655" s="123">
        <v>600.90449999999998</v>
      </c>
      <c r="G1655" s="123">
        <v>127.69220624999997</v>
      </c>
      <c r="I1655" s="4" t="s">
        <v>4444</v>
      </c>
    </row>
    <row r="1656" spans="1:9">
      <c r="A1656" s="4" t="s">
        <v>4443</v>
      </c>
      <c r="B1656" s="4" t="s">
        <v>264</v>
      </c>
      <c r="C1656" s="4" t="s">
        <v>288</v>
      </c>
      <c r="D1656" s="4" t="s">
        <v>1652</v>
      </c>
      <c r="E1656" s="54">
        <v>3397.8671842500003</v>
      </c>
      <c r="F1656" s="123">
        <v>3461.0309999999999</v>
      </c>
      <c r="G1656" s="123">
        <v>63.163815749999685</v>
      </c>
      <c r="I1656" s="4" t="s">
        <v>4445</v>
      </c>
    </row>
    <row r="1657" spans="1:9">
      <c r="A1657" s="4" t="s">
        <v>4444</v>
      </c>
      <c r="B1657" s="4" t="s">
        <v>267</v>
      </c>
      <c r="C1657" s="4" t="s">
        <v>262</v>
      </c>
      <c r="D1657" s="4" t="s">
        <v>810</v>
      </c>
      <c r="E1657" s="54">
        <v>2551.8556507500002</v>
      </c>
      <c r="F1657" s="123">
        <v>5651.9505000000008</v>
      </c>
      <c r="G1657" s="123">
        <v>3100.0948492500006</v>
      </c>
      <c r="I1657" s="4" t="s">
        <v>4446</v>
      </c>
    </row>
    <row r="1658" spans="1:9">
      <c r="A1658" s="4" t="s">
        <v>4445</v>
      </c>
      <c r="B1658" s="4" t="s">
        <v>247</v>
      </c>
      <c r="C1658" s="4" t="s">
        <v>281</v>
      </c>
      <c r="D1658" s="4" t="s">
        <v>935</v>
      </c>
      <c r="E1658" s="54">
        <v>2080.3114394999998</v>
      </c>
      <c r="F1658" s="123">
        <v>5354.7269999999999</v>
      </c>
      <c r="G1658" s="123">
        <v>3274.4155605000001</v>
      </c>
      <c r="I1658" s="4" t="s">
        <v>4447</v>
      </c>
    </row>
    <row r="1659" spans="1:9">
      <c r="A1659" s="4" t="s">
        <v>4446</v>
      </c>
      <c r="B1659" s="4" t="s">
        <v>275</v>
      </c>
      <c r="C1659" s="4" t="s">
        <v>268</v>
      </c>
      <c r="D1659" s="4" t="s">
        <v>1245</v>
      </c>
      <c r="E1659" s="54">
        <v>1677.4006095000002</v>
      </c>
      <c r="F1659" s="123">
        <v>3715.1730000000002</v>
      </c>
      <c r="G1659" s="123">
        <v>2037.7723905</v>
      </c>
      <c r="I1659" s="4" t="s">
        <v>4448</v>
      </c>
    </row>
    <row r="1660" spans="1:9">
      <c r="A1660" s="4" t="s">
        <v>4447</v>
      </c>
      <c r="B1660" s="4" t="s">
        <v>247</v>
      </c>
      <c r="C1660" s="4" t="s">
        <v>245</v>
      </c>
      <c r="D1660" s="4" t="s">
        <v>1043</v>
      </c>
      <c r="E1660" s="54">
        <v>2920.4811562499995</v>
      </c>
      <c r="F1660" s="123">
        <v>3708.5475000000001</v>
      </c>
      <c r="G1660" s="123">
        <v>788.06634375000067</v>
      </c>
      <c r="I1660" s="4" t="s">
        <v>4449</v>
      </c>
    </row>
    <row r="1661" spans="1:9">
      <c r="A1661" s="4" t="s">
        <v>4448</v>
      </c>
      <c r="B1661" s="4" t="s">
        <v>243</v>
      </c>
      <c r="C1661" s="4" t="s">
        <v>254</v>
      </c>
      <c r="D1661" s="4" t="s">
        <v>1853</v>
      </c>
      <c r="E1661" s="54">
        <v>1206.5213160000003</v>
      </c>
      <c r="F1661" s="123">
        <v>1305.759</v>
      </c>
      <c r="G1661" s="123">
        <v>99.237683999999717</v>
      </c>
      <c r="I1661" s="4" t="s">
        <v>4450</v>
      </c>
    </row>
    <row r="1662" spans="1:9">
      <c r="A1662" s="4" t="s">
        <v>4449</v>
      </c>
      <c r="B1662" s="4" t="s">
        <v>243</v>
      </c>
      <c r="C1662" s="4" t="s">
        <v>265</v>
      </c>
      <c r="D1662" s="4" t="s">
        <v>1718</v>
      </c>
      <c r="E1662" s="54">
        <v>6309.9625050000004</v>
      </c>
      <c r="F1662" s="123">
        <v>8837.4825000000001</v>
      </c>
      <c r="G1662" s="123">
        <v>2527.5199949999997</v>
      </c>
      <c r="I1662" s="4" t="s">
        <v>4451</v>
      </c>
    </row>
    <row r="1663" spans="1:9">
      <c r="A1663" s="4" t="s">
        <v>4450</v>
      </c>
      <c r="B1663" s="4" t="s">
        <v>243</v>
      </c>
      <c r="C1663" s="4" t="s">
        <v>279</v>
      </c>
      <c r="D1663" s="4" t="s">
        <v>885</v>
      </c>
      <c r="E1663" s="54">
        <v>1473.6185887500003</v>
      </c>
      <c r="F1663" s="123">
        <v>2551.7205000000004</v>
      </c>
      <c r="G1663" s="123">
        <v>1078.1019112500001</v>
      </c>
      <c r="I1663" s="4" t="s">
        <v>4452</v>
      </c>
    </row>
    <row r="1664" spans="1:9">
      <c r="A1664" s="4" t="s">
        <v>4451</v>
      </c>
      <c r="B1664" s="4" t="s">
        <v>243</v>
      </c>
      <c r="C1664" s="4" t="s">
        <v>259</v>
      </c>
      <c r="D1664" s="4" t="s">
        <v>1338</v>
      </c>
      <c r="E1664" s="54">
        <v>2815.1534880000004</v>
      </c>
      <c r="F1664" s="123">
        <v>3942.7919999999999</v>
      </c>
      <c r="G1664" s="123">
        <v>1127.6385119999995</v>
      </c>
      <c r="I1664" s="4" t="s">
        <v>4453</v>
      </c>
    </row>
    <row r="1665" spans="1:9">
      <c r="A1665" s="4" t="s">
        <v>4452</v>
      </c>
      <c r="B1665" s="4" t="s">
        <v>275</v>
      </c>
      <c r="C1665" s="4" t="s">
        <v>303</v>
      </c>
      <c r="D1665" s="4" t="s">
        <v>1833</v>
      </c>
      <c r="E1665" s="54">
        <v>9845.2197112500016</v>
      </c>
      <c r="F1665" s="123">
        <v>10028.235000000001</v>
      </c>
      <c r="G1665" s="123">
        <v>183.01528874999894</v>
      </c>
      <c r="I1665" s="4" t="s">
        <v>4454</v>
      </c>
    </row>
    <row r="1666" spans="1:9">
      <c r="A1666" s="4" t="s">
        <v>4453</v>
      </c>
      <c r="B1666" s="4" t="s">
        <v>275</v>
      </c>
      <c r="C1666" s="4" t="s">
        <v>251</v>
      </c>
      <c r="D1666" s="4" t="s">
        <v>566</v>
      </c>
      <c r="E1666" s="54">
        <v>2185.6859640000002</v>
      </c>
      <c r="F1666" s="123">
        <v>2365.4610000000002</v>
      </c>
      <c r="G1666" s="123">
        <v>179.775036</v>
      </c>
      <c r="I1666" s="4" t="s">
        <v>4455</v>
      </c>
    </row>
    <row r="1667" spans="1:9">
      <c r="A1667" s="4" t="s">
        <v>4454</v>
      </c>
      <c r="B1667" s="4" t="s">
        <v>264</v>
      </c>
      <c r="C1667" s="4" t="s">
        <v>251</v>
      </c>
      <c r="D1667" s="4" t="s">
        <v>734</v>
      </c>
      <c r="E1667" s="54">
        <v>3582.7336124999997</v>
      </c>
      <c r="F1667" s="123">
        <v>4549.5029999999997</v>
      </c>
      <c r="G1667" s="123">
        <v>966.76938749999999</v>
      </c>
      <c r="I1667" s="4" t="s">
        <v>4456</v>
      </c>
    </row>
    <row r="1668" spans="1:9">
      <c r="A1668" s="4" t="s">
        <v>4455</v>
      </c>
      <c r="B1668" s="4" t="s">
        <v>247</v>
      </c>
      <c r="C1668" s="4" t="s">
        <v>245</v>
      </c>
      <c r="D1668" s="4" t="s">
        <v>1809</v>
      </c>
      <c r="E1668" s="54">
        <v>3960.1866150000005</v>
      </c>
      <c r="F1668" s="123">
        <v>6857.4660000000003</v>
      </c>
      <c r="G1668" s="123">
        <v>2897.2793849999998</v>
      </c>
      <c r="I1668" s="4" t="s">
        <v>4457</v>
      </c>
    </row>
    <row r="1669" spans="1:9">
      <c r="A1669" s="4" t="s">
        <v>4456</v>
      </c>
      <c r="B1669" s="4" t="s">
        <v>243</v>
      </c>
      <c r="C1669" s="4" t="s">
        <v>245</v>
      </c>
      <c r="D1669" s="4" t="s">
        <v>784</v>
      </c>
      <c r="E1669" s="54">
        <v>4369.4721</v>
      </c>
      <c r="F1669" s="123">
        <v>9247.5600000000013</v>
      </c>
      <c r="G1669" s="123">
        <v>4878.0879000000014</v>
      </c>
      <c r="I1669" s="4" t="s">
        <v>4458</v>
      </c>
    </row>
    <row r="1670" spans="1:9">
      <c r="A1670" s="4" t="s">
        <v>4457</v>
      </c>
      <c r="B1670" s="4" t="s">
        <v>264</v>
      </c>
      <c r="C1670" s="4" t="s">
        <v>281</v>
      </c>
      <c r="D1670" s="4" t="s">
        <v>501</v>
      </c>
      <c r="E1670" s="54">
        <v>5403.8256929999998</v>
      </c>
      <c r="F1670" s="123">
        <v>8873.277</v>
      </c>
      <c r="G1670" s="123">
        <v>3469.4513070000003</v>
      </c>
      <c r="I1670" s="4" t="s">
        <v>4459</v>
      </c>
    </row>
    <row r="1671" spans="1:9">
      <c r="A1671" s="4" t="s">
        <v>4458</v>
      </c>
      <c r="B1671" s="4" t="s">
        <v>243</v>
      </c>
      <c r="C1671" s="4" t="s">
        <v>317</v>
      </c>
      <c r="D1671" s="4" t="s">
        <v>524</v>
      </c>
      <c r="E1671" s="54">
        <v>3266.1880020000003</v>
      </c>
      <c r="F1671" s="123">
        <v>4574.4930000000004</v>
      </c>
      <c r="G1671" s="123">
        <v>1308.3049980000001</v>
      </c>
      <c r="I1671" s="4" t="s">
        <v>4460</v>
      </c>
    </row>
    <row r="1672" spans="1:9">
      <c r="A1672" s="4" t="s">
        <v>4459</v>
      </c>
      <c r="B1672" s="4" t="s">
        <v>247</v>
      </c>
      <c r="C1672" s="4" t="s">
        <v>268</v>
      </c>
      <c r="D1672" s="4" t="s">
        <v>1440</v>
      </c>
      <c r="E1672" s="54">
        <v>5404.1332904999999</v>
      </c>
      <c r="F1672" s="123">
        <v>8723.3790000000008</v>
      </c>
      <c r="G1672" s="123">
        <v>3319.2457095000009</v>
      </c>
      <c r="I1672" s="4" t="s">
        <v>4461</v>
      </c>
    </row>
    <row r="1673" spans="1:9">
      <c r="A1673" s="4" t="s">
        <v>4460</v>
      </c>
      <c r="B1673" s="4" t="s">
        <v>267</v>
      </c>
      <c r="C1673" s="4" t="s">
        <v>254</v>
      </c>
      <c r="D1673" s="4" t="s">
        <v>1032</v>
      </c>
      <c r="E1673" s="54">
        <v>2072.74443075</v>
      </c>
      <c r="F1673" s="123">
        <v>5335.2494999999999</v>
      </c>
      <c r="G1673" s="123">
        <v>3262.5050692499999</v>
      </c>
      <c r="I1673" s="4" t="s">
        <v>4462</v>
      </c>
    </row>
    <row r="1674" spans="1:9">
      <c r="A1674" s="4" t="s">
        <v>4461</v>
      </c>
      <c r="B1674" s="4" t="s">
        <v>275</v>
      </c>
      <c r="C1674" s="4" t="s">
        <v>268</v>
      </c>
      <c r="D1674" s="4" t="s">
        <v>419</v>
      </c>
      <c r="E1674" s="54">
        <v>9187.5866197500018</v>
      </c>
      <c r="F1674" s="123">
        <v>9358.3770000000004</v>
      </c>
      <c r="G1674" s="123">
        <v>170.79038024999863</v>
      </c>
      <c r="I1674" s="4" t="s">
        <v>4463</v>
      </c>
    </row>
    <row r="1675" spans="1:9">
      <c r="A1675" s="4" t="s">
        <v>4462</v>
      </c>
      <c r="B1675" s="4" t="s">
        <v>267</v>
      </c>
      <c r="C1675" s="4" t="s">
        <v>276</v>
      </c>
      <c r="D1675" s="4" t="s">
        <v>1493</v>
      </c>
      <c r="E1675" s="54">
        <v>68.713312500000015</v>
      </c>
      <c r="F1675" s="123">
        <v>87.254999999999995</v>
      </c>
      <c r="G1675" s="123">
        <v>18.541687499999981</v>
      </c>
      <c r="I1675" s="4" t="s">
        <v>4464</v>
      </c>
    </row>
    <row r="1676" spans="1:9">
      <c r="A1676" s="4" t="s">
        <v>4463</v>
      </c>
      <c r="B1676" s="4" t="s">
        <v>275</v>
      </c>
      <c r="C1676" s="4" t="s">
        <v>276</v>
      </c>
      <c r="D1676" s="4" t="s">
        <v>1360</v>
      </c>
      <c r="E1676" s="54">
        <v>5919.8511487500009</v>
      </c>
      <c r="F1676" s="123">
        <v>10250.824500000001</v>
      </c>
      <c r="G1676" s="123">
        <v>4330.9733512499997</v>
      </c>
      <c r="I1676" s="4" t="s">
        <v>4465</v>
      </c>
    </row>
    <row r="1677" spans="1:9">
      <c r="A1677" s="4" t="s">
        <v>4464</v>
      </c>
      <c r="B1677" s="4" t="s">
        <v>247</v>
      </c>
      <c r="C1677" s="4" t="s">
        <v>317</v>
      </c>
      <c r="D1677" s="4" t="s">
        <v>1017</v>
      </c>
      <c r="E1677" s="54">
        <v>1074.1255087500003</v>
      </c>
      <c r="F1677" s="123">
        <v>2273.2815000000005</v>
      </c>
      <c r="G1677" s="123">
        <v>1199.1559912500002</v>
      </c>
      <c r="I1677" s="4" t="s">
        <v>4466</v>
      </c>
    </row>
    <row r="1678" spans="1:9">
      <c r="A1678" s="4" t="s">
        <v>4465</v>
      </c>
      <c r="B1678" s="4" t="s">
        <v>247</v>
      </c>
      <c r="C1678" s="4" t="s">
        <v>288</v>
      </c>
      <c r="D1678" s="4" t="s">
        <v>778</v>
      </c>
      <c r="E1678" s="54">
        <v>1867.3990650000001</v>
      </c>
      <c r="F1678" s="123">
        <v>4806.6900000000005</v>
      </c>
      <c r="G1678" s="123">
        <v>2939.2909350000004</v>
      </c>
      <c r="I1678" s="4" t="s">
        <v>4467</v>
      </c>
    </row>
    <row r="1679" spans="1:9">
      <c r="A1679" s="4" t="s">
        <v>4466</v>
      </c>
      <c r="B1679" s="4" t="s">
        <v>264</v>
      </c>
      <c r="C1679" s="4" t="s">
        <v>268</v>
      </c>
      <c r="D1679" s="4" t="s">
        <v>1672</v>
      </c>
      <c r="E1679" s="54">
        <v>1499.8520250000001</v>
      </c>
      <c r="F1679" s="123">
        <v>1904.5740000000003</v>
      </c>
      <c r="G1679" s="123">
        <v>404.72197500000016</v>
      </c>
      <c r="I1679" s="4" t="s">
        <v>4468</v>
      </c>
    </row>
    <row r="1680" spans="1:9">
      <c r="A1680" s="4" t="s">
        <v>4467</v>
      </c>
      <c r="B1680" s="4" t="s">
        <v>243</v>
      </c>
      <c r="C1680" s="4" t="s">
        <v>281</v>
      </c>
      <c r="D1680" s="4" t="s">
        <v>2136</v>
      </c>
      <c r="E1680" s="54">
        <v>314.29750275000004</v>
      </c>
      <c r="F1680" s="123">
        <v>696.11850000000004</v>
      </c>
      <c r="G1680" s="123">
        <v>381.82099725</v>
      </c>
      <c r="I1680" s="4" t="s">
        <v>4469</v>
      </c>
    </row>
    <row r="1681" spans="1:9">
      <c r="A1681" s="4" t="s">
        <v>4468</v>
      </c>
      <c r="B1681" s="4" t="s">
        <v>243</v>
      </c>
      <c r="C1681" s="4" t="s">
        <v>265</v>
      </c>
      <c r="D1681" s="4" t="s">
        <v>515</v>
      </c>
      <c r="E1681" s="54">
        <v>4488.4274400000004</v>
      </c>
      <c r="F1681" s="123">
        <v>7370.16</v>
      </c>
      <c r="G1681" s="123">
        <v>2881.7325599999995</v>
      </c>
      <c r="I1681" s="4" t="s">
        <v>4470</v>
      </c>
    </row>
    <row r="1682" spans="1:9">
      <c r="A1682" s="4" t="s">
        <v>4469</v>
      </c>
      <c r="B1682" s="4" t="s">
        <v>243</v>
      </c>
      <c r="C1682" s="4" t="s">
        <v>303</v>
      </c>
      <c r="D1682" s="4" t="s">
        <v>1016</v>
      </c>
      <c r="E1682" s="54">
        <v>2625.3248175000008</v>
      </c>
      <c r="F1682" s="123">
        <v>4546.0169999999998</v>
      </c>
      <c r="G1682" s="123">
        <v>1920.692182499999</v>
      </c>
      <c r="I1682" s="4" t="s">
        <v>4471</v>
      </c>
    </row>
    <row r="1683" spans="1:9">
      <c r="A1683" s="4" t="s">
        <v>4470</v>
      </c>
      <c r="B1683" s="4" t="s">
        <v>275</v>
      </c>
      <c r="C1683" s="4" t="s">
        <v>245</v>
      </c>
      <c r="D1683" s="4" t="s">
        <v>530</v>
      </c>
      <c r="E1683" s="54">
        <v>3594.1544100000006</v>
      </c>
      <c r="F1683" s="123">
        <v>3889.7775000000001</v>
      </c>
      <c r="G1683" s="123">
        <v>295.62308999999959</v>
      </c>
      <c r="I1683" s="4" t="s">
        <v>4472</v>
      </c>
    </row>
    <row r="1684" spans="1:9">
      <c r="A1684" s="4" t="s">
        <v>4471</v>
      </c>
      <c r="B1684" s="4" t="s">
        <v>247</v>
      </c>
      <c r="C1684" s="4" t="s">
        <v>288</v>
      </c>
      <c r="D1684" s="4" t="s">
        <v>766</v>
      </c>
      <c r="E1684" s="54">
        <v>720.45232875000022</v>
      </c>
      <c r="F1684" s="123">
        <v>1247.5365000000002</v>
      </c>
      <c r="G1684" s="123">
        <v>527.08417124999994</v>
      </c>
      <c r="I1684" s="4" t="s">
        <v>4473</v>
      </c>
    </row>
    <row r="1685" spans="1:9">
      <c r="A1685" s="4" t="s">
        <v>4472</v>
      </c>
      <c r="B1685" s="4" t="s">
        <v>247</v>
      </c>
      <c r="C1685" s="4" t="s">
        <v>256</v>
      </c>
      <c r="D1685" s="4" t="s">
        <v>705</v>
      </c>
      <c r="E1685" s="54">
        <v>7240.9113000000007</v>
      </c>
      <c r="F1685" s="123">
        <v>9194.8079999999991</v>
      </c>
      <c r="G1685" s="123">
        <v>1953.8966999999984</v>
      </c>
      <c r="I1685" s="4" t="s">
        <v>4474</v>
      </c>
    </row>
    <row r="1686" spans="1:9">
      <c r="A1686" s="4" t="s">
        <v>4473</v>
      </c>
      <c r="B1686" s="4" t="s">
        <v>247</v>
      </c>
      <c r="C1686" s="4" t="s">
        <v>265</v>
      </c>
      <c r="D1686" s="4" t="s">
        <v>565</v>
      </c>
      <c r="E1686" s="54">
        <v>3064.2469357500004</v>
      </c>
      <c r="F1686" s="123">
        <v>3121.2089999999998</v>
      </c>
      <c r="G1686" s="123">
        <v>56.962064249999457</v>
      </c>
      <c r="I1686" s="4" t="s">
        <v>4475</v>
      </c>
    </row>
    <row r="1687" spans="1:9">
      <c r="A1687" s="4" t="s">
        <v>4474</v>
      </c>
      <c r="B1687" s="4" t="s">
        <v>247</v>
      </c>
      <c r="C1687" s="4" t="s">
        <v>288</v>
      </c>
      <c r="D1687" s="4" t="s">
        <v>1071</v>
      </c>
      <c r="E1687" s="54">
        <v>5279.5608232500008</v>
      </c>
      <c r="F1687" s="123">
        <v>8522.2934999999998</v>
      </c>
      <c r="G1687" s="123">
        <v>3242.732676749999</v>
      </c>
      <c r="I1687" s="4" t="s">
        <v>4476</v>
      </c>
    </row>
    <row r="1688" spans="1:9">
      <c r="A1688" s="4" t="s">
        <v>4475</v>
      </c>
      <c r="B1688" s="4" t="s">
        <v>247</v>
      </c>
      <c r="C1688" s="4" t="s">
        <v>262</v>
      </c>
      <c r="D1688" s="4" t="s">
        <v>1583</v>
      </c>
      <c r="E1688" s="54">
        <v>4757.9517562500014</v>
      </c>
      <c r="F1688" s="123">
        <v>8238.8775000000005</v>
      </c>
      <c r="G1688" s="123">
        <v>3480.9257437499991</v>
      </c>
      <c r="I1688" s="4" t="s">
        <v>4477</v>
      </c>
    </row>
    <row r="1689" spans="1:9">
      <c r="A1689" s="4" t="s">
        <v>4476</v>
      </c>
      <c r="B1689" s="4" t="s">
        <v>243</v>
      </c>
      <c r="C1689" s="4" t="s">
        <v>251</v>
      </c>
      <c r="D1689" s="4" t="s">
        <v>2098</v>
      </c>
      <c r="E1689" s="54">
        <v>3429.2986875000011</v>
      </c>
      <c r="F1689" s="123">
        <v>4354.665</v>
      </c>
      <c r="G1689" s="123">
        <v>925.36631249999891</v>
      </c>
      <c r="I1689" s="4" t="s">
        <v>4478</v>
      </c>
    </row>
    <row r="1690" spans="1:9">
      <c r="A1690" s="4" t="s">
        <v>4477</v>
      </c>
      <c r="B1690" s="4" t="s">
        <v>247</v>
      </c>
      <c r="C1690" s="4" t="s">
        <v>317</v>
      </c>
      <c r="D1690" s="4" t="s">
        <v>1314</v>
      </c>
      <c r="E1690" s="54">
        <v>4006.1802690000004</v>
      </c>
      <c r="F1690" s="123">
        <v>8873.0460000000003</v>
      </c>
      <c r="G1690" s="123">
        <v>4866.8657309999999</v>
      </c>
      <c r="I1690" s="4" t="s">
        <v>4479</v>
      </c>
    </row>
    <row r="1691" spans="1:9">
      <c r="A1691" s="4" t="s">
        <v>4478</v>
      </c>
      <c r="B1691" s="4" t="s">
        <v>247</v>
      </c>
      <c r="C1691" s="4" t="s">
        <v>281</v>
      </c>
      <c r="D1691" s="4" t="s">
        <v>1117</v>
      </c>
      <c r="E1691" s="54">
        <v>4971.3506640000005</v>
      </c>
      <c r="F1691" s="123">
        <v>6962.6760000000004</v>
      </c>
      <c r="G1691" s="123">
        <v>1991.3253359999999</v>
      </c>
      <c r="I1691" s="4" t="s">
        <v>4480</v>
      </c>
    </row>
    <row r="1692" spans="1:9">
      <c r="A1692" s="4" t="s">
        <v>4479</v>
      </c>
      <c r="B1692" s="4" t="s">
        <v>267</v>
      </c>
      <c r="C1692" s="4" t="s">
        <v>254</v>
      </c>
      <c r="D1692" s="4" t="s">
        <v>2042</v>
      </c>
      <c r="E1692" s="54">
        <v>3235.7237220000006</v>
      </c>
      <c r="F1692" s="123">
        <v>3501.8655000000003</v>
      </c>
      <c r="G1692" s="123">
        <v>266.1417779999997</v>
      </c>
      <c r="I1692" s="4" t="s">
        <v>4481</v>
      </c>
    </row>
    <row r="1693" spans="1:9">
      <c r="A1693" s="4" t="s">
        <v>4480</v>
      </c>
      <c r="B1693" s="4" t="s">
        <v>247</v>
      </c>
      <c r="C1693" s="4" t="s">
        <v>281</v>
      </c>
      <c r="D1693" s="4" t="s">
        <v>920</v>
      </c>
      <c r="E1693" s="54">
        <v>1585.9180260000001</v>
      </c>
      <c r="F1693" s="123">
        <v>1716.3615000000002</v>
      </c>
      <c r="G1693" s="123">
        <v>130.44347400000015</v>
      </c>
      <c r="I1693" s="4" t="s">
        <v>4482</v>
      </c>
    </row>
    <row r="1694" spans="1:9">
      <c r="A1694" s="4" t="s">
        <v>4481</v>
      </c>
      <c r="B1694" s="4" t="s">
        <v>275</v>
      </c>
      <c r="C1694" s="4" t="s">
        <v>254</v>
      </c>
      <c r="D1694" s="4" t="s">
        <v>305</v>
      </c>
      <c r="E1694" s="54">
        <v>3942.9510120000004</v>
      </c>
      <c r="F1694" s="123">
        <v>4267.2629999999999</v>
      </c>
      <c r="G1694" s="123">
        <v>324.31198799999947</v>
      </c>
      <c r="I1694" s="4" t="s">
        <v>4483</v>
      </c>
    </row>
    <row r="1695" spans="1:9">
      <c r="A1695" s="4" t="s">
        <v>4482</v>
      </c>
      <c r="B1695" s="4" t="s">
        <v>267</v>
      </c>
      <c r="C1695" s="4" t="s">
        <v>268</v>
      </c>
      <c r="D1695" s="4" t="s">
        <v>1914</v>
      </c>
      <c r="E1695" s="54">
        <v>2214.7031024999997</v>
      </c>
      <c r="F1695" s="123">
        <v>3636.6224999999999</v>
      </c>
      <c r="G1695" s="123">
        <v>1421.9193975000003</v>
      </c>
      <c r="I1695" s="4" t="s">
        <v>4484</v>
      </c>
    </row>
    <row r="1696" spans="1:9">
      <c r="A1696" s="4" t="s">
        <v>4483</v>
      </c>
      <c r="B1696" s="4" t="s">
        <v>247</v>
      </c>
      <c r="C1696" s="4" t="s">
        <v>276</v>
      </c>
      <c r="D1696" s="4" t="s">
        <v>1709</v>
      </c>
      <c r="E1696" s="54">
        <v>845.50636799999995</v>
      </c>
      <c r="F1696" s="123">
        <v>1388.3520000000001</v>
      </c>
      <c r="G1696" s="123">
        <v>542.84563200000014</v>
      </c>
      <c r="I1696" s="4" t="s">
        <v>4485</v>
      </c>
    </row>
    <row r="1697" spans="1:9">
      <c r="A1697" s="4" t="s">
        <v>4484</v>
      </c>
      <c r="B1697" s="4" t="s">
        <v>267</v>
      </c>
      <c r="C1697" s="4" t="s">
        <v>279</v>
      </c>
      <c r="D1697" s="4" t="s">
        <v>509</v>
      </c>
      <c r="E1697" s="54">
        <v>4915.3527596250015</v>
      </c>
      <c r="F1697" s="123">
        <v>5006.7255000000005</v>
      </c>
      <c r="G1697" s="123">
        <v>91.372740374999012</v>
      </c>
      <c r="I1697" s="4" t="s">
        <v>4486</v>
      </c>
    </row>
    <row r="1698" spans="1:9">
      <c r="A1698" s="4" t="s">
        <v>4485</v>
      </c>
      <c r="B1698" s="4" t="s">
        <v>275</v>
      </c>
      <c r="C1698" s="4" t="s">
        <v>262</v>
      </c>
      <c r="D1698" s="4" t="s">
        <v>1435</v>
      </c>
      <c r="E1698" s="54">
        <v>5832.2801250000011</v>
      </c>
      <c r="F1698" s="123">
        <v>7406.07</v>
      </c>
      <c r="G1698" s="123">
        <v>1573.7898749999986</v>
      </c>
      <c r="I1698" s="4" t="s">
        <v>4487</v>
      </c>
    </row>
    <row r="1699" spans="1:9">
      <c r="A1699" s="4" t="s">
        <v>4486</v>
      </c>
      <c r="B1699" s="4" t="s">
        <v>247</v>
      </c>
      <c r="C1699" s="4" t="s">
        <v>259</v>
      </c>
      <c r="D1699" s="4" t="s">
        <v>1037</v>
      </c>
      <c r="E1699" s="54">
        <v>1566.8889862500002</v>
      </c>
      <c r="F1699" s="123">
        <v>3470.4075000000003</v>
      </c>
      <c r="G1699" s="123">
        <v>1903.51851375</v>
      </c>
      <c r="I1699" s="4" t="s">
        <v>4488</v>
      </c>
    </row>
    <row r="1700" spans="1:9">
      <c r="A1700" s="4" t="s">
        <v>4487</v>
      </c>
      <c r="B1700" s="4" t="s">
        <v>247</v>
      </c>
      <c r="C1700" s="4" t="s">
        <v>303</v>
      </c>
      <c r="D1700" s="4" t="s">
        <v>1605</v>
      </c>
      <c r="E1700" s="54">
        <v>2241.5498595000004</v>
      </c>
      <c r="F1700" s="123">
        <v>4964.6730000000007</v>
      </c>
      <c r="G1700" s="123">
        <v>2723.1231405000003</v>
      </c>
      <c r="I1700" s="4" t="s">
        <v>4489</v>
      </c>
    </row>
    <row r="1701" spans="1:9">
      <c r="A1701" s="4" t="s">
        <v>4488</v>
      </c>
      <c r="B1701" s="4" t="s">
        <v>264</v>
      </c>
      <c r="C1701" s="4" t="s">
        <v>259</v>
      </c>
      <c r="D1701" s="4" t="s">
        <v>720</v>
      </c>
      <c r="E1701" s="54">
        <v>3547.1201062499999</v>
      </c>
      <c r="F1701" s="123">
        <v>7507.1324999999997</v>
      </c>
      <c r="G1701" s="123">
        <v>3960.0123937499998</v>
      </c>
      <c r="I1701" s="4" t="s">
        <v>4490</v>
      </c>
    </row>
    <row r="1702" spans="1:9">
      <c r="A1702" s="4" t="s">
        <v>4489</v>
      </c>
      <c r="B1702" s="4" t="s">
        <v>264</v>
      </c>
      <c r="C1702" s="4" t="s">
        <v>256</v>
      </c>
      <c r="D1702" s="4" t="s">
        <v>532</v>
      </c>
      <c r="E1702" s="54">
        <v>1988.9287976250005</v>
      </c>
      <c r="F1702" s="123">
        <v>2025.9015000000002</v>
      </c>
      <c r="G1702" s="123">
        <v>36.972702374999699</v>
      </c>
      <c r="I1702" s="4" t="s">
        <v>4491</v>
      </c>
    </row>
    <row r="1703" spans="1:9">
      <c r="A1703" s="4" t="s">
        <v>4490</v>
      </c>
      <c r="B1703" s="4" t="s">
        <v>264</v>
      </c>
      <c r="C1703" s="4" t="s">
        <v>276</v>
      </c>
      <c r="D1703" s="4" t="s">
        <v>419</v>
      </c>
      <c r="E1703" s="54">
        <v>825.15598199999999</v>
      </c>
      <c r="F1703" s="123">
        <v>1827.588</v>
      </c>
      <c r="G1703" s="123">
        <v>1002.432018</v>
      </c>
      <c r="I1703" s="4" t="s">
        <v>4492</v>
      </c>
    </row>
    <row r="1704" spans="1:9">
      <c r="A1704" s="4" t="s">
        <v>4491</v>
      </c>
      <c r="B1704" s="4" t="s">
        <v>247</v>
      </c>
      <c r="C1704" s="4" t="s">
        <v>262</v>
      </c>
      <c r="D1704" s="4" t="s">
        <v>1505</v>
      </c>
      <c r="E1704" s="54">
        <v>382.25703600000008</v>
      </c>
      <c r="F1704" s="123">
        <v>535.37400000000002</v>
      </c>
      <c r="G1704" s="123">
        <v>153.11696399999994</v>
      </c>
      <c r="I1704" s="4" t="s">
        <v>4493</v>
      </c>
    </row>
    <row r="1705" spans="1:9">
      <c r="A1705" s="4" t="s">
        <v>4492</v>
      </c>
      <c r="B1705" s="4" t="s">
        <v>267</v>
      </c>
      <c r="C1705" s="4" t="s">
        <v>317</v>
      </c>
      <c r="D1705" s="4" t="s">
        <v>1953</v>
      </c>
      <c r="E1705" s="54">
        <v>3096.2154667500004</v>
      </c>
      <c r="F1705" s="123">
        <v>4997.9265000000005</v>
      </c>
      <c r="G1705" s="123">
        <v>1901.7110332500001</v>
      </c>
      <c r="I1705" s="4" t="s">
        <v>4494</v>
      </c>
    </row>
    <row r="1706" spans="1:9">
      <c r="A1706" s="4" t="s">
        <v>4493</v>
      </c>
      <c r="B1706" s="4" t="s">
        <v>243</v>
      </c>
      <c r="C1706" s="4" t="s">
        <v>265</v>
      </c>
      <c r="D1706" s="4" t="s">
        <v>1792</v>
      </c>
      <c r="E1706" s="54">
        <v>4599.0121590000017</v>
      </c>
      <c r="F1706" s="123">
        <v>6441.1935000000003</v>
      </c>
      <c r="G1706" s="123">
        <v>1842.1813409999986</v>
      </c>
      <c r="I1706" s="4" t="s">
        <v>4495</v>
      </c>
    </row>
    <row r="1707" spans="1:9">
      <c r="A1707" s="4" t="s">
        <v>4494</v>
      </c>
      <c r="B1707" s="4" t="s">
        <v>247</v>
      </c>
      <c r="C1707" s="4" t="s">
        <v>262</v>
      </c>
      <c r="D1707" s="4" t="s">
        <v>1643</v>
      </c>
      <c r="E1707" s="54">
        <v>4542.7808002500005</v>
      </c>
      <c r="F1707" s="123">
        <v>7332.9795000000004</v>
      </c>
      <c r="G1707" s="123">
        <v>2790.1986997499998</v>
      </c>
      <c r="I1707" s="4" t="s">
        <v>4496</v>
      </c>
    </row>
    <row r="1708" spans="1:9">
      <c r="A1708" s="4" t="s">
        <v>4495</v>
      </c>
      <c r="B1708" s="4" t="s">
        <v>247</v>
      </c>
      <c r="C1708" s="4" t="s">
        <v>251</v>
      </c>
      <c r="D1708" s="4" t="s">
        <v>1905</v>
      </c>
      <c r="E1708" s="54">
        <v>834.46902000000011</v>
      </c>
      <c r="F1708" s="123">
        <v>903.10500000000002</v>
      </c>
      <c r="G1708" s="123">
        <v>68.635979999999904</v>
      </c>
      <c r="I1708" s="4" t="s">
        <v>4497</v>
      </c>
    </row>
    <row r="1709" spans="1:9">
      <c r="A1709" s="4" t="s">
        <v>4496</v>
      </c>
      <c r="B1709" s="4" t="s">
        <v>243</v>
      </c>
      <c r="C1709" s="4" t="s">
        <v>317</v>
      </c>
      <c r="D1709" s="4" t="s">
        <v>831</v>
      </c>
      <c r="E1709" s="54">
        <v>820.7940510000002</v>
      </c>
      <c r="F1709" s="123">
        <v>1149.5715</v>
      </c>
      <c r="G1709" s="123">
        <v>328.77744899999982</v>
      </c>
      <c r="I1709" s="4" t="s">
        <v>4498</v>
      </c>
    </row>
    <row r="1710" spans="1:9">
      <c r="A1710" s="4" t="s">
        <v>4497</v>
      </c>
      <c r="B1710" s="4" t="s">
        <v>247</v>
      </c>
      <c r="C1710" s="4" t="s">
        <v>256</v>
      </c>
      <c r="D1710" s="4" t="s">
        <v>418</v>
      </c>
      <c r="E1710" s="54">
        <v>349.79149800000005</v>
      </c>
      <c r="F1710" s="123">
        <v>774.73200000000008</v>
      </c>
      <c r="G1710" s="123">
        <v>424.94050200000004</v>
      </c>
      <c r="I1710" s="4" t="s">
        <v>4499</v>
      </c>
    </row>
    <row r="1711" spans="1:9">
      <c r="A1711" s="4" t="s">
        <v>4498</v>
      </c>
      <c r="B1711" s="4" t="s">
        <v>247</v>
      </c>
      <c r="C1711" s="4" t="s">
        <v>288</v>
      </c>
      <c r="D1711" s="4" t="s">
        <v>1928</v>
      </c>
      <c r="E1711" s="54">
        <v>2405.8716412500003</v>
      </c>
      <c r="F1711" s="123">
        <v>2450.5950000000003</v>
      </c>
      <c r="G1711" s="123">
        <v>44.723358749999989</v>
      </c>
      <c r="I1711" s="4" t="s">
        <v>4500</v>
      </c>
    </row>
    <row r="1712" spans="1:9">
      <c r="A1712" s="4" t="s">
        <v>4499</v>
      </c>
      <c r="B1712" s="4" t="s">
        <v>264</v>
      </c>
      <c r="C1712" s="4" t="s">
        <v>245</v>
      </c>
      <c r="D1712" s="4" t="s">
        <v>2014</v>
      </c>
      <c r="E1712" s="54">
        <v>5038.6075740000006</v>
      </c>
      <c r="F1712" s="123">
        <v>5453.0385000000006</v>
      </c>
      <c r="G1712" s="123">
        <v>414.430926</v>
      </c>
      <c r="I1712" s="4" t="s">
        <v>4501</v>
      </c>
    </row>
    <row r="1713" spans="1:9">
      <c r="A1713" s="4" t="s">
        <v>4500</v>
      </c>
      <c r="B1713" s="4" t="s">
        <v>264</v>
      </c>
      <c r="C1713" s="4" t="s">
        <v>251</v>
      </c>
      <c r="D1713" s="4" t="s">
        <v>1358</v>
      </c>
      <c r="E1713" s="54">
        <v>1795.95100125</v>
      </c>
      <c r="F1713" s="123">
        <v>4622.7825000000003</v>
      </c>
      <c r="G1713" s="123">
        <v>2826.8314987500003</v>
      </c>
      <c r="I1713" s="4" t="s">
        <v>4502</v>
      </c>
    </row>
    <row r="1714" spans="1:9">
      <c r="A1714" s="4" t="s">
        <v>4501</v>
      </c>
      <c r="B1714" s="4" t="s">
        <v>275</v>
      </c>
      <c r="C1714" s="4" t="s">
        <v>262</v>
      </c>
      <c r="D1714" s="4" t="s">
        <v>471</v>
      </c>
      <c r="E1714" s="54">
        <v>1592.0741654999999</v>
      </c>
      <c r="F1714" s="123">
        <v>4098.0030000000006</v>
      </c>
      <c r="G1714" s="123">
        <v>2505.9288345000004</v>
      </c>
      <c r="I1714" s="4" t="s">
        <v>4503</v>
      </c>
    </row>
    <row r="1715" spans="1:9">
      <c r="A1715" s="4" t="s">
        <v>4502</v>
      </c>
      <c r="B1715" s="4" t="s">
        <v>247</v>
      </c>
      <c r="C1715" s="4" t="s">
        <v>256</v>
      </c>
      <c r="D1715" s="4" t="s">
        <v>1517</v>
      </c>
      <c r="E1715" s="54">
        <v>5168.7319004999999</v>
      </c>
      <c r="F1715" s="123">
        <v>8487.2445000000007</v>
      </c>
      <c r="G1715" s="123">
        <v>3318.5125995000008</v>
      </c>
      <c r="I1715" s="4" t="s">
        <v>4504</v>
      </c>
    </row>
    <row r="1716" spans="1:9">
      <c r="A1716" s="4" t="s">
        <v>4503</v>
      </c>
      <c r="B1716" s="4" t="s">
        <v>264</v>
      </c>
      <c r="C1716" s="4" t="s">
        <v>281</v>
      </c>
      <c r="D1716" s="4" t="s">
        <v>891</v>
      </c>
      <c r="E1716" s="54">
        <v>6840.5401890000012</v>
      </c>
      <c r="F1716" s="123">
        <v>9580.5885000000017</v>
      </c>
      <c r="G1716" s="123">
        <v>2740.0483110000005</v>
      </c>
      <c r="I1716" s="4" t="s">
        <v>4505</v>
      </c>
    </row>
    <row r="1717" spans="1:9">
      <c r="A1717" s="4" t="s">
        <v>4504</v>
      </c>
      <c r="B1717" s="4" t="s">
        <v>267</v>
      </c>
      <c r="C1717" s="4" t="s">
        <v>281</v>
      </c>
      <c r="D1717" s="4" t="s">
        <v>2025</v>
      </c>
      <c r="E1717" s="54">
        <v>2150.6714460000003</v>
      </c>
      <c r="F1717" s="123">
        <v>2327.5664999999999</v>
      </c>
      <c r="G1717" s="123">
        <v>176.89505399999962</v>
      </c>
      <c r="I1717" s="4" t="s">
        <v>4506</v>
      </c>
    </row>
    <row r="1718" spans="1:9">
      <c r="A1718" s="4" t="s">
        <v>4505</v>
      </c>
      <c r="B1718" s="4" t="s">
        <v>247</v>
      </c>
      <c r="C1718" s="4" t="s">
        <v>256</v>
      </c>
      <c r="D1718" s="4" t="s">
        <v>1970</v>
      </c>
      <c r="E1718" s="54">
        <v>3452.6028915000002</v>
      </c>
      <c r="F1718" s="123">
        <v>7646.9610000000002</v>
      </c>
      <c r="G1718" s="123">
        <v>4194.3581085000005</v>
      </c>
      <c r="I1718" s="4" t="s">
        <v>4507</v>
      </c>
    </row>
    <row r="1719" spans="1:9">
      <c r="A1719" s="4" t="s">
        <v>4506</v>
      </c>
      <c r="B1719" s="4" t="s">
        <v>264</v>
      </c>
      <c r="C1719" s="4" t="s">
        <v>245</v>
      </c>
      <c r="D1719" s="4" t="s">
        <v>1882</v>
      </c>
      <c r="E1719" s="54">
        <v>5004.7888275000014</v>
      </c>
      <c r="F1719" s="123">
        <v>8666.3010000000013</v>
      </c>
      <c r="G1719" s="123">
        <v>3661.5121724999999</v>
      </c>
      <c r="I1719" s="4" t="s">
        <v>4508</v>
      </c>
    </row>
    <row r="1720" spans="1:9">
      <c r="A1720" s="4" t="s">
        <v>4507</v>
      </c>
      <c r="B1720" s="4" t="s">
        <v>267</v>
      </c>
      <c r="C1720" s="4" t="s">
        <v>262</v>
      </c>
      <c r="D1720" s="4" t="s">
        <v>1019</v>
      </c>
      <c r="E1720" s="54">
        <v>3296.7641857500003</v>
      </c>
      <c r="F1720" s="123">
        <v>8485.8795000000009</v>
      </c>
      <c r="G1720" s="123">
        <v>5189.1153142500007</v>
      </c>
      <c r="I1720" s="4" t="s">
        <v>4509</v>
      </c>
    </row>
    <row r="1721" spans="1:9">
      <c r="A1721" s="4" t="s">
        <v>4508</v>
      </c>
      <c r="B1721" s="4" t="s">
        <v>267</v>
      </c>
      <c r="C1721" s="4" t="s">
        <v>256</v>
      </c>
      <c r="D1721" s="4" t="s">
        <v>1018</v>
      </c>
      <c r="E1721" s="54">
        <v>6229.017396000002</v>
      </c>
      <c r="F1721" s="123">
        <v>8724.1140000000014</v>
      </c>
      <c r="G1721" s="123">
        <v>2495.0966039999994</v>
      </c>
      <c r="I1721" s="4" t="s">
        <v>4510</v>
      </c>
    </row>
    <row r="1722" spans="1:9">
      <c r="A1722" s="4" t="s">
        <v>4509</v>
      </c>
      <c r="B1722" s="4" t="s">
        <v>267</v>
      </c>
      <c r="C1722" s="4" t="s">
        <v>254</v>
      </c>
      <c r="D1722" s="4" t="s">
        <v>1427</v>
      </c>
      <c r="E1722" s="54">
        <v>807.23870325000007</v>
      </c>
      <c r="F1722" s="123">
        <v>2077.8345000000004</v>
      </c>
      <c r="G1722" s="123">
        <v>1270.5957967500003</v>
      </c>
      <c r="I1722" s="4" t="s">
        <v>4511</v>
      </c>
    </row>
    <row r="1723" spans="1:9">
      <c r="A1723" s="4" t="s">
        <v>4510</v>
      </c>
      <c r="B1723" s="4" t="s">
        <v>247</v>
      </c>
      <c r="C1723" s="4" t="s">
        <v>317</v>
      </c>
      <c r="D1723" s="4" t="s">
        <v>1237</v>
      </c>
      <c r="E1723" s="54">
        <v>5267.0098530000005</v>
      </c>
      <c r="F1723" s="123">
        <v>7376.7645000000002</v>
      </c>
      <c r="G1723" s="123">
        <v>2109.7546469999997</v>
      </c>
      <c r="I1723" s="4" t="s">
        <v>4512</v>
      </c>
    </row>
    <row r="1724" spans="1:9">
      <c r="A1724" s="4" t="s">
        <v>4511</v>
      </c>
      <c r="B1724" s="4" t="s">
        <v>247</v>
      </c>
      <c r="C1724" s="4" t="s">
        <v>281</v>
      </c>
      <c r="D1724" s="4" t="s">
        <v>1350</v>
      </c>
      <c r="E1724" s="54">
        <v>3175.9245630000005</v>
      </c>
      <c r="F1724" s="123">
        <v>8174.8380000000006</v>
      </c>
      <c r="G1724" s="123">
        <v>4998.9134370000002</v>
      </c>
      <c r="I1724" s="4" t="s">
        <v>4513</v>
      </c>
    </row>
    <row r="1725" spans="1:9">
      <c r="A1725" s="4" t="s">
        <v>4512</v>
      </c>
      <c r="B1725" s="4" t="s">
        <v>275</v>
      </c>
      <c r="C1725" s="4" t="s">
        <v>317</v>
      </c>
      <c r="D1725" s="4" t="s">
        <v>1754</v>
      </c>
      <c r="E1725" s="54">
        <v>3268.9557179999997</v>
      </c>
      <c r="F1725" s="123">
        <v>7240.2119999999995</v>
      </c>
      <c r="G1725" s="123">
        <v>3971.2562819999998</v>
      </c>
      <c r="I1725" s="4" t="s">
        <v>4514</v>
      </c>
    </row>
    <row r="1726" spans="1:9">
      <c r="A1726" s="4" t="s">
        <v>4513</v>
      </c>
      <c r="B1726" s="4" t="s">
        <v>243</v>
      </c>
      <c r="C1726" s="4" t="s">
        <v>303</v>
      </c>
      <c r="D1726" s="4" t="s">
        <v>2105</v>
      </c>
      <c r="E1726" s="54">
        <v>1395.4904775000002</v>
      </c>
      <c r="F1726" s="123">
        <v>2953.4190000000003</v>
      </c>
      <c r="G1726" s="123">
        <v>1557.9285225000001</v>
      </c>
      <c r="I1726" s="4" t="s">
        <v>4515</v>
      </c>
    </row>
    <row r="1727" spans="1:9">
      <c r="A1727" s="4" t="s">
        <v>4514</v>
      </c>
      <c r="B1727" s="4" t="s">
        <v>275</v>
      </c>
      <c r="C1727" s="4" t="s">
        <v>268</v>
      </c>
      <c r="D1727" s="4" t="s">
        <v>979</v>
      </c>
      <c r="E1727" s="54">
        <v>445.23227700000007</v>
      </c>
      <c r="F1727" s="123">
        <v>986.11800000000005</v>
      </c>
      <c r="G1727" s="123">
        <v>540.88572299999998</v>
      </c>
      <c r="I1727" s="4" t="s">
        <v>4516</v>
      </c>
    </row>
    <row r="1728" spans="1:9">
      <c r="A1728" s="4" t="s">
        <v>4515</v>
      </c>
      <c r="B1728" s="4" t="s">
        <v>267</v>
      </c>
      <c r="C1728" s="4" t="s">
        <v>256</v>
      </c>
      <c r="D1728" s="4" t="s">
        <v>882</v>
      </c>
      <c r="E1728" s="54">
        <v>866.50987500000008</v>
      </c>
      <c r="F1728" s="123">
        <v>1500.45</v>
      </c>
      <c r="G1728" s="123">
        <v>633.94012499999997</v>
      </c>
      <c r="I1728" s="4" t="s">
        <v>4517</v>
      </c>
    </row>
    <row r="1729" spans="1:9">
      <c r="A1729" s="4" t="s">
        <v>4516</v>
      </c>
      <c r="B1729" s="4" t="s">
        <v>275</v>
      </c>
      <c r="C1729" s="4" t="s">
        <v>276</v>
      </c>
      <c r="D1729" s="4" t="s">
        <v>1604</v>
      </c>
      <c r="E1729" s="54">
        <v>2947.248423</v>
      </c>
      <c r="F1729" s="123">
        <v>6527.6820000000007</v>
      </c>
      <c r="G1729" s="123">
        <v>3580.4335770000007</v>
      </c>
      <c r="I1729" s="4" t="s">
        <v>4518</v>
      </c>
    </row>
    <row r="1730" spans="1:9">
      <c r="A1730" s="4" t="s">
        <v>4517</v>
      </c>
      <c r="B1730" s="4" t="s">
        <v>247</v>
      </c>
      <c r="C1730" s="4" t="s">
        <v>262</v>
      </c>
      <c r="D1730" s="4" t="s">
        <v>728</v>
      </c>
      <c r="E1730" s="54">
        <v>7683.8421082500008</v>
      </c>
      <c r="F1730" s="123">
        <v>7826.6790000000001</v>
      </c>
      <c r="G1730" s="123">
        <v>142.83689174999927</v>
      </c>
      <c r="I1730" s="4" t="s">
        <v>4519</v>
      </c>
    </row>
    <row r="1731" spans="1:9">
      <c r="A1731" s="4" t="s">
        <v>4518</v>
      </c>
      <c r="B1731" s="4" t="s">
        <v>264</v>
      </c>
      <c r="C1731" s="4" t="s">
        <v>279</v>
      </c>
      <c r="D1731" s="4" t="s">
        <v>366</v>
      </c>
      <c r="E1731" s="54">
        <v>5068.1428875000011</v>
      </c>
      <c r="F1731" s="123">
        <v>8776.005000000001</v>
      </c>
      <c r="G1731" s="123">
        <v>3707.8621125</v>
      </c>
      <c r="I1731" s="4" t="s">
        <v>4520</v>
      </c>
    </row>
    <row r="1732" spans="1:9">
      <c r="A1732" s="4" t="s">
        <v>4519</v>
      </c>
      <c r="B1732" s="4" t="s">
        <v>264</v>
      </c>
      <c r="C1732" s="4" t="s">
        <v>303</v>
      </c>
      <c r="D1732" s="4" t="s">
        <v>1030</v>
      </c>
      <c r="E1732" s="54">
        <v>2040.1211250000001</v>
      </c>
      <c r="F1732" s="123">
        <v>2857.3125</v>
      </c>
      <c r="G1732" s="123">
        <v>817.19137499999988</v>
      </c>
      <c r="I1732" s="4" t="s">
        <v>4521</v>
      </c>
    </row>
    <row r="1733" spans="1:9">
      <c r="A1733" s="4" t="s">
        <v>4520</v>
      </c>
      <c r="B1733" s="4" t="s">
        <v>247</v>
      </c>
      <c r="C1733" s="4" t="s">
        <v>245</v>
      </c>
      <c r="D1733" s="4" t="s">
        <v>571</v>
      </c>
      <c r="E1733" s="54">
        <v>1488.4444575</v>
      </c>
      <c r="F1733" s="123">
        <v>3150.1469999999999</v>
      </c>
      <c r="G1733" s="123">
        <v>1661.7025424999999</v>
      </c>
      <c r="I1733" s="4" t="s">
        <v>4522</v>
      </c>
    </row>
    <row r="1734" spans="1:9">
      <c r="A1734" s="4" t="s">
        <v>4521</v>
      </c>
      <c r="B1734" s="4" t="s">
        <v>264</v>
      </c>
      <c r="C1734" s="4" t="s">
        <v>317</v>
      </c>
      <c r="D1734" s="4" t="s">
        <v>811</v>
      </c>
      <c r="E1734" s="54">
        <v>2254.13655075</v>
      </c>
      <c r="F1734" s="123">
        <v>3638.6385</v>
      </c>
      <c r="G1734" s="123">
        <v>1384.5019492500001</v>
      </c>
      <c r="I1734" s="4" t="s">
        <v>4523</v>
      </c>
    </row>
    <row r="1735" spans="1:9">
      <c r="A1735" s="4" t="s">
        <v>4522</v>
      </c>
      <c r="B1735" s="4" t="s">
        <v>267</v>
      </c>
      <c r="C1735" s="4" t="s">
        <v>259</v>
      </c>
      <c r="D1735" s="4" t="s">
        <v>1687</v>
      </c>
      <c r="E1735" s="54">
        <v>2115.6959565000002</v>
      </c>
      <c r="F1735" s="123">
        <v>3415.1669999999999</v>
      </c>
      <c r="G1735" s="123">
        <v>1299.4710434999997</v>
      </c>
      <c r="I1735" s="4" t="s">
        <v>4524</v>
      </c>
    </row>
    <row r="1736" spans="1:9">
      <c r="A1736" s="4" t="s">
        <v>4523</v>
      </c>
      <c r="B1736" s="4" t="s">
        <v>247</v>
      </c>
      <c r="C1736" s="4" t="s">
        <v>256</v>
      </c>
      <c r="D1736" s="4" t="s">
        <v>688</v>
      </c>
      <c r="E1736" s="54">
        <v>5941.6794360000004</v>
      </c>
      <c r="F1736" s="123">
        <v>6430.3890000000001</v>
      </c>
      <c r="G1736" s="123">
        <v>488.70956399999977</v>
      </c>
      <c r="I1736" s="4" t="s">
        <v>4525</v>
      </c>
    </row>
    <row r="1737" spans="1:9">
      <c r="A1737" s="4" t="s">
        <v>4524</v>
      </c>
      <c r="B1737" s="4" t="s">
        <v>267</v>
      </c>
      <c r="C1737" s="4" t="s">
        <v>268</v>
      </c>
      <c r="D1737" s="4" t="s">
        <v>541</v>
      </c>
      <c r="E1737" s="54">
        <v>4426.5093862499998</v>
      </c>
      <c r="F1737" s="123">
        <v>9804.0074999999997</v>
      </c>
      <c r="G1737" s="123">
        <v>5377.4981137499999</v>
      </c>
      <c r="I1737" s="4" t="s">
        <v>4526</v>
      </c>
    </row>
    <row r="1738" spans="1:9">
      <c r="A1738" s="4" t="s">
        <v>4525</v>
      </c>
      <c r="B1738" s="4" t="s">
        <v>264</v>
      </c>
      <c r="C1738" s="4" t="s">
        <v>281</v>
      </c>
      <c r="D1738" s="4" t="s">
        <v>994</v>
      </c>
      <c r="E1738" s="54">
        <v>7592.1933780000008</v>
      </c>
      <c r="F1738" s="123">
        <v>8216.6595000000016</v>
      </c>
      <c r="G1738" s="123">
        <v>624.46612200000072</v>
      </c>
      <c r="I1738" s="4" t="s">
        <v>4527</v>
      </c>
    </row>
    <row r="1739" spans="1:9">
      <c r="A1739" s="4" t="s">
        <v>4526</v>
      </c>
      <c r="B1739" s="4" t="s">
        <v>247</v>
      </c>
      <c r="C1739" s="4" t="s">
        <v>259</v>
      </c>
      <c r="D1739" s="4" t="s">
        <v>1938</v>
      </c>
      <c r="E1739" s="54">
        <v>3303.24159375</v>
      </c>
      <c r="F1739" s="123">
        <v>4194.5924999999997</v>
      </c>
      <c r="G1739" s="123">
        <v>891.35090624999975</v>
      </c>
      <c r="I1739" s="4" t="s">
        <v>4528</v>
      </c>
    </row>
    <row r="1740" spans="1:9">
      <c r="A1740" s="4" t="s">
        <v>4527</v>
      </c>
      <c r="B1740" s="4" t="s">
        <v>275</v>
      </c>
      <c r="C1740" s="4" t="s">
        <v>256</v>
      </c>
      <c r="D1740" s="4" t="s">
        <v>290</v>
      </c>
      <c r="E1740" s="54">
        <v>5128.5010139999995</v>
      </c>
      <c r="F1740" s="123">
        <v>8278.4519999999993</v>
      </c>
      <c r="G1740" s="123">
        <v>3149.9509859999998</v>
      </c>
      <c r="I1740" s="4" t="s">
        <v>4529</v>
      </c>
    </row>
    <row r="1741" spans="1:9">
      <c r="A1741" s="4" t="s">
        <v>4528</v>
      </c>
      <c r="B1741" s="4" t="s">
        <v>264</v>
      </c>
      <c r="C1741" s="4" t="s">
        <v>245</v>
      </c>
      <c r="D1741" s="4" t="s">
        <v>337</v>
      </c>
      <c r="E1741" s="54">
        <v>856.47547125000006</v>
      </c>
      <c r="F1741" s="123">
        <v>1812.6465000000001</v>
      </c>
      <c r="G1741" s="123">
        <v>956.17102875</v>
      </c>
      <c r="I1741" s="4" t="s">
        <v>4530</v>
      </c>
    </row>
    <row r="1742" spans="1:9">
      <c r="A1742" s="4" t="s">
        <v>4529</v>
      </c>
      <c r="B1742" s="4" t="s">
        <v>247</v>
      </c>
      <c r="C1742" s="4" t="s">
        <v>251</v>
      </c>
      <c r="D1742" s="4" t="s">
        <v>1355</v>
      </c>
      <c r="E1742" s="54">
        <v>586.07797500000015</v>
      </c>
      <c r="F1742" s="123">
        <v>820.83750000000009</v>
      </c>
      <c r="G1742" s="123">
        <v>234.75952499999994</v>
      </c>
      <c r="I1742" s="4" t="s">
        <v>4531</v>
      </c>
    </row>
    <row r="1743" spans="1:9">
      <c r="A1743" s="4" t="s">
        <v>4530</v>
      </c>
      <c r="B1743" s="4" t="s">
        <v>267</v>
      </c>
      <c r="C1743" s="4" t="s">
        <v>303</v>
      </c>
      <c r="D1743" s="4" t="s">
        <v>549</v>
      </c>
      <c r="E1743" s="54">
        <v>3006.8482500000005</v>
      </c>
      <c r="F1743" s="123">
        <v>3818.2200000000003</v>
      </c>
      <c r="G1743" s="123">
        <v>811.37174999999979</v>
      </c>
      <c r="I1743" s="4" t="s">
        <v>4532</v>
      </c>
    </row>
    <row r="1744" spans="1:9">
      <c r="A1744" s="4" t="s">
        <v>4531</v>
      </c>
      <c r="B1744" s="4" t="s">
        <v>267</v>
      </c>
      <c r="C1744" s="4" t="s">
        <v>268</v>
      </c>
      <c r="D1744" s="4" t="s">
        <v>389</v>
      </c>
      <c r="E1744" s="54">
        <v>4926.6521167500005</v>
      </c>
      <c r="F1744" s="123">
        <v>7952.6265000000003</v>
      </c>
      <c r="G1744" s="123">
        <v>3025.9743832499998</v>
      </c>
      <c r="I1744" s="4" t="s">
        <v>4533</v>
      </c>
    </row>
    <row r="1745" spans="1:9">
      <c r="A1745" s="4" t="s">
        <v>4532</v>
      </c>
      <c r="B1745" s="4" t="s">
        <v>267</v>
      </c>
      <c r="C1745" s="4" t="s">
        <v>254</v>
      </c>
      <c r="D1745" s="4" t="s">
        <v>772</v>
      </c>
      <c r="E1745" s="54">
        <v>3918.0747532500004</v>
      </c>
      <c r="F1745" s="123">
        <v>10085.1345</v>
      </c>
      <c r="G1745" s="123">
        <v>6167.0597467499992</v>
      </c>
      <c r="I1745" s="4" t="s">
        <v>4534</v>
      </c>
    </row>
    <row r="1746" spans="1:9">
      <c r="A1746" s="4" t="s">
        <v>4533</v>
      </c>
      <c r="B1746" s="4" t="s">
        <v>267</v>
      </c>
      <c r="C1746" s="4" t="s">
        <v>265</v>
      </c>
      <c r="D1746" s="4" t="s">
        <v>1402</v>
      </c>
      <c r="E1746" s="54">
        <v>493.20172125000005</v>
      </c>
      <c r="F1746" s="123">
        <v>1269.5025000000001</v>
      </c>
      <c r="G1746" s="123">
        <v>776.30077875000006</v>
      </c>
      <c r="I1746" s="4" t="s">
        <v>4535</v>
      </c>
    </row>
    <row r="1747" spans="1:9">
      <c r="A1747" s="4" t="s">
        <v>4534</v>
      </c>
      <c r="B1747" s="4" t="s">
        <v>247</v>
      </c>
      <c r="C1747" s="4" t="s">
        <v>262</v>
      </c>
      <c r="D1747" s="4" t="s">
        <v>1151</v>
      </c>
      <c r="E1747" s="54">
        <v>3927.3210900000008</v>
      </c>
      <c r="F1747" s="123">
        <v>6800.5560000000005</v>
      </c>
      <c r="G1747" s="123">
        <v>2873.2349099999997</v>
      </c>
      <c r="I1747" s="4" t="s">
        <v>4536</v>
      </c>
    </row>
    <row r="1748" spans="1:9">
      <c r="A1748" s="4" t="s">
        <v>4535</v>
      </c>
      <c r="B1748" s="4" t="s">
        <v>264</v>
      </c>
      <c r="C1748" s="4" t="s">
        <v>245</v>
      </c>
      <c r="D1748" s="4" t="s">
        <v>836</v>
      </c>
      <c r="E1748" s="54">
        <v>5814.360090000001</v>
      </c>
      <c r="F1748" s="123">
        <v>6292.5974999999999</v>
      </c>
      <c r="G1748" s="123">
        <v>478.23740999999882</v>
      </c>
      <c r="I1748" s="4" t="s">
        <v>4537</v>
      </c>
    </row>
    <row r="1749" spans="1:9">
      <c r="A1749" s="4" t="s">
        <v>4536</v>
      </c>
      <c r="B1749" s="4" t="s">
        <v>247</v>
      </c>
      <c r="C1749" s="4" t="s">
        <v>259</v>
      </c>
      <c r="D1749" s="4" t="s">
        <v>401</v>
      </c>
      <c r="E1749" s="54">
        <v>4134.460223250001</v>
      </c>
      <c r="F1749" s="123">
        <v>9157.165500000001</v>
      </c>
      <c r="G1749" s="123">
        <v>5022.7052767499999</v>
      </c>
      <c r="I1749" s="4" t="s">
        <v>4538</v>
      </c>
    </row>
    <row r="1750" spans="1:9">
      <c r="A1750" s="4" t="s">
        <v>4537</v>
      </c>
      <c r="B1750" s="4" t="s">
        <v>267</v>
      </c>
      <c r="C1750" s="4" t="s">
        <v>251</v>
      </c>
      <c r="D1750" s="4" t="s">
        <v>2131</v>
      </c>
      <c r="E1750" s="54">
        <v>1320.3894453750002</v>
      </c>
      <c r="F1750" s="123">
        <v>1344.9345000000001</v>
      </c>
      <c r="G1750" s="123">
        <v>24.545054624999921</v>
      </c>
      <c r="I1750" s="4" t="s">
        <v>4539</v>
      </c>
    </row>
    <row r="1751" spans="1:9">
      <c r="A1751" s="4" t="s">
        <v>4538</v>
      </c>
      <c r="B1751" s="4" t="s">
        <v>247</v>
      </c>
      <c r="C1751" s="4" t="s">
        <v>251</v>
      </c>
      <c r="D1751" s="4" t="s">
        <v>1811</v>
      </c>
      <c r="E1751" s="54">
        <v>6205.0631579999999</v>
      </c>
      <c r="F1751" s="123">
        <v>10016.244000000001</v>
      </c>
      <c r="G1751" s="123">
        <v>3811.1808420000007</v>
      </c>
      <c r="I1751" s="4" t="s">
        <v>4540</v>
      </c>
    </row>
    <row r="1752" spans="1:9">
      <c r="A1752" s="4" t="s">
        <v>4539</v>
      </c>
      <c r="B1752" s="4" t="s">
        <v>247</v>
      </c>
      <c r="C1752" s="4" t="s">
        <v>276</v>
      </c>
      <c r="D1752" s="4" t="s">
        <v>1658</v>
      </c>
      <c r="E1752" s="54">
        <v>241.45587900000007</v>
      </c>
      <c r="F1752" s="123">
        <v>338.17349999999999</v>
      </c>
      <c r="G1752" s="123">
        <v>96.717620999999923</v>
      </c>
      <c r="I1752" s="4" t="s">
        <v>4541</v>
      </c>
    </row>
    <row r="1753" spans="1:9">
      <c r="A1753" s="4" t="s">
        <v>4540</v>
      </c>
      <c r="B1753" s="4" t="s">
        <v>267</v>
      </c>
      <c r="C1753" s="4" t="s">
        <v>279</v>
      </c>
      <c r="D1753" s="4" t="s">
        <v>391</v>
      </c>
      <c r="E1753" s="54">
        <v>4304.3308875000002</v>
      </c>
      <c r="F1753" s="123">
        <v>5465.817</v>
      </c>
      <c r="G1753" s="123">
        <v>1161.4861124999998</v>
      </c>
      <c r="I1753" s="4" t="s">
        <v>4542</v>
      </c>
    </row>
    <row r="1754" spans="1:9">
      <c r="A1754" s="4" t="s">
        <v>4541</v>
      </c>
      <c r="B1754" s="4" t="s">
        <v>275</v>
      </c>
      <c r="C1754" s="4" t="s">
        <v>268</v>
      </c>
      <c r="D1754" s="4" t="s">
        <v>633</v>
      </c>
      <c r="E1754" s="54">
        <v>536.0034172500001</v>
      </c>
      <c r="F1754" s="123">
        <v>1187.1615000000002</v>
      </c>
      <c r="G1754" s="123">
        <v>651.15808275000006</v>
      </c>
      <c r="I1754" s="4" t="s">
        <v>4543</v>
      </c>
    </row>
    <row r="1755" spans="1:9">
      <c r="A1755" s="4" t="s">
        <v>4542</v>
      </c>
      <c r="B1755" s="4" t="s">
        <v>267</v>
      </c>
      <c r="C1755" s="4" t="s">
        <v>317</v>
      </c>
      <c r="D1755" s="4" t="s">
        <v>694</v>
      </c>
      <c r="E1755" s="54">
        <v>7912.3478568750006</v>
      </c>
      <c r="F1755" s="123">
        <v>8059.4324999999999</v>
      </c>
      <c r="G1755" s="123">
        <v>147.08464312499927</v>
      </c>
      <c r="I1755" s="4" t="s">
        <v>4544</v>
      </c>
    </row>
    <row r="1756" spans="1:9">
      <c r="A1756" s="4" t="s">
        <v>4543</v>
      </c>
      <c r="B1756" s="4" t="s">
        <v>247</v>
      </c>
      <c r="C1756" s="4" t="s">
        <v>317</v>
      </c>
      <c r="D1756" s="4" t="s">
        <v>407</v>
      </c>
      <c r="E1756" s="54">
        <v>2588.2179750000005</v>
      </c>
      <c r="F1756" s="123">
        <v>3286.6260000000002</v>
      </c>
      <c r="G1756" s="123">
        <v>698.40802499999972</v>
      </c>
      <c r="I1756" s="4" t="s">
        <v>4545</v>
      </c>
    </row>
    <row r="1757" spans="1:9">
      <c r="A1757" s="4" t="s">
        <v>4544</v>
      </c>
      <c r="B1757" s="4" t="s">
        <v>247</v>
      </c>
      <c r="C1757" s="4" t="s">
        <v>281</v>
      </c>
      <c r="D1757" s="4" t="s">
        <v>1232</v>
      </c>
      <c r="E1757" s="54">
        <v>3618.7605562500003</v>
      </c>
      <c r="F1757" s="123">
        <v>7658.7525000000005</v>
      </c>
      <c r="G1757" s="123">
        <v>4039.9919437500002</v>
      </c>
      <c r="I1757" s="4" t="s">
        <v>4546</v>
      </c>
    </row>
    <row r="1758" spans="1:9">
      <c r="A1758" s="4" t="s">
        <v>4545</v>
      </c>
      <c r="B1758" s="4" t="s">
        <v>247</v>
      </c>
      <c r="C1758" s="4" t="s">
        <v>281</v>
      </c>
      <c r="D1758" s="4" t="s">
        <v>2102</v>
      </c>
      <c r="E1758" s="54">
        <v>822.79023749999999</v>
      </c>
      <c r="F1758" s="123">
        <v>1424.7450000000001</v>
      </c>
      <c r="G1758" s="123">
        <v>601.95476250000013</v>
      </c>
      <c r="I1758" s="4" t="s">
        <v>4547</v>
      </c>
    </row>
    <row r="1759" spans="1:9">
      <c r="A1759" s="4" t="s">
        <v>4546</v>
      </c>
      <c r="B1759" s="4" t="s">
        <v>243</v>
      </c>
      <c r="C1759" s="4" t="s">
        <v>262</v>
      </c>
      <c r="D1759" s="4" t="s">
        <v>1649</v>
      </c>
      <c r="E1759" s="54">
        <v>1668.3753240000001</v>
      </c>
      <c r="F1759" s="123">
        <v>1805.6009999999999</v>
      </c>
      <c r="G1759" s="123">
        <v>137.22567599999979</v>
      </c>
      <c r="I1759" s="4" t="s">
        <v>4548</v>
      </c>
    </row>
    <row r="1760" spans="1:9">
      <c r="A1760" s="4" t="s">
        <v>4547</v>
      </c>
      <c r="B1760" s="4" t="s">
        <v>275</v>
      </c>
      <c r="C1760" s="4" t="s">
        <v>259</v>
      </c>
      <c r="D1760" s="4" t="s">
        <v>1613</v>
      </c>
      <c r="E1760" s="54">
        <v>3491.3648070000004</v>
      </c>
      <c r="F1760" s="123">
        <v>8986.7820000000011</v>
      </c>
      <c r="G1760" s="123">
        <v>5495.4171930000011</v>
      </c>
      <c r="I1760" s="4" t="s">
        <v>4549</v>
      </c>
    </row>
    <row r="1761" spans="1:9">
      <c r="A1761" s="4" t="s">
        <v>4548</v>
      </c>
      <c r="B1761" s="4" t="s">
        <v>267</v>
      </c>
      <c r="C1761" s="4" t="s">
        <v>254</v>
      </c>
      <c r="D1761" s="4" t="s">
        <v>943</v>
      </c>
      <c r="E1761" s="54">
        <v>3275.1562882500007</v>
      </c>
      <c r="F1761" s="123">
        <v>3336.0389999999998</v>
      </c>
      <c r="G1761" s="123">
        <v>60.882711749999089</v>
      </c>
      <c r="I1761" s="4" t="s">
        <v>4550</v>
      </c>
    </row>
    <row r="1762" spans="1:9">
      <c r="A1762" s="4" t="s">
        <v>4549</v>
      </c>
      <c r="B1762" s="4" t="s">
        <v>243</v>
      </c>
      <c r="C1762" s="4" t="s">
        <v>268</v>
      </c>
      <c r="D1762" s="4" t="s">
        <v>1636</v>
      </c>
      <c r="E1762" s="54">
        <v>4229.7506212500002</v>
      </c>
      <c r="F1762" s="123">
        <v>7324.2435000000005</v>
      </c>
      <c r="G1762" s="123">
        <v>3094.4928787500003</v>
      </c>
      <c r="I1762" s="4" t="s">
        <v>4551</v>
      </c>
    </row>
    <row r="1763" spans="1:9">
      <c r="A1763" s="4" t="s">
        <v>4550</v>
      </c>
      <c r="B1763" s="4" t="s">
        <v>275</v>
      </c>
      <c r="C1763" s="4" t="s">
        <v>317</v>
      </c>
      <c r="D1763" s="4" t="s">
        <v>1982</v>
      </c>
      <c r="E1763" s="54">
        <v>2096.3431125000002</v>
      </c>
      <c r="F1763" s="123">
        <v>2662.0230000000001</v>
      </c>
      <c r="G1763" s="123">
        <v>565.67988749999995</v>
      </c>
      <c r="I1763" s="4" t="s">
        <v>4552</v>
      </c>
    </row>
    <row r="1764" spans="1:9">
      <c r="A1764" s="4" t="s">
        <v>4551</v>
      </c>
      <c r="B1764" s="4" t="s">
        <v>264</v>
      </c>
      <c r="C1764" s="4" t="s">
        <v>279</v>
      </c>
      <c r="D1764" s="4" t="s">
        <v>931</v>
      </c>
      <c r="E1764" s="54">
        <v>354.35342250000008</v>
      </c>
      <c r="F1764" s="123">
        <v>613.59900000000005</v>
      </c>
      <c r="G1764" s="123">
        <v>259.24557749999997</v>
      </c>
      <c r="I1764" s="4" t="s">
        <v>4553</v>
      </c>
    </row>
    <row r="1765" spans="1:9">
      <c r="A1765" s="4" t="s">
        <v>4552</v>
      </c>
      <c r="B1765" s="4" t="s">
        <v>243</v>
      </c>
      <c r="C1765" s="4" t="s">
        <v>262</v>
      </c>
      <c r="D1765" s="4" t="s">
        <v>624</v>
      </c>
      <c r="E1765" s="54">
        <v>4412.9491875000003</v>
      </c>
      <c r="F1765" s="123">
        <v>5603.7449999999999</v>
      </c>
      <c r="G1765" s="123">
        <v>1190.7958124999996</v>
      </c>
      <c r="I1765" s="4" t="s">
        <v>4554</v>
      </c>
    </row>
    <row r="1766" spans="1:9">
      <c r="A1766" s="4" t="s">
        <v>4553</v>
      </c>
      <c r="B1766" s="4" t="s">
        <v>267</v>
      </c>
      <c r="C1766" s="4" t="s">
        <v>281</v>
      </c>
      <c r="D1766" s="4" t="s">
        <v>423</v>
      </c>
      <c r="E1766" s="54">
        <v>3641.7777795000002</v>
      </c>
      <c r="F1766" s="123">
        <v>8065.9530000000004</v>
      </c>
      <c r="G1766" s="123">
        <v>4424.1752205000003</v>
      </c>
      <c r="I1766" s="4" t="s">
        <v>4555</v>
      </c>
    </row>
    <row r="1767" spans="1:9">
      <c r="A1767" s="4" t="s">
        <v>4554</v>
      </c>
      <c r="B1767" s="4" t="s">
        <v>264</v>
      </c>
      <c r="C1767" s="4" t="s">
        <v>254</v>
      </c>
      <c r="D1767" s="4" t="s">
        <v>2148</v>
      </c>
      <c r="E1767" s="54">
        <v>5046.9444585000001</v>
      </c>
      <c r="F1767" s="123">
        <v>8146.8029999999999</v>
      </c>
      <c r="G1767" s="123">
        <v>3099.8585414999998</v>
      </c>
      <c r="I1767" s="4" t="s">
        <v>4556</v>
      </c>
    </row>
    <row r="1768" spans="1:9">
      <c r="A1768" s="4" t="s">
        <v>4555</v>
      </c>
      <c r="B1768" s="4" t="s">
        <v>243</v>
      </c>
      <c r="C1768" s="4" t="s">
        <v>288</v>
      </c>
      <c r="D1768" s="4" t="s">
        <v>331</v>
      </c>
      <c r="E1768" s="54">
        <v>2398.6820182500001</v>
      </c>
      <c r="F1768" s="123">
        <v>5312.6954999999998</v>
      </c>
      <c r="G1768" s="123">
        <v>2914.0134817499998</v>
      </c>
      <c r="I1768" s="4" t="s">
        <v>4557</v>
      </c>
    </row>
    <row r="1769" spans="1:9">
      <c r="A1769" s="4" t="s">
        <v>4556</v>
      </c>
      <c r="B1769" s="4" t="s">
        <v>267</v>
      </c>
      <c r="C1769" s="4" t="s">
        <v>268</v>
      </c>
      <c r="D1769" s="4" t="s">
        <v>1849</v>
      </c>
      <c r="E1769" s="54">
        <v>4231.0106685000001</v>
      </c>
      <c r="F1769" s="123">
        <v>4309.6619999999994</v>
      </c>
      <c r="G1769" s="123">
        <v>78.651331499999287</v>
      </c>
      <c r="I1769" s="4" t="s">
        <v>4558</v>
      </c>
    </row>
    <row r="1770" spans="1:9">
      <c r="A1770" s="4" t="s">
        <v>4557</v>
      </c>
      <c r="B1770" s="4" t="s">
        <v>275</v>
      </c>
      <c r="C1770" s="4" t="s">
        <v>317</v>
      </c>
      <c r="D1770" s="4" t="s">
        <v>383</v>
      </c>
      <c r="E1770" s="54">
        <v>3497.1981345000004</v>
      </c>
      <c r="F1770" s="123">
        <v>9001.7970000000005</v>
      </c>
      <c r="G1770" s="123">
        <v>5504.5988655000001</v>
      </c>
      <c r="I1770" s="4" t="s">
        <v>4559</v>
      </c>
    </row>
    <row r="1771" spans="1:9">
      <c r="A1771" s="4" t="s">
        <v>4558</v>
      </c>
      <c r="B1771" s="4" t="s">
        <v>243</v>
      </c>
      <c r="C1771" s="4" t="s">
        <v>245</v>
      </c>
      <c r="D1771" s="4" t="s">
        <v>1023</v>
      </c>
      <c r="E1771" s="54">
        <v>6348.6086028750005</v>
      </c>
      <c r="F1771" s="123">
        <v>6466.6244999999999</v>
      </c>
      <c r="G1771" s="123">
        <v>118.01589712499936</v>
      </c>
      <c r="I1771" s="4" t="s">
        <v>4560</v>
      </c>
    </row>
    <row r="1772" spans="1:9">
      <c r="A1772" s="4" t="s">
        <v>4559</v>
      </c>
      <c r="B1772" s="4" t="s">
        <v>267</v>
      </c>
      <c r="C1772" s="4" t="s">
        <v>281</v>
      </c>
      <c r="D1772" s="4" t="s">
        <v>1872</v>
      </c>
      <c r="E1772" s="54">
        <v>4848.8646780000008</v>
      </c>
      <c r="F1772" s="123">
        <v>6791.1270000000004</v>
      </c>
      <c r="G1772" s="123">
        <v>1942.2623219999996</v>
      </c>
      <c r="I1772" s="4" t="s">
        <v>4561</v>
      </c>
    </row>
    <row r="1773" spans="1:9">
      <c r="A1773" s="4" t="s">
        <v>4560</v>
      </c>
      <c r="B1773" s="4" t="s">
        <v>247</v>
      </c>
      <c r="C1773" s="4" t="s">
        <v>262</v>
      </c>
      <c r="D1773" s="4" t="s">
        <v>1615</v>
      </c>
      <c r="E1773" s="54">
        <v>650.35041750000005</v>
      </c>
      <c r="F1773" s="123">
        <v>1376.403</v>
      </c>
      <c r="G1773" s="123">
        <v>726.05258249999997</v>
      </c>
      <c r="I1773" s="4" t="s">
        <v>4562</v>
      </c>
    </row>
    <row r="1774" spans="1:9">
      <c r="A1774" s="4" t="s">
        <v>4561</v>
      </c>
      <c r="B1774" s="4" t="s">
        <v>267</v>
      </c>
      <c r="C1774" s="4" t="s">
        <v>276</v>
      </c>
      <c r="D1774" s="4" t="s">
        <v>291</v>
      </c>
      <c r="E1774" s="54">
        <v>2872.4000287500007</v>
      </c>
      <c r="F1774" s="123">
        <v>6079.1535000000003</v>
      </c>
      <c r="G1774" s="123">
        <v>3206.7534712499996</v>
      </c>
      <c r="I1774" s="4" t="s">
        <v>4563</v>
      </c>
    </row>
    <row r="1775" spans="1:9">
      <c r="A1775" s="4" t="s">
        <v>4562</v>
      </c>
      <c r="B1775" s="4" t="s">
        <v>243</v>
      </c>
      <c r="C1775" s="4" t="s">
        <v>265</v>
      </c>
      <c r="D1775" s="4" t="s">
        <v>306</v>
      </c>
      <c r="E1775" s="54">
        <v>3657.5004217500004</v>
      </c>
      <c r="F1775" s="123">
        <v>9414.415500000001</v>
      </c>
      <c r="G1775" s="123">
        <v>5756.9150782500001</v>
      </c>
      <c r="I1775" s="4" t="s">
        <v>4564</v>
      </c>
    </row>
    <row r="1776" spans="1:9">
      <c r="A1776" s="4" t="s">
        <v>4563</v>
      </c>
      <c r="B1776" s="4" t="s">
        <v>275</v>
      </c>
      <c r="C1776" s="4" t="s">
        <v>279</v>
      </c>
      <c r="D1776" s="4" t="s">
        <v>505</v>
      </c>
      <c r="E1776" s="54">
        <v>3453.0933937499999</v>
      </c>
      <c r="F1776" s="123">
        <v>5979.3824999999997</v>
      </c>
      <c r="G1776" s="123">
        <v>2526.2891062499998</v>
      </c>
      <c r="I1776" s="4" t="s">
        <v>4565</v>
      </c>
    </row>
    <row r="1777" spans="1:9">
      <c r="A1777" s="4" t="s">
        <v>4564</v>
      </c>
      <c r="B1777" s="4" t="s">
        <v>243</v>
      </c>
      <c r="C1777" s="4" t="s">
        <v>256</v>
      </c>
      <c r="D1777" s="4" t="s">
        <v>582</v>
      </c>
      <c r="E1777" s="54">
        <v>6364.0093151250012</v>
      </c>
      <c r="F1777" s="123">
        <v>6482.3115000000007</v>
      </c>
      <c r="G1777" s="123">
        <v>118.30218487499951</v>
      </c>
      <c r="I1777" s="4" t="s">
        <v>4566</v>
      </c>
    </row>
    <row r="1778" spans="1:9">
      <c r="A1778" s="4" t="s">
        <v>4565</v>
      </c>
      <c r="B1778" s="4" t="s">
        <v>264</v>
      </c>
      <c r="C1778" s="4" t="s">
        <v>276</v>
      </c>
      <c r="D1778" s="4" t="s">
        <v>692</v>
      </c>
      <c r="E1778" s="54">
        <v>6539.3182260000003</v>
      </c>
      <c r="F1778" s="123">
        <v>9158.7090000000007</v>
      </c>
      <c r="G1778" s="123">
        <v>2619.3907740000004</v>
      </c>
      <c r="I1778" s="4" t="s">
        <v>4567</v>
      </c>
    </row>
    <row r="1779" spans="1:9">
      <c r="A1779" s="4" t="s">
        <v>4566</v>
      </c>
      <c r="B1779" s="4" t="s">
        <v>243</v>
      </c>
      <c r="C1779" s="4" t="s">
        <v>279</v>
      </c>
      <c r="D1779" s="4" t="s">
        <v>1558</v>
      </c>
      <c r="E1779" s="54">
        <v>3186.6604874999998</v>
      </c>
      <c r="F1779" s="123">
        <v>4046.5530000000003</v>
      </c>
      <c r="G1779" s="123">
        <v>859.89251250000052</v>
      </c>
      <c r="I1779" s="4" t="s">
        <v>4568</v>
      </c>
    </row>
    <row r="1780" spans="1:9">
      <c r="A1780" s="4" t="s">
        <v>4567</v>
      </c>
      <c r="B1780" s="4" t="s">
        <v>247</v>
      </c>
      <c r="C1780" s="4" t="s">
        <v>254</v>
      </c>
      <c r="D1780" s="4" t="s">
        <v>1801</v>
      </c>
      <c r="E1780" s="54">
        <v>8930.9335499999997</v>
      </c>
      <c r="F1780" s="123">
        <v>9665.5125000000007</v>
      </c>
      <c r="G1780" s="123">
        <v>734.57895000000099</v>
      </c>
      <c r="I1780" s="4" t="s">
        <v>4569</v>
      </c>
    </row>
    <row r="1781" spans="1:9">
      <c r="A1781" s="4" t="s">
        <v>4568</v>
      </c>
      <c r="B1781" s="4" t="s">
        <v>267</v>
      </c>
      <c r="C1781" s="4" t="s">
        <v>288</v>
      </c>
      <c r="D1781" s="4" t="s">
        <v>1990</v>
      </c>
      <c r="E1781" s="54">
        <v>3643.32866625</v>
      </c>
      <c r="F1781" s="123">
        <v>7710.7484999999997</v>
      </c>
      <c r="G1781" s="123">
        <v>4067.4198337499997</v>
      </c>
      <c r="I1781" s="4" t="s">
        <v>4570</v>
      </c>
    </row>
    <row r="1782" spans="1:9">
      <c r="A1782" s="4" t="s">
        <v>4569</v>
      </c>
      <c r="B1782" s="4" t="s">
        <v>247</v>
      </c>
      <c r="C1782" s="4" t="s">
        <v>256</v>
      </c>
      <c r="D1782" s="4" t="s">
        <v>353</v>
      </c>
      <c r="E1782" s="54">
        <v>5915.1032325000015</v>
      </c>
      <c r="F1782" s="123">
        <v>10242.603000000001</v>
      </c>
      <c r="G1782" s="123">
        <v>4327.4997674999995</v>
      </c>
      <c r="I1782" s="4" t="s">
        <v>4571</v>
      </c>
    </row>
    <row r="1783" spans="1:9">
      <c r="A1783" s="4" t="s">
        <v>4570</v>
      </c>
      <c r="B1783" s="4" t="s">
        <v>247</v>
      </c>
      <c r="C1783" s="4" t="s">
        <v>265</v>
      </c>
      <c r="D1783" s="4" t="s">
        <v>760</v>
      </c>
      <c r="E1783" s="54">
        <v>3279.1662461250003</v>
      </c>
      <c r="F1783" s="123">
        <v>3340.1235000000001</v>
      </c>
      <c r="G1783" s="123">
        <v>60.957253874999878</v>
      </c>
      <c r="I1783" s="4" t="s">
        <v>4572</v>
      </c>
    </row>
    <row r="1784" spans="1:9">
      <c r="A1784" s="4" t="s">
        <v>4571</v>
      </c>
      <c r="B1784" s="4" t="s">
        <v>275</v>
      </c>
      <c r="C1784" s="4" t="s">
        <v>245</v>
      </c>
      <c r="D1784" s="4" t="s">
        <v>1471</v>
      </c>
      <c r="E1784" s="54">
        <v>369.40365000000008</v>
      </c>
      <c r="F1784" s="123">
        <v>639.66000000000008</v>
      </c>
      <c r="G1784" s="123">
        <v>270.25635</v>
      </c>
      <c r="I1784" s="4" t="s">
        <v>4573</v>
      </c>
    </row>
    <row r="1785" spans="1:9">
      <c r="A1785" s="4" t="s">
        <v>4572</v>
      </c>
      <c r="B1785" s="4" t="s">
        <v>247</v>
      </c>
      <c r="C1785" s="4" t="s">
        <v>279</v>
      </c>
      <c r="D1785" s="4" t="s">
        <v>1855</v>
      </c>
      <c r="E1785" s="54">
        <v>6794.6137874999995</v>
      </c>
      <c r="F1785" s="123">
        <v>8628.0810000000001</v>
      </c>
      <c r="G1785" s="123">
        <v>1833.4672125000006</v>
      </c>
      <c r="I1785" s="4" t="s">
        <v>4574</v>
      </c>
    </row>
    <row r="1786" spans="1:9">
      <c r="A1786" s="4" t="s">
        <v>4573</v>
      </c>
      <c r="B1786" s="4" t="s">
        <v>275</v>
      </c>
      <c r="C1786" s="4" t="s">
        <v>265</v>
      </c>
      <c r="D1786" s="4" t="s">
        <v>1749</v>
      </c>
      <c r="E1786" s="54">
        <v>556.90031250000004</v>
      </c>
      <c r="F1786" s="123">
        <v>707.17500000000007</v>
      </c>
      <c r="G1786" s="123">
        <v>150.27468750000003</v>
      </c>
      <c r="I1786" s="4" t="s">
        <v>4575</v>
      </c>
    </row>
    <row r="1787" spans="1:9">
      <c r="A1787" s="4" t="s">
        <v>4574</v>
      </c>
      <c r="B1787" s="4" t="s">
        <v>243</v>
      </c>
      <c r="C1787" s="4" t="s">
        <v>281</v>
      </c>
      <c r="D1787" s="4" t="s">
        <v>801</v>
      </c>
      <c r="E1787" s="54">
        <v>2047.8904425000003</v>
      </c>
      <c r="F1787" s="123">
        <v>3305.7150000000001</v>
      </c>
      <c r="G1787" s="123">
        <v>1257.8245574999999</v>
      </c>
      <c r="I1787" s="4" t="s">
        <v>4576</v>
      </c>
    </row>
    <row r="1788" spans="1:9">
      <c r="A1788" s="4" t="s">
        <v>4575</v>
      </c>
      <c r="B1788" s="4" t="s">
        <v>247</v>
      </c>
      <c r="C1788" s="4" t="s">
        <v>251</v>
      </c>
      <c r="D1788" s="4" t="s">
        <v>1939</v>
      </c>
      <c r="E1788" s="54">
        <v>1122.2624778750003</v>
      </c>
      <c r="F1788" s="123">
        <v>1143.1245000000001</v>
      </c>
      <c r="G1788" s="123">
        <v>20.862022124999839</v>
      </c>
      <c r="I1788" s="4" t="s">
        <v>4577</v>
      </c>
    </row>
    <row r="1789" spans="1:9">
      <c r="A1789" s="4" t="s">
        <v>4576</v>
      </c>
      <c r="B1789" s="4" t="s">
        <v>243</v>
      </c>
      <c r="C1789" s="4" t="s">
        <v>279</v>
      </c>
      <c r="D1789" s="4" t="s">
        <v>1883</v>
      </c>
      <c r="E1789" s="54">
        <v>3327.288552</v>
      </c>
      <c r="F1789" s="123">
        <v>5463.5280000000002</v>
      </c>
      <c r="G1789" s="123">
        <v>2136.2394480000003</v>
      </c>
      <c r="I1789" s="4" t="s">
        <v>4578</v>
      </c>
    </row>
    <row r="1790" spans="1:9">
      <c r="A1790" s="4" t="s">
        <v>4577</v>
      </c>
      <c r="B1790" s="4" t="s">
        <v>247</v>
      </c>
      <c r="C1790" s="4" t="s">
        <v>256</v>
      </c>
      <c r="D1790" s="4" t="s">
        <v>1847</v>
      </c>
      <c r="E1790" s="54">
        <v>1985.6704140000002</v>
      </c>
      <c r="F1790" s="123">
        <v>2781.0509999999999</v>
      </c>
      <c r="G1790" s="123">
        <v>795.38058599999977</v>
      </c>
      <c r="I1790" s="4" t="s">
        <v>4579</v>
      </c>
    </row>
    <row r="1791" spans="1:9">
      <c r="A1791" s="4" t="s">
        <v>4578</v>
      </c>
      <c r="B1791" s="4" t="s">
        <v>247</v>
      </c>
      <c r="C1791" s="4" t="s">
        <v>262</v>
      </c>
      <c r="D1791" s="4" t="s">
        <v>1961</v>
      </c>
      <c r="E1791" s="54">
        <v>6440.8958459999994</v>
      </c>
      <c r="F1791" s="123">
        <v>6970.6665000000003</v>
      </c>
      <c r="G1791" s="123">
        <v>529.77065400000083</v>
      </c>
      <c r="I1791" s="4" t="s">
        <v>4580</v>
      </c>
    </row>
    <row r="1792" spans="1:9">
      <c r="A1792" s="4" t="s">
        <v>4579</v>
      </c>
      <c r="B1792" s="4" t="s">
        <v>247</v>
      </c>
      <c r="C1792" s="4" t="s">
        <v>268</v>
      </c>
      <c r="D1792" s="4" t="s">
        <v>1935</v>
      </c>
      <c r="E1792" s="54">
        <v>1617.8479143750001</v>
      </c>
      <c r="F1792" s="123">
        <v>1647.9225000000001</v>
      </c>
      <c r="G1792" s="123">
        <v>30.074585625000054</v>
      </c>
      <c r="I1792" s="4" t="s">
        <v>4581</v>
      </c>
    </row>
    <row r="1793" spans="1:9">
      <c r="A1793" s="4" t="s">
        <v>4580</v>
      </c>
      <c r="B1793" s="4" t="s">
        <v>243</v>
      </c>
      <c r="C1793" s="4" t="s">
        <v>259</v>
      </c>
      <c r="D1793" s="4" t="s">
        <v>757</v>
      </c>
      <c r="E1793" s="54">
        <v>1774.97649</v>
      </c>
      <c r="F1793" s="123">
        <v>3756.5639999999999</v>
      </c>
      <c r="G1793" s="123">
        <v>1981.5875099999998</v>
      </c>
      <c r="I1793" s="4" t="s">
        <v>4582</v>
      </c>
    </row>
    <row r="1794" spans="1:9">
      <c r="A1794" s="4" t="s">
        <v>4581</v>
      </c>
      <c r="B1794" s="4" t="s">
        <v>275</v>
      </c>
      <c r="C1794" s="4" t="s">
        <v>279</v>
      </c>
      <c r="D1794" s="4" t="s">
        <v>1278</v>
      </c>
      <c r="E1794" s="54">
        <v>3644.1671175000006</v>
      </c>
      <c r="F1794" s="123">
        <v>7712.5230000000001</v>
      </c>
      <c r="G1794" s="123">
        <v>4068.3558824999996</v>
      </c>
      <c r="I1794" s="4" t="s">
        <v>4583</v>
      </c>
    </row>
    <row r="1795" spans="1:9">
      <c r="A1795" s="4" t="s">
        <v>4582</v>
      </c>
      <c r="B1795" s="4" t="s">
        <v>247</v>
      </c>
      <c r="C1795" s="4" t="s">
        <v>276</v>
      </c>
      <c r="D1795" s="4" t="s">
        <v>903</v>
      </c>
      <c r="E1795" s="54">
        <v>6111.1597049999991</v>
      </c>
      <c r="F1795" s="123">
        <v>10034.745000000001</v>
      </c>
      <c r="G1795" s="123">
        <v>3923.5852950000017</v>
      </c>
      <c r="I1795" s="4" t="s">
        <v>4584</v>
      </c>
    </row>
    <row r="1796" spans="1:9">
      <c r="A1796" s="4" t="s">
        <v>4583</v>
      </c>
      <c r="B1796" s="4" t="s">
        <v>264</v>
      </c>
      <c r="C1796" s="4" t="s">
        <v>268</v>
      </c>
      <c r="D1796" s="4" t="s">
        <v>1121</v>
      </c>
      <c r="E1796" s="54">
        <v>3566.3528880000003</v>
      </c>
      <c r="F1796" s="123">
        <v>4994.8919999999998</v>
      </c>
      <c r="G1796" s="123">
        <v>1428.5391119999995</v>
      </c>
      <c r="I1796" s="4" t="s">
        <v>4585</v>
      </c>
    </row>
    <row r="1797" spans="1:9">
      <c r="A1797" s="4" t="s">
        <v>4584</v>
      </c>
      <c r="B1797" s="4" t="s">
        <v>243</v>
      </c>
      <c r="C1797" s="4" t="s">
        <v>245</v>
      </c>
      <c r="D1797" s="4" t="s">
        <v>2089</v>
      </c>
      <c r="E1797" s="54">
        <v>5193.574533</v>
      </c>
      <c r="F1797" s="123">
        <v>8383.4940000000006</v>
      </c>
      <c r="G1797" s="123">
        <v>3189.9194670000006</v>
      </c>
      <c r="I1797" s="4" t="s">
        <v>4586</v>
      </c>
    </row>
    <row r="1798" spans="1:9">
      <c r="A1798" s="4" t="s">
        <v>4585</v>
      </c>
      <c r="B1798" s="4" t="s">
        <v>247</v>
      </c>
      <c r="C1798" s="4" t="s">
        <v>279</v>
      </c>
      <c r="D1798" s="4" t="s">
        <v>443</v>
      </c>
      <c r="E1798" s="54">
        <v>7074.5656038750012</v>
      </c>
      <c r="F1798" s="123">
        <v>7206.076500000001</v>
      </c>
      <c r="G1798" s="123">
        <v>131.51089612499982</v>
      </c>
      <c r="I1798" s="4" t="s">
        <v>4587</v>
      </c>
    </row>
    <row r="1799" spans="1:9">
      <c r="A1799" s="4" t="s">
        <v>4586</v>
      </c>
      <c r="B1799" s="4" t="s">
        <v>247</v>
      </c>
      <c r="C1799" s="4" t="s">
        <v>259</v>
      </c>
      <c r="D1799" s="4" t="s">
        <v>445</v>
      </c>
      <c r="E1799" s="54">
        <v>378.39949875000008</v>
      </c>
      <c r="F1799" s="123">
        <v>800.84550000000002</v>
      </c>
      <c r="G1799" s="123">
        <v>422.44600124999994</v>
      </c>
      <c r="I1799" s="4" t="s">
        <v>4588</v>
      </c>
    </row>
    <row r="1800" spans="1:9">
      <c r="A1800" s="4" t="s">
        <v>4587</v>
      </c>
      <c r="B1800" s="4" t="s">
        <v>247</v>
      </c>
      <c r="C1800" s="4" t="s">
        <v>281</v>
      </c>
      <c r="D1800" s="4" t="s">
        <v>644</v>
      </c>
      <c r="E1800" s="54">
        <v>3100.3808220000001</v>
      </c>
      <c r="F1800" s="123">
        <v>3355.3905000000004</v>
      </c>
      <c r="G1800" s="123">
        <v>255.00967800000035</v>
      </c>
      <c r="I1800" s="4" t="s">
        <v>4589</v>
      </c>
    </row>
    <row r="1801" spans="1:9">
      <c r="A1801" s="4" t="s">
        <v>4588</v>
      </c>
      <c r="B1801" s="4" t="s">
        <v>247</v>
      </c>
      <c r="C1801" s="4" t="s">
        <v>303</v>
      </c>
      <c r="D1801" s="4" t="s">
        <v>522</v>
      </c>
      <c r="E1801" s="54">
        <v>4413.3609712500011</v>
      </c>
      <c r="F1801" s="123">
        <v>7642.183500000001</v>
      </c>
      <c r="G1801" s="123">
        <v>3228.8225287499999</v>
      </c>
      <c r="I1801" s="4" t="s">
        <v>4590</v>
      </c>
    </row>
    <row r="1802" spans="1:9">
      <c r="A1802" s="4" t="s">
        <v>4589</v>
      </c>
      <c r="B1802" s="4" t="s">
        <v>247</v>
      </c>
      <c r="C1802" s="4" t="s">
        <v>281</v>
      </c>
      <c r="D1802" s="4" t="s">
        <v>895</v>
      </c>
      <c r="E1802" s="54">
        <v>2071.6837155000003</v>
      </c>
      <c r="F1802" s="123">
        <v>3401.7795000000001</v>
      </c>
      <c r="G1802" s="123">
        <v>1330.0957844999998</v>
      </c>
      <c r="I1802" s="4" t="s">
        <v>4591</v>
      </c>
    </row>
    <row r="1803" spans="1:9">
      <c r="A1803" s="4" t="s">
        <v>4590</v>
      </c>
      <c r="B1803" s="4" t="s">
        <v>247</v>
      </c>
      <c r="C1803" s="4" t="s">
        <v>251</v>
      </c>
      <c r="D1803" s="4" t="s">
        <v>719</v>
      </c>
      <c r="E1803" s="54">
        <v>3387.909294000001</v>
      </c>
      <c r="F1803" s="123">
        <v>3450.8879999999999</v>
      </c>
      <c r="G1803" s="123">
        <v>62.978705999998965</v>
      </c>
      <c r="I1803" s="4" t="s">
        <v>4592</v>
      </c>
    </row>
    <row r="1804" spans="1:9">
      <c r="A1804" s="4" t="s">
        <v>4591</v>
      </c>
      <c r="B1804" s="4" t="s">
        <v>264</v>
      </c>
      <c r="C1804" s="4" t="s">
        <v>265</v>
      </c>
      <c r="D1804" s="4" t="s">
        <v>1887</v>
      </c>
      <c r="E1804" s="54">
        <v>3136.1845095000003</v>
      </c>
      <c r="F1804" s="123">
        <v>8072.5470000000005</v>
      </c>
      <c r="G1804" s="123">
        <v>4936.3624904999997</v>
      </c>
      <c r="I1804" s="4" t="s">
        <v>4593</v>
      </c>
    </row>
    <row r="1805" spans="1:9">
      <c r="A1805" s="4" t="s">
        <v>4592</v>
      </c>
      <c r="B1805" s="4" t="s">
        <v>243</v>
      </c>
      <c r="C1805" s="4" t="s">
        <v>254</v>
      </c>
      <c r="D1805" s="4" t="s">
        <v>2038</v>
      </c>
      <c r="E1805" s="54">
        <v>464.83252200000004</v>
      </c>
      <c r="F1805" s="123">
        <v>503.06550000000004</v>
      </c>
      <c r="G1805" s="123">
        <v>38.232978000000003</v>
      </c>
      <c r="I1805" s="4" t="s">
        <v>4594</v>
      </c>
    </row>
    <row r="1806" spans="1:9">
      <c r="A1806" s="4" t="s">
        <v>4593</v>
      </c>
      <c r="B1806" s="4" t="s">
        <v>264</v>
      </c>
      <c r="C1806" s="4" t="s">
        <v>254</v>
      </c>
      <c r="D1806" s="4" t="s">
        <v>1312</v>
      </c>
      <c r="E1806" s="54">
        <v>1369.3795290000003</v>
      </c>
      <c r="F1806" s="123">
        <v>1917.8985</v>
      </c>
      <c r="G1806" s="123">
        <v>548.51897099999974</v>
      </c>
      <c r="I1806" s="4" t="s">
        <v>4595</v>
      </c>
    </row>
    <row r="1807" spans="1:9">
      <c r="A1807" s="4" t="s">
        <v>4594</v>
      </c>
      <c r="B1807" s="4" t="s">
        <v>267</v>
      </c>
      <c r="C1807" s="4" t="s">
        <v>279</v>
      </c>
      <c r="D1807" s="4" t="s">
        <v>295</v>
      </c>
      <c r="E1807" s="54">
        <v>3750.3971820000002</v>
      </c>
      <c r="F1807" s="123">
        <v>9653.5320000000011</v>
      </c>
      <c r="G1807" s="123">
        <v>5903.1348180000005</v>
      </c>
      <c r="I1807" s="4" t="s">
        <v>4596</v>
      </c>
    </row>
    <row r="1808" spans="1:9">
      <c r="A1808" s="4" t="s">
        <v>4595</v>
      </c>
      <c r="B1808" s="4" t="s">
        <v>264</v>
      </c>
      <c r="C1808" s="4" t="s">
        <v>251</v>
      </c>
      <c r="D1808" s="4" t="s">
        <v>294</v>
      </c>
      <c r="E1808" s="54">
        <v>7004.5820460000014</v>
      </c>
      <c r="F1808" s="123">
        <v>9810.3389999999999</v>
      </c>
      <c r="G1808" s="123">
        <v>2805.7569539999986</v>
      </c>
      <c r="I1808" s="4" t="s">
        <v>4597</v>
      </c>
    </row>
    <row r="1809" spans="1:9">
      <c r="A1809" s="4" t="s">
        <v>4596</v>
      </c>
      <c r="B1809" s="4" t="s">
        <v>264</v>
      </c>
      <c r="C1809" s="4" t="s">
        <v>279</v>
      </c>
      <c r="D1809" s="4" t="s">
        <v>2032</v>
      </c>
      <c r="E1809" s="54">
        <v>5028.7212360000012</v>
      </c>
      <c r="F1809" s="123">
        <v>5442.3390000000009</v>
      </c>
      <c r="G1809" s="123">
        <v>413.61776399999962</v>
      </c>
      <c r="I1809" s="4" t="s">
        <v>4598</v>
      </c>
    </row>
    <row r="1810" spans="1:9">
      <c r="A1810" s="4" t="s">
        <v>4597</v>
      </c>
      <c r="B1810" s="4" t="s">
        <v>275</v>
      </c>
      <c r="C1810" s="4" t="s">
        <v>279</v>
      </c>
      <c r="D1810" s="4" t="s">
        <v>1110</v>
      </c>
      <c r="E1810" s="54">
        <v>3947.7079687500004</v>
      </c>
      <c r="F1810" s="123">
        <v>5012.9625000000005</v>
      </c>
      <c r="G1810" s="123">
        <v>1065.2545312500001</v>
      </c>
      <c r="I1810" s="4" t="s">
        <v>4599</v>
      </c>
    </row>
    <row r="1811" spans="1:9">
      <c r="A1811" s="4" t="s">
        <v>4598</v>
      </c>
      <c r="B1811" s="4" t="s">
        <v>275</v>
      </c>
      <c r="C1811" s="4" t="s">
        <v>303</v>
      </c>
      <c r="D1811" s="4" t="s">
        <v>655</v>
      </c>
      <c r="E1811" s="54">
        <v>4552.0295625000008</v>
      </c>
      <c r="F1811" s="123">
        <v>5780.3550000000005</v>
      </c>
      <c r="G1811" s="123">
        <v>1228.3254374999997</v>
      </c>
      <c r="I1811" s="4" t="s">
        <v>4600</v>
      </c>
    </row>
    <row r="1812" spans="1:9">
      <c r="A1812" s="4" t="s">
        <v>4599</v>
      </c>
      <c r="B1812" s="4" t="s">
        <v>247</v>
      </c>
      <c r="C1812" s="4" t="s">
        <v>279</v>
      </c>
      <c r="D1812" s="4" t="s">
        <v>2063</v>
      </c>
      <c r="E1812" s="54">
        <v>728.48514375000002</v>
      </c>
      <c r="F1812" s="123">
        <v>925.06050000000005</v>
      </c>
      <c r="G1812" s="123">
        <v>196.57535625000003</v>
      </c>
      <c r="I1812" s="4" t="s">
        <v>4601</v>
      </c>
    </row>
    <row r="1813" spans="1:9">
      <c r="A1813" s="4" t="s">
        <v>4600</v>
      </c>
      <c r="B1813" s="4" t="s">
        <v>267</v>
      </c>
      <c r="C1813" s="4" t="s">
        <v>317</v>
      </c>
      <c r="D1813" s="4" t="s">
        <v>1134</v>
      </c>
      <c r="E1813" s="54">
        <v>5773.8117937500001</v>
      </c>
      <c r="F1813" s="123">
        <v>7331.8244999999997</v>
      </c>
      <c r="G1813" s="123">
        <v>1558.0127062499996</v>
      </c>
      <c r="I1813" s="4" t="s">
        <v>4602</v>
      </c>
    </row>
    <row r="1814" spans="1:9">
      <c r="A1814" s="4" t="s">
        <v>4601</v>
      </c>
      <c r="B1814" s="4" t="s">
        <v>247</v>
      </c>
      <c r="C1814" s="4" t="s">
        <v>245</v>
      </c>
      <c r="D1814" s="4" t="s">
        <v>395</v>
      </c>
      <c r="E1814" s="54">
        <v>5912.7564510000011</v>
      </c>
      <c r="F1814" s="123">
        <v>8281.1715000000004</v>
      </c>
      <c r="G1814" s="123">
        <v>2368.4150489999993</v>
      </c>
      <c r="I1814" s="4" t="s">
        <v>4603</v>
      </c>
    </row>
    <row r="1815" spans="1:9">
      <c r="A1815" s="4" t="s">
        <v>4602</v>
      </c>
      <c r="B1815" s="4" t="s">
        <v>267</v>
      </c>
      <c r="C1815" s="4" t="s">
        <v>268</v>
      </c>
      <c r="D1815" s="4" t="s">
        <v>1412</v>
      </c>
      <c r="E1815" s="54">
        <v>4463.5638600000002</v>
      </c>
      <c r="F1815" s="123">
        <v>6251.4900000000007</v>
      </c>
      <c r="G1815" s="123">
        <v>1787.9261400000005</v>
      </c>
      <c r="I1815" s="4" t="s">
        <v>4604</v>
      </c>
    </row>
    <row r="1816" spans="1:9">
      <c r="A1816" s="4" t="s">
        <v>4603</v>
      </c>
      <c r="B1816" s="4" t="s">
        <v>247</v>
      </c>
      <c r="C1816" s="4" t="s">
        <v>259</v>
      </c>
      <c r="D1816" s="4" t="s">
        <v>2022</v>
      </c>
      <c r="E1816" s="54">
        <v>186.49063125000001</v>
      </c>
      <c r="F1816" s="123">
        <v>322.92750000000001</v>
      </c>
      <c r="G1816" s="123">
        <v>136.43686875</v>
      </c>
      <c r="I1816" s="4" t="s">
        <v>4605</v>
      </c>
    </row>
    <row r="1817" spans="1:9">
      <c r="A1817" s="4" t="s">
        <v>4604</v>
      </c>
      <c r="B1817" s="4" t="s">
        <v>247</v>
      </c>
      <c r="C1817" s="4" t="s">
        <v>245</v>
      </c>
      <c r="D1817" s="4" t="s">
        <v>1787</v>
      </c>
      <c r="E1817" s="54">
        <v>7051.2344437500005</v>
      </c>
      <c r="F1817" s="123">
        <v>8953.9485000000004</v>
      </c>
      <c r="G1817" s="123">
        <v>1902.7140562499999</v>
      </c>
      <c r="I1817" s="4" t="s">
        <v>4606</v>
      </c>
    </row>
    <row r="1818" spans="1:9">
      <c r="A1818" s="4" t="s">
        <v>4605</v>
      </c>
      <c r="B1818" s="4" t="s">
        <v>247</v>
      </c>
      <c r="C1818" s="4" t="s">
        <v>245</v>
      </c>
      <c r="D1818" s="4" t="s">
        <v>892</v>
      </c>
      <c r="E1818" s="54">
        <v>3274.4139749999999</v>
      </c>
      <c r="F1818" s="123">
        <v>8428.35</v>
      </c>
      <c r="G1818" s="123">
        <v>5153.9360250000009</v>
      </c>
      <c r="I1818" s="4" t="s">
        <v>4607</v>
      </c>
    </row>
    <row r="1819" spans="1:9">
      <c r="A1819" s="4" t="s">
        <v>4606</v>
      </c>
      <c r="B1819" s="4" t="s">
        <v>267</v>
      </c>
      <c r="C1819" s="4" t="s">
        <v>288</v>
      </c>
      <c r="D1819" s="4" t="s">
        <v>1442</v>
      </c>
      <c r="E1819" s="54">
        <v>5504.9936287500013</v>
      </c>
      <c r="F1819" s="123">
        <v>9532.4565000000002</v>
      </c>
      <c r="G1819" s="123">
        <v>4027.4628712499989</v>
      </c>
      <c r="I1819" s="4" t="s">
        <v>4608</v>
      </c>
    </row>
    <row r="1820" spans="1:9">
      <c r="A1820" s="4" t="s">
        <v>4607</v>
      </c>
      <c r="B1820" s="4" t="s">
        <v>243</v>
      </c>
      <c r="C1820" s="4" t="s">
        <v>317</v>
      </c>
      <c r="D1820" s="4" t="s">
        <v>1004</v>
      </c>
      <c r="E1820" s="54">
        <v>4674.7066117500008</v>
      </c>
      <c r="F1820" s="123">
        <v>10353.7245</v>
      </c>
      <c r="G1820" s="123">
        <v>5679.0178882499995</v>
      </c>
      <c r="I1820" s="4" t="s">
        <v>4609</v>
      </c>
    </row>
    <row r="1821" spans="1:9">
      <c r="A1821" s="4" t="s">
        <v>4608</v>
      </c>
      <c r="B1821" s="4" t="s">
        <v>267</v>
      </c>
      <c r="C1821" s="4" t="s">
        <v>256</v>
      </c>
      <c r="D1821" s="4" t="s">
        <v>322</v>
      </c>
      <c r="E1821" s="54">
        <v>5978.4881624999998</v>
      </c>
      <c r="F1821" s="123">
        <v>7591.7310000000007</v>
      </c>
      <c r="G1821" s="123">
        <v>1613.2428375000009</v>
      </c>
      <c r="I1821" s="4" t="s">
        <v>4610</v>
      </c>
    </row>
    <row r="1822" spans="1:9">
      <c r="A1822" s="4" t="s">
        <v>4609</v>
      </c>
      <c r="B1822" s="4" t="s">
        <v>247</v>
      </c>
      <c r="C1822" s="4" t="s">
        <v>303</v>
      </c>
      <c r="D1822" s="4" t="s">
        <v>1524</v>
      </c>
      <c r="E1822" s="54">
        <v>6404.0048730000008</v>
      </c>
      <c r="F1822" s="123">
        <v>8969.1945000000014</v>
      </c>
      <c r="G1822" s="123">
        <v>2565.1896270000007</v>
      </c>
      <c r="I1822" s="4" t="s">
        <v>4611</v>
      </c>
    </row>
    <row r="1823" spans="1:9">
      <c r="A1823" s="4" t="s">
        <v>4610</v>
      </c>
      <c r="B1823" s="4" t="s">
        <v>267</v>
      </c>
      <c r="C1823" s="4" t="s">
        <v>281</v>
      </c>
      <c r="D1823" s="4" t="s">
        <v>613</v>
      </c>
      <c r="E1823" s="54">
        <v>2892.1148235000001</v>
      </c>
      <c r="F1823" s="123">
        <v>7444.3109999999997</v>
      </c>
      <c r="G1823" s="123">
        <v>4552.1961764999996</v>
      </c>
      <c r="I1823" s="4" t="s">
        <v>4612</v>
      </c>
    </row>
    <row r="1824" spans="1:9">
      <c r="A1824" s="4" t="s">
        <v>4611</v>
      </c>
      <c r="B1824" s="4" t="s">
        <v>247</v>
      </c>
      <c r="C1824" s="4" t="s">
        <v>268</v>
      </c>
      <c r="D1824" s="4" t="s">
        <v>301</v>
      </c>
      <c r="E1824" s="54">
        <v>5767.3125562499999</v>
      </c>
      <c r="F1824" s="123">
        <v>7323.5715</v>
      </c>
      <c r="G1824" s="123">
        <v>1556.2589437500001</v>
      </c>
      <c r="I1824" s="4" t="s">
        <v>4613</v>
      </c>
    </row>
    <row r="1825" spans="1:9">
      <c r="A1825" s="4" t="s">
        <v>4612</v>
      </c>
      <c r="B1825" s="4" t="s">
        <v>275</v>
      </c>
      <c r="C1825" s="4" t="s">
        <v>317</v>
      </c>
      <c r="D1825" s="4" t="s">
        <v>758</v>
      </c>
      <c r="E1825" s="54">
        <v>5344.1074575000002</v>
      </c>
      <c r="F1825" s="123">
        <v>8626.4850000000006</v>
      </c>
      <c r="G1825" s="123">
        <v>3282.3775425000003</v>
      </c>
      <c r="I1825" s="4" t="s">
        <v>4614</v>
      </c>
    </row>
    <row r="1826" spans="1:9">
      <c r="A1826" s="4" t="s">
        <v>4613</v>
      </c>
      <c r="B1826" s="4" t="s">
        <v>267</v>
      </c>
      <c r="C1826" s="4" t="s">
        <v>262</v>
      </c>
      <c r="D1826" s="4" t="s">
        <v>1339</v>
      </c>
      <c r="E1826" s="54">
        <v>4904.6811660000003</v>
      </c>
      <c r="F1826" s="123">
        <v>5308.0965000000006</v>
      </c>
      <c r="G1826" s="123">
        <v>403.41533400000026</v>
      </c>
      <c r="I1826" s="4" t="s">
        <v>4615</v>
      </c>
    </row>
    <row r="1827" spans="1:9">
      <c r="A1827" s="4" t="s">
        <v>4614</v>
      </c>
      <c r="B1827" s="4" t="s">
        <v>267</v>
      </c>
      <c r="C1827" s="4" t="s">
        <v>303</v>
      </c>
      <c r="D1827" s="4" t="s">
        <v>1534</v>
      </c>
      <c r="E1827" s="54">
        <v>3379.2466207499997</v>
      </c>
      <c r="F1827" s="123">
        <v>8698.1895000000004</v>
      </c>
      <c r="G1827" s="123">
        <v>5318.9428792500003</v>
      </c>
      <c r="I1827" s="4" t="s">
        <v>4616</v>
      </c>
    </row>
    <row r="1828" spans="1:9">
      <c r="A1828" s="4" t="s">
        <v>4615</v>
      </c>
      <c r="B1828" s="4" t="s">
        <v>264</v>
      </c>
      <c r="C1828" s="4" t="s">
        <v>245</v>
      </c>
      <c r="D1828" s="4" t="s">
        <v>1173</v>
      </c>
      <c r="E1828" s="54">
        <v>1178.1281925000001</v>
      </c>
      <c r="F1828" s="123">
        <v>3032.5050000000001</v>
      </c>
      <c r="G1828" s="123">
        <v>1854.3768075</v>
      </c>
      <c r="I1828" s="4" t="s">
        <v>4617</v>
      </c>
    </row>
    <row r="1829" spans="1:9">
      <c r="A1829" s="4" t="s">
        <v>4616</v>
      </c>
      <c r="B1829" s="4" t="s">
        <v>275</v>
      </c>
      <c r="C1829" s="4" t="s">
        <v>259</v>
      </c>
      <c r="D1829" s="4" t="s">
        <v>514</v>
      </c>
      <c r="E1829" s="54">
        <v>5318.1149175000019</v>
      </c>
      <c r="F1829" s="123">
        <v>9208.857</v>
      </c>
      <c r="G1829" s="123">
        <v>3890.7420824999981</v>
      </c>
      <c r="I1829" s="4" t="s">
        <v>4618</v>
      </c>
    </row>
    <row r="1830" spans="1:9">
      <c r="A1830" s="4" t="s">
        <v>4617</v>
      </c>
      <c r="B1830" s="4" t="s">
        <v>243</v>
      </c>
      <c r="C1830" s="4" t="s">
        <v>262</v>
      </c>
      <c r="D1830" s="4" t="s">
        <v>1133</v>
      </c>
      <c r="E1830" s="54">
        <v>6023.9253847500004</v>
      </c>
      <c r="F1830" s="123">
        <v>9723.8505000000005</v>
      </c>
      <c r="G1830" s="123">
        <v>3699.9251152500001</v>
      </c>
      <c r="I1830" s="4" t="s">
        <v>4619</v>
      </c>
    </row>
    <row r="1831" spans="1:9">
      <c r="A1831" s="4" t="s">
        <v>4618</v>
      </c>
      <c r="B1831" s="4" t="s">
        <v>264</v>
      </c>
      <c r="C1831" s="4" t="s">
        <v>281</v>
      </c>
      <c r="D1831" s="4" t="s">
        <v>888</v>
      </c>
      <c r="E1831" s="54">
        <v>6251.8973580000002</v>
      </c>
      <c r="F1831" s="123">
        <v>10091.844000000001</v>
      </c>
      <c r="G1831" s="123">
        <v>3839.9466420000008</v>
      </c>
      <c r="I1831" s="4" t="s">
        <v>4620</v>
      </c>
    </row>
    <row r="1832" spans="1:9">
      <c r="A1832" s="4" t="s">
        <v>4619</v>
      </c>
      <c r="B1832" s="4" t="s">
        <v>267</v>
      </c>
      <c r="C1832" s="4" t="s">
        <v>276</v>
      </c>
      <c r="D1832" s="4" t="s">
        <v>564</v>
      </c>
      <c r="E1832" s="54">
        <v>3215.6769645000004</v>
      </c>
      <c r="F1832" s="123">
        <v>3275.4540000000002</v>
      </c>
      <c r="G1832" s="123">
        <v>59.777035499999783</v>
      </c>
      <c r="I1832" s="4" t="s">
        <v>4621</v>
      </c>
    </row>
    <row r="1833" spans="1:9">
      <c r="A1833" s="4" t="s">
        <v>4620</v>
      </c>
      <c r="B1833" s="4" t="s">
        <v>267</v>
      </c>
      <c r="C1833" s="4" t="s">
        <v>268</v>
      </c>
      <c r="D1833" s="4" t="s">
        <v>1256</v>
      </c>
      <c r="E1833" s="54">
        <v>4669.9703820000004</v>
      </c>
      <c r="F1833" s="123">
        <v>5054.0805</v>
      </c>
      <c r="G1833" s="123">
        <v>384.1101179999996</v>
      </c>
      <c r="I1833" s="4" t="s">
        <v>4622</v>
      </c>
    </row>
    <row r="1834" spans="1:9">
      <c r="A1834" s="4" t="s">
        <v>4621</v>
      </c>
      <c r="B1834" s="4" t="s">
        <v>247</v>
      </c>
      <c r="C1834" s="4" t="s">
        <v>259</v>
      </c>
      <c r="D1834" s="4" t="s">
        <v>1273</v>
      </c>
      <c r="E1834" s="54">
        <v>5794.8105600000008</v>
      </c>
      <c r="F1834" s="123">
        <v>10034.304</v>
      </c>
      <c r="G1834" s="123">
        <v>4239.4934399999993</v>
      </c>
      <c r="I1834" s="4" t="s">
        <v>4623</v>
      </c>
    </row>
    <row r="1835" spans="1:9">
      <c r="A1835" s="4" t="s">
        <v>4622</v>
      </c>
      <c r="B1835" s="4" t="s">
        <v>264</v>
      </c>
      <c r="C1835" s="4" t="s">
        <v>276</v>
      </c>
      <c r="D1835" s="4" t="s">
        <v>1529</v>
      </c>
      <c r="E1835" s="54">
        <v>145.39406175000002</v>
      </c>
      <c r="F1835" s="123">
        <v>322.02449999999999</v>
      </c>
      <c r="G1835" s="123">
        <v>176.63043824999997</v>
      </c>
      <c r="I1835" s="4" t="s">
        <v>4624</v>
      </c>
    </row>
    <row r="1836" spans="1:9">
      <c r="A1836" s="4" t="s">
        <v>4623</v>
      </c>
      <c r="B1836" s="4" t="s">
        <v>267</v>
      </c>
      <c r="C1836" s="4" t="s">
        <v>276</v>
      </c>
      <c r="D1836" s="4" t="s">
        <v>1186</v>
      </c>
      <c r="E1836" s="54">
        <v>4669.6756837500006</v>
      </c>
      <c r="F1836" s="123">
        <v>8086.018500000001</v>
      </c>
      <c r="G1836" s="123">
        <v>3416.3428162500004</v>
      </c>
      <c r="I1836" s="4" t="s">
        <v>4625</v>
      </c>
    </row>
    <row r="1837" spans="1:9">
      <c r="A1837" s="4" t="s">
        <v>4624</v>
      </c>
      <c r="B1837" s="4" t="s">
        <v>247</v>
      </c>
      <c r="C1837" s="4" t="s">
        <v>288</v>
      </c>
      <c r="D1837" s="4" t="s">
        <v>1135</v>
      </c>
      <c r="E1837" s="54">
        <v>1162.9257097500001</v>
      </c>
      <c r="F1837" s="123">
        <v>1877.2004999999999</v>
      </c>
      <c r="G1837" s="123">
        <v>714.2747902499998</v>
      </c>
      <c r="I1837" s="4" t="s">
        <v>4626</v>
      </c>
    </row>
    <row r="1838" spans="1:9">
      <c r="A1838" s="4" t="s">
        <v>4625</v>
      </c>
      <c r="B1838" s="4" t="s">
        <v>267</v>
      </c>
      <c r="C1838" s="4" t="s">
        <v>256</v>
      </c>
      <c r="D1838" s="4" t="s">
        <v>1586</v>
      </c>
      <c r="E1838" s="54">
        <v>563.32513125000003</v>
      </c>
      <c r="F1838" s="123">
        <v>715.33349999999996</v>
      </c>
      <c r="G1838" s="123">
        <v>152.00836874999993</v>
      </c>
      <c r="I1838" s="4" t="s">
        <v>4627</v>
      </c>
    </row>
    <row r="1839" spans="1:9">
      <c r="A1839" s="4" t="s">
        <v>4626</v>
      </c>
      <c r="B1839" s="4" t="s">
        <v>275</v>
      </c>
      <c r="C1839" s="4" t="s">
        <v>303</v>
      </c>
      <c r="D1839" s="4" t="s">
        <v>1870</v>
      </c>
      <c r="E1839" s="54">
        <v>2844.6396300000001</v>
      </c>
      <c r="F1839" s="123">
        <v>6300.42</v>
      </c>
      <c r="G1839" s="123">
        <v>3455.7803699999999</v>
      </c>
      <c r="I1839" s="4" t="s">
        <v>4628</v>
      </c>
    </row>
    <row r="1840" spans="1:9">
      <c r="A1840" s="4" t="s">
        <v>4627</v>
      </c>
      <c r="B1840" s="4" t="s">
        <v>247</v>
      </c>
      <c r="C1840" s="4" t="s">
        <v>245</v>
      </c>
      <c r="D1840" s="4" t="s">
        <v>1098</v>
      </c>
      <c r="E1840" s="54">
        <v>1526.07609</v>
      </c>
      <c r="F1840" s="123">
        <v>2642.556</v>
      </c>
      <c r="G1840" s="123">
        <v>1116.47991</v>
      </c>
      <c r="I1840" s="4" t="s">
        <v>4629</v>
      </c>
    </row>
    <row r="1841" spans="1:9">
      <c r="A1841" s="4" t="s">
        <v>4628</v>
      </c>
      <c r="B1841" s="4" t="s">
        <v>275</v>
      </c>
      <c r="C1841" s="4" t="s">
        <v>256</v>
      </c>
      <c r="D1841" s="4" t="s">
        <v>627</v>
      </c>
      <c r="E1841" s="54">
        <v>4794.82486875</v>
      </c>
      <c r="F1841" s="123">
        <v>10147.7775</v>
      </c>
      <c r="G1841" s="123">
        <v>5352.9526312500002</v>
      </c>
      <c r="I1841" s="4" t="s">
        <v>4630</v>
      </c>
    </row>
    <row r="1842" spans="1:9">
      <c r="A1842" s="4" t="s">
        <v>4629</v>
      </c>
      <c r="B1842" s="4" t="s">
        <v>247</v>
      </c>
      <c r="C1842" s="4" t="s">
        <v>254</v>
      </c>
      <c r="D1842" s="4" t="s">
        <v>436</v>
      </c>
      <c r="E1842" s="54">
        <v>3292.7873580000009</v>
      </c>
      <c r="F1842" s="123">
        <v>4611.7470000000003</v>
      </c>
      <c r="G1842" s="123">
        <v>1318.9596419999993</v>
      </c>
      <c r="I1842" s="4" t="s">
        <v>4631</v>
      </c>
    </row>
    <row r="1843" spans="1:9">
      <c r="A1843" s="4" t="s">
        <v>4630</v>
      </c>
      <c r="B1843" s="4" t="s">
        <v>264</v>
      </c>
      <c r="C1843" s="4" t="s">
        <v>268</v>
      </c>
      <c r="D1843" s="4" t="s">
        <v>1349</v>
      </c>
      <c r="E1843" s="54">
        <v>4395.7270350000008</v>
      </c>
      <c r="F1843" s="123">
        <v>9303.126000000002</v>
      </c>
      <c r="G1843" s="123">
        <v>4907.3989650000012</v>
      </c>
      <c r="I1843" s="4" t="s">
        <v>4632</v>
      </c>
    </row>
    <row r="1844" spans="1:9">
      <c r="A1844" s="4" t="s">
        <v>4631</v>
      </c>
      <c r="B1844" s="4" t="s">
        <v>247</v>
      </c>
      <c r="C1844" s="4" t="s">
        <v>265</v>
      </c>
      <c r="D1844" s="4" t="s">
        <v>1399</v>
      </c>
      <c r="E1844" s="54">
        <v>2638.4880060000005</v>
      </c>
      <c r="F1844" s="123">
        <v>2855.5065000000004</v>
      </c>
      <c r="G1844" s="123">
        <v>217.01849399999992</v>
      </c>
      <c r="I1844" s="4" t="s">
        <v>4633</v>
      </c>
    </row>
    <row r="1845" spans="1:9">
      <c r="A1845" s="4" t="s">
        <v>4632</v>
      </c>
      <c r="B1845" s="4" t="s">
        <v>247</v>
      </c>
      <c r="C1845" s="4" t="s">
        <v>317</v>
      </c>
      <c r="D1845" s="4" t="s">
        <v>1700</v>
      </c>
      <c r="E1845" s="54">
        <v>4029.0174540000003</v>
      </c>
      <c r="F1845" s="123">
        <v>4360.4085000000005</v>
      </c>
      <c r="G1845" s="123">
        <v>331.39104600000019</v>
      </c>
      <c r="I1845" s="4" t="s">
        <v>4634</v>
      </c>
    </row>
    <row r="1846" spans="1:9">
      <c r="A1846" s="4" t="s">
        <v>4633</v>
      </c>
      <c r="B1846" s="4" t="s">
        <v>247</v>
      </c>
      <c r="C1846" s="4" t="s">
        <v>317</v>
      </c>
      <c r="D1846" s="4" t="s">
        <v>737</v>
      </c>
      <c r="E1846" s="54">
        <v>757.64737125000022</v>
      </c>
      <c r="F1846" s="123">
        <v>1311.9435000000001</v>
      </c>
      <c r="G1846" s="123">
        <v>554.29612874999987</v>
      </c>
    </row>
    <row r="1847" spans="1:9">
      <c r="A1847" s="4" t="s">
        <v>4634</v>
      </c>
      <c r="B1847" s="4" t="s">
        <v>247</v>
      </c>
      <c r="C1847" s="4" t="s">
        <v>303</v>
      </c>
      <c r="D1847" s="4" t="s">
        <v>1695</v>
      </c>
      <c r="E1847" s="54">
        <v>480.02938199999994</v>
      </c>
      <c r="F1847" s="123">
        <v>1063.1879999999999</v>
      </c>
      <c r="G1847" s="123">
        <v>583.15861799999993</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43BF5-20CC-4D8E-8B44-1D9DEEA4ED31}">
  <dimension ref="A1:E94"/>
  <sheetViews>
    <sheetView topLeftCell="A87" zoomScale="140" zoomScaleNormal="140" workbookViewId="0">
      <selection activeCell="AI14" sqref="AI14"/>
    </sheetView>
  </sheetViews>
  <sheetFormatPr defaultRowHeight="14.6"/>
  <cols>
    <col min="1" max="1" width="11.921875" bestFit="1" customWidth="1"/>
    <col min="2" max="2" width="11.07421875" bestFit="1" customWidth="1"/>
  </cols>
  <sheetData>
    <row r="1" spans="1:1">
      <c r="A1" s="1" t="s">
        <v>4639</v>
      </c>
    </row>
    <row r="2" spans="1:1">
      <c r="A2" t="s">
        <v>4640</v>
      </c>
    </row>
    <row r="3" spans="1:1">
      <c r="A3" t="s">
        <v>4641</v>
      </c>
    </row>
    <row r="13" spans="1:1">
      <c r="A13" t="s">
        <v>4642</v>
      </c>
    </row>
    <row r="14" spans="1:1">
      <c r="A14" t="s">
        <v>4643</v>
      </c>
    </row>
    <row r="16" spans="1:1">
      <c r="A16" t="s">
        <v>4644</v>
      </c>
    </row>
    <row r="17" spans="1:5">
      <c r="A17" t="s">
        <v>4645</v>
      </c>
    </row>
    <row r="19" spans="1:5" ht="29.15">
      <c r="A19" s="122" t="s">
        <v>2798</v>
      </c>
    </row>
    <row r="20" spans="1:5">
      <c r="A20" s="122" t="s">
        <v>239</v>
      </c>
      <c r="C20" t="s">
        <v>4646</v>
      </c>
    </row>
    <row r="21" spans="1:5">
      <c r="A21" s="122" t="s">
        <v>241</v>
      </c>
      <c r="C21" t="s">
        <v>239</v>
      </c>
      <c r="D21" t="s">
        <v>4647</v>
      </c>
      <c r="E21" t="s">
        <v>4649</v>
      </c>
    </row>
    <row r="22" spans="1:5">
      <c r="A22" s="122" t="s">
        <v>242</v>
      </c>
      <c r="C22" t="s">
        <v>19</v>
      </c>
      <c r="D22" t="s">
        <v>4648</v>
      </c>
      <c r="E22" t="s">
        <v>4650</v>
      </c>
    </row>
    <row r="23" spans="1:5">
      <c r="A23" s="122" t="s">
        <v>20</v>
      </c>
    </row>
    <row r="24" spans="1:5">
      <c r="A24" s="122" t="s">
        <v>19</v>
      </c>
    </row>
    <row r="25" spans="1:5">
      <c r="A25" s="122" t="s">
        <v>2321</v>
      </c>
    </row>
    <row r="28" spans="1:5">
      <c r="A28" s="129" t="s">
        <v>4650</v>
      </c>
      <c r="B28" t="s">
        <v>4658</v>
      </c>
    </row>
    <row r="29" spans="1:5">
      <c r="A29" t="s">
        <v>4659</v>
      </c>
    </row>
    <row r="30" spans="1:5">
      <c r="A30" t="s">
        <v>4660</v>
      </c>
    </row>
    <row r="31" spans="1:5">
      <c r="A31" t="s">
        <v>4661</v>
      </c>
    </row>
    <row r="33" spans="1:1">
      <c r="A33" s="1" t="s">
        <v>4707</v>
      </c>
    </row>
    <row r="34" spans="1:1">
      <c r="A34" t="s">
        <v>4710</v>
      </c>
    </row>
    <row r="35" spans="1:1">
      <c r="A35" t="s">
        <v>4708</v>
      </c>
    </row>
    <row r="36" spans="1:1">
      <c r="A36" t="s">
        <v>4709</v>
      </c>
    </row>
    <row r="38" spans="1:1">
      <c r="A38" t="s">
        <v>4722</v>
      </c>
    </row>
    <row r="39" spans="1:1">
      <c r="A39" t="s">
        <v>4746</v>
      </c>
    </row>
    <row r="51" spans="1:2">
      <c r="A51" t="s">
        <v>4747</v>
      </c>
    </row>
    <row r="52" spans="1:2">
      <c r="A52" t="s">
        <v>4748</v>
      </c>
    </row>
    <row r="54" spans="1:2">
      <c r="A54" t="s">
        <v>4749</v>
      </c>
    </row>
    <row r="55" spans="1:2">
      <c r="A55" t="s">
        <v>4750</v>
      </c>
    </row>
    <row r="58" spans="1:2">
      <c r="A58" s="45" t="s">
        <v>4751</v>
      </c>
      <c r="B58" t="s">
        <v>2204</v>
      </c>
    </row>
    <row r="59" spans="1:2">
      <c r="A59" s="38" t="s">
        <v>4656</v>
      </c>
      <c r="B59">
        <v>45290</v>
      </c>
    </row>
    <row r="60" spans="1:2">
      <c r="A60" s="38" t="s">
        <v>2333</v>
      </c>
      <c r="B60">
        <v>95256</v>
      </c>
    </row>
    <row r="61" spans="1:2">
      <c r="A61" s="38" t="s">
        <v>2342</v>
      </c>
      <c r="B61">
        <v>114268</v>
      </c>
    </row>
    <row r="62" spans="1:2">
      <c r="A62" s="38" t="s">
        <v>4654</v>
      </c>
      <c r="B62">
        <v>92675</v>
      </c>
    </row>
    <row r="63" spans="1:2">
      <c r="A63" s="38" t="s">
        <v>2347</v>
      </c>
      <c r="B63">
        <v>74664</v>
      </c>
    </row>
    <row r="64" spans="1:2">
      <c r="A64" s="38" t="s">
        <v>4653</v>
      </c>
      <c r="B64">
        <v>47820</v>
      </c>
    </row>
    <row r="65" spans="1:2">
      <c r="A65" s="38" t="s">
        <v>2339</v>
      </c>
      <c r="B65">
        <v>134127</v>
      </c>
    </row>
    <row r="66" spans="1:2">
      <c r="A66" s="38" t="s">
        <v>2337</v>
      </c>
      <c r="B66">
        <v>83638</v>
      </c>
    </row>
    <row r="67" spans="1:2">
      <c r="A67" s="38" t="s">
        <v>4655</v>
      </c>
      <c r="B67">
        <v>98352</v>
      </c>
    </row>
    <row r="68" spans="1:2">
      <c r="A68" s="38" t="s">
        <v>4657</v>
      </c>
      <c r="B68">
        <v>92720</v>
      </c>
    </row>
    <row r="69" spans="1:2">
      <c r="A69" s="38" t="s">
        <v>2203</v>
      </c>
      <c r="B69">
        <v>878810</v>
      </c>
    </row>
    <row r="72" spans="1:2">
      <c r="A72" s="38" t="s">
        <v>4753</v>
      </c>
    </row>
    <row r="73" spans="1:2">
      <c r="A73" s="38" t="s">
        <v>4754</v>
      </c>
    </row>
    <row r="74" spans="1:2">
      <c r="A74" s="38" t="s">
        <v>4755</v>
      </c>
    </row>
    <row r="76" spans="1:2">
      <c r="A76" s="39" t="s">
        <v>4756</v>
      </c>
    </row>
    <row r="77" spans="1:2">
      <c r="A77" s="38" t="s">
        <v>4757</v>
      </c>
    </row>
    <row r="78" spans="1:2">
      <c r="A78" s="38" t="s">
        <v>4759</v>
      </c>
    </row>
    <row r="79" spans="1:2">
      <c r="A79" s="38" t="s">
        <v>4760</v>
      </c>
    </row>
    <row r="82" spans="1:1">
      <c r="A82" t="s">
        <v>4758</v>
      </c>
    </row>
    <row r="83" spans="1:1">
      <c r="A83" t="s">
        <v>4761</v>
      </c>
    </row>
    <row r="84" spans="1:1">
      <c r="A84" t="s">
        <v>4762</v>
      </c>
    </row>
    <row r="85" spans="1:1">
      <c r="A85" t="s">
        <v>4763</v>
      </c>
    </row>
    <row r="88" spans="1:1">
      <c r="A88" s="1" t="s">
        <v>4784</v>
      </c>
    </row>
    <row r="89" spans="1:1">
      <c r="A89" t="s">
        <v>4786</v>
      </c>
    </row>
    <row r="90" spans="1:1">
      <c r="A90" t="s">
        <v>4787</v>
      </c>
    </row>
    <row r="92" spans="1:1">
      <c r="A92" s="1" t="s">
        <v>4788</v>
      </c>
    </row>
    <row r="93" spans="1:1">
      <c r="A93" t="s">
        <v>4789</v>
      </c>
    </row>
    <row r="94" spans="1:1">
      <c r="A94" t="s">
        <v>4790</v>
      </c>
    </row>
  </sheetData>
  <pageMargins left="0.7" right="0.7" top="0.75" bottom="0.75" header="0.3" footer="0.3"/>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F21C7-446C-40ED-8D32-793816E21371}">
  <dimension ref="A1:AH60"/>
  <sheetViews>
    <sheetView topLeftCell="AC3" workbookViewId="0">
      <selection activeCell="AI14" sqref="AI14"/>
    </sheetView>
  </sheetViews>
  <sheetFormatPr defaultRowHeight="14.6"/>
  <cols>
    <col min="1" max="1" width="11.53515625" bestFit="1" customWidth="1"/>
    <col min="2" max="2" width="6.84375" bestFit="1" customWidth="1"/>
    <col min="5" max="5" width="10.4609375" bestFit="1" customWidth="1"/>
    <col min="6" max="6" width="9.84375" bestFit="1" customWidth="1"/>
    <col min="7" max="7" width="12.3828125" bestFit="1" customWidth="1"/>
    <col min="11" max="11" width="10.4609375" bestFit="1" customWidth="1"/>
    <col min="12" max="16" width="9.23046875" bestFit="1" customWidth="1"/>
    <col min="17" max="17" width="10.4609375" bestFit="1" customWidth="1"/>
    <col min="18" max="21" width="10.921875" bestFit="1" customWidth="1"/>
    <col min="22" max="22" width="13.61328125" bestFit="1" customWidth="1"/>
    <col min="23" max="23" width="9.61328125" bestFit="1" customWidth="1"/>
    <col min="24" max="24" width="6.84375" bestFit="1" customWidth="1"/>
    <col min="25" max="29" width="11.07421875" bestFit="1" customWidth="1"/>
    <col min="30" max="30" width="9.61328125" bestFit="1" customWidth="1"/>
    <col min="31" max="31" width="9.84375" bestFit="1" customWidth="1"/>
    <col min="32" max="32" width="13.765625" bestFit="1" customWidth="1"/>
    <col min="33" max="33" width="16.4609375" bestFit="1" customWidth="1"/>
    <col min="34" max="34" width="4.921875" bestFit="1" customWidth="1"/>
    <col min="35" max="42" width="8.69140625" bestFit="1" customWidth="1"/>
    <col min="43" max="43" width="9.53515625" bestFit="1" customWidth="1"/>
    <col min="44" max="53" width="8.69140625" bestFit="1" customWidth="1"/>
    <col min="54" max="64" width="10" bestFit="1" customWidth="1"/>
    <col min="65" max="65" width="12.61328125" bestFit="1" customWidth="1"/>
    <col min="66" max="66" width="10.4609375" bestFit="1" customWidth="1"/>
  </cols>
  <sheetData>
    <row r="1" spans="1:34">
      <c r="A1" s="1" t="s">
        <v>4662</v>
      </c>
      <c r="E1" s="1" t="s">
        <v>4663</v>
      </c>
      <c r="K1" s="1" t="s">
        <v>4666</v>
      </c>
      <c r="AG1" t="s">
        <v>4667</v>
      </c>
    </row>
    <row r="4" spans="1:34">
      <c r="A4" s="45" t="s">
        <v>2204</v>
      </c>
      <c r="F4" s="45" t="s">
        <v>4664</v>
      </c>
      <c r="K4" s="45" t="s">
        <v>2217</v>
      </c>
      <c r="L4" s="45" t="s">
        <v>239</v>
      </c>
      <c r="V4" s="45" t="s">
        <v>2217</v>
      </c>
      <c r="AC4" s="45" t="s">
        <v>239</v>
      </c>
      <c r="AD4" s="45" t="s">
        <v>242</v>
      </c>
    </row>
    <row r="5" spans="1:34">
      <c r="A5" s="45" t="s">
        <v>239</v>
      </c>
      <c r="B5" t="s">
        <v>41</v>
      </c>
      <c r="E5" s="45" t="s">
        <v>239</v>
      </c>
      <c r="F5" t="s">
        <v>2217</v>
      </c>
      <c r="G5" t="s">
        <v>4665</v>
      </c>
      <c r="K5" s="45" t="s">
        <v>242</v>
      </c>
      <c r="L5" t="s">
        <v>247</v>
      </c>
      <c r="M5" t="s">
        <v>243</v>
      </c>
      <c r="N5" t="s">
        <v>264</v>
      </c>
      <c r="O5" t="s">
        <v>267</v>
      </c>
      <c r="P5" t="s">
        <v>275</v>
      </c>
      <c r="Q5" t="s">
        <v>2203</v>
      </c>
      <c r="V5" s="45" t="s">
        <v>239</v>
      </c>
      <c r="W5" s="45" t="s">
        <v>242</v>
      </c>
      <c r="X5" t="s">
        <v>41</v>
      </c>
      <c r="AC5" t="s">
        <v>247</v>
      </c>
      <c r="AD5" t="s">
        <v>4656</v>
      </c>
      <c r="AG5" s="45" t="s">
        <v>4668</v>
      </c>
    </row>
    <row r="6" spans="1:34">
      <c r="A6" t="s">
        <v>247</v>
      </c>
      <c r="B6" s="150">
        <v>227386</v>
      </c>
      <c r="E6" t="s">
        <v>247</v>
      </c>
      <c r="F6" s="150">
        <v>227386</v>
      </c>
      <c r="G6" s="31">
        <v>4210.8518518518522</v>
      </c>
      <c r="K6" t="s">
        <v>4656</v>
      </c>
      <c r="L6" s="150">
        <v>3528</v>
      </c>
      <c r="M6" s="150">
        <v>3892</v>
      </c>
      <c r="N6" s="150">
        <v>10710</v>
      </c>
      <c r="O6" s="150">
        <v>4018</v>
      </c>
      <c r="P6" s="150">
        <v>23142</v>
      </c>
      <c r="Q6" s="150">
        <v>45290</v>
      </c>
      <c r="V6" t="s">
        <v>247</v>
      </c>
      <c r="W6" t="s">
        <v>4656</v>
      </c>
      <c r="X6" s="150">
        <v>3528</v>
      </c>
      <c r="AD6" t="s">
        <v>2333</v>
      </c>
      <c r="AG6" s="45" t="s">
        <v>240</v>
      </c>
      <c r="AH6" t="s">
        <v>41</v>
      </c>
    </row>
    <row r="7" spans="1:34">
      <c r="A7" t="s">
        <v>243</v>
      </c>
      <c r="B7" s="150">
        <v>101842</v>
      </c>
      <c r="E7" t="s">
        <v>243</v>
      </c>
      <c r="F7" s="150">
        <v>101842</v>
      </c>
      <c r="G7" s="31">
        <v>4849.6190476190477</v>
      </c>
      <c r="K7" t="s">
        <v>2333</v>
      </c>
      <c r="L7" s="150">
        <v>22092</v>
      </c>
      <c r="M7" s="150">
        <v>8379</v>
      </c>
      <c r="N7" s="150">
        <v>24360</v>
      </c>
      <c r="O7" s="150">
        <v>34965</v>
      </c>
      <c r="P7" s="150">
        <v>5460</v>
      </c>
      <c r="Q7" s="150">
        <v>95256</v>
      </c>
      <c r="W7" t="s">
        <v>2333</v>
      </c>
      <c r="X7" s="150">
        <v>22092</v>
      </c>
      <c r="AD7" t="s">
        <v>2342</v>
      </c>
      <c r="AG7" t="s">
        <v>248</v>
      </c>
      <c r="AH7" s="150">
        <v>31</v>
      </c>
    </row>
    <row r="8" spans="1:34">
      <c r="A8" t="s">
        <v>264</v>
      </c>
      <c r="B8" s="150">
        <v>190594</v>
      </c>
      <c r="E8" t="s">
        <v>264</v>
      </c>
      <c r="F8" s="150">
        <v>190594</v>
      </c>
      <c r="G8" s="31">
        <v>5151.1891891891892</v>
      </c>
      <c r="K8" t="s">
        <v>2342</v>
      </c>
      <c r="L8" s="150">
        <v>33858</v>
      </c>
      <c r="M8" s="150">
        <v>6600</v>
      </c>
      <c r="N8" s="150">
        <v>23848</v>
      </c>
      <c r="O8" s="150">
        <v>28292</v>
      </c>
      <c r="P8" s="150">
        <v>21670</v>
      </c>
      <c r="Q8" s="150">
        <v>114268</v>
      </c>
      <c r="W8" t="s">
        <v>2342</v>
      </c>
      <c r="X8" s="150">
        <v>33858</v>
      </c>
      <c r="AD8" t="s">
        <v>4654</v>
      </c>
      <c r="AG8" t="s">
        <v>258</v>
      </c>
      <c r="AH8" s="150">
        <v>28</v>
      </c>
    </row>
    <row r="9" spans="1:34">
      <c r="A9" t="s">
        <v>267</v>
      </c>
      <c r="B9" s="150">
        <v>234999</v>
      </c>
      <c r="E9" t="s">
        <v>267</v>
      </c>
      <c r="F9" s="150">
        <v>234999</v>
      </c>
      <c r="G9" s="31">
        <v>5108.673913043478</v>
      </c>
      <c r="K9" t="s">
        <v>4654</v>
      </c>
      <c r="L9" s="150">
        <v>10550</v>
      </c>
      <c r="M9" s="150">
        <v>27175</v>
      </c>
      <c r="N9" s="150">
        <v>23950</v>
      </c>
      <c r="O9" s="150">
        <v>28350</v>
      </c>
      <c r="P9" s="150">
        <v>2650</v>
      </c>
      <c r="Q9" s="150">
        <v>92675</v>
      </c>
      <c r="W9" t="s">
        <v>4654</v>
      </c>
      <c r="X9" s="150">
        <v>10550</v>
      </c>
      <c r="AD9" t="s">
        <v>2347</v>
      </c>
      <c r="AG9" t="s">
        <v>244</v>
      </c>
      <c r="AH9" s="150">
        <v>28</v>
      </c>
    </row>
    <row r="10" spans="1:34">
      <c r="A10" t="s">
        <v>275</v>
      </c>
      <c r="B10" s="150">
        <v>123989</v>
      </c>
      <c r="E10" t="s">
        <v>275</v>
      </c>
      <c r="F10" s="150">
        <v>123989</v>
      </c>
      <c r="G10" s="31">
        <v>3999.6451612903224</v>
      </c>
      <c r="K10" t="s">
        <v>2347</v>
      </c>
      <c r="L10" s="150">
        <v>20664</v>
      </c>
      <c r="M10" s="150">
        <v>14424</v>
      </c>
      <c r="N10" s="150">
        <v>23640</v>
      </c>
      <c r="O10" s="150">
        <v>9696</v>
      </c>
      <c r="P10" s="150">
        <v>6240</v>
      </c>
      <c r="Q10" s="150">
        <v>74664</v>
      </c>
      <c r="W10" t="s">
        <v>2347</v>
      </c>
      <c r="X10" s="150">
        <v>20664</v>
      </c>
      <c r="AD10" t="s">
        <v>4653</v>
      </c>
      <c r="AG10" t="s">
        <v>2203</v>
      </c>
      <c r="AH10" s="150">
        <v>87</v>
      </c>
    </row>
    <row r="11" spans="1:34">
      <c r="A11" t="s">
        <v>2203</v>
      </c>
      <c r="B11" s="150">
        <v>878810</v>
      </c>
      <c r="E11" t="s">
        <v>2203</v>
      </c>
      <c r="F11" s="150">
        <v>878810</v>
      </c>
      <c r="G11" s="31">
        <v>4649.7883597883601</v>
      </c>
      <c r="K11" t="s">
        <v>4653</v>
      </c>
      <c r="L11" s="150">
        <v>5610</v>
      </c>
      <c r="M11" s="150">
        <v>9180</v>
      </c>
      <c r="N11" s="150">
        <v>11670</v>
      </c>
      <c r="O11" s="150">
        <v>13635</v>
      </c>
      <c r="P11" s="150">
        <v>7725</v>
      </c>
      <c r="Q11" s="150">
        <v>47820</v>
      </c>
      <c r="W11" t="s">
        <v>4653</v>
      </c>
      <c r="X11" s="150">
        <v>5610</v>
      </c>
      <c r="AD11" t="s">
        <v>2339</v>
      </c>
    </row>
    <row r="12" spans="1:34">
      <c r="K12" t="s">
        <v>2339</v>
      </c>
      <c r="L12" s="150">
        <v>45129</v>
      </c>
      <c r="M12" s="150">
        <v>8547</v>
      </c>
      <c r="N12" s="150">
        <v>26019</v>
      </c>
      <c r="O12" s="150">
        <v>31017</v>
      </c>
      <c r="P12" s="150">
        <v>23415</v>
      </c>
      <c r="Q12" s="150">
        <v>134127</v>
      </c>
      <c r="W12" t="s">
        <v>2339</v>
      </c>
      <c r="X12" s="150">
        <v>45129</v>
      </c>
      <c r="AD12" t="s">
        <v>2337</v>
      </c>
    </row>
    <row r="13" spans="1:34">
      <c r="K13" t="s">
        <v>2337</v>
      </c>
      <c r="L13" s="150">
        <v>30951</v>
      </c>
      <c r="M13" s="150">
        <v>13357</v>
      </c>
      <c r="N13" s="150">
        <v>14801</v>
      </c>
      <c r="O13" s="150">
        <v>20938</v>
      </c>
      <c r="P13" s="150">
        <v>3591</v>
      </c>
      <c r="Q13" s="150">
        <v>83638</v>
      </c>
      <c r="W13" t="s">
        <v>2337</v>
      </c>
      <c r="X13" s="150">
        <v>30951</v>
      </c>
      <c r="AD13" t="s">
        <v>4655</v>
      </c>
    </row>
    <row r="14" spans="1:34">
      <c r="K14" t="s">
        <v>4655</v>
      </c>
      <c r="L14" s="150">
        <v>36064</v>
      </c>
      <c r="M14" s="150">
        <v>10288</v>
      </c>
      <c r="N14" s="150">
        <v>11376</v>
      </c>
      <c r="O14" s="150">
        <v>28768</v>
      </c>
      <c r="P14" s="150">
        <v>11856</v>
      </c>
      <c r="Q14" s="150">
        <v>98352</v>
      </c>
      <c r="W14" t="s">
        <v>4655</v>
      </c>
      <c r="X14" s="150">
        <v>36064</v>
      </c>
      <c r="AD14" t="s">
        <v>4657</v>
      </c>
    </row>
    <row r="15" spans="1:34">
      <c r="K15" t="s">
        <v>4657</v>
      </c>
      <c r="L15" s="150">
        <v>18940</v>
      </c>
      <c r="M15" s="150"/>
      <c r="N15" s="150">
        <v>20220</v>
      </c>
      <c r="O15" s="150">
        <v>35320</v>
      </c>
      <c r="P15" s="150">
        <v>18240</v>
      </c>
      <c r="Q15" s="150">
        <v>92720</v>
      </c>
      <c r="W15" t="s">
        <v>4657</v>
      </c>
      <c r="X15" s="150">
        <v>18940</v>
      </c>
      <c r="AC15" t="s">
        <v>243</v>
      </c>
      <c r="AD15" t="s">
        <v>4656</v>
      </c>
    </row>
    <row r="16" spans="1:34">
      <c r="K16" t="s">
        <v>2203</v>
      </c>
      <c r="L16" s="150">
        <v>227386</v>
      </c>
      <c r="M16" s="150">
        <v>101842</v>
      </c>
      <c r="N16" s="150">
        <v>190594</v>
      </c>
      <c r="O16" s="150">
        <v>234999</v>
      </c>
      <c r="P16" s="150">
        <v>123989</v>
      </c>
      <c r="Q16" s="150">
        <v>878810</v>
      </c>
      <c r="V16" t="s">
        <v>2221</v>
      </c>
      <c r="X16" s="150">
        <v>227386</v>
      </c>
      <c r="AD16" t="s">
        <v>2333</v>
      </c>
    </row>
    <row r="17" spans="22:30">
      <c r="V17" t="s">
        <v>243</v>
      </c>
      <c r="W17" t="s">
        <v>4656</v>
      </c>
      <c r="X17" s="150">
        <v>3892</v>
      </c>
      <c r="AD17" t="s">
        <v>2342</v>
      </c>
    </row>
    <row r="18" spans="22:30">
      <c r="W18" t="s">
        <v>2333</v>
      </c>
      <c r="X18" s="150">
        <v>8379</v>
      </c>
      <c r="AD18" t="s">
        <v>4654</v>
      </c>
    </row>
    <row r="19" spans="22:30">
      <c r="W19" t="s">
        <v>2342</v>
      </c>
      <c r="X19" s="150">
        <v>6600</v>
      </c>
      <c r="AD19" t="s">
        <v>2347</v>
      </c>
    </row>
    <row r="20" spans="22:30">
      <c r="W20" t="s">
        <v>4654</v>
      </c>
      <c r="X20" s="150">
        <v>27175</v>
      </c>
      <c r="AD20" t="s">
        <v>4653</v>
      </c>
    </row>
    <row r="21" spans="22:30">
      <c r="W21" t="s">
        <v>2347</v>
      </c>
      <c r="X21" s="150">
        <v>14424</v>
      </c>
      <c r="AD21" t="s">
        <v>2339</v>
      </c>
    </row>
    <row r="22" spans="22:30">
      <c r="W22" t="s">
        <v>4653</v>
      </c>
      <c r="X22" s="150">
        <v>9180</v>
      </c>
      <c r="AD22" t="s">
        <v>2337</v>
      </c>
    </row>
    <row r="23" spans="22:30">
      <c r="W23" t="s">
        <v>2339</v>
      </c>
      <c r="X23" s="150">
        <v>8547</v>
      </c>
      <c r="AD23" t="s">
        <v>4655</v>
      </c>
    </row>
    <row r="24" spans="22:30">
      <c r="W24" t="s">
        <v>2337</v>
      </c>
      <c r="X24" s="150">
        <v>13357</v>
      </c>
      <c r="AC24" t="s">
        <v>264</v>
      </c>
      <c r="AD24" t="s">
        <v>4656</v>
      </c>
    </row>
    <row r="25" spans="22:30">
      <c r="W25" t="s">
        <v>4655</v>
      </c>
      <c r="X25" s="150">
        <v>10288</v>
      </c>
      <c r="AD25" t="s">
        <v>2333</v>
      </c>
    </row>
    <row r="26" spans="22:30">
      <c r="V26" t="s">
        <v>2222</v>
      </c>
      <c r="X26" s="150">
        <v>101842</v>
      </c>
      <c r="AD26" t="s">
        <v>2342</v>
      </c>
    </row>
    <row r="27" spans="22:30">
      <c r="V27" t="s">
        <v>264</v>
      </c>
      <c r="W27" t="s">
        <v>4656</v>
      </c>
      <c r="X27" s="150">
        <v>10710</v>
      </c>
      <c r="AD27" t="s">
        <v>4654</v>
      </c>
    </row>
    <row r="28" spans="22:30">
      <c r="W28" t="s">
        <v>2333</v>
      </c>
      <c r="X28" s="150">
        <v>24360</v>
      </c>
      <c r="AD28" t="s">
        <v>2347</v>
      </c>
    </row>
    <row r="29" spans="22:30">
      <c r="W29" t="s">
        <v>2342</v>
      </c>
      <c r="X29" s="150">
        <v>23848</v>
      </c>
      <c r="AD29" t="s">
        <v>4653</v>
      </c>
    </row>
    <row r="30" spans="22:30">
      <c r="W30" t="s">
        <v>4654</v>
      </c>
      <c r="X30" s="150">
        <v>23950</v>
      </c>
      <c r="AD30" t="s">
        <v>2339</v>
      </c>
    </row>
    <row r="31" spans="22:30">
      <c r="W31" t="s">
        <v>2347</v>
      </c>
      <c r="X31" s="150">
        <v>23640</v>
      </c>
      <c r="AD31" t="s">
        <v>2337</v>
      </c>
    </row>
    <row r="32" spans="22:30">
      <c r="W32" t="s">
        <v>4653</v>
      </c>
      <c r="X32" s="150">
        <v>11670</v>
      </c>
      <c r="AD32" t="s">
        <v>4655</v>
      </c>
    </row>
    <row r="33" spans="22:30">
      <c r="W33" t="s">
        <v>2339</v>
      </c>
      <c r="X33" s="150">
        <v>26019</v>
      </c>
      <c r="AD33" t="s">
        <v>4657</v>
      </c>
    </row>
    <row r="34" spans="22:30">
      <c r="W34" t="s">
        <v>2337</v>
      </c>
      <c r="X34" s="150">
        <v>14801</v>
      </c>
      <c r="AC34" t="s">
        <v>267</v>
      </c>
      <c r="AD34" t="s">
        <v>4656</v>
      </c>
    </row>
    <row r="35" spans="22:30">
      <c r="W35" t="s">
        <v>4655</v>
      </c>
      <c r="X35" s="150">
        <v>11376</v>
      </c>
      <c r="AD35" t="s">
        <v>2333</v>
      </c>
    </row>
    <row r="36" spans="22:30">
      <c r="W36" t="s">
        <v>4657</v>
      </c>
      <c r="X36" s="150">
        <v>20220</v>
      </c>
      <c r="AD36" t="s">
        <v>2342</v>
      </c>
    </row>
    <row r="37" spans="22:30">
      <c r="V37" t="s">
        <v>2223</v>
      </c>
      <c r="X37" s="150">
        <v>190594</v>
      </c>
      <c r="AD37" t="s">
        <v>4654</v>
      </c>
    </row>
    <row r="38" spans="22:30">
      <c r="V38" t="s">
        <v>267</v>
      </c>
      <c r="W38" t="s">
        <v>4656</v>
      </c>
      <c r="X38" s="150">
        <v>4018</v>
      </c>
      <c r="AD38" t="s">
        <v>2347</v>
      </c>
    </row>
    <row r="39" spans="22:30">
      <c r="W39" t="s">
        <v>2333</v>
      </c>
      <c r="X39" s="150">
        <v>34965</v>
      </c>
      <c r="AD39" t="s">
        <v>4653</v>
      </c>
    </row>
    <row r="40" spans="22:30">
      <c r="W40" t="s">
        <v>2342</v>
      </c>
      <c r="X40" s="150">
        <v>28292</v>
      </c>
      <c r="AD40" t="s">
        <v>2339</v>
      </c>
    </row>
    <row r="41" spans="22:30">
      <c r="W41" t="s">
        <v>4654</v>
      </c>
      <c r="X41" s="150">
        <v>28350</v>
      </c>
      <c r="AD41" t="s">
        <v>2337</v>
      </c>
    </row>
    <row r="42" spans="22:30">
      <c r="W42" t="s">
        <v>2347</v>
      </c>
      <c r="X42" s="150">
        <v>9696</v>
      </c>
      <c r="AD42" t="s">
        <v>4655</v>
      </c>
    </row>
    <row r="43" spans="22:30">
      <c r="W43" t="s">
        <v>4653</v>
      </c>
      <c r="X43" s="150">
        <v>13635</v>
      </c>
      <c r="AD43" t="s">
        <v>4657</v>
      </c>
    </row>
    <row r="44" spans="22:30">
      <c r="W44" t="s">
        <v>2339</v>
      </c>
      <c r="X44" s="150">
        <v>31017</v>
      </c>
      <c r="AC44" t="s">
        <v>275</v>
      </c>
      <c r="AD44" t="s">
        <v>4656</v>
      </c>
    </row>
    <row r="45" spans="22:30">
      <c r="W45" t="s">
        <v>2337</v>
      </c>
      <c r="X45" s="150">
        <v>20938</v>
      </c>
      <c r="AD45" t="s">
        <v>2333</v>
      </c>
    </row>
    <row r="46" spans="22:30">
      <c r="W46" t="s">
        <v>4655</v>
      </c>
      <c r="X46" s="150">
        <v>28768</v>
      </c>
      <c r="AD46" t="s">
        <v>2342</v>
      </c>
    </row>
    <row r="47" spans="22:30">
      <c r="W47" t="s">
        <v>4657</v>
      </c>
      <c r="X47" s="150">
        <v>35320</v>
      </c>
      <c r="AD47" t="s">
        <v>4654</v>
      </c>
    </row>
    <row r="48" spans="22:30">
      <c r="V48" t="s">
        <v>2224</v>
      </c>
      <c r="X48" s="150">
        <v>234999</v>
      </c>
      <c r="AD48" t="s">
        <v>2347</v>
      </c>
    </row>
    <row r="49" spans="22:30">
      <c r="V49" t="s">
        <v>275</v>
      </c>
      <c r="W49" t="s">
        <v>4656</v>
      </c>
      <c r="X49" s="150">
        <v>23142</v>
      </c>
      <c r="AD49" t="s">
        <v>4653</v>
      </c>
    </row>
    <row r="50" spans="22:30">
      <c r="W50" t="s">
        <v>2333</v>
      </c>
      <c r="X50" s="150">
        <v>5460</v>
      </c>
      <c r="AD50" t="s">
        <v>2339</v>
      </c>
    </row>
    <row r="51" spans="22:30">
      <c r="W51" t="s">
        <v>2342</v>
      </c>
      <c r="X51" s="150">
        <v>21670</v>
      </c>
      <c r="AD51" t="s">
        <v>2337</v>
      </c>
    </row>
    <row r="52" spans="22:30">
      <c r="W52" t="s">
        <v>4654</v>
      </c>
      <c r="X52" s="150">
        <v>2650</v>
      </c>
      <c r="AD52" t="s">
        <v>4655</v>
      </c>
    </row>
    <row r="53" spans="22:30">
      <c r="W53" t="s">
        <v>2347</v>
      </c>
      <c r="X53" s="150">
        <v>6240</v>
      </c>
      <c r="AD53" t="s">
        <v>4657</v>
      </c>
    </row>
    <row r="54" spans="22:30">
      <c r="W54" t="s">
        <v>4653</v>
      </c>
      <c r="X54" s="150">
        <v>7725</v>
      </c>
      <c r="AC54" t="s">
        <v>2203</v>
      </c>
    </row>
    <row r="55" spans="22:30">
      <c r="W55" t="s">
        <v>2339</v>
      </c>
      <c r="X55" s="150">
        <v>23415</v>
      </c>
    </row>
    <row r="56" spans="22:30">
      <c r="W56" t="s">
        <v>2337</v>
      </c>
      <c r="X56" s="150">
        <v>3591</v>
      </c>
    </row>
    <row r="57" spans="22:30">
      <c r="W57" t="s">
        <v>4655</v>
      </c>
      <c r="X57" s="150">
        <v>11856</v>
      </c>
    </row>
    <row r="58" spans="22:30">
      <c r="W58" t="s">
        <v>4657</v>
      </c>
      <c r="X58" s="150">
        <v>18240</v>
      </c>
    </row>
    <row r="59" spans="22:30">
      <c r="V59" t="s">
        <v>2225</v>
      </c>
      <c r="X59" s="150">
        <v>123989</v>
      </c>
    </row>
    <row r="60" spans="22:30">
      <c r="V60" t="s">
        <v>2203</v>
      </c>
      <c r="X60" s="150">
        <v>878810</v>
      </c>
    </row>
  </sheetData>
  <pageMargins left="0.7" right="0.7" top="0.75" bottom="0.75" header="0.3" footer="0.3"/>
  <drawing r:id="rId7"/>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2DFC6-467A-49BC-9AC5-53EDADE66B25}">
  <dimension ref="A1:GM38"/>
  <sheetViews>
    <sheetView topLeftCell="A3" workbookViewId="0">
      <selection activeCell="AI14" sqref="AI14"/>
    </sheetView>
  </sheetViews>
  <sheetFormatPr defaultRowHeight="14.6"/>
  <cols>
    <col min="1" max="1" width="11.53515625" bestFit="1" customWidth="1"/>
    <col min="2" max="4" width="14.69140625" bestFit="1" customWidth="1"/>
    <col min="5" max="5" width="12.765625" bestFit="1" customWidth="1"/>
    <col min="6" max="6" width="4.921875" bestFit="1" customWidth="1"/>
    <col min="7" max="9" width="14.69140625" bestFit="1" customWidth="1"/>
    <col min="10" max="10" width="8.4609375" bestFit="1" customWidth="1"/>
    <col min="11" max="14" width="10.07421875" bestFit="1" customWidth="1"/>
    <col min="15" max="15" width="8.15234375" bestFit="1" customWidth="1"/>
    <col min="16" max="20" width="10.07421875" bestFit="1" customWidth="1"/>
    <col min="21" max="21" width="8.69140625" bestFit="1" customWidth="1"/>
    <col min="22" max="28" width="10.07421875" bestFit="1" customWidth="1"/>
    <col min="29" max="29" width="8.15234375" bestFit="1" customWidth="1"/>
    <col min="30" max="40" width="10.07421875" bestFit="1" customWidth="1"/>
    <col min="41" max="41" width="7.61328125" bestFit="1" customWidth="1"/>
    <col min="42" max="47" width="10.07421875" bestFit="1" customWidth="1"/>
    <col min="48" max="48" width="8.3828125" bestFit="1" customWidth="1"/>
    <col min="49" max="54" width="10.07421875" bestFit="1" customWidth="1"/>
    <col min="55" max="55" width="8.4609375" bestFit="1" customWidth="1"/>
    <col min="56" max="65" width="10.07421875" bestFit="1" customWidth="1"/>
    <col min="66" max="66" width="8.23046875" bestFit="1" customWidth="1"/>
    <col min="67" max="72" width="10.07421875" bestFit="1" customWidth="1"/>
    <col min="73" max="73" width="8.53515625" bestFit="1" customWidth="1"/>
    <col min="74" max="81" width="10.07421875" bestFit="1" customWidth="1"/>
    <col min="82" max="82" width="8.53515625" bestFit="1" customWidth="1"/>
    <col min="83" max="83" width="9.3046875" bestFit="1" customWidth="1"/>
    <col min="84" max="90" width="10.07421875" bestFit="1" customWidth="1"/>
    <col min="91" max="91" width="8.07421875" bestFit="1" customWidth="1"/>
    <col min="92" max="98" width="10.07421875" bestFit="1" customWidth="1"/>
    <col min="99" max="99" width="8.3828125" bestFit="1" customWidth="1"/>
    <col min="100" max="105" width="10.07421875" bestFit="1" customWidth="1"/>
    <col min="106" max="106" width="8.4609375" bestFit="1" customWidth="1"/>
    <col min="107" max="115" width="10.07421875" bestFit="1" customWidth="1"/>
    <col min="116" max="116" width="8.15234375" bestFit="1" customWidth="1"/>
    <col min="117" max="123" width="10.07421875" bestFit="1" customWidth="1"/>
    <col min="124" max="124" width="8.69140625" bestFit="1" customWidth="1"/>
    <col min="125" max="129" width="10.07421875" bestFit="1" customWidth="1"/>
    <col min="130" max="130" width="8.15234375" bestFit="1" customWidth="1"/>
    <col min="131" max="140" width="10.07421875" bestFit="1" customWidth="1"/>
    <col min="141" max="141" width="7.61328125" bestFit="1" customWidth="1"/>
    <col min="142" max="146" width="10.07421875" bestFit="1" customWidth="1"/>
    <col min="147" max="147" width="8.3828125" bestFit="1" customWidth="1"/>
    <col min="148" max="152" width="10.07421875" bestFit="1" customWidth="1"/>
    <col min="153" max="153" width="8.4609375" bestFit="1" customWidth="1"/>
    <col min="154" max="157" width="10.07421875" bestFit="1" customWidth="1"/>
    <col min="158" max="158" width="8.23046875" bestFit="1" customWidth="1"/>
    <col min="159" max="167" width="10.07421875" bestFit="1" customWidth="1"/>
    <col min="168" max="168" width="8.53515625" bestFit="1" customWidth="1"/>
    <col min="169" max="176" width="10.07421875" bestFit="1" customWidth="1"/>
    <col min="177" max="177" width="8.53515625" bestFit="1" customWidth="1"/>
    <col min="178" max="178" width="9.3046875" bestFit="1" customWidth="1"/>
    <col min="179" max="185" width="10.07421875" bestFit="1" customWidth="1"/>
    <col min="186" max="186" width="8.07421875" bestFit="1" customWidth="1"/>
    <col min="187" max="192" width="10.07421875" bestFit="1" customWidth="1"/>
    <col min="193" max="193" width="8.3828125" bestFit="1" customWidth="1"/>
    <col min="194" max="194" width="9.3046875" bestFit="1" customWidth="1"/>
    <col min="195" max="195" width="10.4609375" bestFit="1" customWidth="1"/>
  </cols>
  <sheetData>
    <row r="1" spans="1:195">
      <c r="G1" t="s">
        <v>4718</v>
      </c>
      <c r="H1" t="s">
        <v>4719</v>
      </c>
      <c r="I1" t="s">
        <v>4720</v>
      </c>
      <c r="J1" t="s">
        <v>4721</v>
      </c>
    </row>
    <row r="3" spans="1:195">
      <c r="A3" s="45" t="s">
        <v>2204</v>
      </c>
      <c r="B3" s="45" t="s">
        <v>4711</v>
      </c>
      <c r="C3" s="45" t="s">
        <v>4834</v>
      </c>
      <c r="D3" s="45" t="s">
        <v>16</v>
      </c>
    </row>
    <row r="4" spans="1:195">
      <c r="B4" t="s">
        <v>4712</v>
      </c>
      <c r="CE4" t="s">
        <v>4715</v>
      </c>
      <c r="CF4" t="s">
        <v>4713</v>
      </c>
      <c r="FV4" t="s">
        <v>4716</v>
      </c>
      <c r="FW4" t="s">
        <v>4714</v>
      </c>
      <c r="GL4" t="s">
        <v>4717</v>
      </c>
      <c r="GM4" t="s">
        <v>2203</v>
      </c>
    </row>
    <row r="5" spans="1:195">
      <c r="B5" t="s">
        <v>4835</v>
      </c>
      <c r="J5" t="s">
        <v>4836</v>
      </c>
      <c r="K5" t="s">
        <v>4837</v>
      </c>
      <c r="O5" t="s">
        <v>4838</v>
      </c>
      <c r="P5" t="s">
        <v>2270</v>
      </c>
      <c r="U5" t="s">
        <v>4839</v>
      </c>
      <c r="V5" t="s">
        <v>4840</v>
      </c>
      <c r="AC5" t="s">
        <v>4841</v>
      </c>
      <c r="AD5" t="s">
        <v>4842</v>
      </c>
      <c r="AO5" t="s">
        <v>4843</v>
      </c>
      <c r="AP5" t="s">
        <v>4844</v>
      </c>
      <c r="AV5" t="s">
        <v>4845</v>
      </c>
      <c r="AW5" t="s">
        <v>4846</v>
      </c>
      <c r="BC5" t="s">
        <v>4847</v>
      </c>
      <c r="BD5" t="s">
        <v>4848</v>
      </c>
      <c r="BN5" t="s">
        <v>4849</v>
      </c>
      <c r="BO5" t="s">
        <v>4850</v>
      </c>
      <c r="BU5" t="s">
        <v>4851</v>
      </c>
      <c r="BV5" t="s">
        <v>4852</v>
      </c>
      <c r="CD5" t="s">
        <v>4853</v>
      </c>
      <c r="CF5" t="s">
        <v>4854</v>
      </c>
      <c r="CM5" t="s">
        <v>4855</v>
      </c>
      <c r="CN5" t="s">
        <v>4856</v>
      </c>
      <c r="CU5" t="s">
        <v>4857</v>
      </c>
      <c r="CV5" t="s">
        <v>4835</v>
      </c>
      <c r="DB5" t="s">
        <v>4836</v>
      </c>
      <c r="DC5" t="s">
        <v>4837</v>
      </c>
      <c r="DL5" t="s">
        <v>4838</v>
      </c>
      <c r="DM5" t="s">
        <v>2270</v>
      </c>
      <c r="DT5" t="s">
        <v>4839</v>
      </c>
      <c r="DU5" t="s">
        <v>4840</v>
      </c>
      <c r="DZ5" t="s">
        <v>4841</v>
      </c>
      <c r="EA5" t="s">
        <v>4842</v>
      </c>
      <c r="EK5" t="s">
        <v>4843</v>
      </c>
      <c r="EL5" t="s">
        <v>4844</v>
      </c>
      <c r="EQ5" t="s">
        <v>4845</v>
      </c>
      <c r="ER5" t="s">
        <v>4846</v>
      </c>
      <c r="EW5" t="s">
        <v>4847</v>
      </c>
      <c r="EX5" t="s">
        <v>4848</v>
      </c>
      <c r="FB5" t="s">
        <v>4849</v>
      </c>
      <c r="FC5" t="s">
        <v>4850</v>
      </c>
      <c r="FL5" t="s">
        <v>4851</v>
      </c>
      <c r="FM5" t="s">
        <v>4852</v>
      </c>
      <c r="FU5" t="s">
        <v>4853</v>
      </c>
      <c r="FW5" t="s">
        <v>4854</v>
      </c>
      <c r="GD5" t="s">
        <v>4855</v>
      </c>
      <c r="GE5" t="s">
        <v>4856</v>
      </c>
      <c r="GK5" t="s">
        <v>4857</v>
      </c>
    </row>
    <row r="6" spans="1:195">
      <c r="B6" s="11">
        <v>38412</v>
      </c>
      <c r="C6" s="11">
        <v>38414</v>
      </c>
      <c r="D6" s="11">
        <v>38416</v>
      </c>
      <c r="E6" s="11">
        <v>38419</v>
      </c>
      <c r="F6" s="11">
        <v>38420</v>
      </c>
      <c r="G6" s="11">
        <v>38424</v>
      </c>
      <c r="H6" s="11">
        <v>38435</v>
      </c>
      <c r="I6" s="11">
        <v>38441</v>
      </c>
      <c r="K6" s="11">
        <v>38453</v>
      </c>
      <c r="L6" s="11">
        <v>38456</v>
      </c>
      <c r="M6" s="11">
        <v>38459</v>
      </c>
      <c r="N6" s="11">
        <v>38461</v>
      </c>
      <c r="P6" s="11">
        <v>38485</v>
      </c>
      <c r="Q6" s="11">
        <v>38486</v>
      </c>
      <c r="R6" s="11">
        <v>38488</v>
      </c>
      <c r="S6" s="11">
        <v>38498</v>
      </c>
      <c r="T6" s="11">
        <v>38499</v>
      </c>
      <c r="V6" s="11">
        <v>38504</v>
      </c>
      <c r="W6" s="11">
        <v>38512</v>
      </c>
      <c r="X6" s="11">
        <v>38513</v>
      </c>
      <c r="Y6" s="11">
        <v>38514</v>
      </c>
      <c r="Z6" s="11">
        <v>38519</v>
      </c>
      <c r="AA6" s="11">
        <v>38522</v>
      </c>
      <c r="AB6" s="11">
        <v>38526</v>
      </c>
      <c r="AD6" s="11">
        <v>38536</v>
      </c>
      <c r="AE6" s="11">
        <v>38539</v>
      </c>
      <c r="AF6" s="11">
        <v>38545</v>
      </c>
      <c r="AG6" s="11">
        <v>38551</v>
      </c>
      <c r="AH6" s="11">
        <v>38552</v>
      </c>
      <c r="AI6" s="11">
        <v>38554</v>
      </c>
      <c r="AJ6" s="11">
        <v>38558</v>
      </c>
      <c r="AK6" s="11">
        <v>38559</v>
      </c>
      <c r="AL6" s="11">
        <v>38560</v>
      </c>
      <c r="AM6" s="11">
        <v>38562</v>
      </c>
      <c r="AN6" s="11">
        <v>38564</v>
      </c>
      <c r="AP6" s="11">
        <v>38566</v>
      </c>
      <c r="AQ6" s="11">
        <v>38569</v>
      </c>
      <c r="AR6" s="11">
        <v>38584</v>
      </c>
      <c r="AS6" s="11">
        <v>38586</v>
      </c>
      <c r="AT6" s="11">
        <v>38590</v>
      </c>
      <c r="AU6" s="11">
        <v>38592</v>
      </c>
      <c r="AW6" s="11">
        <v>38600</v>
      </c>
      <c r="AX6" s="11">
        <v>38601</v>
      </c>
      <c r="AY6" s="11">
        <v>38606</v>
      </c>
      <c r="AZ6" s="11">
        <v>38616</v>
      </c>
      <c r="BA6" s="11">
        <v>38617</v>
      </c>
      <c r="BB6" s="11">
        <v>38622</v>
      </c>
      <c r="BD6" s="11">
        <v>38626</v>
      </c>
      <c r="BE6" s="11">
        <v>38627</v>
      </c>
      <c r="BF6" s="11">
        <v>38633</v>
      </c>
      <c r="BG6" s="11">
        <v>38636</v>
      </c>
      <c r="BH6" s="11">
        <v>38641</v>
      </c>
      <c r="BI6" s="11">
        <v>38644</v>
      </c>
      <c r="BJ6" s="11">
        <v>38645</v>
      </c>
      <c r="BK6" s="11">
        <v>38652</v>
      </c>
      <c r="BL6" s="11">
        <v>38653</v>
      </c>
      <c r="BM6" s="11">
        <v>38656</v>
      </c>
      <c r="BO6" s="11">
        <v>38662</v>
      </c>
      <c r="BP6" s="11">
        <v>38665</v>
      </c>
      <c r="BQ6" s="11">
        <v>38673</v>
      </c>
      <c r="BR6" s="11">
        <v>38675</v>
      </c>
      <c r="BS6" s="11">
        <v>38679</v>
      </c>
      <c r="BT6" s="11">
        <v>38686</v>
      </c>
      <c r="BV6" s="11">
        <v>38687</v>
      </c>
      <c r="BW6" s="11">
        <v>38690</v>
      </c>
      <c r="BX6" s="11">
        <v>38691</v>
      </c>
      <c r="BY6" s="11">
        <v>38692</v>
      </c>
      <c r="BZ6" s="11">
        <v>38694</v>
      </c>
      <c r="CA6" s="11">
        <v>38698</v>
      </c>
      <c r="CB6" s="11">
        <v>38709</v>
      </c>
      <c r="CC6" s="11">
        <v>38710</v>
      </c>
      <c r="CF6" s="11">
        <v>38720</v>
      </c>
      <c r="CG6" s="11">
        <v>38722</v>
      </c>
      <c r="CH6" s="11">
        <v>38725</v>
      </c>
      <c r="CI6" s="11">
        <v>38728</v>
      </c>
      <c r="CJ6" s="11">
        <v>38729</v>
      </c>
      <c r="CK6" s="11">
        <v>38736</v>
      </c>
      <c r="CL6" s="11">
        <v>38742</v>
      </c>
      <c r="CN6" s="11">
        <v>38753</v>
      </c>
      <c r="CO6" s="11">
        <v>38759</v>
      </c>
      <c r="CP6" s="11">
        <v>38761</v>
      </c>
      <c r="CQ6" s="11">
        <v>38763</v>
      </c>
      <c r="CR6" s="11">
        <v>38765</v>
      </c>
      <c r="CS6" s="11">
        <v>38769</v>
      </c>
      <c r="CT6" s="11">
        <v>38776</v>
      </c>
      <c r="CV6" s="11">
        <v>38778</v>
      </c>
      <c r="CW6" s="11">
        <v>38785</v>
      </c>
      <c r="CX6" s="11">
        <v>38791</v>
      </c>
      <c r="CY6" s="11">
        <v>38795</v>
      </c>
      <c r="CZ6" s="11">
        <v>38796</v>
      </c>
      <c r="DA6" s="11">
        <v>38805</v>
      </c>
      <c r="DC6" s="11">
        <v>38808</v>
      </c>
      <c r="DD6" s="11">
        <v>38810</v>
      </c>
      <c r="DE6" s="11">
        <v>38811</v>
      </c>
      <c r="DF6" s="11">
        <v>38816</v>
      </c>
      <c r="DG6" s="11">
        <v>38827</v>
      </c>
      <c r="DH6" s="11">
        <v>38828</v>
      </c>
      <c r="DI6" s="11">
        <v>38831</v>
      </c>
      <c r="DJ6" s="11">
        <v>38835</v>
      </c>
      <c r="DK6" s="11">
        <v>38837</v>
      </c>
      <c r="DM6" s="11">
        <v>38838</v>
      </c>
      <c r="DN6" s="11">
        <v>38844</v>
      </c>
      <c r="DO6" s="11">
        <v>38852</v>
      </c>
      <c r="DP6" s="11">
        <v>38853</v>
      </c>
      <c r="DQ6" s="11">
        <v>38855</v>
      </c>
      <c r="DR6" s="11">
        <v>38856</v>
      </c>
      <c r="DS6" s="11">
        <v>38866</v>
      </c>
      <c r="DU6" s="11">
        <v>38869</v>
      </c>
      <c r="DV6" s="11">
        <v>38872</v>
      </c>
      <c r="DW6" s="11">
        <v>38884</v>
      </c>
      <c r="DX6" s="11">
        <v>38893</v>
      </c>
      <c r="DY6" s="11">
        <v>38896</v>
      </c>
      <c r="EA6" s="11">
        <v>38903</v>
      </c>
      <c r="EB6" s="11">
        <v>38909</v>
      </c>
      <c r="EC6" s="11">
        <v>38911</v>
      </c>
      <c r="ED6" s="11">
        <v>38912</v>
      </c>
      <c r="EE6" s="11">
        <v>38914</v>
      </c>
      <c r="EF6" s="11">
        <v>38921</v>
      </c>
      <c r="EG6" s="11">
        <v>38923</v>
      </c>
      <c r="EH6" s="11">
        <v>38925</v>
      </c>
      <c r="EI6" s="11">
        <v>38926</v>
      </c>
      <c r="EJ6" s="11">
        <v>38928</v>
      </c>
      <c r="EL6" s="11">
        <v>38930</v>
      </c>
      <c r="EM6" s="11">
        <v>38933</v>
      </c>
      <c r="EN6" s="11">
        <v>38936</v>
      </c>
      <c r="EO6" s="11">
        <v>38957</v>
      </c>
      <c r="EP6" s="11">
        <v>38958</v>
      </c>
      <c r="ER6" s="11">
        <v>38964</v>
      </c>
      <c r="ES6" s="11">
        <v>38966</v>
      </c>
      <c r="ET6" s="11">
        <v>38970</v>
      </c>
      <c r="EU6" s="11">
        <v>38987</v>
      </c>
      <c r="EV6" s="11">
        <v>38990</v>
      </c>
      <c r="EX6" s="11">
        <v>38999</v>
      </c>
      <c r="EY6" s="11">
        <v>39002</v>
      </c>
      <c r="EZ6" s="11">
        <v>39005</v>
      </c>
      <c r="FA6" s="11">
        <v>39008</v>
      </c>
      <c r="FC6" s="11">
        <v>39023</v>
      </c>
      <c r="FD6" s="11">
        <v>39024</v>
      </c>
      <c r="FE6" s="11">
        <v>39030</v>
      </c>
      <c r="FF6" s="11">
        <v>39033</v>
      </c>
      <c r="FG6" s="11">
        <v>39034</v>
      </c>
      <c r="FH6" s="11">
        <v>39035</v>
      </c>
      <c r="FI6" s="11">
        <v>39041</v>
      </c>
      <c r="FJ6" s="11">
        <v>39047</v>
      </c>
      <c r="FK6" s="11">
        <v>39048</v>
      </c>
      <c r="FM6" s="11">
        <v>39053</v>
      </c>
      <c r="FN6" s="11">
        <v>39054</v>
      </c>
      <c r="FO6" s="11">
        <v>39055</v>
      </c>
      <c r="FP6" s="11">
        <v>39059</v>
      </c>
      <c r="FQ6" s="11">
        <v>39070</v>
      </c>
      <c r="FR6" s="11">
        <v>39073</v>
      </c>
      <c r="FS6" s="11">
        <v>39074</v>
      </c>
      <c r="FT6" s="11">
        <v>39080</v>
      </c>
      <c r="FW6" s="11">
        <v>39086</v>
      </c>
      <c r="FX6" s="11">
        <v>39087</v>
      </c>
      <c r="FY6" s="11">
        <v>39088</v>
      </c>
      <c r="FZ6" s="11">
        <v>39090</v>
      </c>
      <c r="GA6" s="11">
        <v>39098</v>
      </c>
      <c r="GB6" s="11">
        <v>39101</v>
      </c>
      <c r="GC6" s="11">
        <v>39113</v>
      </c>
      <c r="GE6" s="11">
        <v>39115</v>
      </c>
      <c r="GF6" s="11">
        <v>39118</v>
      </c>
      <c r="GG6" s="11">
        <v>39121</v>
      </c>
      <c r="GH6" s="11">
        <v>39131</v>
      </c>
      <c r="GI6" s="11">
        <v>39132</v>
      </c>
      <c r="GJ6" s="11">
        <v>39136</v>
      </c>
    </row>
    <row r="7" spans="1:195">
      <c r="A7" t="s">
        <v>41</v>
      </c>
      <c r="B7" s="150">
        <v>3738</v>
      </c>
      <c r="C7" s="150">
        <v>7644</v>
      </c>
      <c r="D7" s="150">
        <v>2299</v>
      </c>
      <c r="E7" s="150">
        <v>1936</v>
      </c>
      <c r="F7" s="150">
        <v>686</v>
      </c>
      <c r="G7" s="150">
        <v>2415</v>
      </c>
      <c r="H7" s="150">
        <v>14707</v>
      </c>
      <c r="I7" s="150">
        <v>4400</v>
      </c>
      <c r="J7" s="150">
        <v>37825</v>
      </c>
      <c r="K7" s="150">
        <v>9786</v>
      </c>
      <c r="L7" s="150">
        <v>3496</v>
      </c>
      <c r="M7" s="150">
        <v>5936</v>
      </c>
      <c r="N7" s="150">
        <v>3129</v>
      </c>
      <c r="O7" s="150">
        <v>22347</v>
      </c>
      <c r="P7" s="150">
        <v>11402</v>
      </c>
      <c r="Q7" s="150">
        <v>4731</v>
      </c>
      <c r="R7" s="150">
        <v>3477</v>
      </c>
      <c r="S7" s="150">
        <v>6951</v>
      </c>
      <c r="T7" s="150">
        <v>7623</v>
      </c>
      <c r="U7" s="150">
        <v>34184</v>
      </c>
      <c r="V7" s="150">
        <v>1860</v>
      </c>
      <c r="W7" s="150">
        <v>7959</v>
      </c>
      <c r="X7" s="150">
        <v>4336</v>
      </c>
      <c r="Y7" s="150">
        <v>42</v>
      </c>
      <c r="Z7" s="150">
        <v>10564</v>
      </c>
      <c r="AA7" s="150">
        <v>3210</v>
      </c>
      <c r="AB7" s="150">
        <v>8470</v>
      </c>
      <c r="AC7" s="150">
        <v>36441</v>
      </c>
      <c r="AD7" s="150">
        <v>2304</v>
      </c>
      <c r="AE7" s="150">
        <v>3892</v>
      </c>
      <c r="AF7" s="150">
        <v>1968</v>
      </c>
      <c r="AG7" s="150">
        <v>10710</v>
      </c>
      <c r="AH7" s="150">
        <v>4767</v>
      </c>
      <c r="AI7" s="150">
        <v>2400</v>
      </c>
      <c r="AJ7" s="150">
        <v>7847</v>
      </c>
      <c r="AK7" s="150">
        <v>608</v>
      </c>
      <c r="AL7" s="150">
        <v>4139</v>
      </c>
      <c r="AM7" s="150">
        <v>7040</v>
      </c>
      <c r="AN7" s="150">
        <v>8382</v>
      </c>
      <c r="AO7" s="150">
        <v>54057</v>
      </c>
      <c r="AP7" s="150">
        <v>3440</v>
      </c>
      <c r="AQ7" s="150">
        <v>5000</v>
      </c>
      <c r="AR7" s="150">
        <v>4140</v>
      </c>
      <c r="AS7" s="150">
        <v>5313</v>
      </c>
      <c r="AT7" s="150">
        <v>7520</v>
      </c>
      <c r="AU7" s="150">
        <v>10185</v>
      </c>
      <c r="AV7" s="150">
        <v>35598</v>
      </c>
      <c r="AW7" s="150">
        <v>2086</v>
      </c>
      <c r="AX7" s="150">
        <v>374</v>
      </c>
      <c r="AY7" s="150">
        <v>456</v>
      </c>
      <c r="AZ7" s="150">
        <v>10213</v>
      </c>
      <c r="BA7" s="150">
        <v>819</v>
      </c>
      <c r="BB7" s="150">
        <v>3025</v>
      </c>
      <c r="BC7" s="150">
        <v>16973</v>
      </c>
      <c r="BD7" s="150">
        <v>3750</v>
      </c>
      <c r="BE7" s="150">
        <v>5649</v>
      </c>
      <c r="BF7" s="150">
        <v>210</v>
      </c>
      <c r="BG7" s="150">
        <v>5152</v>
      </c>
      <c r="BH7" s="150">
        <v>2875</v>
      </c>
      <c r="BI7" s="150">
        <v>5460</v>
      </c>
      <c r="BJ7" s="150">
        <v>6480</v>
      </c>
      <c r="BK7" s="150">
        <v>693</v>
      </c>
      <c r="BL7" s="150">
        <v>7625</v>
      </c>
      <c r="BM7" s="150">
        <v>8030</v>
      </c>
      <c r="BN7" s="150">
        <v>45924</v>
      </c>
      <c r="BO7" s="150">
        <v>1725</v>
      </c>
      <c r="BP7" s="150">
        <v>13025</v>
      </c>
      <c r="BQ7" s="150">
        <v>6870</v>
      </c>
      <c r="BR7" s="150">
        <v>70</v>
      </c>
      <c r="BS7" s="150">
        <v>1995</v>
      </c>
      <c r="BT7" s="150">
        <v>1078</v>
      </c>
      <c r="BU7" s="150">
        <v>24763</v>
      </c>
      <c r="BV7" s="150">
        <v>4144</v>
      </c>
      <c r="BW7" s="150">
        <v>11088</v>
      </c>
      <c r="BX7" s="150">
        <v>2394</v>
      </c>
      <c r="BY7" s="150">
        <v>2950</v>
      </c>
      <c r="BZ7" s="150">
        <v>8352</v>
      </c>
      <c r="CA7" s="150">
        <v>6820</v>
      </c>
      <c r="CB7" s="150">
        <v>5698</v>
      </c>
      <c r="CC7" s="150">
        <v>2944</v>
      </c>
      <c r="CD7" s="150">
        <v>44390</v>
      </c>
      <c r="CE7" s="150">
        <v>352502</v>
      </c>
      <c r="CF7" s="150">
        <v>418</v>
      </c>
      <c r="CG7" s="150">
        <v>8625</v>
      </c>
      <c r="CH7" s="150">
        <v>4536</v>
      </c>
      <c r="CI7" s="150">
        <v>6327</v>
      </c>
      <c r="CJ7" s="150">
        <v>1953</v>
      </c>
      <c r="CK7" s="150">
        <v>6144</v>
      </c>
      <c r="CL7" s="150">
        <v>4368</v>
      </c>
      <c r="CM7" s="150">
        <v>32371</v>
      </c>
      <c r="CN7" s="150">
        <v>2472</v>
      </c>
      <c r="CO7" s="150">
        <v>8340</v>
      </c>
      <c r="CP7" s="150">
        <v>5940</v>
      </c>
      <c r="CQ7" s="150">
        <v>8043</v>
      </c>
      <c r="CR7" s="150">
        <v>2275</v>
      </c>
      <c r="CS7" s="150">
        <v>14711</v>
      </c>
      <c r="CT7" s="150">
        <v>3948</v>
      </c>
      <c r="CU7" s="150">
        <v>45729</v>
      </c>
      <c r="CV7" s="150">
        <v>11352</v>
      </c>
      <c r="CW7" s="150">
        <v>4515</v>
      </c>
      <c r="CX7" s="150">
        <v>4473</v>
      </c>
      <c r="CY7" s="150">
        <v>6314</v>
      </c>
      <c r="CZ7" s="150">
        <v>6704</v>
      </c>
      <c r="DA7" s="150">
        <v>6783</v>
      </c>
      <c r="DB7" s="150">
        <v>40141</v>
      </c>
      <c r="DC7" s="150">
        <v>384</v>
      </c>
      <c r="DD7" s="150">
        <v>3072</v>
      </c>
      <c r="DE7" s="150">
        <v>8980</v>
      </c>
      <c r="DF7" s="150">
        <v>300</v>
      </c>
      <c r="DG7" s="150">
        <v>6375</v>
      </c>
      <c r="DH7" s="150">
        <v>6912</v>
      </c>
      <c r="DI7" s="150">
        <v>1862</v>
      </c>
      <c r="DJ7" s="150">
        <v>525</v>
      </c>
      <c r="DK7" s="150">
        <v>1635</v>
      </c>
      <c r="DL7" s="150">
        <v>30045</v>
      </c>
      <c r="DM7" s="150">
        <v>4905</v>
      </c>
      <c r="DN7" s="150">
        <v>8547</v>
      </c>
      <c r="DO7" s="150">
        <v>3768</v>
      </c>
      <c r="DP7" s="150">
        <v>9350</v>
      </c>
      <c r="DQ7" s="150">
        <v>5616</v>
      </c>
      <c r="DR7" s="150">
        <v>4636</v>
      </c>
      <c r="DS7" s="150">
        <v>6405</v>
      </c>
      <c r="DT7" s="150">
        <v>43227</v>
      </c>
      <c r="DU7" s="150">
        <v>4580</v>
      </c>
      <c r="DV7" s="150">
        <v>4438</v>
      </c>
      <c r="DW7" s="150">
        <v>3591</v>
      </c>
      <c r="DX7" s="150">
        <v>315</v>
      </c>
      <c r="DY7" s="150">
        <v>6993</v>
      </c>
      <c r="DZ7" s="150">
        <v>19917</v>
      </c>
      <c r="EA7" s="150">
        <v>5744</v>
      </c>
      <c r="EB7" s="150">
        <v>5586</v>
      </c>
      <c r="EC7" s="150">
        <v>9400</v>
      </c>
      <c r="ED7" s="150">
        <v>7248</v>
      </c>
      <c r="EE7" s="150">
        <v>7460</v>
      </c>
      <c r="EF7" s="150">
        <v>9807</v>
      </c>
      <c r="EG7" s="150">
        <v>4326</v>
      </c>
      <c r="EH7" s="150">
        <v>10904</v>
      </c>
      <c r="EI7" s="150">
        <v>7238</v>
      </c>
      <c r="EJ7" s="150">
        <v>8976</v>
      </c>
      <c r="EK7" s="150">
        <v>76689</v>
      </c>
      <c r="EL7" s="150">
        <v>7790</v>
      </c>
      <c r="EM7" s="150">
        <v>8862</v>
      </c>
      <c r="EN7" s="150">
        <v>2235</v>
      </c>
      <c r="EO7" s="150">
        <v>6194</v>
      </c>
      <c r="EP7" s="150">
        <v>3150</v>
      </c>
      <c r="EQ7" s="150">
        <v>28231</v>
      </c>
      <c r="ER7" s="150">
        <v>6765</v>
      </c>
      <c r="ES7" s="150">
        <v>8575</v>
      </c>
      <c r="ET7" s="150">
        <v>1628</v>
      </c>
      <c r="EU7" s="150">
        <v>8946</v>
      </c>
      <c r="EV7" s="150">
        <v>3424</v>
      </c>
      <c r="EW7" s="150">
        <v>29338</v>
      </c>
      <c r="EX7" s="150">
        <v>4100</v>
      </c>
      <c r="EY7" s="150">
        <v>1701</v>
      </c>
      <c r="EZ7" s="150">
        <v>2489</v>
      </c>
      <c r="FA7" s="150">
        <v>9732</v>
      </c>
      <c r="FB7" s="150">
        <v>18022</v>
      </c>
      <c r="FC7" s="150">
        <v>4731</v>
      </c>
      <c r="FD7" s="150">
        <v>8932</v>
      </c>
      <c r="FE7" s="150">
        <v>5460</v>
      </c>
      <c r="FF7" s="150">
        <v>1770</v>
      </c>
      <c r="FG7" s="150">
        <v>450</v>
      </c>
      <c r="FH7" s="150">
        <v>8320</v>
      </c>
      <c r="FI7" s="150">
        <v>5236</v>
      </c>
      <c r="FJ7" s="150">
        <v>4816</v>
      </c>
      <c r="FK7" s="150">
        <v>1092</v>
      </c>
      <c r="FL7" s="150">
        <v>40807</v>
      </c>
      <c r="FM7" s="150">
        <v>42</v>
      </c>
      <c r="FN7" s="150">
        <v>3816</v>
      </c>
      <c r="FO7" s="150">
        <v>1316</v>
      </c>
      <c r="FP7" s="150">
        <v>12725</v>
      </c>
      <c r="FQ7" s="150">
        <v>5413</v>
      </c>
      <c r="FR7" s="150">
        <v>4634</v>
      </c>
      <c r="FS7" s="150">
        <v>8379</v>
      </c>
      <c r="FT7" s="150">
        <v>11146</v>
      </c>
      <c r="FU7" s="150">
        <v>47471</v>
      </c>
      <c r="FV7" s="150">
        <v>451988</v>
      </c>
      <c r="FW7" s="150">
        <v>1862</v>
      </c>
      <c r="FX7" s="150">
        <v>17980</v>
      </c>
      <c r="FY7" s="150">
        <v>2568</v>
      </c>
      <c r="FZ7" s="150">
        <v>1675</v>
      </c>
      <c r="GA7" s="150">
        <v>3059</v>
      </c>
      <c r="GB7" s="150">
        <v>6216</v>
      </c>
      <c r="GC7" s="150">
        <v>7376</v>
      </c>
      <c r="GD7" s="150">
        <v>40736</v>
      </c>
      <c r="GE7" s="150">
        <v>1150</v>
      </c>
      <c r="GF7" s="150">
        <v>4914</v>
      </c>
      <c r="GG7" s="150">
        <v>5780</v>
      </c>
      <c r="GH7" s="150">
        <v>9150</v>
      </c>
      <c r="GI7" s="150">
        <v>3056</v>
      </c>
      <c r="GJ7" s="150">
        <v>9534</v>
      </c>
      <c r="GK7" s="150">
        <v>33584</v>
      </c>
      <c r="GL7" s="150">
        <v>74320</v>
      </c>
      <c r="GM7" s="150">
        <v>878810</v>
      </c>
    </row>
    <row r="26" spans="1:6">
      <c r="A26" s="45" t="s">
        <v>4668</v>
      </c>
      <c r="E26" s="45" t="s">
        <v>4752</v>
      </c>
    </row>
    <row r="27" spans="1:6">
      <c r="A27" s="45" t="s">
        <v>19</v>
      </c>
      <c r="B27" t="s">
        <v>41</v>
      </c>
      <c r="E27" s="45" t="s">
        <v>242</v>
      </c>
      <c r="F27" t="s">
        <v>41</v>
      </c>
    </row>
    <row r="28" spans="1:6">
      <c r="A28" s="18" t="s">
        <v>4723</v>
      </c>
      <c r="B28" s="139">
        <v>0.23280423280423279</v>
      </c>
      <c r="E28" t="s">
        <v>4656</v>
      </c>
      <c r="F28" s="150">
        <v>15</v>
      </c>
    </row>
    <row r="29" spans="1:6">
      <c r="A29" s="18" t="s">
        <v>4724</v>
      </c>
      <c r="B29" s="139">
        <v>0.19576719576719576</v>
      </c>
      <c r="E29" t="s">
        <v>2333</v>
      </c>
      <c r="F29" s="150">
        <v>20</v>
      </c>
    </row>
    <row r="30" spans="1:6">
      <c r="A30" s="18" t="s">
        <v>4725</v>
      </c>
      <c r="B30" s="139">
        <v>0.24338624338624337</v>
      </c>
      <c r="E30" t="s">
        <v>2342</v>
      </c>
      <c r="F30" s="150">
        <v>20</v>
      </c>
    </row>
    <row r="31" spans="1:6">
      <c r="A31" s="18" t="s">
        <v>4726</v>
      </c>
      <c r="B31" s="139">
        <v>0.19047619047619047</v>
      </c>
      <c r="E31" t="s">
        <v>4654</v>
      </c>
      <c r="F31" s="150">
        <v>18</v>
      </c>
    </row>
    <row r="32" spans="1:6">
      <c r="A32" s="18" t="s">
        <v>4727</v>
      </c>
      <c r="B32" s="139">
        <v>0.1111111111111111</v>
      </c>
      <c r="E32" t="s">
        <v>2347</v>
      </c>
      <c r="F32" s="150">
        <v>16</v>
      </c>
    </row>
    <row r="33" spans="1:6">
      <c r="A33" s="18" t="s">
        <v>4728</v>
      </c>
      <c r="B33" s="139">
        <v>2.1164021164021163E-2</v>
      </c>
      <c r="E33" t="s">
        <v>4653</v>
      </c>
      <c r="F33" s="150">
        <v>14</v>
      </c>
    </row>
    <row r="34" spans="1:6">
      <c r="A34" s="18" t="s">
        <v>4729</v>
      </c>
      <c r="B34" s="139">
        <v>5.2910052910052907E-3</v>
      </c>
      <c r="E34" t="s">
        <v>2339</v>
      </c>
      <c r="F34" s="150">
        <v>24</v>
      </c>
    </row>
    <row r="35" spans="1:6">
      <c r="A35" s="18" t="s">
        <v>2203</v>
      </c>
      <c r="B35" s="139">
        <v>1</v>
      </c>
      <c r="E35" t="s">
        <v>2337</v>
      </c>
      <c r="F35" s="150">
        <v>20</v>
      </c>
    </row>
    <row r="36" spans="1:6">
      <c r="E36" t="s">
        <v>4655</v>
      </c>
      <c r="F36" s="150">
        <v>21</v>
      </c>
    </row>
    <row r="37" spans="1:6">
      <c r="E37" t="s">
        <v>4657</v>
      </c>
      <c r="F37" s="150">
        <v>21</v>
      </c>
    </row>
    <row r="38" spans="1:6">
      <c r="E38" t="s">
        <v>2203</v>
      </c>
      <c r="F38" s="150">
        <v>189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0C15E-EF7C-43EB-9A35-60E57C043119}">
  <dimension ref="A1:NY29"/>
  <sheetViews>
    <sheetView topLeftCell="C17" zoomScale="120" zoomScaleNormal="120" workbookViewId="0">
      <selection activeCell="E23" sqref="E23"/>
    </sheetView>
  </sheetViews>
  <sheetFormatPr defaultRowHeight="14.6"/>
  <cols>
    <col min="1" max="1" width="10.4609375" bestFit="1" customWidth="1"/>
    <col min="2" max="17" width="14.69140625" bestFit="1" customWidth="1"/>
    <col min="18" max="18" width="15.15234375" bestFit="1" customWidth="1"/>
    <col min="19" max="19" width="16.15234375" bestFit="1" customWidth="1"/>
    <col min="20" max="27" width="12.53515625" bestFit="1" customWidth="1"/>
    <col min="28" max="28" width="14.84375" bestFit="1" customWidth="1"/>
    <col min="29" max="29" width="15.84375" bestFit="1" customWidth="1"/>
    <col min="30" max="39" width="12.53515625" bestFit="1" customWidth="1"/>
    <col min="40" max="40" width="15.3828125" bestFit="1" customWidth="1"/>
    <col min="41" max="41" width="16.3828125" bestFit="1" customWidth="1"/>
    <col min="42" max="55" width="12.53515625" bestFit="1" customWidth="1"/>
    <col min="56" max="56" width="14.84375" bestFit="1" customWidth="1"/>
    <col min="57" max="57" width="15.84375" bestFit="1" customWidth="1"/>
    <col min="58" max="79" width="12.53515625" bestFit="1" customWidth="1"/>
    <col min="80" max="80" width="14.3046875" bestFit="1" customWidth="1"/>
    <col min="81" max="81" width="15.3046875" bestFit="1" customWidth="1"/>
    <col min="82" max="93" width="12.53515625" bestFit="1" customWidth="1"/>
    <col min="94" max="94" width="15.07421875" bestFit="1" customWidth="1"/>
    <col min="95" max="95" width="16.07421875" bestFit="1" customWidth="1"/>
    <col min="96" max="107" width="12.53515625" bestFit="1" customWidth="1"/>
    <col min="108" max="108" width="15.15234375" bestFit="1" customWidth="1"/>
    <col min="109" max="109" width="16.15234375" bestFit="1" customWidth="1"/>
    <col min="110" max="129" width="12.53515625" bestFit="1" customWidth="1"/>
    <col min="130" max="130" width="14.921875" bestFit="1" customWidth="1"/>
    <col min="131" max="131" width="15.921875" bestFit="1" customWidth="1"/>
    <col min="132" max="143" width="12.53515625" bestFit="1" customWidth="1"/>
    <col min="144" max="144" width="15.23046875" bestFit="1" customWidth="1"/>
    <col min="145" max="145" width="16.23046875" bestFit="1" customWidth="1"/>
    <col min="146" max="161" width="12.53515625" bestFit="1" customWidth="1"/>
    <col min="162" max="162" width="15.23046875" bestFit="1" customWidth="1"/>
    <col min="163" max="163" width="16.23046875" bestFit="1" customWidth="1"/>
    <col min="164" max="164" width="16" bestFit="1" customWidth="1"/>
    <col min="165" max="165" width="17.07421875" bestFit="1" customWidth="1"/>
    <col min="166" max="179" width="12.53515625" bestFit="1" customWidth="1"/>
    <col min="180" max="180" width="14.765625" bestFit="1" customWidth="1"/>
    <col min="181" max="181" width="15.765625" bestFit="1" customWidth="1"/>
    <col min="182" max="195" width="12.53515625" bestFit="1" customWidth="1"/>
    <col min="196" max="196" width="15.07421875" bestFit="1" customWidth="1"/>
    <col min="197" max="197" width="16.07421875" bestFit="1" customWidth="1"/>
    <col min="198" max="209" width="12.53515625" bestFit="1" customWidth="1"/>
    <col min="210" max="210" width="15.15234375" bestFit="1" customWidth="1"/>
    <col min="211" max="211" width="16.15234375" bestFit="1" customWidth="1"/>
    <col min="212" max="229" width="12.53515625" bestFit="1" customWidth="1"/>
    <col min="230" max="230" width="14.84375" bestFit="1" customWidth="1"/>
    <col min="231" max="231" width="15.84375" bestFit="1" customWidth="1"/>
    <col min="232" max="245" width="12.53515625" bestFit="1" customWidth="1"/>
    <col min="246" max="246" width="15.3828125" bestFit="1" customWidth="1"/>
    <col min="247" max="247" width="16.3828125" bestFit="1" customWidth="1"/>
    <col min="248" max="257" width="12.53515625" bestFit="1" customWidth="1"/>
    <col min="258" max="258" width="14.84375" bestFit="1" customWidth="1"/>
    <col min="259" max="259" width="15.84375" bestFit="1" customWidth="1"/>
    <col min="260" max="279" width="12.53515625" bestFit="1" customWidth="1"/>
    <col min="280" max="280" width="14.3046875" bestFit="1" customWidth="1"/>
    <col min="281" max="281" width="15.3046875" bestFit="1" customWidth="1"/>
    <col min="282" max="291" width="12.53515625" bestFit="1" customWidth="1"/>
    <col min="292" max="292" width="15.07421875" bestFit="1" customWidth="1"/>
    <col min="293" max="293" width="16.07421875" bestFit="1" customWidth="1"/>
    <col min="294" max="303" width="12.53515625" bestFit="1" customWidth="1"/>
    <col min="304" max="304" width="15.15234375" bestFit="1" customWidth="1"/>
    <col min="305" max="305" width="16.15234375" bestFit="1" customWidth="1"/>
    <col min="306" max="313" width="12.53515625" bestFit="1" customWidth="1"/>
    <col min="314" max="314" width="14.921875" bestFit="1" customWidth="1"/>
    <col min="315" max="315" width="15.921875" bestFit="1" customWidth="1"/>
    <col min="316" max="333" width="12.53515625" bestFit="1" customWidth="1"/>
    <col min="334" max="334" width="15.23046875" bestFit="1" customWidth="1"/>
    <col min="335" max="335" width="16.23046875" bestFit="1" customWidth="1"/>
    <col min="336" max="351" width="12.53515625" bestFit="1" customWidth="1"/>
    <col min="352" max="352" width="15.23046875" bestFit="1" customWidth="1"/>
    <col min="353" max="353" width="16.23046875" bestFit="1" customWidth="1"/>
    <col min="354" max="354" width="16" bestFit="1" customWidth="1"/>
    <col min="355" max="355" width="17.07421875" bestFit="1" customWidth="1"/>
    <col min="356" max="369" width="12.53515625" bestFit="1" customWidth="1"/>
    <col min="370" max="370" width="14.765625" bestFit="1" customWidth="1"/>
    <col min="371" max="371" width="15.765625" bestFit="1" customWidth="1"/>
    <col min="372" max="383" width="12.53515625" bestFit="1" customWidth="1"/>
    <col min="384" max="384" width="15.07421875" bestFit="1" customWidth="1"/>
    <col min="385" max="385" width="16.07421875" bestFit="1" customWidth="1"/>
    <col min="386" max="386" width="16" bestFit="1" customWidth="1"/>
    <col min="387" max="387" width="17.07421875" bestFit="1" customWidth="1"/>
    <col min="388" max="388" width="16.07421875" bestFit="1" customWidth="1"/>
    <col min="389" max="389" width="17.15234375" bestFit="1" customWidth="1"/>
  </cols>
  <sheetData>
    <row r="1" spans="1:389">
      <c r="A1" t="s">
        <v>4764</v>
      </c>
    </row>
    <row r="5" spans="1:389">
      <c r="B5" s="45" t="s">
        <v>4711</v>
      </c>
      <c r="C5" s="45" t="s">
        <v>4834</v>
      </c>
      <c r="D5" s="45" t="s">
        <v>16</v>
      </c>
      <c r="E5" s="45" t="s">
        <v>4664</v>
      </c>
    </row>
    <row r="6" spans="1:389">
      <c r="B6" t="s">
        <v>4712</v>
      </c>
      <c r="FH6" t="s">
        <v>4858</v>
      </c>
      <c r="FI6" t="s">
        <v>4859</v>
      </c>
      <c r="FJ6" t="s">
        <v>4713</v>
      </c>
      <c r="MP6" t="s">
        <v>4860</v>
      </c>
      <c r="MQ6" t="s">
        <v>4861</v>
      </c>
      <c r="MR6" t="s">
        <v>4714</v>
      </c>
      <c r="NV6" t="s">
        <v>4862</v>
      </c>
      <c r="NW6" t="s">
        <v>4863</v>
      </c>
      <c r="NX6" t="s">
        <v>4768</v>
      </c>
      <c r="NY6" t="s">
        <v>4769</v>
      </c>
    </row>
    <row r="7" spans="1:389">
      <c r="B7" t="s">
        <v>4835</v>
      </c>
      <c r="R7" t="s">
        <v>4864</v>
      </c>
      <c r="S7" t="s">
        <v>4865</v>
      </c>
      <c r="T7" t="s">
        <v>4837</v>
      </c>
      <c r="AB7" t="s">
        <v>4866</v>
      </c>
      <c r="AC7" t="s">
        <v>4867</v>
      </c>
      <c r="AD7" t="s">
        <v>2270</v>
      </c>
      <c r="AN7" t="s">
        <v>4868</v>
      </c>
      <c r="AO7" t="s">
        <v>4869</v>
      </c>
      <c r="AP7" t="s">
        <v>4840</v>
      </c>
      <c r="BD7" t="s">
        <v>4870</v>
      </c>
      <c r="BE7" t="s">
        <v>4871</v>
      </c>
      <c r="BF7" t="s">
        <v>4842</v>
      </c>
      <c r="CB7" t="s">
        <v>4872</v>
      </c>
      <c r="CC7" t="s">
        <v>4873</v>
      </c>
      <c r="CD7" t="s">
        <v>4844</v>
      </c>
      <c r="CP7" t="s">
        <v>4874</v>
      </c>
      <c r="CQ7" t="s">
        <v>4875</v>
      </c>
      <c r="CR7" t="s">
        <v>4846</v>
      </c>
      <c r="DD7" t="s">
        <v>4876</v>
      </c>
      <c r="DE7" t="s">
        <v>4877</v>
      </c>
      <c r="DF7" t="s">
        <v>4848</v>
      </c>
      <c r="DZ7" t="s">
        <v>4878</v>
      </c>
      <c r="EA7" t="s">
        <v>4879</v>
      </c>
      <c r="EB7" t="s">
        <v>4850</v>
      </c>
      <c r="EN7" t="s">
        <v>4880</v>
      </c>
      <c r="EO7" t="s">
        <v>4881</v>
      </c>
      <c r="EP7" t="s">
        <v>4852</v>
      </c>
      <c r="FF7" t="s">
        <v>4882</v>
      </c>
      <c r="FG7" t="s">
        <v>4883</v>
      </c>
      <c r="FJ7" t="s">
        <v>4854</v>
      </c>
      <c r="FX7" t="s">
        <v>4884</v>
      </c>
      <c r="FY7" t="s">
        <v>4885</v>
      </c>
      <c r="FZ7" t="s">
        <v>4856</v>
      </c>
      <c r="GN7" t="s">
        <v>4886</v>
      </c>
      <c r="GO7" t="s">
        <v>4887</v>
      </c>
      <c r="GP7" t="s">
        <v>4835</v>
      </c>
      <c r="HB7" t="s">
        <v>4864</v>
      </c>
      <c r="HC7" t="s">
        <v>4865</v>
      </c>
      <c r="HD7" t="s">
        <v>4837</v>
      </c>
      <c r="HV7" t="s">
        <v>4866</v>
      </c>
      <c r="HW7" t="s">
        <v>4867</v>
      </c>
      <c r="HX7" t="s">
        <v>2270</v>
      </c>
      <c r="IL7" t="s">
        <v>4868</v>
      </c>
      <c r="IM7" t="s">
        <v>4869</v>
      </c>
      <c r="IN7" t="s">
        <v>4840</v>
      </c>
      <c r="IX7" t="s">
        <v>4870</v>
      </c>
      <c r="IY7" t="s">
        <v>4871</v>
      </c>
      <c r="IZ7" t="s">
        <v>4842</v>
      </c>
      <c r="JT7" t="s">
        <v>4872</v>
      </c>
      <c r="JU7" t="s">
        <v>4873</v>
      </c>
      <c r="JV7" t="s">
        <v>4844</v>
      </c>
      <c r="KF7" t="s">
        <v>4874</v>
      </c>
      <c r="KG7" t="s">
        <v>4875</v>
      </c>
      <c r="KH7" t="s">
        <v>4846</v>
      </c>
      <c r="KR7" t="s">
        <v>4876</v>
      </c>
      <c r="KS7" t="s">
        <v>4877</v>
      </c>
      <c r="KT7" t="s">
        <v>4848</v>
      </c>
      <c r="LB7" t="s">
        <v>4878</v>
      </c>
      <c r="LC7" t="s">
        <v>4879</v>
      </c>
      <c r="LD7" t="s">
        <v>4850</v>
      </c>
      <c r="LV7" t="s">
        <v>4880</v>
      </c>
      <c r="LW7" t="s">
        <v>4881</v>
      </c>
      <c r="LX7" t="s">
        <v>4852</v>
      </c>
      <c r="MN7" t="s">
        <v>4882</v>
      </c>
      <c r="MO7" t="s">
        <v>4883</v>
      </c>
      <c r="MR7" t="s">
        <v>4854</v>
      </c>
      <c r="NF7" t="s">
        <v>4884</v>
      </c>
      <c r="NG7" t="s">
        <v>4885</v>
      </c>
      <c r="NH7" t="s">
        <v>4856</v>
      </c>
      <c r="NT7" t="s">
        <v>4886</v>
      </c>
      <c r="NU7" t="s">
        <v>4887</v>
      </c>
    </row>
    <row r="8" spans="1:389">
      <c r="B8" s="11">
        <v>38412</v>
      </c>
      <c r="D8" s="11">
        <v>38414</v>
      </c>
      <c r="F8" s="11">
        <v>38416</v>
      </c>
      <c r="H8" s="11">
        <v>38419</v>
      </c>
      <c r="J8" s="11">
        <v>38420</v>
      </c>
      <c r="L8" s="11">
        <v>38424</v>
      </c>
      <c r="N8" s="11">
        <v>38435</v>
      </c>
      <c r="P8" s="11">
        <v>38441</v>
      </c>
      <c r="T8" s="11">
        <v>38453</v>
      </c>
      <c r="V8" s="11">
        <v>38456</v>
      </c>
      <c r="X8" s="11">
        <v>38459</v>
      </c>
      <c r="Z8" s="11">
        <v>38461</v>
      </c>
      <c r="AD8" s="11">
        <v>38485</v>
      </c>
      <c r="AF8" s="11">
        <v>38486</v>
      </c>
      <c r="AH8" s="11">
        <v>38488</v>
      </c>
      <c r="AJ8" s="11">
        <v>38498</v>
      </c>
      <c r="AL8" s="11">
        <v>38499</v>
      </c>
      <c r="AP8" s="11">
        <v>38504</v>
      </c>
      <c r="AR8" s="11">
        <v>38512</v>
      </c>
      <c r="AT8" s="11">
        <v>38513</v>
      </c>
      <c r="AV8" s="11">
        <v>38514</v>
      </c>
      <c r="AX8" s="11">
        <v>38519</v>
      </c>
      <c r="AZ8" s="11">
        <v>38522</v>
      </c>
      <c r="BB8" s="11">
        <v>38526</v>
      </c>
      <c r="BF8" s="11">
        <v>38536</v>
      </c>
      <c r="BH8" s="11">
        <v>38539</v>
      </c>
      <c r="BJ8" s="11">
        <v>38545</v>
      </c>
      <c r="BL8" s="11">
        <v>38551</v>
      </c>
      <c r="BN8" s="11">
        <v>38552</v>
      </c>
      <c r="BP8" s="11">
        <v>38554</v>
      </c>
      <c r="BR8" s="11">
        <v>38558</v>
      </c>
      <c r="BT8" s="11">
        <v>38559</v>
      </c>
      <c r="BV8" s="11">
        <v>38560</v>
      </c>
      <c r="BX8" s="11">
        <v>38562</v>
      </c>
      <c r="BZ8" s="11">
        <v>38564</v>
      </c>
      <c r="CD8" s="11">
        <v>38566</v>
      </c>
      <c r="CF8" s="11">
        <v>38569</v>
      </c>
      <c r="CH8" s="11">
        <v>38584</v>
      </c>
      <c r="CJ8" s="11">
        <v>38586</v>
      </c>
      <c r="CL8" s="11">
        <v>38590</v>
      </c>
      <c r="CN8" s="11">
        <v>38592</v>
      </c>
      <c r="CR8" s="11">
        <v>38600</v>
      </c>
      <c r="CT8" s="11">
        <v>38601</v>
      </c>
      <c r="CV8" s="11">
        <v>38606</v>
      </c>
      <c r="CX8" s="11">
        <v>38616</v>
      </c>
      <c r="CZ8" s="11">
        <v>38617</v>
      </c>
      <c r="DB8" s="11">
        <v>38622</v>
      </c>
      <c r="DF8" s="11">
        <v>38626</v>
      </c>
      <c r="DH8" s="11">
        <v>38627</v>
      </c>
      <c r="DJ8" s="11">
        <v>38633</v>
      </c>
      <c r="DL8" s="11">
        <v>38636</v>
      </c>
      <c r="DN8" s="11">
        <v>38641</v>
      </c>
      <c r="DP8" s="11">
        <v>38644</v>
      </c>
      <c r="DR8" s="11">
        <v>38645</v>
      </c>
      <c r="DT8" s="11">
        <v>38652</v>
      </c>
      <c r="DV8" s="11">
        <v>38653</v>
      </c>
      <c r="DX8" s="11">
        <v>38656</v>
      </c>
      <c r="EB8" s="11">
        <v>38662</v>
      </c>
      <c r="ED8" s="11">
        <v>38665</v>
      </c>
      <c r="EF8" s="11">
        <v>38673</v>
      </c>
      <c r="EH8" s="11">
        <v>38675</v>
      </c>
      <c r="EJ8" s="11">
        <v>38679</v>
      </c>
      <c r="EL8" s="11">
        <v>38686</v>
      </c>
      <c r="EP8" s="11">
        <v>38687</v>
      </c>
      <c r="ER8" s="11">
        <v>38690</v>
      </c>
      <c r="ET8" s="11">
        <v>38691</v>
      </c>
      <c r="EV8" s="11">
        <v>38692</v>
      </c>
      <c r="EX8" s="11">
        <v>38694</v>
      </c>
      <c r="EZ8" s="11">
        <v>38698</v>
      </c>
      <c r="FB8" s="11">
        <v>38709</v>
      </c>
      <c r="FD8" s="11">
        <v>38710</v>
      </c>
      <c r="FJ8" s="11">
        <v>38720</v>
      </c>
      <c r="FL8" s="11">
        <v>38722</v>
      </c>
      <c r="FN8" s="11">
        <v>38725</v>
      </c>
      <c r="FP8" s="11">
        <v>38728</v>
      </c>
      <c r="FR8" s="11">
        <v>38729</v>
      </c>
      <c r="FT8" s="11">
        <v>38736</v>
      </c>
      <c r="FV8" s="11">
        <v>38742</v>
      </c>
      <c r="FZ8" s="11">
        <v>38753</v>
      </c>
      <c r="GB8" s="11">
        <v>38759</v>
      </c>
      <c r="GD8" s="11">
        <v>38761</v>
      </c>
      <c r="GF8" s="11">
        <v>38763</v>
      </c>
      <c r="GH8" s="11">
        <v>38765</v>
      </c>
      <c r="GJ8" s="11">
        <v>38769</v>
      </c>
      <c r="GL8" s="11">
        <v>38776</v>
      </c>
      <c r="GP8" s="11">
        <v>38778</v>
      </c>
      <c r="GR8" s="11">
        <v>38785</v>
      </c>
      <c r="GT8" s="11">
        <v>38791</v>
      </c>
      <c r="GV8" s="11">
        <v>38795</v>
      </c>
      <c r="GX8" s="11">
        <v>38796</v>
      </c>
      <c r="GZ8" s="11">
        <v>38805</v>
      </c>
      <c r="HD8" s="11">
        <v>38808</v>
      </c>
      <c r="HF8" s="11">
        <v>38810</v>
      </c>
      <c r="HH8" s="11">
        <v>38811</v>
      </c>
      <c r="HJ8" s="11">
        <v>38816</v>
      </c>
      <c r="HL8" s="11">
        <v>38827</v>
      </c>
      <c r="HN8" s="11">
        <v>38828</v>
      </c>
      <c r="HP8" s="11">
        <v>38831</v>
      </c>
      <c r="HR8" s="11">
        <v>38835</v>
      </c>
      <c r="HT8" s="11">
        <v>38837</v>
      </c>
      <c r="HX8" s="11">
        <v>38838</v>
      </c>
      <c r="HZ8" s="11">
        <v>38844</v>
      </c>
      <c r="IB8" s="11">
        <v>38852</v>
      </c>
      <c r="ID8" s="11">
        <v>38853</v>
      </c>
      <c r="IF8" s="11">
        <v>38855</v>
      </c>
      <c r="IH8" s="11">
        <v>38856</v>
      </c>
      <c r="IJ8" s="11">
        <v>38866</v>
      </c>
      <c r="IN8" s="11">
        <v>38869</v>
      </c>
      <c r="IP8" s="11">
        <v>38872</v>
      </c>
      <c r="IR8" s="11">
        <v>38884</v>
      </c>
      <c r="IT8" s="11">
        <v>38893</v>
      </c>
      <c r="IV8" s="11">
        <v>38896</v>
      </c>
      <c r="IZ8" s="11">
        <v>38903</v>
      </c>
      <c r="JB8" s="11">
        <v>38909</v>
      </c>
      <c r="JD8" s="11">
        <v>38911</v>
      </c>
      <c r="JF8" s="11">
        <v>38912</v>
      </c>
      <c r="JH8" s="11">
        <v>38914</v>
      </c>
      <c r="JJ8" s="11">
        <v>38921</v>
      </c>
      <c r="JL8" s="11">
        <v>38923</v>
      </c>
      <c r="JN8" s="11">
        <v>38925</v>
      </c>
      <c r="JP8" s="11">
        <v>38926</v>
      </c>
      <c r="JR8" s="11">
        <v>38928</v>
      </c>
      <c r="JV8" s="11">
        <v>38930</v>
      </c>
      <c r="JX8" s="11">
        <v>38933</v>
      </c>
      <c r="JZ8" s="11">
        <v>38936</v>
      </c>
      <c r="KB8" s="11">
        <v>38957</v>
      </c>
      <c r="KD8" s="11">
        <v>38958</v>
      </c>
      <c r="KH8" s="11">
        <v>38964</v>
      </c>
      <c r="KJ8" s="11">
        <v>38966</v>
      </c>
      <c r="KL8" s="11">
        <v>38970</v>
      </c>
      <c r="KN8" s="11">
        <v>38987</v>
      </c>
      <c r="KP8" s="11">
        <v>38990</v>
      </c>
      <c r="KT8" s="11">
        <v>38999</v>
      </c>
      <c r="KV8" s="11">
        <v>39002</v>
      </c>
      <c r="KX8" s="11">
        <v>39005</v>
      </c>
      <c r="KZ8" s="11">
        <v>39008</v>
      </c>
      <c r="LD8" s="11">
        <v>39023</v>
      </c>
      <c r="LF8" s="11">
        <v>39024</v>
      </c>
      <c r="LH8" s="11">
        <v>39030</v>
      </c>
      <c r="LJ8" s="11">
        <v>39033</v>
      </c>
      <c r="LL8" s="11">
        <v>39034</v>
      </c>
      <c r="LN8" s="11">
        <v>39035</v>
      </c>
      <c r="LP8" s="11">
        <v>39041</v>
      </c>
      <c r="LR8" s="11">
        <v>39047</v>
      </c>
      <c r="LT8" s="11">
        <v>39048</v>
      </c>
      <c r="LX8" s="11">
        <v>39053</v>
      </c>
      <c r="LZ8" s="11">
        <v>39054</v>
      </c>
      <c r="MB8" s="11">
        <v>39055</v>
      </c>
      <c r="MD8" s="11">
        <v>39059</v>
      </c>
      <c r="MF8" s="11">
        <v>39070</v>
      </c>
      <c r="MH8" s="11">
        <v>39073</v>
      </c>
      <c r="MJ8" s="11">
        <v>39074</v>
      </c>
      <c r="ML8" s="11">
        <v>39080</v>
      </c>
      <c r="MR8" s="11">
        <v>39086</v>
      </c>
      <c r="MT8" s="11">
        <v>39087</v>
      </c>
      <c r="MV8" s="11">
        <v>39088</v>
      </c>
      <c r="MX8" s="11">
        <v>39090</v>
      </c>
      <c r="MZ8" s="11">
        <v>39098</v>
      </c>
      <c r="NB8" s="11">
        <v>39101</v>
      </c>
      <c r="ND8" s="11">
        <v>39113</v>
      </c>
      <c r="NH8" s="11">
        <v>39115</v>
      </c>
      <c r="NJ8" s="11">
        <v>39118</v>
      </c>
      <c r="NL8" s="11">
        <v>39121</v>
      </c>
      <c r="NN8" s="11">
        <v>39131</v>
      </c>
      <c r="NP8" s="11">
        <v>39132</v>
      </c>
      <c r="NR8" s="11">
        <v>39136</v>
      </c>
    </row>
    <row r="9" spans="1:389">
      <c r="A9" s="45" t="s">
        <v>239</v>
      </c>
      <c r="B9" t="s">
        <v>2204</v>
      </c>
      <c r="C9" t="s">
        <v>4770</v>
      </c>
      <c r="D9" t="s">
        <v>2204</v>
      </c>
      <c r="E9" t="s">
        <v>4770</v>
      </c>
      <c r="F9" t="s">
        <v>2204</v>
      </c>
      <c r="G9" t="s">
        <v>4770</v>
      </c>
      <c r="H9" t="s">
        <v>2204</v>
      </c>
      <c r="I9" t="s">
        <v>4770</v>
      </c>
      <c r="J9" t="s">
        <v>2204</v>
      </c>
      <c r="K9" t="s">
        <v>4770</v>
      </c>
      <c r="L9" t="s">
        <v>2204</v>
      </c>
      <c r="M9" t="s">
        <v>4770</v>
      </c>
      <c r="N9" t="s">
        <v>2204</v>
      </c>
      <c r="O9" t="s">
        <v>4770</v>
      </c>
      <c r="P9" t="s">
        <v>2204</v>
      </c>
      <c r="Q9" t="s">
        <v>4770</v>
      </c>
      <c r="T9" t="s">
        <v>2204</v>
      </c>
      <c r="U9" t="s">
        <v>4770</v>
      </c>
      <c r="V9" t="s">
        <v>2204</v>
      </c>
      <c r="W9" t="s">
        <v>4770</v>
      </c>
      <c r="X9" t="s">
        <v>2204</v>
      </c>
      <c r="Y9" t="s">
        <v>4770</v>
      </c>
      <c r="Z9" t="s">
        <v>2204</v>
      </c>
      <c r="AA9" t="s">
        <v>4770</v>
      </c>
      <c r="AD9" t="s">
        <v>2204</v>
      </c>
      <c r="AE9" t="s">
        <v>4770</v>
      </c>
      <c r="AF9" t="s">
        <v>2204</v>
      </c>
      <c r="AG9" t="s">
        <v>4770</v>
      </c>
      <c r="AH9" t="s">
        <v>2204</v>
      </c>
      <c r="AI9" t="s">
        <v>4770</v>
      </c>
      <c r="AJ9" t="s">
        <v>2204</v>
      </c>
      <c r="AK9" t="s">
        <v>4770</v>
      </c>
      <c r="AL9" t="s">
        <v>2204</v>
      </c>
      <c r="AM9" t="s">
        <v>4770</v>
      </c>
      <c r="AP9" t="s">
        <v>2204</v>
      </c>
      <c r="AQ9" t="s">
        <v>4770</v>
      </c>
      <c r="AR9" t="s">
        <v>2204</v>
      </c>
      <c r="AS9" t="s">
        <v>4770</v>
      </c>
      <c r="AT9" t="s">
        <v>2204</v>
      </c>
      <c r="AU9" t="s">
        <v>4770</v>
      </c>
      <c r="AV9" t="s">
        <v>2204</v>
      </c>
      <c r="AW9" t="s">
        <v>4770</v>
      </c>
      <c r="AX9" t="s">
        <v>2204</v>
      </c>
      <c r="AY9" t="s">
        <v>4770</v>
      </c>
      <c r="AZ9" t="s">
        <v>2204</v>
      </c>
      <c r="BA9" t="s">
        <v>4770</v>
      </c>
      <c r="BB9" t="s">
        <v>2204</v>
      </c>
      <c r="BC9" t="s">
        <v>4770</v>
      </c>
      <c r="BF9" t="s">
        <v>2204</v>
      </c>
      <c r="BG9" t="s">
        <v>4770</v>
      </c>
      <c r="BH9" t="s">
        <v>2204</v>
      </c>
      <c r="BI9" t="s">
        <v>4770</v>
      </c>
      <c r="BJ9" t="s">
        <v>2204</v>
      </c>
      <c r="BK9" t="s">
        <v>4770</v>
      </c>
      <c r="BL9" t="s">
        <v>2204</v>
      </c>
      <c r="BM9" t="s">
        <v>4770</v>
      </c>
      <c r="BN9" t="s">
        <v>2204</v>
      </c>
      <c r="BO9" t="s">
        <v>4770</v>
      </c>
      <c r="BP9" t="s">
        <v>2204</v>
      </c>
      <c r="BQ9" t="s">
        <v>4770</v>
      </c>
      <c r="BR9" t="s">
        <v>2204</v>
      </c>
      <c r="BS9" t="s">
        <v>4770</v>
      </c>
      <c r="BT9" t="s">
        <v>2204</v>
      </c>
      <c r="BU9" t="s">
        <v>4770</v>
      </c>
      <c r="BV9" t="s">
        <v>2204</v>
      </c>
      <c r="BW9" t="s">
        <v>4770</v>
      </c>
      <c r="BX9" t="s">
        <v>2204</v>
      </c>
      <c r="BY9" t="s">
        <v>4770</v>
      </c>
      <c r="BZ9" t="s">
        <v>2204</v>
      </c>
      <c r="CA9" t="s">
        <v>4770</v>
      </c>
      <c r="CD9" t="s">
        <v>2204</v>
      </c>
      <c r="CE9" t="s">
        <v>4770</v>
      </c>
      <c r="CF9" t="s">
        <v>2204</v>
      </c>
      <c r="CG9" t="s">
        <v>4770</v>
      </c>
      <c r="CH9" t="s">
        <v>2204</v>
      </c>
      <c r="CI9" t="s">
        <v>4770</v>
      </c>
      <c r="CJ9" t="s">
        <v>2204</v>
      </c>
      <c r="CK9" t="s">
        <v>4770</v>
      </c>
      <c r="CL9" t="s">
        <v>2204</v>
      </c>
      <c r="CM9" t="s">
        <v>4770</v>
      </c>
      <c r="CN9" t="s">
        <v>2204</v>
      </c>
      <c r="CO9" t="s">
        <v>4770</v>
      </c>
      <c r="CR9" t="s">
        <v>2204</v>
      </c>
      <c r="CS9" t="s">
        <v>4770</v>
      </c>
      <c r="CT9" t="s">
        <v>2204</v>
      </c>
      <c r="CU9" t="s">
        <v>4770</v>
      </c>
      <c r="CV9" t="s">
        <v>2204</v>
      </c>
      <c r="CW9" t="s">
        <v>4770</v>
      </c>
      <c r="CX9" t="s">
        <v>2204</v>
      </c>
      <c r="CY9" t="s">
        <v>4770</v>
      </c>
      <c r="CZ9" t="s">
        <v>2204</v>
      </c>
      <c r="DA9" t="s">
        <v>4770</v>
      </c>
      <c r="DB9" t="s">
        <v>2204</v>
      </c>
      <c r="DC9" t="s">
        <v>4770</v>
      </c>
      <c r="DF9" t="s">
        <v>2204</v>
      </c>
      <c r="DG9" t="s">
        <v>4770</v>
      </c>
      <c r="DH9" t="s">
        <v>2204</v>
      </c>
      <c r="DI9" t="s">
        <v>4770</v>
      </c>
      <c r="DJ9" t="s">
        <v>2204</v>
      </c>
      <c r="DK9" t="s">
        <v>4770</v>
      </c>
      <c r="DL9" t="s">
        <v>2204</v>
      </c>
      <c r="DM9" t="s">
        <v>4770</v>
      </c>
      <c r="DN9" t="s">
        <v>2204</v>
      </c>
      <c r="DO9" t="s">
        <v>4770</v>
      </c>
      <c r="DP9" t="s">
        <v>2204</v>
      </c>
      <c r="DQ9" t="s">
        <v>4770</v>
      </c>
      <c r="DR9" t="s">
        <v>2204</v>
      </c>
      <c r="DS9" t="s">
        <v>4770</v>
      </c>
      <c r="DT9" t="s">
        <v>2204</v>
      </c>
      <c r="DU9" t="s">
        <v>4770</v>
      </c>
      <c r="DV9" t="s">
        <v>2204</v>
      </c>
      <c r="DW9" t="s">
        <v>4770</v>
      </c>
      <c r="DX9" t="s">
        <v>2204</v>
      </c>
      <c r="DY9" t="s">
        <v>4770</v>
      </c>
      <c r="EB9" t="s">
        <v>2204</v>
      </c>
      <c r="EC9" t="s">
        <v>4770</v>
      </c>
      <c r="ED9" t="s">
        <v>2204</v>
      </c>
      <c r="EE9" t="s">
        <v>4770</v>
      </c>
      <c r="EF9" t="s">
        <v>2204</v>
      </c>
      <c r="EG9" t="s">
        <v>4770</v>
      </c>
      <c r="EH9" t="s">
        <v>2204</v>
      </c>
      <c r="EI9" t="s">
        <v>4770</v>
      </c>
      <c r="EJ9" t="s">
        <v>2204</v>
      </c>
      <c r="EK9" t="s">
        <v>4770</v>
      </c>
      <c r="EL9" t="s">
        <v>2204</v>
      </c>
      <c r="EM9" t="s">
        <v>4770</v>
      </c>
      <c r="EP9" t="s">
        <v>2204</v>
      </c>
      <c r="EQ9" t="s">
        <v>4770</v>
      </c>
      <c r="ER9" t="s">
        <v>2204</v>
      </c>
      <c r="ES9" t="s">
        <v>4770</v>
      </c>
      <c r="ET9" t="s">
        <v>2204</v>
      </c>
      <c r="EU9" t="s">
        <v>4770</v>
      </c>
      <c r="EV9" t="s">
        <v>2204</v>
      </c>
      <c r="EW9" t="s">
        <v>4770</v>
      </c>
      <c r="EX9" t="s">
        <v>2204</v>
      </c>
      <c r="EY9" t="s">
        <v>4770</v>
      </c>
      <c r="EZ9" t="s">
        <v>2204</v>
      </c>
      <c r="FA9" t="s">
        <v>4770</v>
      </c>
      <c r="FB9" t="s">
        <v>2204</v>
      </c>
      <c r="FC9" t="s">
        <v>4770</v>
      </c>
      <c r="FD9" t="s">
        <v>2204</v>
      </c>
      <c r="FE9" t="s">
        <v>4770</v>
      </c>
      <c r="FJ9" t="s">
        <v>2204</v>
      </c>
      <c r="FK9" t="s">
        <v>4770</v>
      </c>
      <c r="FL9" t="s">
        <v>2204</v>
      </c>
      <c r="FM9" t="s">
        <v>4770</v>
      </c>
      <c r="FN9" t="s">
        <v>2204</v>
      </c>
      <c r="FO9" t="s">
        <v>4770</v>
      </c>
      <c r="FP9" t="s">
        <v>2204</v>
      </c>
      <c r="FQ9" t="s">
        <v>4770</v>
      </c>
      <c r="FR9" t="s">
        <v>2204</v>
      </c>
      <c r="FS9" t="s">
        <v>4770</v>
      </c>
      <c r="FT9" t="s">
        <v>2204</v>
      </c>
      <c r="FU9" t="s">
        <v>4770</v>
      </c>
      <c r="FV9" t="s">
        <v>2204</v>
      </c>
      <c r="FW9" t="s">
        <v>4770</v>
      </c>
      <c r="FZ9" t="s">
        <v>2204</v>
      </c>
      <c r="GA9" t="s">
        <v>4770</v>
      </c>
      <c r="GB9" t="s">
        <v>2204</v>
      </c>
      <c r="GC9" t="s">
        <v>4770</v>
      </c>
      <c r="GD9" t="s">
        <v>2204</v>
      </c>
      <c r="GE9" t="s">
        <v>4770</v>
      </c>
      <c r="GF9" t="s">
        <v>2204</v>
      </c>
      <c r="GG9" t="s">
        <v>4770</v>
      </c>
      <c r="GH9" t="s">
        <v>2204</v>
      </c>
      <c r="GI9" t="s">
        <v>4770</v>
      </c>
      <c r="GJ9" t="s">
        <v>2204</v>
      </c>
      <c r="GK9" t="s">
        <v>4770</v>
      </c>
      <c r="GL9" t="s">
        <v>2204</v>
      </c>
      <c r="GM9" t="s">
        <v>4770</v>
      </c>
      <c r="GP9" t="s">
        <v>2204</v>
      </c>
      <c r="GQ9" t="s">
        <v>4770</v>
      </c>
      <c r="GR9" t="s">
        <v>2204</v>
      </c>
      <c r="GS9" t="s">
        <v>4770</v>
      </c>
      <c r="GT9" t="s">
        <v>2204</v>
      </c>
      <c r="GU9" t="s">
        <v>4770</v>
      </c>
      <c r="GV9" t="s">
        <v>2204</v>
      </c>
      <c r="GW9" t="s">
        <v>4770</v>
      </c>
      <c r="GX9" t="s">
        <v>2204</v>
      </c>
      <c r="GY9" t="s">
        <v>4770</v>
      </c>
      <c r="GZ9" t="s">
        <v>2204</v>
      </c>
      <c r="HA9" t="s">
        <v>4770</v>
      </c>
      <c r="HD9" t="s">
        <v>2204</v>
      </c>
      <c r="HE9" t="s">
        <v>4770</v>
      </c>
      <c r="HF9" t="s">
        <v>2204</v>
      </c>
      <c r="HG9" t="s">
        <v>4770</v>
      </c>
      <c r="HH9" t="s">
        <v>2204</v>
      </c>
      <c r="HI9" t="s">
        <v>4770</v>
      </c>
      <c r="HJ9" t="s">
        <v>2204</v>
      </c>
      <c r="HK9" t="s">
        <v>4770</v>
      </c>
      <c r="HL9" t="s">
        <v>2204</v>
      </c>
      <c r="HM9" t="s">
        <v>4770</v>
      </c>
      <c r="HN9" t="s">
        <v>2204</v>
      </c>
      <c r="HO9" t="s">
        <v>4770</v>
      </c>
      <c r="HP9" t="s">
        <v>2204</v>
      </c>
      <c r="HQ9" t="s">
        <v>4770</v>
      </c>
      <c r="HR9" t="s">
        <v>2204</v>
      </c>
      <c r="HS9" t="s">
        <v>4770</v>
      </c>
      <c r="HT9" t="s">
        <v>2204</v>
      </c>
      <c r="HU9" t="s">
        <v>4770</v>
      </c>
      <c r="HX9" t="s">
        <v>2204</v>
      </c>
      <c r="HY9" t="s">
        <v>4770</v>
      </c>
      <c r="HZ9" t="s">
        <v>2204</v>
      </c>
      <c r="IA9" t="s">
        <v>4770</v>
      </c>
      <c r="IB9" t="s">
        <v>2204</v>
      </c>
      <c r="IC9" t="s">
        <v>4770</v>
      </c>
      <c r="ID9" t="s">
        <v>2204</v>
      </c>
      <c r="IE9" t="s">
        <v>4770</v>
      </c>
      <c r="IF9" t="s">
        <v>2204</v>
      </c>
      <c r="IG9" t="s">
        <v>4770</v>
      </c>
      <c r="IH9" t="s">
        <v>2204</v>
      </c>
      <c r="II9" t="s">
        <v>4770</v>
      </c>
      <c r="IJ9" t="s">
        <v>2204</v>
      </c>
      <c r="IK9" t="s">
        <v>4770</v>
      </c>
      <c r="IN9" t="s">
        <v>2204</v>
      </c>
      <c r="IO9" t="s">
        <v>4770</v>
      </c>
      <c r="IP9" t="s">
        <v>2204</v>
      </c>
      <c r="IQ9" t="s">
        <v>4770</v>
      </c>
      <c r="IR9" t="s">
        <v>2204</v>
      </c>
      <c r="IS9" t="s">
        <v>4770</v>
      </c>
      <c r="IT9" t="s">
        <v>2204</v>
      </c>
      <c r="IU9" t="s">
        <v>4770</v>
      </c>
      <c r="IV9" t="s">
        <v>2204</v>
      </c>
      <c r="IW9" t="s">
        <v>4770</v>
      </c>
      <c r="IZ9" t="s">
        <v>2204</v>
      </c>
      <c r="JA9" t="s">
        <v>4770</v>
      </c>
      <c r="JB9" t="s">
        <v>2204</v>
      </c>
      <c r="JC9" t="s">
        <v>4770</v>
      </c>
      <c r="JD9" t="s">
        <v>2204</v>
      </c>
      <c r="JE9" t="s">
        <v>4770</v>
      </c>
      <c r="JF9" t="s">
        <v>2204</v>
      </c>
      <c r="JG9" t="s">
        <v>4770</v>
      </c>
      <c r="JH9" t="s">
        <v>2204</v>
      </c>
      <c r="JI9" t="s">
        <v>4770</v>
      </c>
      <c r="JJ9" t="s">
        <v>2204</v>
      </c>
      <c r="JK9" t="s">
        <v>4770</v>
      </c>
      <c r="JL9" t="s">
        <v>2204</v>
      </c>
      <c r="JM9" t="s">
        <v>4770</v>
      </c>
      <c r="JN9" t="s">
        <v>2204</v>
      </c>
      <c r="JO9" t="s">
        <v>4770</v>
      </c>
      <c r="JP9" t="s">
        <v>2204</v>
      </c>
      <c r="JQ9" t="s">
        <v>4770</v>
      </c>
      <c r="JR9" t="s">
        <v>2204</v>
      </c>
      <c r="JS9" t="s">
        <v>4770</v>
      </c>
      <c r="JV9" t="s">
        <v>2204</v>
      </c>
      <c r="JW9" t="s">
        <v>4770</v>
      </c>
      <c r="JX9" t="s">
        <v>2204</v>
      </c>
      <c r="JY9" t="s">
        <v>4770</v>
      </c>
      <c r="JZ9" t="s">
        <v>2204</v>
      </c>
      <c r="KA9" t="s">
        <v>4770</v>
      </c>
      <c r="KB9" t="s">
        <v>2204</v>
      </c>
      <c r="KC9" t="s">
        <v>4770</v>
      </c>
      <c r="KD9" t="s">
        <v>2204</v>
      </c>
      <c r="KE9" t="s">
        <v>4770</v>
      </c>
      <c r="KH9" t="s">
        <v>2204</v>
      </c>
      <c r="KI9" t="s">
        <v>4770</v>
      </c>
      <c r="KJ9" t="s">
        <v>2204</v>
      </c>
      <c r="KK9" t="s">
        <v>4770</v>
      </c>
      <c r="KL9" t="s">
        <v>2204</v>
      </c>
      <c r="KM9" t="s">
        <v>4770</v>
      </c>
      <c r="KN9" t="s">
        <v>2204</v>
      </c>
      <c r="KO9" t="s">
        <v>4770</v>
      </c>
      <c r="KP9" t="s">
        <v>2204</v>
      </c>
      <c r="KQ9" t="s">
        <v>4770</v>
      </c>
      <c r="KT9" t="s">
        <v>2204</v>
      </c>
      <c r="KU9" t="s">
        <v>4770</v>
      </c>
      <c r="KV9" t="s">
        <v>2204</v>
      </c>
      <c r="KW9" t="s">
        <v>4770</v>
      </c>
      <c r="KX9" t="s">
        <v>2204</v>
      </c>
      <c r="KY9" t="s">
        <v>4770</v>
      </c>
      <c r="KZ9" t="s">
        <v>2204</v>
      </c>
      <c r="LA9" t="s">
        <v>4770</v>
      </c>
      <c r="LD9" t="s">
        <v>2204</v>
      </c>
      <c r="LE9" t="s">
        <v>4770</v>
      </c>
      <c r="LF9" t="s">
        <v>2204</v>
      </c>
      <c r="LG9" t="s">
        <v>4770</v>
      </c>
      <c r="LH9" t="s">
        <v>2204</v>
      </c>
      <c r="LI9" t="s">
        <v>4770</v>
      </c>
      <c r="LJ9" t="s">
        <v>2204</v>
      </c>
      <c r="LK9" t="s">
        <v>4770</v>
      </c>
      <c r="LL9" t="s">
        <v>2204</v>
      </c>
      <c r="LM9" t="s">
        <v>4770</v>
      </c>
      <c r="LN9" t="s">
        <v>2204</v>
      </c>
      <c r="LO9" t="s">
        <v>4770</v>
      </c>
      <c r="LP9" t="s">
        <v>2204</v>
      </c>
      <c r="LQ9" t="s">
        <v>4770</v>
      </c>
      <c r="LR9" t="s">
        <v>2204</v>
      </c>
      <c r="LS9" t="s">
        <v>4770</v>
      </c>
      <c r="LT9" t="s">
        <v>2204</v>
      </c>
      <c r="LU9" t="s">
        <v>4770</v>
      </c>
      <c r="LX9" t="s">
        <v>2204</v>
      </c>
      <c r="LY9" t="s">
        <v>4770</v>
      </c>
      <c r="LZ9" t="s">
        <v>2204</v>
      </c>
      <c r="MA9" t="s">
        <v>4770</v>
      </c>
      <c r="MB9" t="s">
        <v>2204</v>
      </c>
      <c r="MC9" t="s">
        <v>4770</v>
      </c>
      <c r="MD9" t="s">
        <v>2204</v>
      </c>
      <c r="ME9" t="s">
        <v>4770</v>
      </c>
      <c r="MF9" t="s">
        <v>2204</v>
      </c>
      <c r="MG9" t="s">
        <v>4770</v>
      </c>
      <c r="MH9" t="s">
        <v>2204</v>
      </c>
      <c r="MI9" t="s">
        <v>4770</v>
      </c>
      <c r="MJ9" t="s">
        <v>2204</v>
      </c>
      <c r="MK9" t="s">
        <v>4770</v>
      </c>
      <c r="ML9" t="s">
        <v>2204</v>
      </c>
      <c r="MM9" t="s">
        <v>4770</v>
      </c>
      <c r="MR9" t="s">
        <v>2204</v>
      </c>
      <c r="MS9" t="s">
        <v>4770</v>
      </c>
      <c r="MT9" t="s">
        <v>2204</v>
      </c>
      <c r="MU9" t="s">
        <v>4770</v>
      </c>
      <c r="MV9" t="s">
        <v>2204</v>
      </c>
      <c r="MW9" t="s">
        <v>4770</v>
      </c>
      <c r="MX9" t="s">
        <v>2204</v>
      </c>
      <c r="MY9" t="s">
        <v>4770</v>
      </c>
      <c r="MZ9" t="s">
        <v>2204</v>
      </c>
      <c r="NA9" t="s">
        <v>4770</v>
      </c>
      <c r="NB9" t="s">
        <v>2204</v>
      </c>
      <c r="NC9" t="s">
        <v>4770</v>
      </c>
      <c r="ND9" t="s">
        <v>2204</v>
      </c>
      <c r="NE9" t="s">
        <v>4770</v>
      </c>
      <c r="NH9" t="s">
        <v>2204</v>
      </c>
      <c r="NI9" t="s">
        <v>4770</v>
      </c>
      <c r="NJ9" t="s">
        <v>2204</v>
      </c>
      <c r="NK9" t="s">
        <v>4770</v>
      </c>
      <c r="NL9" t="s">
        <v>2204</v>
      </c>
      <c r="NM9" t="s">
        <v>4770</v>
      </c>
      <c r="NN9" t="s">
        <v>2204</v>
      </c>
      <c r="NO9" t="s">
        <v>4770</v>
      </c>
      <c r="NP9" t="s">
        <v>2204</v>
      </c>
      <c r="NQ9" t="s">
        <v>4770</v>
      </c>
      <c r="NR9" t="s">
        <v>2204</v>
      </c>
      <c r="NS9" t="s">
        <v>4770</v>
      </c>
    </row>
    <row r="10" spans="1:389">
      <c r="A10" t="s">
        <v>247</v>
      </c>
      <c r="B10" s="150">
        <v>3738</v>
      </c>
      <c r="C10" s="150">
        <v>3738</v>
      </c>
      <c r="D10" s="150"/>
      <c r="E10" s="150"/>
      <c r="F10" s="150">
        <v>2299</v>
      </c>
      <c r="G10" s="150">
        <v>2299</v>
      </c>
      <c r="H10" s="150"/>
      <c r="I10" s="150"/>
      <c r="J10" s="150"/>
      <c r="K10" s="150"/>
      <c r="L10" s="150"/>
      <c r="M10" s="150"/>
      <c r="N10" s="150">
        <v>7315</v>
      </c>
      <c r="O10" s="150">
        <v>7315</v>
      </c>
      <c r="P10" s="150"/>
      <c r="Q10" s="150"/>
      <c r="R10" s="150">
        <v>13352</v>
      </c>
      <c r="S10" s="150">
        <v>13352</v>
      </c>
      <c r="T10" s="150">
        <v>9786</v>
      </c>
      <c r="U10" s="150">
        <v>9786</v>
      </c>
      <c r="V10" s="150"/>
      <c r="W10" s="150"/>
      <c r="X10" s="150">
        <v>5936</v>
      </c>
      <c r="Y10" s="150">
        <v>5936</v>
      </c>
      <c r="Z10" s="150"/>
      <c r="AA10" s="150"/>
      <c r="AB10" s="150">
        <v>15722</v>
      </c>
      <c r="AC10" s="150">
        <v>15722</v>
      </c>
      <c r="AD10" s="150"/>
      <c r="AE10" s="150"/>
      <c r="AF10" s="150"/>
      <c r="AG10" s="150"/>
      <c r="AH10" s="150"/>
      <c r="AI10" s="150"/>
      <c r="AJ10" s="150"/>
      <c r="AK10" s="150"/>
      <c r="AL10" s="150"/>
      <c r="AM10" s="150"/>
      <c r="AN10" s="150"/>
      <c r="AO10" s="150"/>
      <c r="AP10" s="150"/>
      <c r="AQ10" s="150"/>
      <c r="AR10" s="150"/>
      <c r="AS10" s="150"/>
      <c r="AT10" s="150"/>
      <c r="AU10" s="150"/>
      <c r="AV10" s="150">
        <v>42</v>
      </c>
      <c r="AW10" s="150">
        <v>42</v>
      </c>
      <c r="AX10" s="150"/>
      <c r="AY10" s="150"/>
      <c r="AZ10" s="150">
        <v>3210</v>
      </c>
      <c r="BA10" s="150">
        <v>3210</v>
      </c>
      <c r="BB10" s="150">
        <v>8470</v>
      </c>
      <c r="BC10" s="150">
        <v>8470</v>
      </c>
      <c r="BD10" s="150">
        <v>11722</v>
      </c>
      <c r="BE10" s="150">
        <v>11722</v>
      </c>
      <c r="BF10" s="150"/>
      <c r="BG10" s="150"/>
      <c r="BH10" s="150"/>
      <c r="BI10" s="150"/>
      <c r="BJ10" s="150">
        <v>1968</v>
      </c>
      <c r="BK10" s="150">
        <v>1968</v>
      </c>
      <c r="BL10" s="150"/>
      <c r="BM10" s="150"/>
      <c r="BN10" s="150">
        <v>4767</v>
      </c>
      <c r="BO10" s="150">
        <v>4767</v>
      </c>
      <c r="BP10" s="150">
        <v>2400</v>
      </c>
      <c r="BQ10" s="150">
        <v>2400</v>
      </c>
      <c r="BR10" s="150">
        <v>7847</v>
      </c>
      <c r="BS10" s="150">
        <v>7847</v>
      </c>
      <c r="BT10" s="150"/>
      <c r="BU10" s="150"/>
      <c r="BV10" s="150">
        <v>968</v>
      </c>
      <c r="BW10" s="150">
        <v>968</v>
      </c>
      <c r="BX10" s="150"/>
      <c r="BY10" s="150"/>
      <c r="BZ10" s="150"/>
      <c r="CA10" s="150"/>
      <c r="CB10" s="150">
        <v>17950</v>
      </c>
      <c r="CC10" s="150">
        <v>17950</v>
      </c>
      <c r="CD10" s="150"/>
      <c r="CE10" s="150"/>
      <c r="CF10" s="150"/>
      <c r="CG10" s="150"/>
      <c r="CH10" s="150">
        <v>1800</v>
      </c>
      <c r="CI10" s="150">
        <v>1800</v>
      </c>
      <c r="CJ10" s="150">
        <v>5313</v>
      </c>
      <c r="CK10" s="150">
        <v>5313</v>
      </c>
      <c r="CL10" s="150"/>
      <c r="CM10" s="150"/>
      <c r="CN10" s="150"/>
      <c r="CO10" s="150"/>
      <c r="CP10" s="150">
        <v>7113</v>
      </c>
      <c r="CQ10" s="150">
        <v>7113</v>
      </c>
      <c r="CR10" s="150"/>
      <c r="CS10" s="150"/>
      <c r="CT10" s="150"/>
      <c r="CU10" s="150"/>
      <c r="CV10" s="150"/>
      <c r="CW10" s="150"/>
      <c r="CX10" s="150">
        <v>10213</v>
      </c>
      <c r="CY10" s="150">
        <v>10213</v>
      </c>
      <c r="CZ10" s="150">
        <v>819</v>
      </c>
      <c r="DA10" s="150">
        <v>819</v>
      </c>
      <c r="DB10" s="150">
        <v>1240</v>
      </c>
      <c r="DC10" s="150">
        <v>1240</v>
      </c>
      <c r="DD10" s="150">
        <v>12272</v>
      </c>
      <c r="DE10" s="150">
        <v>12272</v>
      </c>
      <c r="DF10" s="150"/>
      <c r="DG10" s="150"/>
      <c r="DH10" s="150"/>
      <c r="DI10" s="150"/>
      <c r="DJ10" s="150">
        <v>210</v>
      </c>
      <c r="DK10" s="150">
        <v>210</v>
      </c>
      <c r="DL10" s="150">
        <v>5152</v>
      </c>
      <c r="DM10" s="150">
        <v>5152</v>
      </c>
      <c r="DN10" s="150"/>
      <c r="DO10" s="150"/>
      <c r="DP10" s="150"/>
      <c r="DQ10" s="150"/>
      <c r="DR10" s="150"/>
      <c r="DS10" s="150"/>
      <c r="DT10" s="150"/>
      <c r="DU10" s="150"/>
      <c r="DV10" s="150"/>
      <c r="DW10" s="150"/>
      <c r="DX10" s="150"/>
      <c r="DY10" s="150"/>
      <c r="DZ10" s="150">
        <v>5362</v>
      </c>
      <c r="EA10" s="150">
        <v>5362</v>
      </c>
      <c r="EB10" s="150"/>
      <c r="EC10" s="150"/>
      <c r="ED10" s="150">
        <v>1600</v>
      </c>
      <c r="EE10" s="150">
        <v>1600</v>
      </c>
      <c r="EF10" s="150"/>
      <c r="EG10" s="150"/>
      <c r="EH10" s="150"/>
      <c r="EI10" s="150"/>
      <c r="EJ10" s="150"/>
      <c r="EK10" s="150"/>
      <c r="EL10" s="150">
        <v>1078</v>
      </c>
      <c r="EM10" s="150">
        <v>1078</v>
      </c>
      <c r="EN10" s="150">
        <v>2678</v>
      </c>
      <c r="EO10" s="150">
        <v>2678</v>
      </c>
      <c r="EP10" s="150">
        <v>2002</v>
      </c>
      <c r="EQ10" s="150">
        <v>2002</v>
      </c>
      <c r="ER10" s="150"/>
      <c r="ES10" s="150"/>
      <c r="ET10" s="150">
        <v>2394</v>
      </c>
      <c r="EU10" s="150">
        <v>2394</v>
      </c>
      <c r="EV10" s="150"/>
      <c r="EW10" s="150"/>
      <c r="EX10" s="150">
        <v>8352</v>
      </c>
      <c r="EY10" s="150">
        <v>8352</v>
      </c>
      <c r="EZ10" s="150"/>
      <c r="FA10" s="150"/>
      <c r="FB10" s="150"/>
      <c r="FC10" s="150"/>
      <c r="FD10" s="150">
        <v>2944</v>
      </c>
      <c r="FE10" s="150">
        <v>2944</v>
      </c>
      <c r="FF10" s="150">
        <v>15692</v>
      </c>
      <c r="FG10" s="150">
        <v>15692</v>
      </c>
      <c r="FH10" s="150">
        <v>101863</v>
      </c>
      <c r="FI10" s="150">
        <v>101863</v>
      </c>
      <c r="FJ10" s="150"/>
      <c r="FK10" s="150"/>
      <c r="FL10" s="150"/>
      <c r="FM10" s="150"/>
      <c r="FN10" s="150"/>
      <c r="FO10" s="150"/>
      <c r="FP10" s="150"/>
      <c r="FQ10" s="150"/>
      <c r="FR10" s="150"/>
      <c r="FS10" s="150"/>
      <c r="FT10" s="150">
        <v>6144</v>
      </c>
      <c r="FU10" s="150">
        <v>6144</v>
      </c>
      <c r="FV10" s="150"/>
      <c r="FW10" s="150"/>
      <c r="FX10" s="150">
        <v>6144</v>
      </c>
      <c r="FY10" s="150">
        <v>6144</v>
      </c>
      <c r="FZ10" s="150"/>
      <c r="GA10" s="150"/>
      <c r="GB10" s="150"/>
      <c r="GC10" s="150"/>
      <c r="GD10" s="150"/>
      <c r="GE10" s="150"/>
      <c r="GF10" s="150"/>
      <c r="GG10" s="150"/>
      <c r="GH10" s="150"/>
      <c r="GI10" s="150"/>
      <c r="GJ10" s="150"/>
      <c r="GK10" s="150"/>
      <c r="GL10" s="150"/>
      <c r="GM10" s="150"/>
      <c r="GN10" s="150"/>
      <c r="GO10" s="150"/>
      <c r="GP10" s="150">
        <v>5126</v>
      </c>
      <c r="GQ10" s="150">
        <v>5126</v>
      </c>
      <c r="GR10" s="150"/>
      <c r="GS10" s="150"/>
      <c r="GT10" s="150">
        <v>4473</v>
      </c>
      <c r="GU10" s="150">
        <v>4473</v>
      </c>
      <c r="GV10" s="150"/>
      <c r="GW10" s="150"/>
      <c r="GX10" s="150">
        <v>6704</v>
      </c>
      <c r="GY10" s="150">
        <v>6704</v>
      </c>
      <c r="GZ10" s="150"/>
      <c r="HA10" s="150"/>
      <c r="HB10" s="150">
        <v>16303</v>
      </c>
      <c r="HC10" s="150">
        <v>16303</v>
      </c>
      <c r="HD10" s="150">
        <v>384</v>
      </c>
      <c r="HE10" s="150">
        <v>384</v>
      </c>
      <c r="HF10" s="150"/>
      <c r="HG10" s="150"/>
      <c r="HH10" s="150">
        <v>2260</v>
      </c>
      <c r="HI10" s="150">
        <v>2260</v>
      </c>
      <c r="HJ10" s="150"/>
      <c r="HK10" s="150"/>
      <c r="HL10" s="150"/>
      <c r="HM10" s="150"/>
      <c r="HN10" s="150"/>
      <c r="HO10" s="150"/>
      <c r="HP10" s="150"/>
      <c r="HQ10" s="150"/>
      <c r="HR10" s="150"/>
      <c r="HS10" s="150"/>
      <c r="HT10" s="150"/>
      <c r="HU10" s="150"/>
      <c r="HV10" s="150">
        <v>2644</v>
      </c>
      <c r="HW10" s="150">
        <v>2644</v>
      </c>
      <c r="HX10" s="150"/>
      <c r="HY10" s="150"/>
      <c r="HZ10" s="150"/>
      <c r="IA10" s="150"/>
      <c r="IB10" s="150"/>
      <c r="IC10" s="150"/>
      <c r="ID10" s="150">
        <v>9350</v>
      </c>
      <c r="IE10" s="150">
        <v>9350</v>
      </c>
      <c r="IF10" s="150"/>
      <c r="IG10" s="150"/>
      <c r="IH10" s="150">
        <v>4636</v>
      </c>
      <c r="II10" s="150">
        <v>4636</v>
      </c>
      <c r="IJ10" s="150">
        <v>6405</v>
      </c>
      <c r="IK10" s="150">
        <v>6405</v>
      </c>
      <c r="IL10" s="150">
        <v>20391</v>
      </c>
      <c r="IM10" s="150">
        <v>20391</v>
      </c>
      <c r="IN10" s="150">
        <v>4580</v>
      </c>
      <c r="IO10" s="150">
        <v>4580</v>
      </c>
      <c r="IP10" s="150"/>
      <c r="IQ10" s="150"/>
      <c r="IR10" s="150"/>
      <c r="IS10" s="150"/>
      <c r="IT10" s="150"/>
      <c r="IU10" s="150"/>
      <c r="IV10" s="150">
        <v>6993</v>
      </c>
      <c r="IW10" s="150">
        <v>6993</v>
      </c>
      <c r="IX10" s="150">
        <v>11573</v>
      </c>
      <c r="IY10" s="150">
        <v>11573</v>
      </c>
      <c r="IZ10" s="150">
        <v>5744</v>
      </c>
      <c r="JA10" s="150">
        <v>5744</v>
      </c>
      <c r="JB10" s="150"/>
      <c r="JC10" s="150"/>
      <c r="JD10" s="150">
        <v>9400</v>
      </c>
      <c r="JE10" s="150">
        <v>9400</v>
      </c>
      <c r="JF10" s="150">
        <v>1344</v>
      </c>
      <c r="JG10" s="150">
        <v>1344</v>
      </c>
      <c r="JH10" s="150">
        <v>7460</v>
      </c>
      <c r="JI10" s="150">
        <v>7460</v>
      </c>
      <c r="JJ10" s="150"/>
      <c r="JK10" s="150"/>
      <c r="JL10" s="150"/>
      <c r="JM10" s="150"/>
      <c r="JN10" s="150">
        <v>5184</v>
      </c>
      <c r="JO10" s="150">
        <v>5184</v>
      </c>
      <c r="JP10" s="150">
        <v>7238</v>
      </c>
      <c r="JQ10" s="150">
        <v>7238</v>
      </c>
      <c r="JR10" s="150"/>
      <c r="JS10" s="150"/>
      <c r="JT10" s="150">
        <v>36370</v>
      </c>
      <c r="JU10" s="150">
        <v>36370</v>
      </c>
      <c r="JV10" s="150"/>
      <c r="JW10" s="150"/>
      <c r="JX10" s="150"/>
      <c r="JY10" s="150"/>
      <c r="JZ10" s="150"/>
      <c r="KA10" s="150"/>
      <c r="KB10" s="150"/>
      <c r="KC10" s="150"/>
      <c r="KD10" s="150"/>
      <c r="KE10" s="150"/>
      <c r="KF10" s="150"/>
      <c r="KG10" s="150"/>
      <c r="KH10" s="150"/>
      <c r="KI10" s="150"/>
      <c r="KJ10" s="150"/>
      <c r="KK10" s="150"/>
      <c r="KL10" s="150">
        <v>1628</v>
      </c>
      <c r="KM10" s="150">
        <v>1628</v>
      </c>
      <c r="KN10" s="150">
        <v>8946</v>
      </c>
      <c r="KO10" s="150">
        <v>8946</v>
      </c>
      <c r="KP10" s="150"/>
      <c r="KQ10" s="150"/>
      <c r="KR10" s="150">
        <v>10574</v>
      </c>
      <c r="KS10" s="150">
        <v>10574</v>
      </c>
      <c r="KT10" s="150"/>
      <c r="KU10" s="150"/>
      <c r="KV10" s="150">
        <v>1701</v>
      </c>
      <c r="KW10" s="150">
        <v>1701</v>
      </c>
      <c r="KX10" s="150"/>
      <c r="KY10" s="150"/>
      <c r="KZ10" s="150">
        <v>5712</v>
      </c>
      <c r="LA10" s="150">
        <v>5712</v>
      </c>
      <c r="LB10" s="150">
        <v>7413</v>
      </c>
      <c r="LC10" s="150">
        <v>7413</v>
      </c>
      <c r="LD10" s="150">
        <v>4731</v>
      </c>
      <c r="LE10" s="150">
        <v>4731</v>
      </c>
      <c r="LF10" s="150"/>
      <c r="LG10" s="150"/>
      <c r="LH10" s="150"/>
      <c r="LI10" s="150"/>
      <c r="LJ10" s="150"/>
      <c r="LK10" s="150"/>
      <c r="LL10" s="150"/>
      <c r="LM10" s="150"/>
      <c r="LN10" s="150"/>
      <c r="LO10" s="150"/>
      <c r="LP10" s="150"/>
      <c r="LQ10" s="150"/>
      <c r="LR10" s="150"/>
      <c r="LS10" s="150"/>
      <c r="LT10" s="150"/>
      <c r="LU10" s="150"/>
      <c r="LV10" s="150">
        <v>4731</v>
      </c>
      <c r="LW10" s="150">
        <v>4731</v>
      </c>
      <c r="LX10" s="150">
        <v>42</v>
      </c>
      <c r="LY10" s="150">
        <v>42</v>
      </c>
      <c r="LZ10" s="150">
        <v>3816</v>
      </c>
      <c r="MA10" s="150">
        <v>3816</v>
      </c>
      <c r="MB10" s="150">
        <v>1316</v>
      </c>
      <c r="MC10" s="150">
        <v>1316</v>
      </c>
      <c r="MD10" s="150"/>
      <c r="ME10" s="150"/>
      <c r="MF10" s="150"/>
      <c r="MG10" s="150"/>
      <c r="MH10" s="150"/>
      <c r="MI10" s="150"/>
      <c r="MJ10" s="150"/>
      <c r="MK10" s="150"/>
      <c r="ML10" s="150"/>
      <c r="MM10" s="150"/>
      <c r="MN10" s="150">
        <v>5174</v>
      </c>
      <c r="MO10" s="150">
        <v>5174</v>
      </c>
      <c r="MP10" s="150">
        <v>121317</v>
      </c>
      <c r="MQ10" s="150">
        <v>121317</v>
      </c>
      <c r="MR10" s="150"/>
      <c r="MS10" s="150"/>
      <c r="MT10" s="150"/>
      <c r="MU10" s="150"/>
      <c r="MV10" s="150"/>
      <c r="MW10" s="150"/>
      <c r="MX10" s="150"/>
      <c r="MY10" s="150"/>
      <c r="MZ10" s="150"/>
      <c r="NA10" s="150"/>
      <c r="NB10" s="150"/>
      <c r="NC10" s="150"/>
      <c r="ND10" s="150"/>
      <c r="NE10" s="150"/>
      <c r="NF10" s="150"/>
      <c r="NG10" s="150"/>
      <c r="NH10" s="150">
        <v>1150</v>
      </c>
      <c r="NI10" s="150">
        <v>1150</v>
      </c>
      <c r="NJ10" s="150"/>
      <c r="NK10" s="150"/>
      <c r="NL10" s="150"/>
      <c r="NM10" s="150"/>
      <c r="NN10" s="150"/>
      <c r="NO10" s="150"/>
      <c r="NP10" s="150">
        <v>3056</v>
      </c>
      <c r="NQ10" s="150">
        <v>3056</v>
      </c>
      <c r="NR10" s="150"/>
      <c r="NS10" s="150"/>
      <c r="NT10" s="150">
        <v>4206</v>
      </c>
      <c r="NU10" s="150">
        <v>4206</v>
      </c>
      <c r="NV10" s="150">
        <v>4206</v>
      </c>
      <c r="NW10" s="150">
        <v>4206</v>
      </c>
      <c r="NX10" s="150">
        <v>227386</v>
      </c>
      <c r="NY10" s="150">
        <v>227386</v>
      </c>
    </row>
    <row r="11" spans="1:389">
      <c r="A11" t="s">
        <v>243</v>
      </c>
      <c r="B11" s="150"/>
      <c r="C11" s="150"/>
      <c r="D11" s="150"/>
      <c r="E11" s="150"/>
      <c r="F11" s="150"/>
      <c r="G11" s="150"/>
      <c r="H11" s="150"/>
      <c r="I11" s="150"/>
      <c r="J11" s="150"/>
      <c r="K11" s="150"/>
      <c r="L11" s="150">
        <v>2415</v>
      </c>
      <c r="M11" s="150">
        <v>2415</v>
      </c>
      <c r="N11" s="150"/>
      <c r="O11" s="150"/>
      <c r="P11" s="150"/>
      <c r="Q11" s="150"/>
      <c r="R11" s="150">
        <v>2415</v>
      </c>
      <c r="S11" s="150">
        <v>2415</v>
      </c>
      <c r="T11" s="150"/>
      <c r="U11" s="150"/>
      <c r="V11" s="150">
        <v>3496</v>
      </c>
      <c r="W11" s="150">
        <v>3496</v>
      </c>
      <c r="X11" s="150"/>
      <c r="Y11" s="150"/>
      <c r="Z11" s="150"/>
      <c r="AA11" s="150"/>
      <c r="AB11" s="150">
        <v>3496</v>
      </c>
      <c r="AC11" s="150">
        <v>3496</v>
      </c>
      <c r="AD11" s="150"/>
      <c r="AE11" s="150"/>
      <c r="AF11" s="150"/>
      <c r="AG11" s="150"/>
      <c r="AH11" s="150"/>
      <c r="AI11" s="150"/>
      <c r="AJ11" s="150"/>
      <c r="AK11" s="150"/>
      <c r="AL11" s="150"/>
      <c r="AM11" s="150"/>
      <c r="AN11" s="150"/>
      <c r="AO11" s="150"/>
      <c r="AP11" s="150"/>
      <c r="AQ11" s="150"/>
      <c r="AR11" s="150"/>
      <c r="AS11" s="150"/>
      <c r="AT11" s="150"/>
      <c r="AU11" s="150"/>
      <c r="AV11" s="150"/>
      <c r="AW11" s="150"/>
      <c r="AX11" s="150"/>
      <c r="AY11" s="150"/>
      <c r="AZ11" s="150"/>
      <c r="BA11" s="150"/>
      <c r="BB11" s="150"/>
      <c r="BC11" s="150"/>
      <c r="BD11" s="150"/>
      <c r="BE11" s="150"/>
      <c r="BF11" s="150"/>
      <c r="BG11" s="150"/>
      <c r="BH11" s="150">
        <v>3892</v>
      </c>
      <c r="BI11" s="150">
        <v>3892</v>
      </c>
      <c r="BJ11" s="150"/>
      <c r="BK11" s="150"/>
      <c r="BL11" s="150">
        <v>5040</v>
      </c>
      <c r="BM11" s="150">
        <v>5040</v>
      </c>
      <c r="BN11" s="150"/>
      <c r="BO11" s="150"/>
      <c r="BP11" s="150"/>
      <c r="BQ11" s="150"/>
      <c r="BR11" s="150"/>
      <c r="BS11" s="150"/>
      <c r="BT11" s="150">
        <v>608</v>
      </c>
      <c r="BU11" s="150">
        <v>608</v>
      </c>
      <c r="BV11" s="150"/>
      <c r="BW11" s="150"/>
      <c r="BX11" s="150"/>
      <c r="BY11" s="150"/>
      <c r="BZ11" s="150"/>
      <c r="CA11" s="150"/>
      <c r="CB11" s="150">
        <v>9540</v>
      </c>
      <c r="CC11" s="150">
        <v>9540</v>
      </c>
      <c r="CD11" s="150"/>
      <c r="CE11" s="150"/>
      <c r="CF11" s="150"/>
      <c r="CG11" s="150"/>
      <c r="CH11" s="150"/>
      <c r="CI11" s="150"/>
      <c r="CJ11" s="150"/>
      <c r="CK11" s="150"/>
      <c r="CL11" s="150"/>
      <c r="CM11" s="150"/>
      <c r="CN11" s="150"/>
      <c r="CO11" s="150"/>
      <c r="CP11" s="150"/>
      <c r="CQ11" s="150"/>
      <c r="CR11" s="150"/>
      <c r="CS11" s="150"/>
      <c r="CT11" s="150">
        <v>374</v>
      </c>
      <c r="CU11" s="150">
        <v>374</v>
      </c>
      <c r="CV11" s="150">
        <v>456</v>
      </c>
      <c r="CW11" s="150">
        <v>456</v>
      </c>
      <c r="CX11" s="150"/>
      <c r="CY11" s="150"/>
      <c r="CZ11" s="150"/>
      <c r="DA11" s="150"/>
      <c r="DB11" s="150"/>
      <c r="DC11" s="150"/>
      <c r="DD11" s="150">
        <v>830</v>
      </c>
      <c r="DE11" s="150">
        <v>830</v>
      </c>
      <c r="DF11" s="150"/>
      <c r="DG11" s="150"/>
      <c r="DH11" s="150"/>
      <c r="DI11" s="150"/>
      <c r="DJ11" s="150"/>
      <c r="DK11" s="150"/>
      <c r="DL11" s="150"/>
      <c r="DM11" s="150"/>
      <c r="DN11" s="150">
        <v>2875</v>
      </c>
      <c r="DO11" s="150">
        <v>2875</v>
      </c>
      <c r="DP11" s="150"/>
      <c r="DQ11" s="150"/>
      <c r="DR11" s="150"/>
      <c r="DS11" s="150"/>
      <c r="DT11" s="150"/>
      <c r="DU11" s="150"/>
      <c r="DV11" s="150"/>
      <c r="DW11" s="150"/>
      <c r="DX11" s="150"/>
      <c r="DY11" s="150"/>
      <c r="DZ11" s="150">
        <v>2875</v>
      </c>
      <c r="EA11" s="150">
        <v>2875</v>
      </c>
      <c r="EB11" s="150">
        <v>1725</v>
      </c>
      <c r="EC11" s="150">
        <v>1725</v>
      </c>
      <c r="ED11" s="150"/>
      <c r="EE11" s="150"/>
      <c r="EF11" s="150"/>
      <c r="EG11" s="150"/>
      <c r="EH11" s="150"/>
      <c r="EI11" s="150"/>
      <c r="EJ11" s="150"/>
      <c r="EK11" s="150"/>
      <c r="EL11" s="150"/>
      <c r="EM11" s="150"/>
      <c r="EN11" s="150">
        <v>1725</v>
      </c>
      <c r="EO11" s="150">
        <v>1725</v>
      </c>
      <c r="EP11" s="150"/>
      <c r="EQ11" s="150"/>
      <c r="ER11" s="150"/>
      <c r="ES11" s="150"/>
      <c r="ET11" s="150"/>
      <c r="EU11" s="150"/>
      <c r="EV11" s="150"/>
      <c r="EW11" s="150"/>
      <c r="EX11" s="150"/>
      <c r="EY11" s="150"/>
      <c r="EZ11" s="150"/>
      <c r="FA11" s="150"/>
      <c r="FB11" s="150"/>
      <c r="FC11" s="150"/>
      <c r="FD11" s="150"/>
      <c r="FE11" s="150"/>
      <c r="FF11" s="150"/>
      <c r="FG11" s="150"/>
      <c r="FH11" s="150">
        <v>20881</v>
      </c>
      <c r="FI11" s="150">
        <v>20881</v>
      </c>
      <c r="FJ11" s="150"/>
      <c r="FK11" s="150"/>
      <c r="FL11" s="150"/>
      <c r="FM11" s="150"/>
      <c r="FN11" s="150"/>
      <c r="FO11" s="150"/>
      <c r="FP11" s="150"/>
      <c r="FQ11" s="150"/>
      <c r="FR11" s="150"/>
      <c r="FS11" s="150"/>
      <c r="FT11" s="150"/>
      <c r="FU11" s="150"/>
      <c r="FV11" s="150"/>
      <c r="FW11" s="150"/>
      <c r="FX11" s="150"/>
      <c r="FY11" s="150"/>
      <c r="FZ11" s="150"/>
      <c r="GA11" s="150"/>
      <c r="GB11" s="150"/>
      <c r="GC11" s="150"/>
      <c r="GD11" s="150"/>
      <c r="GE11" s="150"/>
      <c r="GF11" s="150"/>
      <c r="GG11" s="150"/>
      <c r="GH11" s="150"/>
      <c r="GI11" s="150"/>
      <c r="GJ11" s="150">
        <v>6864</v>
      </c>
      <c r="GK11" s="150">
        <v>6864</v>
      </c>
      <c r="GL11" s="150"/>
      <c r="GM11" s="150"/>
      <c r="GN11" s="150">
        <v>6864</v>
      </c>
      <c r="GO11" s="150">
        <v>6864</v>
      </c>
      <c r="GP11" s="150">
        <v>6226</v>
      </c>
      <c r="GQ11" s="150">
        <v>6226</v>
      </c>
      <c r="GR11" s="150"/>
      <c r="GS11" s="150"/>
      <c r="GT11" s="150"/>
      <c r="GU11" s="150"/>
      <c r="GV11" s="150"/>
      <c r="GW11" s="150"/>
      <c r="GX11" s="150"/>
      <c r="GY11" s="150"/>
      <c r="GZ11" s="150"/>
      <c r="HA11" s="150"/>
      <c r="HB11" s="150">
        <v>6226</v>
      </c>
      <c r="HC11" s="150">
        <v>6226</v>
      </c>
      <c r="HD11" s="150"/>
      <c r="HE11" s="150"/>
      <c r="HF11" s="150"/>
      <c r="HG11" s="150"/>
      <c r="HH11" s="150"/>
      <c r="HI11" s="150"/>
      <c r="HJ11" s="150">
        <v>300</v>
      </c>
      <c r="HK11" s="150">
        <v>300</v>
      </c>
      <c r="HL11" s="150"/>
      <c r="HM11" s="150"/>
      <c r="HN11" s="150"/>
      <c r="HO11" s="150"/>
      <c r="HP11" s="150"/>
      <c r="HQ11" s="150"/>
      <c r="HR11" s="150"/>
      <c r="HS11" s="150"/>
      <c r="HT11" s="150"/>
      <c r="HU11" s="150"/>
      <c r="HV11" s="150">
        <v>300</v>
      </c>
      <c r="HW11" s="150">
        <v>300</v>
      </c>
      <c r="HX11" s="150"/>
      <c r="HY11" s="150"/>
      <c r="HZ11" s="150">
        <v>8547</v>
      </c>
      <c r="IA11" s="150">
        <v>8547</v>
      </c>
      <c r="IB11" s="150"/>
      <c r="IC11" s="150"/>
      <c r="ID11" s="150"/>
      <c r="IE11" s="150"/>
      <c r="IF11" s="150">
        <v>5616</v>
      </c>
      <c r="IG11" s="150">
        <v>5616</v>
      </c>
      <c r="IH11" s="150"/>
      <c r="II11" s="150"/>
      <c r="IJ11" s="150"/>
      <c r="IK11" s="150"/>
      <c r="IL11" s="150">
        <v>14163</v>
      </c>
      <c r="IM11" s="150">
        <v>14163</v>
      </c>
      <c r="IN11" s="150"/>
      <c r="IO11" s="150"/>
      <c r="IP11" s="150"/>
      <c r="IQ11" s="150"/>
      <c r="IR11" s="150"/>
      <c r="IS11" s="150"/>
      <c r="IT11" s="150"/>
      <c r="IU11" s="150"/>
      <c r="IV11" s="150"/>
      <c r="IW11" s="150"/>
      <c r="IX11" s="150"/>
      <c r="IY11" s="150"/>
      <c r="IZ11" s="150"/>
      <c r="JA11" s="150"/>
      <c r="JB11" s="150"/>
      <c r="JC11" s="150"/>
      <c r="JD11" s="150"/>
      <c r="JE11" s="150"/>
      <c r="JF11" s="150"/>
      <c r="JG11" s="150"/>
      <c r="JH11" s="150"/>
      <c r="JI11" s="150"/>
      <c r="JJ11" s="150"/>
      <c r="JK11" s="150"/>
      <c r="JL11" s="150"/>
      <c r="JM11" s="150"/>
      <c r="JN11" s="150"/>
      <c r="JO11" s="150"/>
      <c r="JP11" s="150"/>
      <c r="JQ11" s="150"/>
      <c r="JR11" s="150"/>
      <c r="JS11" s="150"/>
      <c r="JT11" s="150"/>
      <c r="JU11" s="150"/>
      <c r="JV11" s="150"/>
      <c r="JW11" s="150"/>
      <c r="JX11" s="150"/>
      <c r="JY11" s="150"/>
      <c r="JZ11" s="150"/>
      <c r="KA11" s="150"/>
      <c r="KB11" s="150">
        <v>6194</v>
      </c>
      <c r="KC11" s="150">
        <v>6194</v>
      </c>
      <c r="KD11" s="150"/>
      <c r="KE11" s="150"/>
      <c r="KF11" s="150">
        <v>6194</v>
      </c>
      <c r="KG11" s="150">
        <v>6194</v>
      </c>
      <c r="KH11" s="150"/>
      <c r="KI11" s="150"/>
      <c r="KJ11" s="150"/>
      <c r="KK11" s="150"/>
      <c r="KL11" s="150"/>
      <c r="KM11" s="150"/>
      <c r="KN11" s="150"/>
      <c r="KO11" s="150"/>
      <c r="KP11" s="150">
        <v>3424</v>
      </c>
      <c r="KQ11" s="150">
        <v>3424</v>
      </c>
      <c r="KR11" s="150">
        <v>3424</v>
      </c>
      <c r="KS11" s="150">
        <v>3424</v>
      </c>
      <c r="KT11" s="150"/>
      <c r="KU11" s="150"/>
      <c r="KV11" s="150"/>
      <c r="KW11" s="150"/>
      <c r="KX11" s="150"/>
      <c r="KY11" s="150"/>
      <c r="KZ11" s="150"/>
      <c r="LA11" s="150"/>
      <c r="LB11" s="150"/>
      <c r="LC11" s="150"/>
      <c r="LD11" s="150"/>
      <c r="LE11" s="150"/>
      <c r="LF11" s="150"/>
      <c r="LG11" s="150"/>
      <c r="LH11" s="150"/>
      <c r="LI11" s="150"/>
      <c r="LJ11" s="150"/>
      <c r="LK11" s="150"/>
      <c r="LL11" s="150"/>
      <c r="LM11" s="150"/>
      <c r="LN11" s="150"/>
      <c r="LO11" s="150"/>
      <c r="LP11" s="150"/>
      <c r="LQ11" s="150"/>
      <c r="LR11" s="150"/>
      <c r="LS11" s="150"/>
      <c r="LT11" s="150"/>
      <c r="LU11" s="150"/>
      <c r="LV11" s="150"/>
      <c r="LW11" s="150"/>
      <c r="LX11" s="150"/>
      <c r="LY11" s="150"/>
      <c r="LZ11" s="150"/>
      <c r="MA11" s="150"/>
      <c r="MB11" s="150"/>
      <c r="MC11" s="150"/>
      <c r="MD11" s="150">
        <v>11900</v>
      </c>
      <c r="ME11" s="150">
        <v>11900</v>
      </c>
      <c r="MF11" s="150"/>
      <c r="MG11" s="150"/>
      <c r="MH11" s="150"/>
      <c r="MI11" s="150"/>
      <c r="MJ11" s="150">
        <v>8379</v>
      </c>
      <c r="MK11" s="150">
        <v>8379</v>
      </c>
      <c r="ML11" s="150"/>
      <c r="MM11" s="150"/>
      <c r="MN11" s="150">
        <v>20279</v>
      </c>
      <c r="MO11" s="150">
        <v>20279</v>
      </c>
      <c r="MP11" s="150">
        <v>57450</v>
      </c>
      <c r="MQ11" s="150">
        <v>57450</v>
      </c>
      <c r="MR11" s="150"/>
      <c r="MS11" s="150"/>
      <c r="MT11" s="150">
        <v>12100</v>
      </c>
      <c r="MU11" s="150">
        <v>12100</v>
      </c>
      <c r="MV11" s="150"/>
      <c r="MW11" s="150"/>
      <c r="MX11" s="150"/>
      <c r="MY11" s="150"/>
      <c r="MZ11" s="150">
        <v>3059</v>
      </c>
      <c r="NA11" s="150">
        <v>3059</v>
      </c>
      <c r="NB11" s="150"/>
      <c r="NC11" s="150"/>
      <c r="ND11" s="150"/>
      <c r="NE11" s="150"/>
      <c r="NF11" s="150">
        <v>15159</v>
      </c>
      <c r="NG11" s="150">
        <v>15159</v>
      </c>
      <c r="NH11" s="150"/>
      <c r="NI11" s="150"/>
      <c r="NJ11" s="150"/>
      <c r="NK11" s="150"/>
      <c r="NL11" s="150"/>
      <c r="NM11" s="150"/>
      <c r="NN11" s="150">
        <v>8352</v>
      </c>
      <c r="NO11" s="150">
        <v>8352</v>
      </c>
      <c r="NP11" s="150"/>
      <c r="NQ11" s="150"/>
      <c r="NR11" s="150"/>
      <c r="NS11" s="150"/>
      <c r="NT11" s="150">
        <v>8352</v>
      </c>
      <c r="NU11" s="150">
        <v>8352</v>
      </c>
      <c r="NV11" s="150">
        <v>23511</v>
      </c>
      <c r="NW11" s="150">
        <v>23511</v>
      </c>
      <c r="NX11" s="150">
        <v>101842</v>
      </c>
      <c r="NY11" s="150">
        <v>101842</v>
      </c>
    </row>
    <row r="12" spans="1:389">
      <c r="A12" t="s">
        <v>264</v>
      </c>
      <c r="B12" s="150"/>
      <c r="C12" s="150"/>
      <c r="D12" s="150"/>
      <c r="E12" s="150"/>
      <c r="F12" s="150"/>
      <c r="G12" s="150"/>
      <c r="H12" s="150"/>
      <c r="I12" s="150"/>
      <c r="J12" s="150">
        <v>686</v>
      </c>
      <c r="K12" s="150">
        <v>686</v>
      </c>
      <c r="L12" s="150"/>
      <c r="M12" s="150"/>
      <c r="N12" s="150"/>
      <c r="O12" s="150"/>
      <c r="P12" s="150"/>
      <c r="Q12" s="150"/>
      <c r="R12" s="150">
        <v>686</v>
      </c>
      <c r="S12" s="150">
        <v>686</v>
      </c>
      <c r="T12" s="150"/>
      <c r="U12" s="150"/>
      <c r="V12" s="150"/>
      <c r="W12" s="150"/>
      <c r="X12" s="150"/>
      <c r="Y12" s="150"/>
      <c r="Z12" s="150"/>
      <c r="AA12" s="150"/>
      <c r="AB12" s="150"/>
      <c r="AC12" s="150"/>
      <c r="AD12" s="150"/>
      <c r="AE12" s="150"/>
      <c r="AF12" s="150">
        <v>4731</v>
      </c>
      <c r="AG12" s="150">
        <v>4731</v>
      </c>
      <c r="AH12" s="150"/>
      <c r="AI12" s="150"/>
      <c r="AJ12" s="150"/>
      <c r="AK12" s="150"/>
      <c r="AL12" s="150"/>
      <c r="AM12" s="150"/>
      <c r="AN12" s="150">
        <v>4731</v>
      </c>
      <c r="AO12" s="150">
        <v>4731</v>
      </c>
      <c r="AP12" s="150"/>
      <c r="AQ12" s="150"/>
      <c r="AR12" s="150"/>
      <c r="AS12" s="150"/>
      <c r="AT12" s="150">
        <v>4336</v>
      </c>
      <c r="AU12" s="150">
        <v>4336</v>
      </c>
      <c r="AV12" s="150"/>
      <c r="AW12" s="150"/>
      <c r="AX12" s="150">
        <v>6489</v>
      </c>
      <c r="AY12" s="150">
        <v>6489</v>
      </c>
      <c r="AZ12" s="150"/>
      <c r="BA12" s="150"/>
      <c r="BB12" s="150"/>
      <c r="BC12" s="150"/>
      <c r="BD12" s="150">
        <v>10825</v>
      </c>
      <c r="BE12" s="150">
        <v>10825</v>
      </c>
      <c r="BF12" s="150"/>
      <c r="BG12" s="150"/>
      <c r="BH12" s="150"/>
      <c r="BI12" s="150"/>
      <c r="BJ12" s="150"/>
      <c r="BK12" s="150"/>
      <c r="BL12" s="150"/>
      <c r="BM12" s="150"/>
      <c r="BN12" s="150"/>
      <c r="BO12" s="150"/>
      <c r="BP12" s="150"/>
      <c r="BQ12" s="150"/>
      <c r="BR12" s="150"/>
      <c r="BS12" s="150"/>
      <c r="BT12" s="150"/>
      <c r="BU12" s="150"/>
      <c r="BV12" s="150">
        <v>3171</v>
      </c>
      <c r="BW12" s="150">
        <v>3171</v>
      </c>
      <c r="BX12" s="150">
        <v>7040</v>
      </c>
      <c r="BY12" s="150">
        <v>7040</v>
      </c>
      <c r="BZ12" s="150"/>
      <c r="CA12" s="150"/>
      <c r="CB12" s="150">
        <v>10211</v>
      </c>
      <c r="CC12" s="150">
        <v>10211</v>
      </c>
      <c r="CD12" s="150"/>
      <c r="CE12" s="150"/>
      <c r="CF12" s="150"/>
      <c r="CG12" s="150"/>
      <c r="CH12" s="150">
        <v>2340</v>
      </c>
      <c r="CI12" s="150">
        <v>2340</v>
      </c>
      <c r="CJ12" s="150"/>
      <c r="CK12" s="150"/>
      <c r="CL12" s="150"/>
      <c r="CM12" s="150"/>
      <c r="CN12" s="150">
        <v>10185</v>
      </c>
      <c r="CO12" s="150">
        <v>10185</v>
      </c>
      <c r="CP12" s="150">
        <v>12525</v>
      </c>
      <c r="CQ12" s="150">
        <v>12525</v>
      </c>
      <c r="CR12" s="150"/>
      <c r="CS12" s="150"/>
      <c r="CT12" s="150"/>
      <c r="CU12" s="150"/>
      <c r="CV12" s="150"/>
      <c r="CW12" s="150"/>
      <c r="CX12" s="150"/>
      <c r="CY12" s="150"/>
      <c r="CZ12" s="150"/>
      <c r="DA12" s="150"/>
      <c r="DB12" s="150"/>
      <c r="DC12" s="150"/>
      <c r="DD12" s="150"/>
      <c r="DE12" s="150"/>
      <c r="DF12" s="150">
        <v>3750</v>
      </c>
      <c r="DG12" s="150">
        <v>3750</v>
      </c>
      <c r="DH12" s="150"/>
      <c r="DI12" s="150"/>
      <c r="DJ12" s="150"/>
      <c r="DK12" s="150"/>
      <c r="DL12" s="150"/>
      <c r="DM12" s="150"/>
      <c r="DN12" s="150"/>
      <c r="DO12" s="150"/>
      <c r="DP12" s="150">
        <v>5460</v>
      </c>
      <c r="DQ12" s="150">
        <v>5460</v>
      </c>
      <c r="DR12" s="150"/>
      <c r="DS12" s="150"/>
      <c r="DT12" s="150"/>
      <c r="DU12" s="150"/>
      <c r="DV12" s="150"/>
      <c r="DW12" s="150"/>
      <c r="DX12" s="150"/>
      <c r="DY12" s="150"/>
      <c r="DZ12" s="150">
        <v>9210</v>
      </c>
      <c r="EA12" s="150">
        <v>9210</v>
      </c>
      <c r="EB12" s="150"/>
      <c r="EC12" s="150"/>
      <c r="ED12" s="150"/>
      <c r="EE12" s="150"/>
      <c r="EF12" s="150"/>
      <c r="EG12" s="150"/>
      <c r="EH12" s="150"/>
      <c r="EI12" s="150"/>
      <c r="EJ12" s="150"/>
      <c r="EK12" s="150"/>
      <c r="EL12" s="150"/>
      <c r="EM12" s="150"/>
      <c r="EN12" s="150"/>
      <c r="EO12" s="150"/>
      <c r="EP12" s="150">
        <v>2142</v>
      </c>
      <c r="EQ12" s="150">
        <v>2142</v>
      </c>
      <c r="ER12" s="150">
        <v>11088</v>
      </c>
      <c r="ES12" s="150">
        <v>11088</v>
      </c>
      <c r="ET12" s="150"/>
      <c r="EU12" s="150"/>
      <c r="EV12" s="150"/>
      <c r="EW12" s="150"/>
      <c r="EX12" s="150"/>
      <c r="EY12" s="150"/>
      <c r="EZ12" s="150"/>
      <c r="FA12" s="150"/>
      <c r="FB12" s="150"/>
      <c r="FC12" s="150"/>
      <c r="FD12" s="150"/>
      <c r="FE12" s="150"/>
      <c r="FF12" s="150">
        <v>13230</v>
      </c>
      <c r="FG12" s="150">
        <v>13230</v>
      </c>
      <c r="FH12" s="150">
        <v>61418</v>
      </c>
      <c r="FI12" s="150">
        <v>61418</v>
      </c>
      <c r="FJ12" s="150">
        <v>418</v>
      </c>
      <c r="FK12" s="150">
        <v>418</v>
      </c>
      <c r="FL12" s="150">
        <v>8625</v>
      </c>
      <c r="FM12" s="150">
        <v>8625</v>
      </c>
      <c r="FN12" s="150"/>
      <c r="FO12" s="150"/>
      <c r="FP12" s="150"/>
      <c r="FQ12" s="150"/>
      <c r="FR12" s="150">
        <v>1953</v>
      </c>
      <c r="FS12" s="150">
        <v>1953</v>
      </c>
      <c r="FT12" s="150"/>
      <c r="FU12" s="150"/>
      <c r="FV12" s="150"/>
      <c r="FW12" s="150"/>
      <c r="FX12" s="150">
        <v>10996</v>
      </c>
      <c r="FY12" s="150">
        <v>10996</v>
      </c>
      <c r="FZ12" s="150"/>
      <c r="GA12" s="150"/>
      <c r="GB12" s="150"/>
      <c r="GC12" s="150"/>
      <c r="GD12" s="150">
        <v>5940</v>
      </c>
      <c r="GE12" s="150">
        <v>5940</v>
      </c>
      <c r="GF12" s="150"/>
      <c r="GG12" s="150"/>
      <c r="GH12" s="150"/>
      <c r="GI12" s="150"/>
      <c r="GJ12" s="150"/>
      <c r="GK12" s="150"/>
      <c r="GL12" s="150"/>
      <c r="GM12" s="150"/>
      <c r="GN12" s="150">
        <v>5940</v>
      </c>
      <c r="GO12" s="150">
        <v>5940</v>
      </c>
      <c r="GP12" s="150"/>
      <c r="GQ12" s="150"/>
      <c r="GR12" s="150">
        <v>4515</v>
      </c>
      <c r="GS12" s="150">
        <v>4515</v>
      </c>
      <c r="GT12" s="150"/>
      <c r="GU12" s="150"/>
      <c r="GV12" s="150"/>
      <c r="GW12" s="150"/>
      <c r="GX12" s="150"/>
      <c r="GY12" s="150"/>
      <c r="GZ12" s="150">
        <v>6783</v>
      </c>
      <c r="HA12" s="150">
        <v>6783</v>
      </c>
      <c r="HB12" s="150">
        <v>11298</v>
      </c>
      <c r="HC12" s="150">
        <v>11298</v>
      </c>
      <c r="HD12" s="150"/>
      <c r="HE12" s="150"/>
      <c r="HF12" s="150"/>
      <c r="HG12" s="150"/>
      <c r="HH12" s="150"/>
      <c r="HI12" s="150"/>
      <c r="HJ12" s="150"/>
      <c r="HK12" s="150"/>
      <c r="HL12" s="150">
        <v>6375</v>
      </c>
      <c r="HM12" s="150">
        <v>6375</v>
      </c>
      <c r="HN12" s="150"/>
      <c r="HO12" s="150"/>
      <c r="HP12" s="150"/>
      <c r="HQ12" s="150"/>
      <c r="HR12" s="150"/>
      <c r="HS12" s="150"/>
      <c r="HT12" s="150">
        <v>1635</v>
      </c>
      <c r="HU12" s="150">
        <v>1635</v>
      </c>
      <c r="HV12" s="150">
        <v>8010</v>
      </c>
      <c r="HW12" s="150">
        <v>8010</v>
      </c>
      <c r="HX12" s="150"/>
      <c r="HY12" s="150"/>
      <c r="HZ12" s="150"/>
      <c r="IA12" s="150"/>
      <c r="IB12" s="150">
        <v>3768</v>
      </c>
      <c r="IC12" s="150">
        <v>3768</v>
      </c>
      <c r="ID12" s="150"/>
      <c r="IE12" s="150"/>
      <c r="IF12" s="150"/>
      <c r="IG12" s="150"/>
      <c r="IH12" s="150"/>
      <c r="II12" s="150"/>
      <c r="IJ12" s="150"/>
      <c r="IK12" s="150"/>
      <c r="IL12" s="150">
        <v>3768</v>
      </c>
      <c r="IM12" s="150">
        <v>3768</v>
      </c>
      <c r="IN12" s="150"/>
      <c r="IO12" s="150"/>
      <c r="IP12" s="150">
        <v>4438</v>
      </c>
      <c r="IQ12" s="150">
        <v>4438</v>
      </c>
      <c r="IR12" s="150"/>
      <c r="IS12" s="150"/>
      <c r="IT12" s="150"/>
      <c r="IU12" s="150"/>
      <c r="IV12" s="150"/>
      <c r="IW12" s="150"/>
      <c r="IX12" s="150">
        <v>4438</v>
      </c>
      <c r="IY12" s="150">
        <v>4438</v>
      </c>
      <c r="IZ12" s="150"/>
      <c r="JA12" s="150"/>
      <c r="JB12" s="150">
        <v>5586</v>
      </c>
      <c r="JC12" s="150">
        <v>5586</v>
      </c>
      <c r="JD12" s="150"/>
      <c r="JE12" s="150"/>
      <c r="JF12" s="150"/>
      <c r="JG12" s="150"/>
      <c r="JH12" s="150"/>
      <c r="JI12" s="150"/>
      <c r="JJ12" s="150"/>
      <c r="JK12" s="150"/>
      <c r="JL12" s="150"/>
      <c r="JM12" s="150"/>
      <c r="JN12" s="150"/>
      <c r="JO12" s="150"/>
      <c r="JP12" s="150"/>
      <c r="JQ12" s="150"/>
      <c r="JR12" s="150">
        <v>8976</v>
      </c>
      <c r="JS12" s="150">
        <v>8976</v>
      </c>
      <c r="JT12" s="150">
        <v>14562</v>
      </c>
      <c r="JU12" s="150">
        <v>14562</v>
      </c>
      <c r="JV12" s="150">
        <v>7790</v>
      </c>
      <c r="JW12" s="150">
        <v>7790</v>
      </c>
      <c r="JX12" s="150">
        <v>8862</v>
      </c>
      <c r="JY12" s="150">
        <v>8862</v>
      </c>
      <c r="JZ12" s="150">
        <v>375</v>
      </c>
      <c r="KA12" s="150">
        <v>375</v>
      </c>
      <c r="KB12" s="150"/>
      <c r="KC12" s="150"/>
      <c r="KD12" s="150"/>
      <c r="KE12" s="150"/>
      <c r="KF12" s="150">
        <v>17027</v>
      </c>
      <c r="KG12" s="150">
        <v>17027</v>
      </c>
      <c r="KH12" s="150"/>
      <c r="KI12" s="150"/>
      <c r="KJ12" s="150">
        <v>8575</v>
      </c>
      <c r="KK12" s="150">
        <v>8575</v>
      </c>
      <c r="KL12" s="150"/>
      <c r="KM12" s="150"/>
      <c r="KN12" s="150"/>
      <c r="KO12" s="150"/>
      <c r="KP12" s="150"/>
      <c r="KQ12" s="150"/>
      <c r="KR12" s="150">
        <v>8575</v>
      </c>
      <c r="KS12" s="150">
        <v>8575</v>
      </c>
      <c r="KT12" s="150">
        <v>4100</v>
      </c>
      <c r="KU12" s="150">
        <v>4100</v>
      </c>
      <c r="KV12" s="150"/>
      <c r="KW12" s="150"/>
      <c r="KX12" s="150"/>
      <c r="KY12" s="150"/>
      <c r="KZ12" s="150"/>
      <c r="LA12" s="150"/>
      <c r="LB12" s="150">
        <v>4100</v>
      </c>
      <c r="LC12" s="150">
        <v>4100</v>
      </c>
      <c r="LD12" s="150"/>
      <c r="LE12" s="150"/>
      <c r="LF12" s="150">
        <v>8932</v>
      </c>
      <c r="LG12" s="150">
        <v>8932</v>
      </c>
      <c r="LH12" s="150"/>
      <c r="LI12" s="150"/>
      <c r="LJ12" s="150">
        <v>1770</v>
      </c>
      <c r="LK12" s="150">
        <v>1770</v>
      </c>
      <c r="LL12" s="150"/>
      <c r="LM12" s="150"/>
      <c r="LN12" s="150">
        <v>8320</v>
      </c>
      <c r="LO12" s="150">
        <v>8320</v>
      </c>
      <c r="LP12" s="150"/>
      <c r="LQ12" s="150"/>
      <c r="LR12" s="150"/>
      <c r="LS12" s="150"/>
      <c r="LT12" s="150"/>
      <c r="LU12" s="150"/>
      <c r="LV12" s="150">
        <v>19022</v>
      </c>
      <c r="LW12" s="150">
        <v>19022</v>
      </c>
      <c r="LX12" s="150"/>
      <c r="LY12" s="150"/>
      <c r="LZ12" s="150"/>
      <c r="MA12" s="150"/>
      <c r="MB12" s="150"/>
      <c r="MC12" s="150"/>
      <c r="MD12" s="150"/>
      <c r="ME12" s="150"/>
      <c r="MF12" s="150"/>
      <c r="MG12" s="150"/>
      <c r="MH12" s="150"/>
      <c r="MI12" s="150"/>
      <c r="MJ12" s="150"/>
      <c r="MK12" s="150"/>
      <c r="ML12" s="150"/>
      <c r="MM12" s="150"/>
      <c r="MN12" s="150"/>
      <c r="MO12" s="150"/>
      <c r="MP12" s="150">
        <v>107736</v>
      </c>
      <c r="MQ12" s="150">
        <v>107736</v>
      </c>
      <c r="MR12" s="150">
        <v>1862</v>
      </c>
      <c r="MS12" s="150">
        <v>1862</v>
      </c>
      <c r="MT12" s="150">
        <v>5880</v>
      </c>
      <c r="MU12" s="150">
        <v>5880</v>
      </c>
      <c r="MV12" s="150">
        <v>2568</v>
      </c>
      <c r="MW12" s="150">
        <v>2568</v>
      </c>
      <c r="MX12" s="150"/>
      <c r="MY12" s="150"/>
      <c r="MZ12" s="150"/>
      <c r="NA12" s="150"/>
      <c r="NB12" s="150">
        <v>6216</v>
      </c>
      <c r="NC12" s="150">
        <v>6216</v>
      </c>
      <c r="ND12" s="150"/>
      <c r="NE12" s="150"/>
      <c r="NF12" s="150">
        <v>16526</v>
      </c>
      <c r="NG12" s="150">
        <v>16526</v>
      </c>
      <c r="NH12" s="150"/>
      <c r="NI12" s="150"/>
      <c r="NJ12" s="150">
        <v>4914</v>
      </c>
      <c r="NK12" s="150">
        <v>4914</v>
      </c>
      <c r="NL12" s="150"/>
      <c r="NM12" s="150"/>
      <c r="NN12" s="150"/>
      <c r="NO12" s="150"/>
      <c r="NP12" s="150"/>
      <c r="NQ12" s="150"/>
      <c r="NR12" s="150"/>
      <c r="NS12" s="150"/>
      <c r="NT12" s="150">
        <v>4914</v>
      </c>
      <c r="NU12" s="150">
        <v>4914</v>
      </c>
      <c r="NV12" s="150">
        <v>21440</v>
      </c>
      <c r="NW12" s="150">
        <v>21440</v>
      </c>
      <c r="NX12" s="150">
        <v>190594</v>
      </c>
      <c r="NY12" s="150">
        <v>190594</v>
      </c>
    </row>
    <row r="13" spans="1:389">
      <c r="A13" t="s">
        <v>267</v>
      </c>
      <c r="B13" s="150"/>
      <c r="C13" s="150"/>
      <c r="D13" s="150">
        <v>7644</v>
      </c>
      <c r="E13" s="150">
        <v>7644</v>
      </c>
      <c r="F13" s="150"/>
      <c r="G13" s="150"/>
      <c r="H13" s="150"/>
      <c r="I13" s="150"/>
      <c r="J13" s="150"/>
      <c r="K13" s="150"/>
      <c r="L13" s="150"/>
      <c r="M13" s="150"/>
      <c r="N13" s="150">
        <v>7392</v>
      </c>
      <c r="O13" s="150">
        <v>7392</v>
      </c>
      <c r="P13" s="150"/>
      <c r="Q13" s="150"/>
      <c r="R13" s="150">
        <v>15036</v>
      </c>
      <c r="S13" s="150">
        <v>15036</v>
      </c>
      <c r="T13" s="150"/>
      <c r="U13" s="150"/>
      <c r="V13" s="150"/>
      <c r="W13" s="150"/>
      <c r="X13" s="150"/>
      <c r="Y13" s="150"/>
      <c r="Z13" s="150">
        <v>3129</v>
      </c>
      <c r="AA13" s="150">
        <v>3129</v>
      </c>
      <c r="AB13" s="150">
        <v>3129</v>
      </c>
      <c r="AC13" s="150">
        <v>3129</v>
      </c>
      <c r="AD13" s="150">
        <v>7634</v>
      </c>
      <c r="AE13" s="150">
        <v>7634</v>
      </c>
      <c r="AF13" s="150"/>
      <c r="AG13" s="150"/>
      <c r="AH13" s="150">
        <v>3477</v>
      </c>
      <c r="AI13" s="150">
        <v>3477</v>
      </c>
      <c r="AJ13" s="150">
        <v>6951</v>
      </c>
      <c r="AK13" s="150">
        <v>6951</v>
      </c>
      <c r="AL13" s="150">
        <v>7623</v>
      </c>
      <c r="AM13" s="150">
        <v>7623</v>
      </c>
      <c r="AN13" s="150">
        <v>25685</v>
      </c>
      <c r="AO13" s="150">
        <v>25685</v>
      </c>
      <c r="AP13" s="150"/>
      <c r="AQ13" s="150"/>
      <c r="AR13" s="150"/>
      <c r="AS13" s="150"/>
      <c r="AT13" s="150"/>
      <c r="AU13" s="150"/>
      <c r="AV13" s="150"/>
      <c r="AW13" s="150"/>
      <c r="AX13" s="150">
        <v>4075</v>
      </c>
      <c r="AY13" s="150">
        <v>4075</v>
      </c>
      <c r="AZ13" s="150"/>
      <c r="BA13" s="150"/>
      <c r="BB13" s="150"/>
      <c r="BC13" s="150"/>
      <c r="BD13" s="150">
        <v>4075</v>
      </c>
      <c r="BE13" s="150">
        <v>4075</v>
      </c>
      <c r="BF13" s="150">
        <v>2304</v>
      </c>
      <c r="BG13" s="150">
        <v>2304</v>
      </c>
      <c r="BH13" s="150"/>
      <c r="BI13" s="150"/>
      <c r="BJ13" s="150"/>
      <c r="BK13" s="150"/>
      <c r="BL13" s="150">
        <v>5670</v>
      </c>
      <c r="BM13" s="150">
        <v>5670</v>
      </c>
      <c r="BN13" s="150"/>
      <c r="BO13" s="150"/>
      <c r="BP13" s="150"/>
      <c r="BQ13" s="150"/>
      <c r="BR13" s="150"/>
      <c r="BS13" s="150"/>
      <c r="BT13" s="150"/>
      <c r="BU13" s="150"/>
      <c r="BV13" s="150"/>
      <c r="BW13" s="150"/>
      <c r="BX13" s="150"/>
      <c r="BY13" s="150"/>
      <c r="BZ13" s="150">
        <v>8382</v>
      </c>
      <c r="CA13" s="150">
        <v>8382</v>
      </c>
      <c r="CB13" s="150">
        <v>16356</v>
      </c>
      <c r="CC13" s="150">
        <v>16356</v>
      </c>
      <c r="CD13" s="150"/>
      <c r="CE13" s="150"/>
      <c r="CF13" s="150">
        <v>5000</v>
      </c>
      <c r="CG13" s="150">
        <v>5000</v>
      </c>
      <c r="CH13" s="150"/>
      <c r="CI13" s="150"/>
      <c r="CJ13" s="150"/>
      <c r="CK13" s="150"/>
      <c r="CL13" s="150">
        <v>7520</v>
      </c>
      <c r="CM13" s="150">
        <v>7520</v>
      </c>
      <c r="CN13" s="150"/>
      <c r="CO13" s="150"/>
      <c r="CP13" s="150">
        <v>12520</v>
      </c>
      <c r="CQ13" s="150">
        <v>12520</v>
      </c>
      <c r="CR13" s="150"/>
      <c r="CS13" s="150"/>
      <c r="CT13" s="150"/>
      <c r="CU13" s="150"/>
      <c r="CV13" s="150"/>
      <c r="CW13" s="150"/>
      <c r="CX13" s="150"/>
      <c r="CY13" s="150"/>
      <c r="CZ13" s="150"/>
      <c r="DA13" s="150"/>
      <c r="DB13" s="150">
        <v>1785</v>
      </c>
      <c r="DC13" s="150">
        <v>1785</v>
      </c>
      <c r="DD13" s="150">
        <v>1785</v>
      </c>
      <c r="DE13" s="150">
        <v>1785</v>
      </c>
      <c r="DF13" s="150"/>
      <c r="DG13" s="150"/>
      <c r="DH13" s="150"/>
      <c r="DI13" s="150"/>
      <c r="DJ13" s="150"/>
      <c r="DK13" s="150"/>
      <c r="DL13" s="150"/>
      <c r="DM13" s="150"/>
      <c r="DN13" s="150"/>
      <c r="DO13" s="150"/>
      <c r="DP13" s="150"/>
      <c r="DQ13" s="150"/>
      <c r="DR13" s="150"/>
      <c r="DS13" s="150"/>
      <c r="DT13" s="150">
        <v>693</v>
      </c>
      <c r="DU13" s="150">
        <v>693</v>
      </c>
      <c r="DV13" s="150">
        <v>7625</v>
      </c>
      <c r="DW13" s="150">
        <v>7625</v>
      </c>
      <c r="DX13" s="150">
        <v>8030</v>
      </c>
      <c r="DY13" s="150">
        <v>8030</v>
      </c>
      <c r="DZ13" s="150">
        <v>16348</v>
      </c>
      <c r="EA13" s="150">
        <v>16348</v>
      </c>
      <c r="EB13" s="150"/>
      <c r="EC13" s="150"/>
      <c r="ED13" s="150">
        <v>11425</v>
      </c>
      <c r="EE13" s="150">
        <v>11425</v>
      </c>
      <c r="EF13" s="150">
        <v>6870</v>
      </c>
      <c r="EG13" s="150">
        <v>6870</v>
      </c>
      <c r="EH13" s="150">
        <v>70</v>
      </c>
      <c r="EI13" s="150">
        <v>70</v>
      </c>
      <c r="EJ13" s="150"/>
      <c r="EK13" s="150"/>
      <c r="EL13" s="150"/>
      <c r="EM13" s="150"/>
      <c r="EN13" s="150">
        <v>18365</v>
      </c>
      <c r="EO13" s="150">
        <v>18365</v>
      </c>
      <c r="EP13" s="150"/>
      <c r="EQ13" s="150"/>
      <c r="ER13" s="150"/>
      <c r="ES13" s="150"/>
      <c r="ET13" s="150"/>
      <c r="EU13" s="150"/>
      <c r="EV13" s="150">
        <v>2950</v>
      </c>
      <c r="EW13" s="150">
        <v>2950</v>
      </c>
      <c r="EX13" s="150"/>
      <c r="EY13" s="150"/>
      <c r="EZ13" s="150">
        <v>6820</v>
      </c>
      <c r="FA13" s="150">
        <v>6820</v>
      </c>
      <c r="FB13" s="150"/>
      <c r="FC13" s="150"/>
      <c r="FD13" s="150"/>
      <c r="FE13" s="150"/>
      <c r="FF13" s="150">
        <v>9770</v>
      </c>
      <c r="FG13" s="150">
        <v>9770</v>
      </c>
      <c r="FH13" s="150">
        <v>123069</v>
      </c>
      <c r="FI13" s="150">
        <v>123069</v>
      </c>
      <c r="FJ13" s="150"/>
      <c r="FK13" s="150"/>
      <c r="FL13" s="150"/>
      <c r="FM13" s="150"/>
      <c r="FN13" s="150"/>
      <c r="FO13" s="150"/>
      <c r="FP13" s="150">
        <v>6327</v>
      </c>
      <c r="FQ13" s="150">
        <v>6327</v>
      </c>
      <c r="FR13" s="150"/>
      <c r="FS13" s="150"/>
      <c r="FT13" s="150"/>
      <c r="FU13" s="150"/>
      <c r="FV13" s="150"/>
      <c r="FW13" s="150"/>
      <c r="FX13" s="150">
        <v>6327</v>
      </c>
      <c r="FY13" s="150">
        <v>6327</v>
      </c>
      <c r="FZ13" s="150"/>
      <c r="GA13" s="150"/>
      <c r="GB13" s="150">
        <v>8340</v>
      </c>
      <c r="GC13" s="150">
        <v>8340</v>
      </c>
      <c r="GD13" s="150"/>
      <c r="GE13" s="150"/>
      <c r="GF13" s="150">
        <v>8043</v>
      </c>
      <c r="GG13" s="150">
        <v>8043</v>
      </c>
      <c r="GH13" s="150">
        <v>2275</v>
      </c>
      <c r="GI13" s="150">
        <v>2275</v>
      </c>
      <c r="GJ13" s="150">
        <v>7847</v>
      </c>
      <c r="GK13" s="150">
        <v>7847</v>
      </c>
      <c r="GL13" s="150">
        <v>3948</v>
      </c>
      <c r="GM13" s="150">
        <v>3948</v>
      </c>
      <c r="GN13" s="150">
        <v>30453</v>
      </c>
      <c r="GO13" s="150">
        <v>30453</v>
      </c>
      <c r="GP13" s="150"/>
      <c r="GQ13" s="150"/>
      <c r="GR13" s="150"/>
      <c r="GS13" s="150"/>
      <c r="GT13" s="150"/>
      <c r="GU13" s="150"/>
      <c r="GV13" s="150"/>
      <c r="GW13" s="150"/>
      <c r="GX13" s="150"/>
      <c r="GY13" s="150"/>
      <c r="GZ13" s="150"/>
      <c r="HA13" s="150"/>
      <c r="HB13" s="150"/>
      <c r="HC13" s="150"/>
      <c r="HD13" s="150"/>
      <c r="HE13" s="150"/>
      <c r="HF13" s="150">
        <v>3072</v>
      </c>
      <c r="HG13" s="150">
        <v>3072</v>
      </c>
      <c r="HH13" s="150">
        <v>6720</v>
      </c>
      <c r="HI13" s="150">
        <v>6720</v>
      </c>
      <c r="HJ13" s="150"/>
      <c r="HK13" s="150"/>
      <c r="HL13" s="150"/>
      <c r="HM13" s="150"/>
      <c r="HN13" s="150">
        <v>6912</v>
      </c>
      <c r="HO13" s="150">
        <v>6912</v>
      </c>
      <c r="HP13" s="150"/>
      <c r="HQ13" s="150"/>
      <c r="HR13" s="150"/>
      <c r="HS13" s="150"/>
      <c r="HT13" s="150"/>
      <c r="HU13" s="150"/>
      <c r="HV13" s="150">
        <v>16704</v>
      </c>
      <c r="HW13" s="150">
        <v>16704</v>
      </c>
      <c r="HX13" s="150"/>
      <c r="HY13" s="150"/>
      <c r="HZ13" s="150"/>
      <c r="IA13" s="150"/>
      <c r="IB13" s="150"/>
      <c r="IC13" s="150"/>
      <c r="ID13" s="150"/>
      <c r="IE13" s="150"/>
      <c r="IF13" s="150"/>
      <c r="IG13" s="150"/>
      <c r="IH13" s="150"/>
      <c r="II13" s="150"/>
      <c r="IJ13" s="150"/>
      <c r="IK13" s="150"/>
      <c r="IL13" s="150"/>
      <c r="IM13" s="150"/>
      <c r="IN13" s="150"/>
      <c r="IO13" s="150"/>
      <c r="IP13" s="150"/>
      <c r="IQ13" s="150"/>
      <c r="IR13" s="150"/>
      <c r="IS13" s="150"/>
      <c r="IT13" s="150">
        <v>315</v>
      </c>
      <c r="IU13" s="150">
        <v>315</v>
      </c>
      <c r="IV13" s="150"/>
      <c r="IW13" s="150"/>
      <c r="IX13" s="150">
        <v>315</v>
      </c>
      <c r="IY13" s="150">
        <v>315</v>
      </c>
      <c r="IZ13" s="150"/>
      <c r="JA13" s="150"/>
      <c r="JB13" s="150"/>
      <c r="JC13" s="150"/>
      <c r="JD13" s="150"/>
      <c r="JE13" s="150"/>
      <c r="JF13" s="150">
        <v>5904</v>
      </c>
      <c r="JG13" s="150">
        <v>5904</v>
      </c>
      <c r="JH13" s="150"/>
      <c r="JI13" s="150"/>
      <c r="JJ13" s="150"/>
      <c r="JK13" s="150"/>
      <c r="JL13" s="150"/>
      <c r="JM13" s="150"/>
      <c r="JN13" s="150"/>
      <c r="JO13" s="150"/>
      <c r="JP13" s="150"/>
      <c r="JQ13" s="150"/>
      <c r="JR13" s="150"/>
      <c r="JS13" s="150"/>
      <c r="JT13" s="150">
        <v>5904</v>
      </c>
      <c r="JU13" s="150">
        <v>5904</v>
      </c>
      <c r="JV13" s="150"/>
      <c r="JW13" s="150"/>
      <c r="JX13" s="150"/>
      <c r="JY13" s="150"/>
      <c r="JZ13" s="150">
        <v>1860</v>
      </c>
      <c r="KA13" s="150">
        <v>1860</v>
      </c>
      <c r="KB13" s="150"/>
      <c r="KC13" s="150"/>
      <c r="KD13" s="150">
        <v>3150</v>
      </c>
      <c r="KE13" s="150">
        <v>3150</v>
      </c>
      <c r="KF13" s="150">
        <v>5010</v>
      </c>
      <c r="KG13" s="150">
        <v>5010</v>
      </c>
      <c r="KH13" s="150">
        <v>6765</v>
      </c>
      <c r="KI13" s="150">
        <v>6765</v>
      </c>
      <c r="KJ13" s="150"/>
      <c r="KK13" s="150"/>
      <c r="KL13" s="150"/>
      <c r="KM13" s="150"/>
      <c r="KN13" s="150"/>
      <c r="KO13" s="150"/>
      <c r="KP13" s="150"/>
      <c r="KQ13" s="150"/>
      <c r="KR13" s="150">
        <v>6765</v>
      </c>
      <c r="KS13" s="150">
        <v>6765</v>
      </c>
      <c r="KT13" s="150"/>
      <c r="KU13" s="150"/>
      <c r="KV13" s="150"/>
      <c r="KW13" s="150"/>
      <c r="KX13" s="150">
        <v>2489</v>
      </c>
      <c r="KY13" s="150">
        <v>2489</v>
      </c>
      <c r="KZ13" s="150"/>
      <c r="LA13" s="150"/>
      <c r="LB13" s="150">
        <v>2489</v>
      </c>
      <c r="LC13" s="150">
        <v>2489</v>
      </c>
      <c r="LD13" s="150"/>
      <c r="LE13" s="150"/>
      <c r="LF13" s="150"/>
      <c r="LG13" s="150"/>
      <c r="LH13" s="150"/>
      <c r="LI13" s="150"/>
      <c r="LJ13" s="150"/>
      <c r="LK13" s="150"/>
      <c r="LL13" s="150"/>
      <c r="LM13" s="150"/>
      <c r="LN13" s="150"/>
      <c r="LO13" s="150"/>
      <c r="LP13" s="150"/>
      <c r="LQ13" s="150"/>
      <c r="LR13" s="150">
        <v>4816</v>
      </c>
      <c r="LS13" s="150">
        <v>4816</v>
      </c>
      <c r="LT13" s="150"/>
      <c r="LU13" s="150"/>
      <c r="LV13" s="150">
        <v>4816</v>
      </c>
      <c r="LW13" s="150">
        <v>4816</v>
      </c>
      <c r="LX13" s="150"/>
      <c r="LY13" s="150"/>
      <c r="LZ13" s="150"/>
      <c r="MA13" s="150"/>
      <c r="MB13" s="150"/>
      <c r="MC13" s="150"/>
      <c r="MD13" s="150"/>
      <c r="ME13" s="150"/>
      <c r="MF13" s="150">
        <v>5413</v>
      </c>
      <c r="MG13" s="150">
        <v>5413</v>
      </c>
      <c r="MH13" s="150"/>
      <c r="MI13" s="150"/>
      <c r="MJ13" s="150"/>
      <c r="MK13" s="150"/>
      <c r="ML13" s="150">
        <v>4246</v>
      </c>
      <c r="MM13" s="150">
        <v>4246</v>
      </c>
      <c r="MN13" s="150">
        <v>9659</v>
      </c>
      <c r="MO13" s="150">
        <v>9659</v>
      </c>
      <c r="MP13" s="150">
        <v>88442</v>
      </c>
      <c r="MQ13" s="150">
        <v>88442</v>
      </c>
      <c r="MR13" s="150"/>
      <c r="MS13" s="150"/>
      <c r="MT13" s="150"/>
      <c r="MU13" s="150"/>
      <c r="MV13" s="150"/>
      <c r="MW13" s="150"/>
      <c r="MX13" s="150"/>
      <c r="MY13" s="150"/>
      <c r="MZ13" s="150"/>
      <c r="NA13" s="150"/>
      <c r="NB13" s="150"/>
      <c r="NC13" s="150"/>
      <c r="ND13" s="150">
        <v>7376</v>
      </c>
      <c r="NE13" s="150">
        <v>7376</v>
      </c>
      <c r="NF13" s="150">
        <v>7376</v>
      </c>
      <c r="NG13" s="150">
        <v>7376</v>
      </c>
      <c r="NH13" s="150"/>
      <c r="NI13" s="150"/>
      <c r="NJ13" s="150"/>
      <c r="NK13" s="150"/>
      <c r="NL13" s="150">
        <v>5780</v>
      </c>
      <c r="NM13" s="150">
        <v>5780</v>
      </c>
      <c r="NN13" s="150">
        <v>798</v>
      </c>
      <c r="NO13" s="150">
        <v>798</v>
      </c>
      <c r="NP13" s="150"/>
      <c r="NQ13" s="150"/>
      <c r="NR13" s="150">
        <v>9534</v>
      </c>
      <c r="NS13" s="150">
        <v>9534</v>
      </c>
      <c r="NT13" s="150">
        <v>16112</v>
      </c>
      <c r="NU13" s="150">
        <v>16112</v>
      </c>
      <c r="NV13" s="150">
        <v>23488</v>
      </c>
      <c r="NW13" s="150">
        <v>23488</v>
      </c>
      <c r="NX13" s="150">
        <v>234999</v>
      </c>
      <c r="NY13" s="150">
        <v>234999</v>
      </c>
    </row>
    <row r="14" spans="1:389">
      <c r="A14" t="s">
        <v>275</v>
      </c>
      <c r="B14" s="150"/>
      <c r="C14" s="150"/>
      <c r="D14" s="150"/>
      <c r="E14" s="150"/>
      <c r="F14" s="150"/>
      <c r="G14" s="150"/>
      <c r="H14" s="150">
        <v>1936</v>
      </c>
      <c r="I14" s="150">
        <v>1936</v>
      </c>
      <c r="J14" s="150"/>
      <c r="K14" s="150"/>
      <c r="L14" s="150"/>
      <c r="M14" s="150"/>
      <c r="N14" s="150"/>
      <c r="O14" s="150"/>
      <c r="P14" s="150">
        <v>4400</v>
      </c>
      <c r="Q14" s="150">
        <v>4400</v>
      </c>
      <c r="R14" s="150">
        <v>6336</v>
      </c>
      <c r="S14" s="150">
        <v>6336</v>
      </c>
      <c r="T14" s="150"/>
      <c r="U14" s="150"/>
      <c r="V14" s="150"/>
      <c r="W14" s="150"/>
      <c r="X14" s="150"/>
      <c r="Y14" s="150"/>
      <c r="Z14" s="150"/>
      <c r="AA14" s="150"/>
      <c r="AB14" s="150"/>
      <c r="AC14" s="150"/>
      <c r="AD14" s="150">
        <v>3768</v>
      </c>
      <c r="AE14" s="150">
        <v>3768</v>
      </c>
      <c r="AF14" s="150"/>
      <c r="AG14" s="150"/>
      <c r="AH14" s="150"/>
      <c r="AI14" s="150"/>
      <c r="AJ14" s="150"/>
      <c r="AK14" s="150"/>
      <c r="AL14" s="150"/>
      <c r="AM14" s="150"/>
      <c r="AN14" s="150">
        <v>3768</v>
      </c>
      <c r="AO14" s="150">
        <v>3768</v>
      </c>
      <c r="AP14" s="150">
        <v>1860</v>
      </c>
      <c r="AQ14" s="150">
        <v>1860</v>
      </c>
      <c r="AR14" s="150">
        <v>7959</v>
      </c>
      <c r="AS14" s="150">
        <v>7959</v>
      </c>
      <c r="AT14" s="150"/>
      <c r="AU14" s="150"/>
      <c r="AV14" s="150"/>
      <c r="AW14" s="150"/>
      <c r="AX14" s="150"/>
      <c r="AY14" s="150"/>
      <c r="AZ14" s="150"/>
      <c r="BA14" s="150"/>
      <c r="BB14" s="150"/>
      <c r="BC14" s="150"/>
      <c r="BD14" s="150">
        <v>9819</v>
      </c>
      <c r="BE14" s="150">
        <v>9819</v>
      </c>
      <c r="BF14" s="150"/>
      <c r="BG14" s="150"/>
      <c r="BH14" s="150"/>
      <c r="BI14" s="150"/>
      <c r="BJ14" s="150"/>
      <c r="BK14" s="150"/>
      <c r="BL14" s="150"/>
      <c r="BM14" s="150"/>
      <c r="BN14" s="150"/>
      <c r="BO14" s="150"/>
      <c r="BP14" s="150"/>
      <c r="BQ14" s="150"/>
      <c r="BR14" s="150"/>
      <c r="BS14" s="150"/>
      <c r="BT14" s="150"/>
      <c r="BU14" s="150"/>
      <c r="BV14" s="150"/>
      <c r="BW14" s="150"/>
      <c r="BX14" s="150"/>
      <c r="BY14" s="150"/>
      <c r="BZ14" s="150"/>
      <c r="CA14" s="150"/>
      <c r="CB14" s="150"/>
      <c r="CC14" s="150"/>
      <c r="CD14" s="150">
        <v>3440</v>
      </c>
      <c r="CE14" s="150">
        <v>3440</v>
      </c>
      <c r="CF14" s="150"/>
      <c r="CG14" s="150"/>
      <c r="CH14" s="150"/>
      <c r="CI14" s="150"/>
      <c r="CJ14" s="150"/>
      <c r="CK14" s="150"/>
      <c r="CL14" s="150"/>
      <c r="CM14" s="150"/>
      <c r="CN14" s="150"/>
      <c r="CO14" s="150"/>
      <c r="CP14" s="150">
        <v>3440</v>
      </c>
      <c r="CQ14" s="150">
        <v>3440</v>
      </c>
      <c r="CR14" s="150">
        <v>2086</v>
      </c>
      <c r="CS14" s="150">
        <v>2086</v>
      </c>
      <c r="CT14" s="150"/>
      <c r="CU14" s="150"/>
      <c r="CV14" s="150"/>
      <c r="CW14" s="150"/>
      <c r="CX14" s="150"/>
      <c r="CY14" s="150"/>
      <c r="CZ14" s="150"/>
      <c r="DA14" s="150"/>
      <c r="DB14" s="150"/>
      <c r="DC14" s="150"/>
      <c r="DD14" s="150">
        <v>2086</v>
      </c>
      <c r="DE14" s="150">
        <v>2086</v>
      </c>
      <c r="DF14" s="150"/>
      <c r="DG14" s="150"/>
      <c r="DH14" s="150">
        <v>5649</v>
      </c>
      <c r="DI14" s="150">
        <v>5649</v>
      </c>
      <c r="DJ14" s="150"/>
      <c r="DK14" s="150"/>
      <c r="DL14" s="150"/>
      <c r="DM14" s="150"/>
      <c r="DN14" s="150"/>
      <c r="DO14" s="150"/>
      <c r="DP14" s="150"/>
      <c r="DQ14" s="150"/>
      <c r="DR14" s="150">
        <v>6480</v>
      </c>
      <c r="DS14" s="150">
        <v>6480</v>
      </c>
      <c r="DT14" s="150"/>
      <c r="DU14" s="150"/>
      <c r="DV14" s="150"/>
      <c r="DW14" s="150"/>
      <c r="DX14" s="150"/>
      <c r="DY14" s="150"/>
      <c r="DZ14" s="150">
        <v>12129</v>
      </c>
      <c r="EA14" s="150">
        <v>12129</v>
      </c>
      <c r="EB14" s="150"/>
      <c r="EC14" s="150"/>
      <c r="ED14" s="150"/>
      <c r="EE14" s="150"/>
      <c r="EF14" s="150"/>
      <c r="EG14" s="150"/>
      <c r="EH14" s="150"/>
      <c r="EI14" s="150"/>
      <c r="EJ14" s="150">
        <v>1995</v>
      </c>
      <c r="EK14" s="150">
        <v>1995</v>
      </c>
      <c r="EL14" s="150"/>
      <c r="EM14" s="150"/>
      <c r="EN14" s="150">
        <v>1995</v>
      </c>
      <c r="EO14" s="150">
        <v>1995</v>
      </c>
      <c r="EP14" s="150"/>
      <c r="EQ14" s="150"/>
      <c r="ER14" s="150"/>
      <c r="ES14" s="150"/>
      <c r="ET14" s="150"/>
      <c r="EU14" s="150"/>
      <c r="EV14" s="150"/>
      <c r="EW14" s="150"/>
      <c r="EX14" s="150"/>
      <c r="EY14" s="150"/>
      <c r="EZ14" s="150"/>
      <c r="FA14" s="150"/>
      <c r="FB14" s="150">
        <v>5698</v>
      </c>
      <c r="FC14" s="150">
        <v>5698</v>
      </c>
      <c r="FD14" s="150"/>
      <c r="FE14" s="150"/>
      <c r="FF14" s="150">
        <v>5698</v>
      </c>
      <c r="FG14" s="150">
        <v>5698</v>
      </c>
      <c r="FH14" s="150">
        <v>45271</v>
      </c>
      <c r="FI14" s="150">
        <v>45271</v>
      </c>
      <c r="FJ14" s="150"/>
      <c r="FK14" s="150"/>
      <c r="FL14" s="150"/>
      <c r="FM14" s="150"/>
      <c r="FN14" s="150">
        <v>4536</v>
      </c>
      <c r="FO14" s="150">
        <v>4536</v>
      </c>
      <c r="FP14" s="150"/>
      <c r="FQ14" s="150"/>
      <c r="FR14" s="150"/>
      <c r="FS14" s="150"/>
      <c r="FT14" s="150"/>
      <c r="FU14" s="150"/>
      <c r="FV14" s="150">
        <v>4368</v>
      </c>
      <c r="FW14" s="150">
        <v>4368</v>
      </c>
      <c r="FX14" s="150">
        <v>8904</v>
      </c>
      <c r="FY14" s="150">
        <v>8904</v>
      </c>
      <c r="FZ14" s="150">
        <v>2472</v>
      </c>
      <c r="GA14" s="150">
        <v>2472</v>
      </c>
      <c r="GB14" s="150"/>
      <c r="GC14" s="150"/>
      <c r="GD14" s="150"/>
      <c r="GE14" s="150"/>
      <c r="GF14" s="150"/>
      <c r="GG14" s="150"/>
      <c r="GH14" s="150"/>
      <c r="GI14" s="150"/>
      <c r="GJ14" s="150"/>
      <c r="GK14" s="150"/>
      <c r="GL14" s="150"/>
      <c r="GM14" s="150"/>
      <c r="GN14" s="150">
        <v>2472</v>
      </c>
      <c r="GO14" s="150">
        <v>2472</v>
      </c>
      <c r="GP14" s="150"/>
      <c r="GQ14" s="150"/>
      <c r="GR14" s="150"/>
      <c r="GS14" s="150"/>
      <c r="GT14" s="150"/>
      <c r="GU14" s="150"/>
      <c r="GV14" s="150">
        <v>6314</v>
      </c>
      <c r="GW14" s="150">
        <v>6314</v>
      </c>
      <c r="GX14" s="150"/>
      <c r="GY14" s="150"/>
      <c r="GZ14" s="150"/>
      <c r="HA14" s="150"/>
      <c r="HB14" s="150">
        <v>6314</v>
      </c>
      <c r="HC14" s="150">
        <v>6314</v>
      </c>
      <c r="HD14" s="150"/>
      <c r="HE14" s="150"/>
      <c r="HF14" s="150"/>
      <c r="HG14" s="150"/>
      <c r="HH14" s="150"/>
      <c r="HI14" s="150"/>
      <c r="HJ14" s="150"/>
      <c r="HK14" s="150"/>
      <c r="HL14" s="150"/>
      <c r="HM14" s="150"/>
      <c r="HN14" s="150"/>
      <c r="HO14" s="150"/>
      <c r="HP14" s="150">
        <v>1862</v>
      </c>
      <c r="HQ14" s="150">
        <v>1862</v>
      </c>
      <c r="HR14" s="150">
        <v>525</v>
      </c>
      <c r="HS14" s="150">
        <v>525</v>
      </c>
      <c r="HT14" s="150"/>
      <c r="HU14" s="150"/>
      <c r="HV14" s="150">
        <v>2387</v>
      </c>
      <c r="HW14" s="150">
        <v>2387</v>
      </c>
      <c r="HX14" s="150">
        <v>4905</v>
      </c>
      <c r="HY14" s="150">
        <v>4905</v>
      </c>
      <c r="HZ14" s="150"/>
      <c r="IA14" s="150"/>
      <c r="IB14" s="150"/>
      <c r="IC14" s="150"/>
      <c r="ID14" s="150"/>
      <c r="IE14" s="150"/>
      <c r="IF14" s="150"/>
      <c r="IG14" s="150"/>
      <c r="IH14" s="150"/>
      <c r="II14" s="150"/>
      <c r="IJ14" s="150"/>
      <c r="IK14" s="150"/>
      <c r="IL14" s="150">
        <v>4905</v>
      </c>
      <c r="IM14" s="150">
        <v>4905</v>
      </c>
      <c r="IN14" s="150"/>
      <c r="IO14" s="150"/>
      <c r="IP14" s="150"/>
      <c r="IQ14" s="150"/>
      <c r="IR14" s="150">
        <v>3591</v>
      </c>
      <c r="IS14" s="150">
        <v>3591</v>
      </c>
      <c r="IT14" s="150"/>
      <c r="IU14" s="150"/>
      <c r="IV14" s="150"/>
      <c r="IW14" s="150"/>
      <c r="IX14" s="150">
        <v>3591</v>
      </c>
      <c r="IY14" s="150">
        <v>3591</v>
      </c>
      <c r="IZ14" s="150"/>
      <c r="JA14" s="150"/>
      <c r="JB14" s="150"/>
      <c r="JC14" s="150"/>
      <c r="JD14" s="150"/>
      <c r="JE14" s="150"/>
      <c r="JF14" s="150"/>
      <c r="JG14" s="150"/>
      <c r="JH14" s="150"/>
      <c r="JI14" s="150"/>
      <c r="JJ14" s="150">
        <v>9807</v>
      </c>
      <c r="JK14" s="150">
        <v>9807</v>
      </c>
      <c r="JL14" s="150">
        <v>4326</v>
      </c>
      <c r="JM14" s="150">
        <v>4326</v>
      </c>
      <c r="JN14" s="150">
        <v>5720</v>
      </c>
      <c r="JO14" s="150">
        <v>5720</v>
      </c>
      <c r="JP14" s="150"/>
      <c r="JQ14" s="150"/>
      <c r="JR14" s="150"/>
      <c r="JS14" s="150"/>
      <c r="JT14" s="150">
        <v>19853</v>
      </c>
      <c r="JU14" s="150">
        <v>19853</v>
      </c>
      <c r="JV14" s="150"/>
      <c r="JW14" s="150"/>
      <c r="JX14" s="150"/>
      <c r="JY14" s="150"/>
      <c r="JZ14" s="150"/>
      <c r="KA14" s="150"/>
      <c r="KB14" s="150"/>
      <c r="KC14" s="150"/>
      <c r="KD14" s="150"/>
      <c r="KE14" s="150"/>
      <c r="KF14" s="150"/>
      <c r="KG14" s="150"/>
      <c r="KH14" s="150"/>
      <c r="KI14" s="150"/>
      <c r="KJ14" s="150"/>
      <c r="KK14" s="150"/>
      <c r="KL14" s="150"/>
      <c r="KM14" s="150"/>
      <c r="KN14" s="150"/>
      <c r="KO14" s="150"/>
      <c r="KP14" s="150"/>
      <c r="KQ14" s="150"/>
      <c r="KR14" s="150"/>
      <c r="KS14" s="150"/>
      <c r="KT14" s="150"/>
      <c r="KU14" s="150"/>
      <c r="KV14" s="150"/>
      <c r="KW14" s="150"/>
      <c r="KX14" s="150"/>
      <c r="KY14" s="150"/>
      <c r="KZ14" s="150">
        <v>4020</v>
      </c>
      <c r="LA14" s="150">
        <v>4020</v>
      </c>
      <c r="LB14" s="150">
        <v>4020</v>
      </c>
      <c r="LC14" s="150">
        <v>4020</v>
      </c>
      <c r="LD14" s="150"/>
      <c r="LE14" s="150"/>
      <c r="LF14" s="150"/>
      <c r="LG14" s="150"/>
      <c r="LH14" s="150">
        <v>5460</v>
      </c>
      <c r="LI14" s="150">
        <v>5460</v>
      </c>
      <c r="LJ14" s="150"/>
      <c r="LK14" s="150"/>
      <c r="LL14" s="150">
        <v>450</v>
      </c>
      <c r="LM14" s="150">
        <v>450</v>
      </c>
      <c r="LN14" s="150"/>
      <c r="LO14" s="150"/>
      <c r="LP14" s="150">
        <v>5236</v>
      </c>
      <c r="LQ14" s="150">
        <v>5236</v>
      </c>
      <c r="LR14" s="150"/>
      <c r="LS14" s="150"/>
      <c r="LT14" s="150">
        <v>1092</v>
      </c>
      <c r="LU14" s="150">
        <v>1092</v>
      </c>
      <c r="LV14" s="150">
        <v>12238</v>
      </c>
      <c r="LW14" s="150">
        <v>12238</v>
      </c>
      <c r="LX14" s="150"/>
      <c r="LY14" s="150"/>
      <c r="LZ14" s="150"/>
      <c r="MA14" s="150"/>
      <c r="MB14" s="150"/>
      <c r="MC14" s="150"/>
      <c r="MD14" s="150">
        <v>825</v>
      </c>
      <c r="ME14" s="150">
        <v>825</v>
      </c>
      <c r="MF14" s="150"/>
      <c r="MG14" s="150"/>
      <c r="MH14" s="150">
        <v>4634</v>
      </c>
      <c r="MI14" s="150">
        <v>4634</v>
      </c>
      <c r="MJ14" s="150"/>
      <c r="MK14" s="150"/>
      <c r="ML14" s="150">
        <v>6900</v>
      </c>
      <c r="MM14" s="150">
        <v>6900</v>
      </c>
      <c r="MN14" s="150">
        <v>12359</v>
      </c>
      <c r="MO14" s="150">
        <v>12359</v>
      </c>
      <c r="MP14" s="150">
        <v>77043</v>
      </c>
      <c r="MQ14" s="150">
        <v>77043</v>
      </c>
      <c r="MR14" s="150"/>
      <c r="MS14" s="150"/>
      <c r="MT14" s="150"/>
      <c r="MU14" s="150"/>
      <c r="MV14" s="150"/>
      <c r="MW14" s="150"/>
      <c r="MX14" s="150">
        <v>1675</v>
      </c>
      <c r="MY14" s="150">
        <v>1675</v>
      </c>
      <c r="MZ14" s="150"/>
      <c r="NA14" s="150"/>
      <c r="NB14" s="150"/>
      <c r="NC14" s="150"/>
      <c r="ND14" s="150"/>
      <c r="NE14" s="150"/>
      <c r="NF14" s="150">
        <v>1675</v>
      </c>
      <c r="NG14" s="150">
        <v>1675</v>
      </c>
      <c r="NH14" s="150"/>
      <c r="NI14" s="150"/>
      <c r="NJ14" s="150"/>
      <c r="NK14" s="150"/>
      <c r="NL14" s="150"/>
      <c r="NM14" s="150"/>
      <c r="NN14" s="150"/>
      <c r="NO14" s="150"/>
      <c r="NP14" s="150"/>
      <c r="NQ14" s="150"/>
      <c r="NR14" s="150"/>
      <c r="NS14" s="150"/>
      <c r="NT14" s="150"/>
      <c r="NU14" s="150"/>
      <c r="NV14" s="150">
        <v>1675</v>
      </c>
      <c r="NW14" s="150">
        <v>1675</v>
      </c>
      <c r="NX14" s="150">
        <v>123989</v>
      </c>
      <c r="NY14" s="150">
        <v>123989</v>
      </c>
    </row>
    <row r="15" spans="1:389">
      <c r="A15" t="s">
        <v>2203</v>
      </c>
      <c r="B15" s="150">
        <v>3738</v>
      </c>
      <c r="C15" s="150">
        <v>3738</v>
      </c>
      <c r="D15" s="150">
        <v>7644</v>
      </c>
      <c r="E15" s="150">
        <v>7644</v>
      </c>
      <c r="F15" s="150">
        <v>2299</v>
      </c>
      <c r="G15" s="150">
        <v>2299</v>
      </c>
      <c r="H15" s="150">
        <v>1936</v>
      </c>
      <c r="I15" s="150">
        <v>1936</v>
      </c>
      <c r="J15" s="150">
        <v>686</v>
      </c>
      <c r="K15" s="150">
        <v>686</v>
      </c>
      <c r="L15" s="150">
        <v>2415</v>
      </c>
      <c r="M15" s="150">
        <v>2415</v>
      </c>
      <c r="N15" s="150">
        <v>14707</v>
      </c>
      <c r="O15" s="150">
        <v>14707</v>
      </c>
      <c r="P15" s="150">
        <v>4400</v>
      </c>
      <c r="Q15" s="150">
        <v>4400</v>
      </c>
      <c r="R15" s="150">
        <v>37825</v>
      </c>
      <c r="S15" s="150">
        <v>37825</v>
      </c>
      <c r="T15" s="150">
        <v>9786</v>
      </c>
      <c r="U15" s="150">
        <v>9786</v>
      </c>
      <c r="V15" s="150">
        <v>3496</v>
      </c>
      <c r="W15" s="150">
        <v>3496</v>
      </c>
      <c r="X15" s="150">
        <v>5936</v>
      </c>
      <c r="Y15" s="150">
        <v>5936</v>
      </c>
      <c r="Z15" s="150">
        <v>3129</v>
      </c>
      <c r="AA15" s="150">
        <v>3129</v>
      </c>
      <c r="AB15" s="150">
        <v>22347</v>
      </c>
      <c r="AC15" s="150">
        <v>22347</v>
      </c>
      <c r="AD15" s="150">
        <v>11402</v>
      </c>
      <c r="AE15" s="150">
        <v>11402</v>
      </c>
      <c r="AF15" s="150">
        <v>4731</v>
      </c>
      <c r="AG15" s="150">
        <v>4731</v>
      </c>
      <c r="AH15" s="150">
        <v>3477</v>
      </c>
      <c r="AI15" s="150">
        <v>3477</v>
      </c>
      <c r="AJ15" s="150">
        <v>6951</v>
      </c>
      <c r="AK15" s="150">
        <v>6951</v>
      </c>
      <c r="AL15" s="150">
        <v>7623</v>
      </c>
      <c r="AM15" s="150">
        <v>7623</v>
      </c>
      <c r="AN15" s="150">
        <v>34184</v>
      </c>
      <c r="AO15" s="150">
        <v>34184</v>
      </c>
      <c r="AP15" s="150">
        <v>1860</v>
      </c>
      <c r="AQ15" s="150">
        <v>1860</v>
      </c>
      <c r="AR15" s="150">
        <v>7959</v>
      </c>
      <c r="AS15" s="150">
        <v>7959</v>
      </c>
      <c r="AT15" s="150">
        <v>4336</v>
      </c>
      <c r="AU15" s="150">
        <v>4336</v>
      </c>
      <c r="AV15" s="150">
        <v>42</v>
      </c>
      <c r="AW15" s="150">
        <v>42</v>
      </c>
      <c r="AX15" s="150">
        <v>10564</v>
      </c>
      <c r="AY15" s="150">
        <v>10564</v>
      </c>
      <c r="AZ15" s="150">
        <v>3210</v>
      </c>
      <c r="BA15" s="150">
        <v>3210</v>
      </c>
      <c r="BB15" s="150">
        <v>8470</v>
      </c>
      <c r="BC15" s="150">
        <v>8470</v>
      </c>
      <c r="BD15" s="150">
        <v>36441</v>
      </c>
      <c r="BE15" s="150">
        <v>36441</v>
      </c>
      <c r="BF15" s="150">
        <v>2304</v>
      </c>
      <c r="BG15" s="150">
        <v>2304</v>
      </c>
      <c r="BH15" s="150">
        <v>3892</v>
      </c>
      <c r="BI15" s="150">
        <v>3892</v>
      </c>
      <c r="BJ15" s="150">
        <v>1968</v>
      </c>
      <c r="BK15" s="150">
        <v>1968</v>
      </c>
      <c r="BL15" s="150">
        <v>10710</v>
      </c>
      <c r="BM15" s="150">
        <v>10710</v>
      </c>
      <c r="BN15" s="150">
        <v>4767</v>
      </c>
      <c r="BO15" s="150">
        <v>4767</v>
      </c>
      <c r="BP15" s="150">
        <v>2400</v>
      </c>
      <c r="BQ15" s="150">
        <v>2400</v>
      </c>
      <c r="BR15" s="150">
        <v>7847</v>
      </c>
      <c r="BS15" s="150">
        <v>7847</v>
      </c>
      <c r="BT15" s="150">
        <v>608</v>
      </c>
      <c r="BU15" s="150">
        <v>608</v>
      </c>
      <c r="BV15" s="150">
        <v>4139</v>
      </c>
      <c r="BW15" s="150">
        <v>4139</v>
      </c>
      <c r="BX15" s="150">
        <v>7040</v>
      </c>
      <c r="BY15" s="150">
        <v>7040</v>
      </c>
      <c r="BZ15" s="150">
        <v>8382</v>
      </c>
      <c r="CA15" s="150">
        <v>8382</v>
      </c>
      <c r="CB15" s="150">
        <v>54057</v>
      </c>
      <c r="CC15" s="150">
        <v>54057</v>
      </c>
      <c r="CD15" s="150">
        <v>3440</v>
      </c>
      <c r="CE15" s="150">
        <v>3440</v>
      </c>
      <c r="CF15" s="150">
        <v>5000</v>
      </c>
      <c r="CG15" s="150">
        <v>5000</v>
      </c>
      <c r="CH15" s="150">
        <v>4140</v>
      </c>
      <c r="CI15" s="150">
        <v>4140</v>
      </c>
      <c r="CJ15" s="150">
        <v>5313</v>
      </c>
      <c r="CK15" s="150">
        <v>5313</v>
      </c>
      <c r="CL15" s="150">
        <v>7520</v>
      </c>
      <c r="CM15" s="150">
        <v>7520</v>
      </c>
      <c r="CN15" s="150">
        <v>10185</v>
      </c>
      <c r="CO15" s="150">
        <v>10185</v>
      </c>
      <c r="CP15" s="150">
        <v>35598</v>
      </c>
      <c r="CQ15" s="150">
        <v>35598</v>
      </c>
      <c r="CR15" s="150">
        <v>2086</v>
      </c>
      <c r="CS15" s="150">
        <v>2086</v>
      </c>
      <c r="CT15" s="150">
        <v>374</v>
      </c>
      <c r="CU15" s="150">
        <v>374</v>
      </c>
      <c r="CV15" s="150">
        <v>456</v>
      </c>
      <c r="CW15" s="150">
        <v>456</v>
      </c>
      <c r="CX15" s="150">
        <v>10213</v>
      </c>
      <c r="CY15" s="150">
        <v>10213</v>
      </c>
      <c r="CZ15" s="150">
        <v>819</v>
      </c>
      <c r="DA15" s="150">
        <v>819</v>
      </c>
      <c r="DB15" s="150">
        <v>3025</v>
      </c>
      <c r="DC15" s="150">
        <v>3025</v>
      </c>
      <c r="DD15" s="150">
        <v>16973</v>
      </c>
      <c r="DE15" s="150">
        <v>16973</v>
      </c>
      <c r="DF15" s="150">
        <v>3750</v>
      </c>
      <c r="DG15" s="150">
        <v>3750</v>
      </c>
      <c r="DH15" s="150">
        <v>5649</v>
      </c>
      <c r="DI15" s="150">
        <v>5649</v>
      </c>
      <c r="DJ15" s="150">
        <v>210</v>
      </c>
      <c r="DK15" s="150">
        <v>210</v>
      </c>
      <c r="DL15" s="150">
        <v>5152</v>
      </c>
      <c r="DM15" s="150">
        <v>5152</v>
      </c>
      <c r="DN15" s="150">
        <v>2875</v>
      </c>
      <c r="DO15" s="150">
        <v>2875</v>
      </c>
      <c r="DP15" s="150">
        <v>5460</v>
      </c>
      <c r="DQ15" s="150">
        <v>5460</v>
      </c>
      <c r="DR15" s="150">
        <v>6480</v>
      </c>
      <c r="DS15" s="150">
        <v>6480</v>
      </c>
      <c r="DT15" s="150">
        <v>693</v>
      </c>
      <c r="DU15" s="150">
        <v>693</v>
      </c>
      <c r="DV15" s="150">
        <v>7625</v>
      </c>
      <c r="DW15" s="150">
        <v>7625</v>
      </c>
      <c r="DX15" s="150">
        <v>8030</v>
      </c>
      <c r="DY15" s="150">
        <v>8030</v>
      </c>
      <c r="DZ15" s="150">
        <v>45924</v>
      </c>
      <c r="EA15" s="150">
        <v>45924</v>
      </c>
      <c r="EB15" s="150">
        <v>1725</v>
      </c>
      <c r="EC15" s="150">
        <v>1725</v>
      </c>
      <c r="ED15" s="150">
        <v>13025</v>
      </c>
      <c r="EE15" s="150">
        <v>13025</v>
      </c>
      <c r="EF15" s="150">
        <v>6870</v>
      </c>
      <c r="EG15" s="150">
        <v>6870</v>
      </c>
      <c r="EH15" s="150">
        <v>70</v>
      </c>
      <c r="EI15" s="150">
        <v>70</v>
      </c>
      <c r="EJ15" s="150">
        <v>1995</v>
      </c>
      <c r="EK15" s="150">
        <v>1995</v>
      </c>
      <c r="EL15" s="150">
        <v>1078</v>
      </c>
      <c r="EM15" s="150">
        <v>1078</v>
      </c>
      <c r="EN15" s="150">
        <v>24763</v>
      </c>
      <c r="EO15" s="150">
        <v>24763</v>
      </c>
      <c r="EP15" s="150">
        <v>4144</v>
      </c>
      <c r="EQ15" s="150">
        <v>4144</v>
      </c>
      <c r="ER15" s="150">
        <v>11088</v>
      </c>
      <c r="ES15" s="150">
        <v>11088</v>
      </c>
      <c r="ET15" s="150">
        <v>2394</v>
      </c>
      <c r="EU15" s="150">
        <v>2394</v>
      </c>
      <c r="EV15" s="150">
        <v>2950</v>
      </c>
      <c r="EW15" s="150">
        <v>2950</v>
      </c>
      <c r="EX15" s="150">
        <v>8352</v>
      </c>
      <c r="EY15" s="150">
        <v>8352</v>
      </c>
      <c r="EZ15" s="150">
        <v>6820</v>
      </c>
      <c r="FA15" s="150">
        <v>6820</v>
      </c>
      <c r="FB15" s="150">
        <v>5698</v>
      </c>
      <c r="FC15" s="150">
        <v>5698</v>
      </c>
      <c r="FD15" s="150">
        <v>2944</v>
      </c>
      <c r="FE15" s="150">
        <v>2944</v>
      </c>
      <c r="FF15" s="150">
        <v>44390</v>
      </c>
      <c r="FG15" s="150">
        <v>44390</v>
      </c>
      <c r="FH15" s="150">
        <v>352502</v>
      </c>
      <c r="FI15" s="150">
        <v>352502</v>
      </c>
      <c r="FJ15" s="150">
        <v>418</v>
      </c>
      <c r="FK15" s="150">
        <v>418</v>
      </c>
      <c r="FL15" s="150">
        <v>8625</v>
      </c>
      <c r="FM15" s="150">
        <v>8625</v>
      </c>
      <c r="FN15" s="150">
        <v>4536</v>
      </c>
      <c r="FO15" s="150">
        <v>4536</v>
      </c>
      <c r="FP15" s="150">
        <v>6327</v>
      </c>
      <c r="FQ15" s="150">
        <v>6327</v>
      </c>
      <c r="FR15" s="150">
        <v>1953</v>
      </c>
      <c r="FS15" s="150">
        <v>1953</v>
      </c>
      <c r="FT15" s="150">
        <v>6144</v>
      </c>
      <c r="FU15" s="150">
        <v>6144</v>
      </c>
      <c r="FV15" s="150">
        <v>4368</v>
      </c>
      <c r="FW15" s="150">
        <v>4368</v>
      </c>
      <c r="FX15" s="150">
        <v>32371</v>
      </c>
      <c r="FY15" s="150">
        <v>32371</v>
      </c>
      <c r="FZ15" s="150">
        <v>2472</v>
      </c>
      <c r="GA15" s="150">
        <v>2472</v>
      </c>
      <c r="GB15" s="150">
        <v>8340</v>
      </c>
      <c r="GC15" s="150">
        <v>8340</v>
      </c>
      <c r="GD15" s="150">
        <v>5940</v>
      </c>
      <c r="GE15" s="150">
        <v>5940</v>
      </c>
      <c r="GF15" s="150">
        <v>8043</v>
      </c>
      <c r="GG15" s="150">
        <v>8043</v>
      </c>
      <c r="GH15" s="150">
        <v>2275</v>
      </c>
      <c r="GI15" s="150">
        <v>2275</v>
      </c>
      <c r="GJ15" s="150">
        <v>14711</v>
      </c>
      <c r="GK15" s="150">
        <v>14711</v>
      </c>
      <c r="GL15" s="150">
        <v>3948</v>
      </c>
      <c r="GM15" s="150">
        <v>3948</v>
      </c>
      <c r="GN15" s="150">
        <v>45729</v>
      </c>
      <c r="GO15" s="150">
        <v>45729</v>
      </c>
      <c r="GP15" s="150">
        <v>11352</v>
      </c>
      <c r="GQ15" s="150">
        <v>11352</v>
      </c>
      <c r="GR15" s="150">
        <v>4515</v>
      </c>
      <c r="GS15" s="150">
        <v>4515</v>
      </c>
      <c r="GT15" s="150">
        <v>4473</v>
      </c>
      <c r="GU15" s="150">
        <v>4473</v>
      </c>
      <c r="GV15" s="150">
        <v>6314</v>
      </c>
      <c r="GW15" s="150">
        <v>6314</v>
      </c>
      <c r="GX15" s="150">
        <v>6704</v>
      </c>
      <c r="GY15" s="150">
        <v>6704</v>
      </c>
      <c r="GZ15" s="150">
        <v>6783</v>
      </c>
      <c r="HA15" s="150">
        <v>6783</v>
      </c>
      <c r="HB15" s="150">
        <v>40141</v>
      </c>
      <c r="HC15" s="150">
        <v>40141</v>
      </c>
      <c r="HD15" s="150">
        <v>384</v>
      </c>
      <c r="HE15" s="150">
        <v>384</v>
      </c>
      <c r="HF15" s="150">
        <v>3072</v>
      </c>
      <c r="HG15" s="150">
        <v>3072</v>
      </c>
      <c r="HH15" s="150">
        <v>8980</v>
      </c>
      <c r="HI15" s="150">
        <v>8980</v>
      </c>
      <c r="HJ15" s="150">
        <v>300</v>
      </c>
      <c r="HK15" s="150">
        <v>300</v>
      </c>
      <c r="HL15" s="150">
        <v>6375</v>
      </c>
      <c r="HM15" s="150">
        <v>6375</v>
      </c>
      <c r="HN15" s="150">
        <v>6912</v>
      </c>
      <c r="HO15" s="150">
        <v>6912</v>
      </c>
      <c r="HP15" s="150">
        <v>1862</v>
      </c>
      <c r="HQ15" s="150">
        <v>1862</v>
      </c>
      <c r="HR15" s="150">
        <v>525</v>
      </c>
      <c r="HS15" s="150">
        <v>525</v>
      </c>
      <c r="HT15" s="150">
        <v>1635</v>
      </c>
      <c r="HU15" s="150">
        <v>1635</v>
      </c>
      <c r="HV15" s="150">
        <v>30045</v>
      </c>
      <c r="HW15" s="150">
        <v>30045</v>
      </c>
      <c r="HX15" s="150">
        <v>4905</v>
      </c>
      <c r="HY15" s="150">
        <v>4905</v>
      </c>
      <c r="HZ15" s="150">
        <v>8547</v>
      </c>
      <c r="IA15" s="150">
        <v>8547</v>
      </c>
      <c r="IB15" s="150">
        <v>3768</v>
      </c>
      <c r="IC15" s="150">
        <v>3768</v>
      </c>
      <c r="ID15" s="150">
        <v>9350</v>
      </c>
      <c r="IE15" s="150">
        <v>9350</v>
      </c>
      <c r="IF15" s="150">
        <v>5616</v>
      </c>
      <c r="IG15" s="150">
        <v>5616</v>
      </c>
      <c r="IH15" s="150">
        <v>4636</v>
      </c>
      <c r="II15" s="150">
        <v>4636</v>
      </c>
      <c r="IJ15" s="150">
        <v>6405</v>
      </c>
      <c r="IK15" s="150">
        <v>6405</v>
      </c>
      <c r="IL15" s="150">
        <v>43227</v>
      </c>
      <c r="IM15" s="150">
        <v>43227</v>
      </c>
      <c r="IN15" s="150">
        <v>4580</v>
      </c>
      <c r="IO15" s="150">
        <v>4580</v>
      </c>
      <c r="IP15" s="150">
        <v>4438</v>
      </c>
      <c r="IQ15" s="150">
        <v>4438</v>
      </c>
      <c r="IR15" s="150">
        <v>3591</v>
      </c>
      <c r="IS15" s="150">
        <v>3591</v>
      </c>
      <c r="IT15" s="150">
        <v>315</v>
      </c>
      <c r="IU15" s="150">
        <v>315</v>
      </c>
      <c r="IV15" s="150">
        <v>6993</v>
      </c>
      <c r="IW15" s="150">
        <v>6993</v>
      </c>
      <c r="IX15" s="150">
        <v>19917</v>
      </c>
      <c r="IY15" s="150">
        <v>19917</v>
      </c>
      <c r="IZ15" s="150">
        <v>5744</v>
      </c>
      <c r="JA15" s="150">
        <v>5744</v>
      </c>
      <c r="JB15" s="150">
        <v>5586</v>
      </c>
      <c r="JC15" s="150">
        <v>5586</v>
      </c>
      <c r="JD15" s="150">
        <v>9400</v>
      </c>
      <c r="JE15" s="150">
        <v>9400</v>
      </c>
      <c r="JF15" s="150">
        <v>7248</v>
      </c>
      <c r="JG15" s="150">
        <v>7248</v>
      </c>
      <c r="JH15" s="150">
        <v>7460</v>
      </c>
      <c r="JI15" s="150">
        <v>7460</v>
      </c>
      <c r="JJ15" s="150">
        <v>9807</v>
      </c>
      <c r="JK15" s="150">
        <v>9807</v>
      </c>
      <c r="JL15" s="150">
        <v>4326</v>
      </c>
      <c r="JM15" s="150">
        <v>4326</v>
      </c>
      <c r="JN15" s="150">
        <v>10904</v>
      </c>
      <c r="JO15" s="150">
        <v>10904</v>
      </c>
      <c r="JP15" s="150">
        <v>7238</v>
      </c>
      <c r="JQ15" s="150">
        <v>7238</v>
      </c>
      <c r="JR15" s="150">
        <v>8976</v>
      </c>
      <c r="JS15" s="150">
        <v>8976</v>
      </c>
      <c r="JT15" s="150">
        <v>76689</v>
      </c>
      <c r="JU15" s="150">
        <v>76689</v>
      </c>
      <c r="JV15" s="150">
        <v>7790</v>
      </c>
      <c r="JW15" s="150">
        <v>7790</v>
      </c>
      <c r="JX15" s="150">
        <v>8862</v>
      </c>
      <c r="JY15" s="150">
        <v>8862</v>
      </c>
      <c r="JZ15" s="150">
        <v>2235</v>
      </c>
      <c r="KA15" s="150">
        <v>2235</v>
      </c>
      <c r="KB15" s="150">
        <v>6194</v>
      </c>
      <c r="KC15" s="150">
        <v>6194</v>
      </c>
      <c r="KD15" s="150">
        <v>3150</v>
      </c>
      <c r="KE15" s="150">
        <v>3150</v>
      </c>
      <c r="KF15" s="150">
        <v>28231</v>
      </c>
      <c r="KG15" s="150">
        <v>28231</v>
      </c>
      <c r="KH15" s="150">
        <v>6765</v>
      </c>
      <c r="KI15" s="150">
        <v>6765</v>
      </c>
      <c r="KJ15" s="150">
        <v>8575</v>
      </c>
      <c r="KK15" s="150">
        <v>8575</v>
      </c>
      <c r="KL15" s="150">
        <v>1628</v>
      </c>
      <c r="KM15" s="150">
        <v>1628</v>
      </c>
      <c r="KN15" s="150">
        <v>8946</v>
      </c>
      <c r="KO15" s="150">
        <v>8946</v>
      </c>
      <c r="KP15" s="150">
        <v>3424</v>
      </c>
      <c r="KQ15" s="150">
        <v>3424</v>
      </c>
      <c r="KR15" s="150">
        <v>29338</v>
      </c>
      <c r="KS15" s="150">
        <v>29338</v>
      </c>
      <c r="KT15" s="150">
        <v>4100</v>
      </c>
      <c r="KU15" s="150">
        <v>4100</v>
      </c>
      <c r="KV15" s="150">
        <v>1701</v>
      </c>
      <c r="KW15" s="150">
        <v>1701</v>
      </c>
      <c r="KX15" s="150">
        <v>2489</v>
      </c>
      <c r="KY15" s="150">
        <v>2489</v>
      </c>
      <c r="KZ15" s="150">
        <v>9732</v>
      </c>
      <c r="LA15" s="150">
        <v>9732</v>
      </c>
      <c r="LB15" s="150">
        <v>18022</v>
      </c>
      <c r="LC15" s="150">
        <v>18022</v>
      </c>
      <c r="LD15" s="150">
        <v>4731</v>
      </c>
      <c r="LE15" s="150">
        <v>4731</v>
      </c>
      <c r="LF15" s="150">
        <v>8932</v>
      </c>
      <c r="LG15" s="150">
        <v>8932</v>
      </c>
      <c r="LH15" s="150">
        <v>5460</v>
      </c>
      <c r="LI15" s="150">
        <v>5460</v>
      </c>
      <c r="LJ15" s="150">
        <v>1770</v>
      </c>
      <c r="LK15" s="150">
        <v>1770</v>
      </c>
      <c r="LL15" s="150">
        <v>450</v>
      </c>
      <c r="LM15" s="150">
        <v>450</v>
      </c>
      <c r="LN15" s="150">
        <v>8320</v>
      </c>
      <c r="LO15" s="150">
        <v>8320</v>
      </c>
      <c r="LP15" s="150">
        <v>5236</v>
      </c>
      <c r="LQ15" s="150">
        <v>5236</v>
      </c>
      <c r="LR15" s="150">
        <v>4816</v>
      </c>
      <c r="LS15" s="150">
        <v>4816</v>
      </c>
      <c r="LT15" s="150">
        <v>1092</v>
      </c>
      <c r="LU15" s="150">
        <v>1092</v>
      </c>
      <c r="LV15" s="150">
        <v>40807</v>
      </c>
      <c r="LW15" s="150">
        <v>40807</v>
      </c>
      <c r="LX15" s="150">
        <v>42</v>
      </c>
      <c r="LY15" s="150">
        <v>42</v>
      </c>
      <c r="LZ15" s="150">
        <v>3816</v>
      </c>
      <c r="MA15" s="150">
        <v>3816</v>
      </c>
      <c r="MB15" s="150">
        <v>1316</v>
      </c>
      <c r="MC15" s="150">
        <v>1316</v>
      </c>
      <c r="MD15" s="150">
        <v>12725</v>
      </c>
      <c r="ME15" s="150">
        <v>12725</v>
      </c>
      <c r="MF15" s="150">
        <v>5413</v>
      </c>
      <c r="MG15" s="150">
        <v>5413</v>
      </c>
      <c r="MH15" s="150">
        <v>4634</v>
      </c>
      <c r="MI15" s="150">
        <v>4634</v>
      </c>
      <c r="MJ15" s="150">
        <v>8379</v>
      </c>
      <c r="MK15" s="150">
        <v>8379</v>
      </c>
      <c r="ML15" s="150">
        <v>11146</v>
      </c>
      <c r="MM15" s="150">
        <v>11146</v>
      </c>
      <c r="MN15" s="150">
        <v>47471</v>
      </c>
      <c r="MO15" s="150">
        <v>47471</v>
      </c>
      <c r="MP15" s="150">
        <v>451988</v>
      </c>
      <c r="MQ15" s="150">
        <v>451988</v>
      </c>
      <c r="MR15" s="150">
        <v>1862</v>
      </c>
      <c r="MS15" s="150">
        <v>1862</v>
      </c>
      <c r="MT15" s="150">
        <v>17980</v>
      </c>
      <c r="MU15" s="150">
        <v>17980</v>
      </c>
      <c r="MV15" s="150">
        <v>2568</v>
      </c>
      <c r="MW15" s="150">
        <v>2568</v>
      </c>
      <c r="MX15" s="150">
        <v>1675</v>
      </c>
      <c r="MY15" s="150">
        <v>1675</v>
      </c>
      <c r="MZ15" s="150">
        <v>3059</v>
      </c>
      <c r="NA15" s="150">
        <v>3059</v>
      </c>
      <c r="NB15" s="150">
        <v>6216</v>
      </c>
      <c r="NC15" s="150">
        <v>6216</v>
      </c>
      <c r="ND15" s="150">
        <v>7376</v>
      </c>
      <c r="NE15" s="150">
        <v>7376</v>
      </c>
      <c r="NF15" s="150">
        <v>40736</v>
      </c>
      <c r="NG15" s="150">
        <v>40736</v>
      </c>
      <c r="NH15" s="150">
        <v>1150</v>
      </c>
      <c r="NI15" s="150">
        <v>1150</v>
      </c>
      <c r="NJ15" s="150">
        <v>4914</v>
      </c>
      <c r="NK15" s="150">
        <v>4914</v>
      </c>
      <c r="NL15" s="150">
        <v>5780</v>
      </c>
      <c r="NM15" s="150">
        <v>5780</v>
      </c>
      <c r="NN15" s="150">
        <v>9150</v>
      </c>
      <c r="NO15" s="150">
        <v>9150</v>
      </c>
      <c r="NP15" s="150">
        <v>3056</v>
      </c>
      <c r="NQ15" s="150">
        <v>3056</v>
      </c>
      <c r="NR15" s="150">
        <v>9534</v>
      </c>
      <c r="NS15" s="150">
        <v>9534</v>
      </c>
      <c r="NT15" s="150">
        <v>33584</v>
      </c>
      <c r="NU15" s="150">
        <v>33584</v>
      </c>
      <c r="NV15" s="150">
        <v>74320</v>
      </c>
      <c r="NW15" s="150">
        <v>74320</v>
      </c>
      <c r="NX15" s="150">
        <v>878810</v>
      </c>
      <c r="NY15" s="150">
        <v>878810</v>
      </c>
    </row>
    <row r="16" spans="1:389">
      <c r="B16" t="s">
        <v>4765</v>
      </c>
      <c r="D16" t="s">
        <v>4767</v>
      </c>
      <c r="E16" s="55">
        <v>2.5</v>
      </c>
    </row>
    <row r="17" spans="1:5">
      <c r="B17" t="s">
        <v>4766</v>
      </c>
      <c r="D17">
        <v>0</v>
      </c>
      <c r="E17">
        <v>250</v>
      </c>
    </row>
    <row r="20" spans="1:5">
      <c r="A20" t="s">
        <v>4771</v>
      </c>
    </row>
    <row r="22" spans="1:5">
      <c r="A22" s="45" t="s">
        <v>4772</v>
      </c>
      <c r="D22" s="45" t="s">
        <v>4751</v>
      </c>
      <c r="E22" t="s">
        <v>4773</v>
      </c>
    </row>
    <row r="23" spans="1:5">
      <c r="A23" s="45" t="s">
        <v>239</v>
      </c>
      <c r="B23" t="s">
        <v>41</v>
      </c>
      <c r="D23" s="38" t="s">
        <v>264</v>
      </c>
      <c r="E23" s="18">
        <v>0.38758599431251789</v>
      </c>
    </row>
    <row r="24" spans="1:5">
      <c r="A24" t="s">
        <v>247</v>
      </c>
      <c r="B24" s="18" t="e">
        <v>#DIV/0!</v>
      </c>
      <c r="D24" s="38" t="s">
        <v>247</v>
      </c>
      <c r="E24" s="18">
        <v>0.38105164785870715</v>
      </c>
    </row>
    <row r="25" spans="1:5">
      <c r="A25" t="s">
        <v>243</v>
      </c>
      <c r="B25" s="18" t="e">
        <v>#DIV/0!</v>
      </c>
      <c r="D25" s="38" t="s">
        <v>275</v>
      </c>
      <c r="E25" s="18">
        <v>0.3724872770971619</v>
      </c>
    </row>
    <row r="26" spans="1:5">
      <c r="A26" t="s">
        <v>264</v>
      </c>
      <c r="B26" s="18" t="e">
        <v>#DIV/0!</v>
      </c>
      <c r="D26" s="38" t="s">
        <v>267</v>
      </c>
      <c r="E26" s="18">
        <v>0.36743905293214013</v>
      </c>
    </row>
    <row r="27" spans="1:5">
      <c r="A27" t="s">
        <v>267</v>
      </c>
      <c r="B27" s="18" t="e">
        <v>#DIV/0!</v>
      </c>
      <c r="D27" s="38" t="s">
        <v>243</v>
      </c>
      <c r="E27" s="18">
        <v>0.36715097896742016</v>
      </c>
    </row>
    <row r="28" spans="1:5">
      <c r="A28" t="s">
        <v>275</v>
      </c>
      <c r="B28" s="18" t="e">
        <v>#DIV/0!</v>
      </c>
      <c r="D28" s="38" t="s">
        <v>2203</v>
      </c>
      <c r="E28" s="18">
        <v>0.37600949010593865</v>
      </c>
    </row>
    <row r="29" spans="1:5">
      <c r="A29" t="s">
        <v>2203</v>
      </c>
      <c r="B29" s="18" t="e">
        <v>#DIV/0!</v>
      </c>
    </row>
  </sheetData>
  <pageMargins left="0.7" right="0.7" top="0.75" bottom="0.75" header="0.3" footer="0.3"/>
  <drawing r:id="rId4"/>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892AF-7BBE-4BEF-B385-C38821B1760D}">
  <dimension ref="A1:J190"/>
  <sheetViews>
    <sheetView topLeftCell="A2" zoomScale="140" zoomScaleNormal="140" workbookViewId="0">
      <selection activeCell="B172" sqref="B172"/>
    </sheetView>
  </sheetViews>
  <sheetFormatPr defaultRowHeight="14.6"/>
  <cols>
    <col min="1" max="1" width="18.3046875" customWidth="1"/>
    <col min="3" max="3" width="11.23046875" customWidth="1"/>
    <col min="4" max="4" width="11" customWidth="1"/>
    <col min="5" max="5" width="9.4609375" customWidth="1"/>
    <col min="10" max="10" width="13" customWidth="1"/>
  </cols>
  <sheetData>
    <row r="1" spans="1:10">
      <c r="A1" s="127" t="s">
        <v>16</v>
      </c>
      <c r="B1" s="128" t="s">
        <v>239</v>
      </c>
      <c r="C1" s="128" t="s">
        <v>240</v>
      </c>
      <c r="D1" s="128" t="s">
        <v>241</v>
      </c>
      <c r="E1" s="128" t="s">
        <v>242</v>
      </c>
      <c r="F1" s="128" t="s">
        <v>2794</v>
      </c>
      <c r="G1" s="128" t="s">
        <v>4651</v>
      </c>
      <c r="H1" s="128" t="s">
        <v>20</v>
      </c>
      <c r="I1" s="128" t="s">
        <v>19</v>
      </c>
      <c r="J1" s="128" t="s">
        <v>4652</v>
      </c>
    </row>
    <row r="2" spans="1:10">
      <c r="A2" s="126">
        <v>39074</v>
      </c>
      <c r="B2" s="124" t="s">
        <v>243</v>
      </c>
      <c r="C2" s="124" t="s">
        <v>255</v>
      </c>
      <c r="D2" s="124" t="s">
        <v>245</v>
      </c>
      <c r="E2" s="124" t="s">
        <v>2333</v>
      </c>
      <c r="F2" s="125">
        <v>21</v>
      </c>
      <c r="G2" s="124">
        <v>399</v>
      </c>
      <c r="H2" s="125">
        <v>4943.6099999999997</v>
      </c>
      <c r="I2" s="125">
        <f t="shared" ref="I2:I65" si="0">F2*G2</f>
        <v>8379</v>
      </c>
      <c r="J2" s="125">
        <v>3435.39</v>
      </c>
    </row>
    <row r="3" spans="1:10">
      <c r="A3" s="126">
        <v>38662</v>
      </c>
      <c r="B3" s="124" t="s">
        <v>243</v>
      </c>
      <c r="C3" s="124" t="s">
        <v>258</v>
      </c>
      <c r="D3" s="124" t="s">
        <v>262</v>
      </c>
      <c r="E3" s="124" t="s">
        <v>4653</v>
      </c>
      <c r="F3" s="125">
        <v>15</v>
      </c>
      <c r="G3" s="124">
        <v>115</v>
      </c>
      <c r="H3" s="125">
        <v>1173</v>
      </c>
      <c r="I3" s="125">
        <f t="shared" si="0"/>
        <v>1725</v>
      </c>
      <c r="J3" s="125">
        <v>552</v>
      </c>
    </row>
    <row r="4" spans="1:10">
      <c r="A4" s="126">
        <v>38601</v>
      </c>
      <c r="B4" s="124" t="s">
        <v>243</v>
      </c>
      <c r="C4" s="124" t="s">
        <v>244</v>
      </c>
      <c r="D4" s="124" t="s">
        <v>265</v>
      </c>
      <c r="E4" s="124" t="s">
        <v>2342</v>
      </c>
      <c r="F4" s="125">
        <v>22</v>
      </c>
      <c r="G4" s="124">
        <v>17</v>
      </c>
      <c r="H4" s="125">
        <v>254.32</v>
      </c>
      <c r="I4" s="125">
        <f t="shared" si="0"/>
        <v>374</v>
      </c>
      <c r="J4" s="125">
        <v>119.68</v>
      </c>
    </row>
    <row r="5" spans="1:10">
      <c r="A5" s="126">
        <v>39059</v>
      </c>
      <c r="B5" s="124" t="s">
        <v>243</v>
      </c>
      <c r="C5" s="124" t="s">
        <v>258</v>
      </c>
      <c r="D5" s="124" t="s">
        <v>281</v>
      </c>
      <c r="E5" s="124" t="s">
        <v>4654</v>
      </c>
      <c r="F5" s="125">
        <v>25</v>
      </c>
      <c r="G5" s="124">
        <v>476</v>
      </c>
      <c r="H5" s="125">
        <v>10472</v>
      </c>
      <c r="I5" s="125">
        <f t="shared" si="0"/>
        <v>11900</v>
      </c>
      <c r="J5" s="125">
        <v>1428</v>
      </c>
    </row>
    <row r="6" spans="1:10">
      <c r="A6" s="126">
        <v>38769</v>
      </c>
      <c r="B6" s="124" t="s">
        <v>243</v>
      </c>
      <c r="C6" s="124" t="s">
        <v>248</v>
      </c>
      <c r="D6" s="124" t="s">
        <v>259</v>
      </c>
      <c r="E6" s="124" t="s">
        <v>4655</v>
      </c>
      <c r="F6" s="125">
        <v>16</v>
      </c>
      <c r="G6" s="124">
        <v>429</v>
      </c>
      <c r="H6" s="125">
        <v>3775.2</v>
      </c>
      <c r="I6" s="125">
        <f t="shared" si="0"/>
        <v>6864</v>
      </c>
      <c r="J6" s="125">
        <v>3088.8</v>
      </c>
    </row>
    <row r="7" spans="1:10">
      <c r="A7" s="126">
        <v>38844</v>
      </c>
      <c r="B7" s="124" t="s">
        <v>243</v>
      </c>
      <c r="C7" s="124" t="s">
        <v>286</v>
      </c>
      <c r="D7" s="124" t="s">
        <v>256</v>
      </c>
      <c r="E7" s="124" t="s">
        <v>2339</v>
      </c>
      <c r="F7" s="125">
        <v>21</v>
      </c>
      <c r="G7" s="124">
        <v>407</v>
      </c>
      <c r="H7" s="125">
        <v>3675.21</v>
      </c>
      <c r="I7" s="125">
        <f t="shared" si="0"/>
        <v>8547</v>
      </c>
      <c r="J7" s="125">
        <v>4871.79</v>
      </c>
    </row>
    <row r="8" spans="1:10">
      <c r="A8" s="126">
        <v>38551</v>
      </c>
      <c r="B8" s="124" t="s">
        <v>243</v>
      </c>
      <c r="C8" s="124" t="s">
        <v>258</v>
      </c>
      <c r="D8" s="124" t="s">
        <v>251</v>
      </c>
      <c r="E8" s="124" t="s">
        <v>4653</v>
      </c>
      <c r="F8" s="125">
        <v>15</v>
      </c>
      <c r="G8" s="124">
        <v>336</v>
      </c>
      <c r="H8" s="125">
        <v>4712.3999999999996</v>
      </c>
      <c r="I8" s="125">
        <f t="shared" si="0"/>
        <v>5040</v>
      </c>
      <c r="J8" s="125">
        <v>327.59999999999945</v>
      </c>
    </row>
    <row r="9" spans="1:10">
      <c r="A9" s="126">
        <v>38539</v>
      </c>
      <c r="B9" s="124" t="s">
        <v>243</v>
      </c>
      <c r="C9" s="124" t="s">
        <v>255</v>
      </c>
      <c r="D9" s="124" t="s">
        <v>251</v>
      </c>
      <c r="E9" s="124" t="s">
        <v>4656</v>
      </c>
      <c r="F9" s="125">
        <v>14</v>
      </c>
      <c r="G9" s="124">
        <v>278</v>
      </c>
      <c r="H9" s="125">
        <v>2296.2800000000002</v>
      </c>
      <c r="I9" s="125">
        <f t="shared" si="0"/>
        <v>3892</v>
      </c>
      <c r="J9" s="125">
        <v>1595.72</v>
      </c>
    </row>
    <row r="10" spans="1:10">
      <c r="A10" s="126">
        <v>38456</v>
      </c>
      <c r="B10" s="124" t="s">
        <v>243</v>
      </c>
      <c r="C10" s="124" t="s">
        <v>248</v>
      </c>
      <c r="D10" s="124" t="s">
        <v>251</v>
      </c>
      <c r="E10" s="124" t="s">
        <v>2337</v>
      </c>
      <c r="F10" s="125">
        <v>19</v>
      </c>
      <c r="G10" s="124">
        <v>184</v>
      </c>
      <c r="H10" s="125">
        <v>1293.52</v>
      </c>
      <c r="I10" s="125">
        <f t="shared" si="0"/>
        <v>3496</v>
      </c>
      <c r="J10" s="125">
        <v>2202.48</v>
      </c>
    </row>
    <row r="11" spans="1:10">
      <c r="A11" s="126">
        <v>38816</v>
      </c>
      <c r="B11" s="124" t="s">
        <v>243</v>
      </c>
      <c r="C11" s="124" t="s">
        <v>253</v>
      </c>
      <c r="D11" s="124" t="s">
        <v>251</v>
      </c>
      <c r="E11" s="124" t="s">
        <v>4654</v>
      </c>
      <c r="F11" s="125">
        <v>25</v>
      </c>
      <c r="G11" s="124">
        <v>12</v>
      </c>
      <c r="H11" s="125">
        <v>204</v>
      </c>
      <c r="I11" s="125">
        <f t="shared" si="0"/>
        <v>300</v>
      </c>
      <c r="J11" s="125">
        <v>96</v>
      </c>
    </row>
    <row r="12" spans="1:10">
      <c r="A12" s="126">
        <v>39087</v>
      </c>
      <c r="B12" s="124" t="s">
        <v>243</v>
      </c>
      <c r="C12" s="124" t="s">
        <v>248</v>
      </c>
      <c r="D12" s="124" t="s">
        <v>303</v>
      </c>
      <c r="E12" s="124" t="s">
        <v>4654</v>
      </c>
      <c r="F12" s="125">
        <v>25</v>
      </c>
      <c r="G12" s="124">
        <v>484</v>
      </c>
      <c r="H12" s="125">
        <v>10648</v>
      </c>
      <c r="I12" s="125">
        <f t="shared" si="0"/>
        <v>12100</v>
      </c>
      <c r="J12" s="125">
        <v>1452</v>
      </c>
    </row>
    <row r="13" spans="1:10">
      <c r="A13" s="126">
        <v>38855</v>
      </c>
      <c r="B13" s="124" t="s">
        <v>243</v>
      </c>
      <c r="C13" s="124" t="s">
        <v>244</v>
      </c>
      <c r="D13" s="124" t="s">
        <v>303</v>
      </c>
      <c r="E13" s="124" t="s">
        <v>2347</v>
      </c>
      <c r="F13" s="125">
        <v>24</v>
      </c>
      <c r="G13" s="124">
        <v>234</v>
      </c>
      <c r="H13" s="125">
        <v>3313.44</v>
      </c>
      <c r="I13" s="125">
        <f t="shared" si="0"/>
        <v>5616</v>
      </c>
      <c r="J13" s="125">
        <v>2302.56</v>
      </c>
    </row>
    <row r="14" spans="1:10">
      <c r="A14" s="126">
        <v>38559</v>
      </c>
      <c r="B14" s="124" t="s">
        <v>243</v>
      </c>
      <c r="C14" s="124" t="s">
        <v>258</v>
      </c>
      <c r="D14" s="124" t="s">
        <v>303</v>
      </c>
      <c r="E14" s="124" t="s">
        <v>2337</v>
      </c>
      <c r="F14" s="125">
        <v>19</v>
      </c>
      <c r="G14" s="124">
        <v>32</v>
      </c>
      <c r="H14" s="125">
        <v>273.60000000000002</v>
      </c>
      <c r="I14" s="125">
        <f t="shared" si="0"/>
        <v>608</v>
      </c>
      <c r="J14" s="125">
        <v>334.4</v>
      </c>
    </row>
    <row r="15" spans="1:10">
      <c r="A15" s="126">
        <v>39131</v>
      </c>
      <c r="B15" s="124" t="s">
        <v>243</v>
      </c>
      <c r="C15" s="124" t="s">
        <v>261</v>
      </c>
      <c r="D15" s="124" t="s">
        <v>279</v>
      </c>
      <c r="E15" s="124" t="s">
        <v>2347</v>
      </c>
      <c r="F15" s="125">
        <v>24</v>
      </c>
      <c r="G15" s="124">
        <v>348</v>
      </c>
      <c r="H15" s="125">
        <v>4593.6000000000004</v>
      </c>
      <c r="I15" s="125">
        <f t="shared" si="0"/>
        <v>8352</v>
      </c>
      <c r="J15" s="125">
        <v>3758.4</v>
      </c>
    </row>
    <row r="16" spans="1:10">
      <c r="A16" s="126">
        <v>38778</v>
      </c>
      <c r="B16" s="124" t="s">
        <v>243</v>
      </c>
      <c r="C16" s="124" t="s">
        <v>286</v>
      </c>
      <c r="D16" s="124" t="s">
        <v>279</v>
      </c>
      <c r="E16" s="124" t="s">
        <v>2342</v>
      </c>
      <c r="F16" s="125">
        <v>22</v>
      </c>
      <c r="G16" s="124">
        <v>283</v>
      </c>
      <c r="H16" s="125">
        <v>2801.7</v>
      </c>
      <c r="I16" s="125">
        <f t="shared" si="0"/>
        <v>6226</v>
      </c>
      <c r="J16" s="125">
        <v>3424.3</v>
      </c>
    </row>
    <row r="17" spans="1:10">
      <c r="A17" s="126">
        <v>38957</v>
      </c>
      <c r="B17" s="124" t="s">
        <v>243</v>
      </c>
      <c r="C17" s="124" t="s">
        <v>286</v>
      </c>
      <c r="D17" s="124" t="s">
        <v>279</v>
      </c>
      <c r="E17" s="124" t="s">
        <v>2337</v>
      </c>
      <c r="F17" s="125">
        <v>19</v>
      </c>
      <c r="G17" s="124">
        <v>326</v>
      </c>
      <c r="H17" s="125">
        <v>3406.7</v>
      </c>
      <c r="I17" s="125">
        <f t="shared" si="0"/>
        <v>6194</v>
      </c>
      <c r="J17" s="125">
        <v>2787.3</v>
      </c>
    </row>
    <row r="18" spans="1:10">
      <c r="A18" s="126">
        <v>38990</v>
      </c>
      <c r="B18" s="124" t="s">
        <v>243</v>
      </c>
      <c r="C18" s="124" t="s">
        <v>248</v>
      </c>
      <c r="D18" s="124" t="s">
        <v>279</v>
      </c>
      <c r="E18" s="124" t="s">
        <v>4655</v>
      </c>
      <c r="F18" s="125">
        <v>16</v>
      </c>
      <c r="G18" s="124">
        <v>214</v>
      </c>
      <c r="H18" s="125">
        <v>1540.8</v>
      </c>
      <c r="I18" s="125">
        <f t="shared" si="0"/>
        <v>3424</v>
      </c>
      <c r="J18" s="125">
        <v>1883.2</v>
      </c>
    </row>
    <row r="19" spans="1:10">
      <c r="A19" s="126">
        <v>39098</v>
      </c>
      <c r="B19" s="124" t="s">
        <v>243</v>
      </c>
      <c r="C19" s="124" t="s">
        <v>255</v>
      </c>
      <c r="D19" s="124" t="s">
        <v>288</v>
      </c>
      <c r="E19" s="124" t="s">
        <v>2337</v>
      </c>
      <c r="F19" s="125">
        <v>19</v>
      </c>
      <c r="G19" s="124">
        <v>161</v>
      </c>
      <c r="H19" s="125">
        <v>1682.45</v>
      </c>
      <c r="I19" s="125">
        <f t="shared" si="0"/>
        <v>3059</v>
      </c>
      <c r="J19" s="125">
        <v>1376.55</v>
      </c>
    </row>
    <row r="20" spans="1:10">
      <c r="A20" s="126">
        <v>38641</v>
      </c>
      <c r="B20" s="124" t="s">
        <v>243</v>
      </c>
      <c r="C20" s="124" t="s">
        <v>261</v>
      </c>
      <c r="D20" s="124" t="s">
        <v>288</v>
      </c>
      <c r="E20" s="124" t="s">
        <v>4654</v>
      </c>
      <c r="F20" s="125">
        <v>25</v>
      </c>
      <c r="G20" s="124">
        <v>115</v>
      </c>
      <c r="H20" s="125">
        <v>2156.25</v>
      </c>
      <c r="I20" s="125">
        <f t="shared" si="0"/>
        <v>2875</v>
      </c>
      <c r="J20" s="125">
        <v>718.75</v>
      </c>
    </row>
    <row r="21" spans="1:10">
      <c r="A21" s="126">
        <v>38424</v>
      </c>
      <c r="B21" s="124" t="s">
        <v>243</v>
      </c>
      <c r="C21" s="124" t="s">
        <v>255</v>
      </c>
      <c r="D21" s="124" t="s">
        <v>288</v>
      </c>
      <c r="E21" s="124" t="s">
        <v>4653</v>
      </c>
      <c r="F21" s="125">
        <v>15</v>
      </c>
      <c r="G21" s="124">
        <v>161</v>
      </c>
      <c r="H21" s="125">
        <v>1038.45</v>
      </c>
      <c r="I21" s="125">
        <f t="shared" si="0"/>
        <v>2415</v>
      </c>
      <c r="J21" s="125">
        <v>1376.55</v>
      </c>
    </row>
    <row r="22" spans="1:10">
      <c r="A22" s="126">
        <v>38606</v>
      </c>
      <c r="B22" s="124" t="s">
        <v>243</v>
      </c>
      <c r="C22" s="124" t="s">
        <v>255</v>
      </c>
      <c r="D22" s="124" t="s">
        <v>288</v>
      </c>
      <c r="E22" s="124" t="s">
        <v>2347</v>
      </c>
      <c r="F22" s="125">
        <v>24</v>
      </c>
      <c r="G22" s="124">
        <v>19</v>
      </c>
      <c r="H22" s="125">
        <v>196.08</v>
      </c>
      <c r="I22" s="125">
        <f t="shared" si="0"/>
        <v>456</v>
      </c>
      <c r="J22" s="125">
        <v>259.92</v>
      </c>
    </row>
    <row r="23" spans="1:10">
      <c r="A23" s="126">
        <v>39041</v>
      </c>
      <c r="B23" s="124" t="s">
        <v>275</v>
      </c>
      <c r="C23" s="124" t="s">
        <v>248</v>
      </c>
      <c r="D23" s="124" t="s">
        <v>245</v>
      </c>
      <c r="E23" s="124" t="s">
        <v>2342</v>
      </c>
      <c r="F23" s="125">
        <v>22</v>
      </c>
      <c r="G23" s="124">
        <v>238</v>
      </c>
      <c r="H23" s="125">
        <v>3560.48</v>
      </c>
      <c r="I23" s="125">
        <f t="shared" si="0"/>
        <v>5236</v>
      </c>
      <c r="J23" s="125">
        <v>1675.52</v>
      </c>
    </row>
    <row r="24" spans="1:10">
      <c r="A24" s="126">
        <v>38709</v>
      </c>
      <c r="B24" s="124" t="s">
        <v>275</v>
      </c>
      <c r="C24" s="124" t="s">
        <v>244</v>
      </c>
      <c r="D24" s="124" t="s">
        <v>254</v>
      </c>
      <c r="E24" s="124" t="s">
        <v>4656</v>
      </c>
      <c r="F24" s="125">
        <v>14</v>
      </c>
      <c r="G24" s="124">
        <v>407</v>
      </c>
      <c r="H24" s="125">
        <v>3361.82</v>
      </c>
      <c r="I24" s="125">
        <f t="shared" si="0"/>
        <v>5698</v>
      </c>
      <c r="J24" s="125">
        <v>2336.1799999999998</v>
      </c>
    </row>
    <row r="25" spans="1:10">
      <c r="A25" s="126">
        <v>38485</v>
      </c>
      <c r="B25" s="124" t="s">
        <v>275</v>
      </c>
      <c r="C25" s="124" t="s">
        <v>244</v>
      </c>
      <c r="D25" s="124" t="s">
        <v>254</v>
      </c>
      <c r="E25" s="124" t="s">
        <v>2347</v>
      </c>
      <c r="F25" s="125">
        <v>24</v>
      </c>
      <c r="G25" s="124">
        <v>157</v>
      </c>
      <c r="H25" s="125">
        <v>1620.24</v>
      </c>
      <c r="I25" s="125">
        <f t="shared" si="0"/>
        <v>3768</v>
      </c>
      <c r="J25" s="125">
        <v>2147.7600000000002</v>
      </c>
    </row>
    <row r="26" spans="1:10">
      <c r="A26" s="126">
        <v>39048</v>
      </c>
      <c r="B26" s="124" t="s">
        <v>275</v>
      </c>
      <c r="C26" s="124" t="s">
        <v>248</v>
      </c>
      <c r="D26" s="124" t="s">
        <v>254</v>
      </c>
      <c r="E26" s="124" t="s">
        <v>2333</v>
      </c>
      <c r="F26" s="125">
        <v>21</v>
      </c>
      <c r="G26" s="124">
        <v>52</v>
      </c>
      <c r="H26" s="125">
        <v>404.04</v>
      </c>
      <c r="I26" s="125">
        <f t="shared" si="0"/>
        <v>1092</v>
      </c>
      <c r="J26" s="125">
        <v>687.96</v>
      </c>
    </row>
    <row r="27" spans="1:10">
      <c r="A27" s="126">
        <v>38838</v>
      </c>
      <c r="B27" s="124" t="s">
        <v>275</v>
      </c>
      <c r="C27" s="124" t="s">
        <v>261</v>
      </c>
      <c r="D27" s="124" t="s">
        <v>268</v>
      </c>
      <c r="E27" s="124" t="s">
        <v>4653</v>
      </c>
      <c r="F27" s="125">
        <v>15</v>
      </c>
      <c r="G27" s="124">
        <v>327</v>
      </c>
      <c r="H27" s="125">
        <v>2697.75</v>
      </c>
      <c r="I27" s="125">
        <f t="shared" si="0"/>
        <v>4905</v>
      </c>
      <c r="J27" s="125">
        <v>2207.25</v>
      </c>
    </row>
    <row r="28" spans="1:10">
      <c r="A28" s="126">
        <v>38600</v>
      </c>
      <c r="B28" s="124" t="s">
        <v>275</v>
      </c>
      <c r="C28" s="124" t="s">
        <v>255</v>
      </c>
      <c r="D28" s="124" t="s">
        <v>268</v>
      </c>
      <c r="E28" s="124" t="s">
        <v>4656</v>
      </c>
      <c r="F28" s="125">
        <v>14</v>
      </c>
      <c r="G28" s="124">
        <v>149</v>
      </c>
      <c r="H28" s="125">
        <v>1209.8800000000001</v>
      </c>
      <c r="I28" s="125">
        <f t="shared" si="0"/>
        <v>2086</v>
      </c>
      <c r="J28" s="125">
        <v>876.12</v>
      </c>
    </row>
    <row r="29" spans="1:10">
      <c r="A29" s="126">
        <v>38512</v>
      </c>
      <c r="B29" s="124" t="s">
        <v>275</v>
      </c>
      <c r="C29" s="124" t="s">
        <v>286</v>
      </c>
      <c r="D29" s="124" t="s">
        <v>262</v>
      </c>
      <c r="E29" s="124" t="s">
        <v>2339</v>
      </c>
      <c r="F29" s="125">
        <v>21</v>
      </c>
      <c r="G29" s="124">
        <v>379</v>
      </c>
      <c r="H29" s="125">
        <v>4616.22</v>
      </c>
      <c r="I29" s="125">
        <f t="shared" si="0"/>
        <v>7959</v>
      </c>
      <c r="J29" s="125">
        <v>3342.78</v>
      </c>
    </row>
    <row r="30" spans="1:10">
      <c r="A30" s="126">
        <v>38742</v>
      </c>
      <c r="B30" s="124" t="s">
        <v>275</v>
      </c>
      <c r="C30" s="124" t="s">
        <v>261</v>
      </c>
      <c r="D30" s="124" t="s">
        <v>262</v>
      </c>
      <c r="E30" s="124" t="s">
        <v>2333</v>
      </c>
      <c r="F30" s="125">
        <v>21</v>
      </c>
      <c r="G30" s="124">
        <v>208</v>
      </c>
      <c r="H30" s="125">
        <v>1965.6</v>
      </c>
      <c r="I30" s="125">
        <f t="shared" si="0"/>
        <v>4368</v>
      </c>
      <c r="J30" s="125">
        <v>2402.4</v>
      </c>
    </row>
    <row r="31" spans="1:10">
      <c r="A31" s="126">
        <v>38884</v>
      </c>
      <c r="B31" s="124" t="s">
        <v>275</v>
      </c>
      <c r="C31" s="124" t="s">
        <v>286</v>
      </c>
      <c r="D31" s="124" t="s">
        <v>262</v>
      </c>
      <c r="E31" s="124" t="s">
        <v>2337</v>
      </c>
      <c r="F31" s="125">
        <v>19</v>
      </c>
      <c r="G31" s="124">
        <v>189</v>
      </c>
      <c r="H31" s="125">
        <v>2118.69</v>
      </c>
      <c r="I31" s="125">
        <f t="shared" si="0"/>
        <v>3591</v>
      </c>
      <c r="J31" s="125">
        <v>1472.31</v>
      </c>
    </row>
    <row r="32" spans="1:10">
      <c r="A32" s="126">
        <v>39090</v>
      </c>
      <c r="B32" s="124" t="s">
        <v>275</v>
      </c>
      <c r="C32" s="124" t="s">
        <v>253</v>
      </c>
      <c r="D32" s="124" t="s">
        <v>276</v>
      </c>
      <c r="E32" s="124" t="s">
        <v>4654</v>
      </c>
      <c r="F32" s="125">
        <v>25</v>
      </c>
      <c r="G32" s="124">
        <v>67</v>
      </c>
      <c r="H32" s="125">
        <v>1566.125</v>
      </c>
      <c r="I32" s="125">
        <f t="shared" si="0"/>
        <v>1675</v>
      </c>
      <c r="J32" s="125">
        <v>108.875</v>
      </c>
    </row>
    <row r="33" spans="1:10">
      <c r="A33" s="126">
        <v>38566</v>
      </c>
      <c r="B33" s="124" t="s">
        <v>275</v>
      </c>
      <c r="C33" s="124" t="s">
        <v>253</v>
      </c>
      <c r="D33" s="124" t="s">
        <v>317</v>
      </c>
      <c r="E33" s="124" t="s">
        <v>4655</v>
      </c>
      <c r="F33" s="125">
        <v>16</v>
      </c>
      <c r="G33" s="124">
        <v>215</v>
      </c>
      <c r="H33" s="125">
        <v>2580</v>
      </c>
      <c r="I33" s="125">
        <f t="shared" si="0"/>
        <v>3440</v>
      </c>
      <c r="J33" s="125">
        <v>860</v>
      </c>
    </row>
    <row r="34" spans="1:10">
      <c r="A34" s="126">
        <v>39034</v>
      </c>
      <c r="B34" s="124" t="s">
        <v>275</v>
      </c>
      <c r="C34" s="124" t="s">
        <v>258</v>
      </c>
      <c r="D34" s="124" t="s">
        <v>281</v>
      </c>
      <c r="E34" s="124" t="s">
        <v>4654</v>
      </c>
      <c r="F34" s="125">
        <v>25</v>
      </c>
      <c r="G34" s="124">
        <v>18</v>
      </c>
      <c r="H34" s="125">
        <v>247.5</v>
      </c>
      <c r="I34" s="125">
        <f t="shared" si="0"/>
        <v>450</v>
      </c>
      <c r="J34" s="125">
        <v>202.5</v>
      </c>
    </row>
    <row r="35" spans="1:10">
      <c r="A35" s="126">
        <v>38925</v>
      </c>
      <c r="B35" s="124" t="s">
        <v>275</v>
      </c>
      <c r="C35" s="124" t="s">
        <v>255</v>
      </c>
      <c r="D35" s="124" t="s">
        <v>256</v>
      </c>
      <c r="E35" s="124" t="s">
        <v>2342</v>
      </c>
      <c r="F35" s="125">
        <v>22</v>
      </c>
      <c r="G35" s="124">
        <v>260</v>
      </c>
      <c r="H35" s="125">
        <v>4290</v>
      </c>
      <c r="I35" s="125">
        <f t="shared" si="0"/>
        <v>5720</v>
      </c>
      <c r="J35" s="125">
        <v>1430</v>
      </c>
    </row>
    <row r="36" spans="1:10">
      <c r="A36" s="126">
        <v>39030</v>
      </c>
      <c r="B36" s="124" t="s">
        <v>275</v>
      </c>
      <c r="C36" s="124" t="s">
        <v>261</v>
      </c>
      <c r="D36" s="124" t="s">
        <v>256</v>
      </c>
      <c r="E36" s="124" t="s">
        <v>4657</v>
      </c>
      <c r="F36" s="125">
        <v>20</v>
      </c>
      <c r="G36" s="124">
        <v>273</v>
      </c>
      <c r="H36" s="125">
        <v>3166.8</v>
      </c>
      <c r="I36" s="125">
        <f t="shared" si="0"/>
        <v>5460</v>
      </c>
      <c r="J36" s="125">
        <v>2293.1999999999998</v>
      </c>
    </row>
    <row r="37" spans="1:10">
      <c r="A37" s="126">
        <v>39008</v>
      </c>
      <c r="B37" s="124" t="s">
        <v>275</v>
      </c>
      <c r="C37" s="124" t="s">
        <v>248</v>
      </c>
      <c r="D37" s="124" t="s">
        <v>251</v>
      </c>
      <c r="E37" s="124" t="s">
        <v>4657</v>
      </c>
      <c r="F37" s="125">
        <v>20</v>
      </c>
      <c r="G37" s="124">
        <v>201</v>
      </c>
      <c r="H37" s="125">
        <v>3758.7</v>
      </c>
      <c r="I37" s="125">
        <f t="shared" si="0"/>
        <v>4020</v>
      </c>
      <c r="J37" s="125">
        <v>261.3</v>
      </c>
    </row>
    <row r="38" spans="1:10">
      <c r="A38" s="126">
        <v>38504</v>
      </c>
      <c r="B38" s="124" t="s">
        <v>275</v>
      </c>
      <c r="C38" s="124" t="s">
        <v>286</v>
      </c>
      <c r="D38" s="124" t="s">
        <v>251</v>
      </c>
      <c r="E38" s="124" t="s">
        <v>4657</v>
      </c>
      <c r="F38" s="125">
        <v>20</v>
      </c>
      <c r="G38" s="124">
        <v>93</v>
      </c>
      <c r="H38" s="125">
        <v>1739.1</v>
      </c>
      <c r="I38" s="125">
        <f t="shared" si="0"/>
        <v>1860</v>
      </c>
      <c r="J38" s="125">
        <v>120.9</v>
      </c>
    </row>
    <row r="39" spans="1:10">
      <c r="A39" s="126">
        <v>38835</v>
      </c>
      <c r="B39" s="124" t="s">
        <v>275</v>
      </c>
      <c r="C39" s="124" t="s">
        <v>244</v>
      </c>
      <c r="D39" s="124" t="s">
        <v>251</v>
      </c>
      <c r="E39" s="124" t="s">
        <v>4654</v>
      </c>
      <c r="F39" s="125">
        <v>25</v>
      </c>
      <c r="G39" s="124">
        <v>21</v>
      </c>
      <c r="H39" s="125">
        <v>462</v>
      </c>
      <c r="I39" s="125">
        <f t="shared" si="0"/>
        <v>525</v>
      </c>
      <c r="J39" s="125">
        <v>63</v>
      </c>
    </row>
    <row r="40" spans="1:10">
      <c r="A40" s="126">
        <v>39073</v>
      </c>
      <c r="B40" s="124" t="s">
        <v>275</v>
      </c>
      <c r="C40" s="124" t="s">
        <v>258</v>
      </c>
      <c r="D40" s="124" t="s">
        <v>303</v>
      </c>
      <c r="E40" s="124" t="s">
        <v>4656</v>
      </c>
      <c r="F40" s="125">
        <v>14</v>
      </c>
      <c r="G40" s="124">
        <v>331</v>
      </c>
      <c r="H40" s="125">
        <v>2734.06</v>
      </c>
      <c r="I40" s="125">
        <f t="shared" si="0"/>
        <v>4634</v>
      </c>
      <c r="J40" s="125">
        <v>1899.94</v>
      </c>
    </row>
    <row r="41" spans="1:10">
      <c r="A41" s="126">
        <v>38679</v>
      </c>
      <c r="B41" s="124" t="s">
        <v>275</v>
      </c>
      <c r="C41" s="124" t="s">
        <v>248</v>
      </c>
      <c r="D41" s="124" t="s">
        <v>303</v>
      </c>
      <c r="E41" s="124" t="s">
        <v>4653</v>
      </c>
      <c r="F41" s="125">
        <v>15</v>
      </c>
      <c r="G41" s="124">
        <v>133</v>
      </c>
      <c r="H41" s="125">
        <v>857.85</v>
      </c>
      <c r="I41" s="125">
        <f t="shared" si="0"/>
        <v>1995</v>
      </c>
      <c r="J41" s="125">
        <v>1137.1500000000001</v>
      </c>
    </row>
    <row r="42" spans="1:10">
      <c r="A42" s="126">
        <v>38923</v>
      </c>
      <c r="B42" s="124" t="s">
        <v>275</v>
      </c>
      <c r="C42" s="124" t="s">
        <v>244</v>
      </c>
      <c r="D42" s="124" t="s">
        <v>279</v>
      </c>
      <c r="E42" s="124" t="s">
        <v>4656</v>
      </c>
      <c r="F42" s="125">
        <v>14</v>
      </c>
      <c r="G42" s="124">
        <v>309</v>
      </c>
      <c r="H42" s="125">
        <v>2552.34</v>
      </c>
      <c r="I42" s="125">
        <f t="shared" si="0"/>
        <v>4326</v>
      </c>
      <c r="J42" s="125">
        <v>1773.66</v>
      </c>
    </row>
    <row r="43" spans="1:10">
      <c r="A43" s="126">
        <v>38831</v>
      </c>
      <c r="B43" s="124" t="s">
        <v>275</v>
      </c>
      <c r="C43" s="124" t="s">
        <v>244</v>
      </c>
      <c r="D43" s="124" t="s">
        <v>279</v>
      </c>
      <c r="E43" s="124" t="s">
        <v>4656</v>
      </c>
      <c r="F43" s="125">
        <v>14</v>
      </c>
      <c r="G43" s="124">
        <v>133</v>
      </c>
      <c r="H43" s="125">
        <v>1396.5</v>
      </c>
      <c r="I43" s="125">
        <f t="shared" si="0"/>
        <v>1862</v>
      </c>
      <c r="J43" s="125">
        <v>465.5</v>
      </c>
    </row>
    <row r="44" spans="1:10">
      <c r="A44" s="126">
        <v>39059</v>
      </c>
      <c r="B44" s="124" t="s">
        <v>275</v>
      </c>
      <c r="C44" s="124" t="s">
        <v>272</v>
      </c>
      <c r="D44" s="124" t="s">
        <v>279</v>
      </c>
      <c r="E44" s="124" t="s">
        <v>4653</v>
      </c>
      <c r="F44" s="125">
        <v>15</v>
      </c>
      <c r="G44" s="124">
        <v>55</v>
      </c>
      <c r="H44" s="125">
        <v>305.25</v>
      </c>
      <c r="I44" s="125">
        <f t="shared" si="0"/>
        <v>825</v>
      </c>
      <c r="J44" s="125">
        <v>519.75</v>
      </c>
    </row>
    <row r="45" spans="1:10">
      <c r="A45" s="126">
        <v>38921</v>
      </c>
      <c r="B45" s="124" t="s">
        <v>275</v>
      </c>
      <c r="C45" s="124" t="s">
        <v>258</v>
      </c>
      <c r="D45" s="124" t="s">
        <v>288</v>
      </c>
      <c r="E45" s="124" t="s">
        <v>2339</v>
      </c>
      <c r="F45" s="125">
        <v>21</v>
      </c>
      <c r="G45" s="124">
        <v>467</v>
      </c>
      <c r="H45" s="125">
        <v>3628.59</v>
      </c>
      <c r="I45" s="125">
        <f t="shared" si="0"/>
        <v>9807</v>
      </c>
      <c r="J45" s="125">
        <v>6178.41</v>
      </c>
    </row>
    <row r="46" spans="1:10">
      <c r="A46" s="126">
        <v>39080</v>
      </c>
      <c r="B46" s="124" t="s">
        <v>275</v>
      </c>
      <c r="C46" s="124" t="s">
        <v>253</v>
      </c>
      <c r="D46" s="124" t="s">
        <v>288</v>
      </c>
      <c r="E46" s="124" t="s">
        <v>4657</v>
      </c>
      <c r="F46" s="125">
        <v>20</v>
      </c>
      <c r="G46" s="124">
        <v>345</v>
      </c>
      <c r="H46" s="125">
        <v>4071</v>
      </c>
      <c r="I46" s="125">
        <f t="shared" si="0"/>
        <v>6900</v>
      </c>
      <c r="J46" s="125">
        <v>2829</v>
      </c>
    </row>
    <row r="47" spans="1:10">
      <c r="A47" s="126">
        <v>38645</v>
      </c>
      <c r="B47" s="124" t="s">
        <v>275</v>
      </c>
      <c r="C47" s="124" t="s">
        <v>244</v>
      </c>
      <c r="D47" s="124" t="s">
        <v>288</v>
      </c>
      <c r="E47" s="124" t="s">
        <v>4655</v>
      </c>
      <c r="F47" s="125">
        <v>16</v>
      </c>
      <c r="G47" s="124">
        <v>405</v>
      </c>
      <c r="H47" s="125">
        <v>4860</v>
      </c>
      <c r="I47" s="125">
        <f t="shared" si="0"/>
        <v>6480</v>
      </c>
      <c r="J47" s="125">
        <v>1620</v>
      </c>
    </row>
    <row r="48" spans="1:10">
      <c r="A48" s="126">
        <v>38795</v>
      </c>
      <c r="B48" s="124" t="s">
        <v>275</v>
      </c>
      <c r="C48" s="124" t="s">
        <v>272</v>
      </c>
      <c r="D48" s="124" t="s">
        <v>288</v>
      </c>
      <c r="E48" s="124" t="s">
        <v>2342</v>
      </c>
      <c r="F48" s="125">
        <v>22</v>
      </c>
      <c r="G48" s="124">
        <v>287</v>
      </c>
      <c r="H48" s="125">
        <v>4735.5</v>
      </c>
      <c r="I48" s="125">
        <f t="shared" si="0"/>
        <v>6314</v>
      </c>
      <c r="J48" s="125">
        <v>1578.5</v>
      </c>
    </row>
    <row r="49" spans="1:10">
      <c r="A49" s="126">
        <v>38627</v>
      </c>
      <c r="B49" s="124" t="s">
        <v>275</v>
      </c>
      <c r="C49" s="124" t="s">
        <v>261</v>
      </c>
      <c r="D49" s="124" t="s">
        <v>288</v>
      </c>
      <c r="E49" s="124" t="s">
        <v>2339</v>
      </c>
      <c r="F49" s="125">
        <v>21</v>
      </c>
      <c r="G49" s="124">
        <v>269</v>
      </c>
      <c r="H49" s="125">
        <v>4971.12</v>
      </c>
      <c r="I49" s="125">
        <f t="shared" si="0"/>
        <v>5649</v>
      </c>
      <c r="J49" s="125">
        <v>677.88</v>
      </c>
    </row>
    <row r="50" spans="1:10">
      <c r="A50" s="126">
        <v>38725</v>
      </c>
      <c r="B50" s="124" t="s">
        <v>275</v>
      </c>
      <c r="C50" s="124" t="s">
        <v>286</v>
      </c>
      <c r="D50" s="124" t="s">
        <v>288</v>
      </c>
      <c r="E50" s="124" t="s">
        <v>4656</v>
      </c>
      <c r="F50" s="125">
        <v>14</v>
      </c>
      <c r="G50" s="124">
        <v>324</v>
      </c>
      <c r="H50" s="125">
        <v>2676.24</v>
      </c>
      <c r="I50" s="125">
        <f t="shared" si="0"/>
        <v>4536</v>
      </c>
      <c r="J50" s="125">
        <v>1859.76</v>
      </c>
    </row>
    <row r="51" spans="1:10">
      <c r="A51" s="126">
        <v>38441</v>
      </c>
      <c r="B51" s="124" t="s">
        <v>275</v>
      </c>
      <c r="C51" s="124" t="s">
        <v>255</v>
      </c>
      <c r="D51" s="124" t="s">
        <v>288</v>
      </c>
      <c r="E51" s="124" t="s">
        <v>2342</v>
      </c>
      <c r="F51" s="125">
        <v>22</v>
      </c>
      <c r="G51" s="124">
        <v>200</v>
      </c>
      <c r="H51" s="125">
        <v>3872</v>
      </c>
      <c r="I51" s="125">
        <f t="shared" si="0"/>
        <v>4400</v>
      </c>
      <c r="J51" s="125">
        <v>528</v>
      </c>
    </row>
    <row r="52" spans="1:10">
      <c r="A52" s="126">
        <v>38753</v>
      </c>
      <c r="B52" s="124" t="s">
        <v>275</v>
      </c>
      <c r="C52" s="124" t="s">
        <v>272</v>
      </c>
      <c r="D52" s="124" t="s">
        <v>288</v>
      </c>
      <c r="E52" s="124" t="s">
        <v>2347</v>
      </c>
      <c r="F52" s="125">
        <v>24</v>
      </c>
      <c r="G52" s="124">
        <v>103</v>
      </c>
      <c r="H52" s="125">
        <v>1062.96</v>
      </c>
      <c r="I52" s="125">
        <f t="shared" si="0"/>
        <v>2472</v>
      </c>
      <c r="J52" s="125">
        <v>1409.04</v>
      </c>
    </row>
    <row r="53" spans="1:10">
      <c r="A53" s="126">
        <v>38419</v>
      </c>
      <c r="B53" s="124" t="s">
        <v>275</v>
      </c>
      <c r="C53" s="124" t="s">
        <v>248</v>
      </c>
      <c r="D53" s="124" t="s">
        <v>288</v>
      </c>
      <c r="E53" s="124" t="s">
        <v>4655</v>
      </c>
      <c r="F53" s="125">
        <v>16</v>
      </c>
      <c r="G53" s="124">
        <v>121</v>
      </c>
      <c r="H53" s="125">
        <v>716.32</v>
      </c>
      <c r="I53" s="125">
        <f t="shared" si="0"/>
        <v>1936</v>
      </c>
      <c r="J53" s="125">
        <v>1219.68</v>
      </c>
    </row>
    <row r="54" spans="1:10">
      <c r="A54" s="126">
        <v>38926</v>
      </c>
      <c r="B54" s="124" t="s">
        <v>247</v>
      </c>
      <c r="C54" s="124" t="s">
        <v>244</v>
      </c>
      <c r="D54" s="124" t="s">
        <v>245</v>
      </c>
      <c r="E54" s="124" t="s">
        <v>2342</v>
      </c>
      <c r="F54" s="125">
        <v>22</v>
      </c>
      <c r="G54" s="124">
        <v>329</v>
      </c>
      <c r="H54" s="125">
        <v>3112.34</v>
      </c>
      <c r="I54" s="125">
        <f t="shared" si="0"/>
        <v>7238</v>
      </c>
      <c r="J54" s="125">
        <v>4125.66</v>
      </c>
    </row>
    <row r="55" spans="1:10">
      <c r="A55" s="126">
        <v>39002</v>
      </c>
      <c r="B55" s="124" t="s">
        <v>247</v>
      </c>
      <c r="C55" s="124" t="s">
        <v>253</v>
      </c>
      <c r="D55" s="124" t="s">
        <v>245</v>
      </c>
      <c r="E55" s="124" t="s">
        <v>2333</v>
      </c>
      <c r="F55" s="125">
        <v>21</v>
      </c>
      <c r="G55" s="124">
        <v>81</v>
      </c>
      <c r="H55" s="125">
        <v>1003.59</v>
      </c>
      <c r="I55" s="125">
        <f t="shared" si="0"/>
        <v>1701</v>
      </c>
      <c r="J55" s="125">
        <v>697.41</v>
      </c>
    </row>
    <row r="56" spans="1:10">
      <c r="A56" s="126">
        <v>38912</v>
      </c>
      <c r="B56" s="124" t="s">
        <v>247</v>
      </c>
      <c r="C56" s="124" t="s">
        <v>244</v>
      </c>
      <c r="D56" s="124" t="s">
        <v>254</v>
      </c>
      <c r="E56" s="124" t="s">
        <v>4655</v>
      </c>
      <c r="F56" s="125">
        <v>16</v>
      </c>
      <c r="G56" s="124">
        <v>84</v>
      </c>
      <c r="H56" s="125">
        <v>1008</v>
      </c>
      <c r="I56" s="125">
        <f t="shared" si="0"/>
        <v>1344</v>
      </c>
      <c r="J56" s="125">
        <v>336</v>
      </c>
    </row>
    <row r="57" spans="1:10">
      <c r="A57" s="126">
        <v>38617</v>
      </c>
      <c r="B57" s="124" t="s">
        <v>247</v>
      </c>
      <c r="C57" s="124" t="s">
        <v>244</v>
      </c>
      <c r="D57" s="124" t="s">
        <v>254</v>
      </c>
      <c r="E57" s="124" t="s">
        <v>2333</v>
      </c>
      <c r="F57" s="125">
        <v>21</v>
      </c>
      <c r="G57" s="124">
        <v>39</v>
      </c>
      <c r="H57" s="125">
        <v>368.55</v>
      </c>
      <c r="I57" s="125">
        <f t="shared" si="0"/>
        <v>819</v>
      </c>
      <c r="J57" s="125">
        <v>450.45</v>
      </c>
    </row>
    <row r="58" spans="1:10">
      <c r="A58" s="126">
        <v>38694</v>
      </c>
      <c r="B58" s="124" t="s">
        <v>247</v>
      </c>
      <c r="C58" s="124" t="s">
        <v>258</v>
      </c>
      <c r="D58" s="124" t="s">
        <v>268</v>
      </c>
      <c r="E58" s="124" t="s">
        <v>2347</v>
      </c>
      <c r="F58" s="125">
        <v>24</v>
      </c>
      <c r="G58" s="124">
        <v>348</v>
      </c>
      <c r="H58" s="125">
        <v>5679.36</v>
      </c>
      <c r="I58" s="125">
        <f t="shared" si="0"/>
        <v>8352</v>
      </c>
      <c r="J58" s="125">
        <v>2672.64</v>
      </c>
    </row>
    <row r="59" spans="1:10">
      <c r="A59" s="126">
        <v>38914</v>
      </c>
      <c r="B59" s="124" t="s">
        <v>247</v>
      </c>
      <c r="C59" s="124" t="s">
        <v>253</v>
      </c>
      <c r="D59" s="124" t="s">
        <v>268</v>
      </c>
      <c r="E59" s="124" t="s">
        <v>4657</v>
      </c>
      <c r="F59" s="125">
        <v>20</v>
      </c>
      <c r="G59" s="124">
        <v>373</v>
      </c>
      <c r="H59" s="125">
        <v>5595</v>
      </c>
      <c r="I59" s="125">
        <f t="shared" si="0"/>
        <v>7460</v>
      </c>
      <c r="J59" s="125">
        <v>1865</v>
      </c>
    </row>
    <row r="60" spans="1:10">
      <c r="A60" s="126">
        <v>38552</v>
      </c>
      <c r="B60" s="124" t="s">
        <v>247</v>
      </c>
      <c r="C60" s="124" t="s">
        <v>244</v>
      </c>
      <c r="D60" s="124" t="s">
        <v>268</v>
      </c>
      <c r="E60" s="124" t="s">
        <v>2339</v>
      </c>
      <c r="F60" s="125">
        <v>21</v>
      </c>
      <c r="G60" s="124">
        <v>227</v>
      </c>
      <c r="H60" s="125">
        <v>3241.56</v>
      </c>
      <c r="I60" s="125">
        <f t="shared" si="0"/>
        <v>4767</v>
      </c>
      <c r="J60" s="125">
        <v>1525.44</v>
      </c>
    </row>
    <row r="61" spans="1:10">
      <c r="A61" s="126">
        <v>38616</v>
      </c>
      <c r="B61" s="124" t="s">
        <v>247</v>
      </c>
      <c r="C61" s="124" t="s">
        <v>286</v>
      </c>
      <c r="D61" s="124" t="s">
        <v>268</v>
      </c>
      <c r="E61" s="124" t="s">
        <v>2337</v>
      </c>
      <c r="F61" s="125">
        <v>19</v>
      </c>
      <c r="G61" s="124">
        <v>217</v>
      </c>
      <c r="H61" s="125">
        <v>2391.34</v>
      </c>
      <c r="I61" s="125">
        <f t="shared" si="0"/>
        <v>4123</v>
      </c>
      <c r="J61" s="125">
        <v>1731.66</v>
      </c>
    </row>
    <row r="62" spans="1:10">
      <c r="A62" s="126">
        <v>39054</v>
      </c>
      <c r="B62" s="124" t="s">
        <v>247</v>
      </c>
      <c r="C62" s="124" t="s">
        <v>255</v>
      </c>
      <c r="D62" s="124" t="s">
        <v>268</v>
      </c>
      <c r="E62" s="124" t="s">
        <v>2347</v>
      </c>
      <c r="F62" s="125">
        <v>24</v>
      </c>
      <c r="G62" s="124">
        <v>159</v>
      </c>
      <c r="H62" s="125">
        <v>2098.8000000000002</v>
      </c>
      <c r="I62" s="125">
        <f t="shared" si="0"/>
        <v>3816</v>
      </c>
      <c r="J62" s="125">
        <v>1717.2</v>
      </c>
    </row>
    <row r="63" spans="1:10">
      <c r="A63" s="126">
        <v>38554</v>
      </c>
      <c r="B63" s="124" t="s">
        <v>247</v>
      </c>
      <c r="C63" s="124" t="s">
        <v>258</v>
      </c>
      <c r="D63" s="124" t="s">
        <v>268</v>
      </c>
      <c r="E63" s="124" t="s">
        <v>4653</v>
      </c>
      <c r="F63" s="125">
        <v>15</v>
      </c>
      <c r="G63" s="124">
        <v>160</v>
      </c>
      <c r="H63" s="125">
        <v>1416</v>
      </c>
      <c r="I63" s="125">
        <f t="shared" si="0"/>
        <v>2400</v>
      </c>
      <c r="J63" s="125">
        <v>984</v>
      </c>
    </row>
    <row r="64" spans="1:10">
      <c r="A64" s="126">
        <v>38665</v>
      </c>
      <c r="B64" s="124" t="s">
        <v>247</v>
      </c>
      <c r="C64" s="124" t="s">
        <v>255</v>
      </c>
      <c r="D64" s="124" t="s">
        <v>268</v>
      </c>
      <c r="E64" s="124" t="s">
        <v>4657</v>
      </c>
      <c r="F64" s="125">
        <v>20</v>
      </c>
      <c r="G64" s="124">
        <v>80</v>
      </c>
      <c r="H64" s="125">
        <v>720</v>
      </c>
      <c r="I64" s="125">
        <f t="shared" si="0"/>
        <v>1600</v>
      </c>
      <c r="J64" s="125">
        <v>880</v>
      </c>
    </row>
    <row r="65" spans="1:10">
      <c r="A65" s="126">
        <v>38622</v>
      </c>
      <c r="B65" s="124" t="s">
        <v>247</v>
      </c>
      <c r="C65" s="124" t="s">
        <v>261</v>
      </c>
      <c r="D65" s="124" t="s">
        <v>268</v>
      </c>
      <c r="E65" s="124" t="s">
        <v>4657</v>
      </c>
      <c r="F65" s="125">
        <v>20</v>
      </c>
      <c r="G65" s="124">
        <v>62</v>
      </c>
      <c r="H65" s="125">
        <v>682</v>
      </c>
      <c r="I65" s="125">
        <f t="shared" si="0"/>
        <v>1240</v>
      </c>
      <c r="J65" s="125">
        <v>558</v>
      </c>
    </row>
    <row r="66" spans="1:10">
      <c r="A66" s="126">
        <v>38896</v>
      </c>
      <c r="B66" s="124" t="s">
        <v>247</v>
      </c>
      <c r="C66" s="124" t="s">
        <v>255</v>
      </c>
      <c r="D66" s="124" t="s">
        <v>262</v>
      </c>
      <c r="E66" s="124" t="s">
        <v>2339</v>
      </c>
      <c r="F66" s="125">
        <v>21</v>
      </c>
      <c r="G66" s="124">
        <v>333</v>
      </c>
      <c r="H66" s="125">
        <v>3146.85</v>
      </c>
      <c r="I66" s="125">
        <f t="shared" ref="I66:I129" si="1">F66*G66</f>
        <v>6993</v>
      </c>
      <c r="J66" s="125">
        <v>3846.15</v>
      </c>
    </row>
    <row r="67" spans="1:10">
      <c r="A67" s="126">
        <v>38866</v>
      </c>
      <c r="B67" s="124" t="s">
        <v>247</v>
      </c>
      <c r="C67" s="124" t="s">
        <v>255</v>
      </c>
      <c r="D67" s="124" t="s">
        <v>262</v>
      </c>
      <c r="E67" s="124" t="s">
        <v>2339</v>
      </c>
      <c r="F67" s="125">
        <v>21</v>
      </c>
      <c r="G67" s="124">
        <v>305</v>
      </c>
      <c r="H67" s="125">
        <v>3778.95</v>
      </c>
      <c r="I67" s="125">
        <f t="shared" si="1"/>
        <v>6405</v>
      </c>
      <c r="J67" s="125">
        <v>2626.05</v>
      </c>
    </row>
    <row r="68" spans="1:10">
      <c r="A68" s="126">
        <v>38925</v>
      </c>
      <c r="B68" s="124" t="s">
        <v>247</v>
      </c>
      <c r="C68" s="124" t="s">
        <v>286</v>
      </c>
      <c r="D68" s="124" t="s">
        <v>262</v>
      </c>
      <c r="E68" s="124" t="s">
        <v>4655</v>
      </c>
      <c r="F68" s="125">
        <v>16</v>
      </c>
      <c r="G68" s="124">
        <v>324</v>
      </c>
      <c r="H68" s="125">
        <v>3888</v>
      </c>
      <c r="I68" s="125">
        <f t="shared" si="1"/>
        <v>5184</v>
      </c>
      <c r="J68" s="125">
        <v>1296</v>
      </c>
    </row>
    <row r="69" spans="1:10">
      <c r="A69" s="126">
        <v>38791</v>
      </c>
      <c r="B69" s="124" t="s">
        <v>247</v>
      </c>
      <c r="C69" s="124" t="s">
        <v>286</v>
      </c>
      <c r="D69" s="124" t="s">
        <v>262</v>
      </c>
      <c r="E69" s="124" t="s">
        <v>2333</v>
      </c>
      <c r="F69" s="125">
        <v>21</v>
      </c>
      <c r="G69" s="124">
        <v>213</v>
      </c>
      <c r="H69" s="125">
        <v>2012.85</v>
      </c>
      <c r="I69" s="125">
        <f t="shared" si="1"/>
        <v>4473</v>
      </c>
      <c r="J69" s="125">
        <v>2460.15</v>
      </c>
    </row>
    <row r="70" spans="1:10">
      <c r="A70" s="126">
        <v>38560</v>
      </c>
      <c r="B70" s="124" t="s">
        <v>247</v>
      </c>
      <c r="C70" s="124" t="s">
        <v>244</v>
      </c>
      <c r="D70" s="124" t="s">
        <v>262</v>
      </c>
      <c r="E70" s="124" t="s">
        <v>2342</v>
      </c>
      <c r="F70" s="125">
        <v>22</v>
      </c>
      <c r="G70" s="124">
        <v>44</v>
      </c>
      <c r="H70" s="125">
        <v>658.24</v>
      </c>
      <c r="I70" s="125">
        <f t="shared" si="1"/>
        <v>968</v>
      </c>
      <c r="J70" s="125">
        <v>309.76</v>
      </c>
    </row>
    <row r="71" spans="1:10">
      <c r="A71" s="126">
        <v>38616</v>
      </c>
      <c r="B71" s="124" t="s">
        <v>247</v>
      </c>
      <c r="C71" s="124" t="s">
        <v>258</v>
      </c>
      <c r="D71" s="124" t="s">
        <v>276</v>
      </c>
      <c r="E71" s="124" t="s">
        <v>2339</v>
      </c>
      <c r="F71" s="125">
        <v>21</v>
      </c>
      <c r="G71" s="124">
        <v>290</v>
      </c>
      <c r="H71" s="125">
        <v>5359.2</v>
      </c>
      <c r="I71" s="125">
        <f t="shared" si="1"/>
        <v>6090</v>
      </c>
      <c r="J71" s="125">
        <v>730.8</v>
      </c>
    </row>
    <row r="72" spans="1:10">
      <c r="A72" s="126">
        <v>38636</v>
      </c>
      <c r="B72" s="124" t="s">
        <v>247</v>
      </c>
      <c r="C72" s="124" t="s">
        <v>258</v>
      </c>
      <c r="D72" s="124" t="s">
        <v>276</v>
      </c>
      <c r="E72" s="124" t="s">
        <v>4655</v>
      </c>
      <c r="F72" s="125">
        <v>16</v>
      </c>
      <c r="G72" s="124">
        <v>322</v>
      </c>
      <c r="H72" s="125">
        <v>3864</v>
      </c>
      <c r="I72" s="125">
        <f t="shared" si="1"/>
        <v>5152</v>
      </c>
      <c r="J72" s="125">
        <v>1288</v>
      </c>
    </row>
    <row r="73" spans="1:10">
      <c r="A73" s="126">
        <v>38970</v>
      </c>
      <c r="B73" s="124" t="s">
        <v>247</v>
      </c>
      <c r="C73" s="124" t="s">
        <v>258</v>
      </c>
      <c r="D73" s="124" t="s">
        <v>276</v>
      </c>
      <c r="E73" s="124" t="s">
        <v>2342</v>
      </c>
      <c r="F73" s="125">
        <v>22</v>
      </c>
      <c r="G73" s="124">
        <v>74</v>
      </c>
      <c r="H73" s="125">
        <v>1522.18</v>
      </c>
      <c r="I73" s="125">
        <f t="shared" si="1"/>
        <v>1628</v>
      </c>
      <c r="J73" s="125">
        <v>105.82</v>
      </c>
    </row>
    <row r="74" spans="1:10">
      <c r="A74" s="126">
        <v>39055</v>
      </c>
      <c r="B74" s="124" t="s">
        <v>247</v>
      </c>
      <c r="C74" s="124" t="s">
        <v>272</v>
      </c>
      <c r="D74" s="124" t="s">
        <v>276</v>
      </c>
      <c r="E74" s="124" t="s">
        <v>4656</v>
      </c>
      <c r="F74" s="125">
        <v>14</v>
      </c>
      <c r="G74" s="124">
        <v>94</v>
      </c>
      <c r="H74" s="125">
        <v>565.88</v>
      </c>
      <c r="I74" s="125">
        <f t="shared" si="1"/>
        <v>1316</v>
      </c>
      <c r="J74" s="125">
        <v>750.12</v>
      </c>
    </row>
    <row r="75" spans="1:10">
      <c r="A75" s="126">
        <v>39053</v>
      </c>
      <c r="B75" s="124" t="s">
        <v>247</v>
      </c>
      <c r="C75" s="124" t="s">
        <v>286</v>
      </c>
      <c r="D75" s="124" t="s">
        <v>276</v>
      </c>
      <c r="E75" s="124" t="s">
        <v>2339</v>
      </c>
      <c r="F75" s="125">
        <v>21</v>
      </c>
      <c r="G75" s="124">
        <v>2</v>
      </c>
      <c r="H75" s="125">
        <v>18.059999999999999</v>
      </c>
      <c r="I75" s="125">
        <f t="shared" si="1"/>
        <v>42</v>
      </c>
      <c r="J75" s="125">
        <v>23.94</v>
      </c>
    </row>
    <row r="76" spans="1:10">
      <c r="A76" s="126">
        <v>38526</v>
      </c>
      <c r="B76" s="124" t="s">
        <v>247</v>
      </c>
      <c r="C76" s="124" t="s">
        <v>272</v>
      </c>
      <c r="D76" s="124" t="s">
        <v>317</v>
      </c>
      <c r="E76" s="124" t="s">
        <v>2342</v>
      </c>
      <c r="F76" s="125">
        <v>22</v>
      </c>
      <c r="G76" s="124">
        <v>385</v>
      </c>
      <c r="H76" s="125">
        <v>3642.1</v>
      </c>
      <c r="I76" s="125">
        <f t="shared" si="1"/>
        <v>8470</v>
      </c>
      <c r="J76" s="125">
        <v>4827.8999999999996</v>
      </c>
    </row>
    <row r="77" spans="1:10">
      <c r="A77" s="126">
        <v>38459</v>
      </c>
      <c r="B77" s="124" t="s">
        <v>247</v>
      </c>
      <c r="C77" s="124" t="s">
        <v>253</v>
      </c>
      <c r="D77" s="124" t="s">
        <v>317</v>
      </c>
      <c r="E77" s="124" t="s">
        <v>4655</v>
      </c>
      <c r="F77" s="125">
        <v>16</v>
      </c>
      <c r="G77" s="124">
        <v>371</v>
      </c>
      <c r="H77" s="125">
        <v>3264.8</v>
      </c>
      <c r="I77" s="125">
        <f t="shared" si="1"/>
        <v>5936</v>
      </c>
      <c r="J77" s="125">
        <v>2671.2</v>
      </c>
    </row>
    <row r="78" spans="1:10">
      <c r="A78" s="126">
        <v>38903</v>
      </c>
      <c r="B78" s="124" t="s">
        <v>247</v>
      </c>
      <c r="C78" s="124" t="s">
        <v>261</v>
      </c>
      <c r="D78" s="124" t="s">
        <v>317</v>
      </c>
      <c r="E78" s="124" t="s">
        <v>4655</v>
      </c>
      <c r="F78" s="125">
        <v>16</v>
      </c>
      <c r="G78" s="124">
        <v>359</v>
      </c>
      <c r="H78" s="125">
        <v>5054.72</v>
      </c>
      <c r="I78" s="125">
        <f t="shared" si="1"/>
        <v>5744</v>
      </c>
      <c r="J78" s="125">
        <v>689.28</v>
      </c>
    </row>
    <row r="79" spans="1:10">
      <c r="A79" s="126">
        <v>38869</v>
      </c>
      <c r="B79" s="124" t="s">
        <v>247</v>
      </c>
      <c r="C79" s="124" t="s">
        <v>258</v>
      </c>
      <c r="D79" s="124" t="s">
        <v>317</v>
      </c>
      <c r="E79" s="124" t="s">
        <v>4657</v>
      </c>
      <c r="F79" s="125">
        <v>20</v>
      </c>
      <c r="G79" s="124">
        <v>229</v>
      </c>
      <c r="H79" s="125">
        <v>1969.4</v>
      </c>
      <c r="I79" s="125">
        <f t="shared" si="1"/>
        <v>4580</v>
      </c>
      <c r="J79" s="125">
        <v>2610.6</v>
      </c>
    </row>
    <row r="80" spans="1:10">
      <c r="A80" s="126">
        <v>38416</v>
      </c>
      <c r="B80" s="124" t="s">
        <v>247</v>
      </c>
      <c r="C80" s="124" t="s">
        <v>244</v>
      </c>
      <c r="D80" s="124" t="s">
        <v>317</v>
      </c>
      <c r="E80" s="124" t="s">
        <v>2337</v>
      </c>
      <c r="F80" s="125">
        <v>19</v>
      </c>
      <c r="G80" s="124">
        <v>121</v>
      </c>
      <c r="H80" s="125">
        <v>1333.42</v>
      </c>
      <c r="I80" s="125">
        <f t="shared" si="1"/>
        <v>2299</v>
      </c>
      <c r="J80" s="125">
        <v>965.58</v>
      </c>
    </row>
    <row r="81" spans="1:10">
      <c r="A81" s="126">
        <v>38545</v>
      </c>
      <c r="B81" s="124" t="s">
        <v>247</v>
      </c>
      <c r="C81" s="124" t="s">
        <v>255</v>
      </c>
      <c r="D81" s="124" t="s">
        <v>317</v>
      </c>
      <c r="E81" s="124" t="s">
        <v>2347</v>
      </c>
      <c r="F81" s="125">
        <v>24</v>
      </c>
      <c r="G81" s="124">
        <v>82</v>
      </c>
      <c r="H81" s="125">
        <v>885.6</v>
      </c>
      <c r="I81" s="125">
        <f t="shared" si="1"/>
        <v>1968</v>
      </c>
      <c r="J81" s="125">
        <v>1082.4000000000001</v>
      </c>
    </row>
    <row r="82" spans="1:10">
      <c r="A82" s="126">
        <v>38808</v>
      </c>
      <c r="B82" s="124" t="s">
        <v>247</v>
      </c>
      <c r="C82" s="124" t="s">
        <v>248</v>
      </c>
      <c r="D82" s="124" t="s">
        <v>317</v>
      </c>
      <c r="E82" s="124" t="s">
        <v>2347</v>
      </c>
      <c r="F82" s="125">
        <v>24</v>
      </c>
      <c r="G82" s="124">
        <v>16</v>
      </c>
      <c r="H82" s="125">
        <v>142.08000000000001</v>
      </c>
      <c r="I82" s="125">
        <f t="shared" si="1"/>
        <v>384</v>
      </c>
      <c r="J82" s="125">
        <v>241.92</v>
      </c>
    </row>
    <row r="83" spans="1:10">
      <c r="A83" s="126">
        <v>38514</v>
      </c>
      <c r="B83" s="124" t="s">
        <v>247</v>
      </c>
      <c r="C83" s="124" t="s">
        <v>258</v>
      </c>
      <c r="D83" s="124" t="s">
        <v>317</v>
      </c>
      <c r="E83" s="124" t="s">
        <v>2339</v>
      </c>
      <c r="F83" s="125">
        <v>21</v>
      </c>
      <c r="G83" s="124">
        <v>2</v>
      </c>
      <c r="H83" s="125">
        <v>23.1</v>
      </c>
      <c r="I83" s="125">
        <f t="shared" si="1"/>
        <v>42</v>
      </c>
      <c r="J83" s="125">
        <v>18.899999999999999</v>
      </c>
    </row>
    <row r="84" spans="1:10">
      <c r="A84" s="126">
        <v>38796</v>
      </c>
      <c r="B84" s="124" t="s">
        <v>247</v>
      </c>
      <c r="C84" s="124" t="s">
        <v>253</v>
      </c>
      <c r="D84" s="124" t="s">
        <v>265</v>
      </c>
      <c r="E84" s="124" t="s">
        <v>4655</v>
      </c>
      <c r="F84" s="125">
        <v>16</v>
      </c>
      <c r="G84" s="124">
        <v>419</v>
      </c>
      <c r="H84" s="125">
        <v>3955.36</v>
      </c>
      <c r="I84" s="125">
        <f t="shared" si="1"/>
        <v>6704</v>
      </c>
      <c r="J84" s="125">
        <v>2748.64</v>
      </c>
    </row>
    <row r="85" spans="1:10">
      <c r="A85" s="126">
        <v>39023</v>
      </c>
      <c r="B85" s="124" t="s">
        <v>247</v>
      </c>
      <c r="C85" s="124" t="s">
        <v>272</v>
      </c>
      <c r="D85" s="124" t="s">
        <v>265</v>
      </c>
      <c r="E85" s="124" t="s">
        <v>2337</v>
      </c>
      <c r="F85" s="125">
        <v>19</v>
      </c>
      <c r="G85" s="124">
        <v>249</v>
      </c>
      <c r="H85" s="125">
        <v>2034.33</v>
      </c>
      <c r="I85" s="125">
        <f t="shared" si="1"/>
        <v>4731</v>
      </c>
      <c r="J85" s="125">
        <v>2696.67</v>
      </c>
    </row>
    <row r="86" spans="1:10">
      <c r="A86" s="126">
        <v>38584</v>
      </c>
      <c r="B86" s="124" t="s">
        <v>247</v>
      </c>
      <c r="C86" s="124" t="s">
        <v>244</v>
      </c>
      <c r="D86" s="124" t="s">
        <v>265</v>
      </c>
      <c r="E86" s="124" t="s">
        <v>4657</v>
      </c>
      <c r="F86" s="125">
        <v>20</v>
      </c>
      <c r="G86" s="124">
        <v>90</v>
      </c>
      <c r="H86" s="125">
        <v>1350</v>
      </c>
      <c r="I86" s="125">
        <f t="shared" si="1"/>
        <v>1800</v>
      </c>
      <c r="J86" s="125">
        <v>450</v>
      </c>
    </row>
    <row r="87" spans="1:10">
      <c r="A87" s="126">
        <v>38911</v>
      </c>
      <c r="B87" s="124" t="s">
        <v>247</v>
      </c>
      <c r="C87" s="124" t="s">
        <v>272</v>
      </c>
      <c r="D87" s="124" t="s">
        <v>281</v>
      </c>
      <c r="E87" s="124" t="s">
        <v>4654</v>
      </c>
      <c r="F87" s="125">
        <v>25</v>
      </c>
      <c r="G87" s="124">
        <v>376</v>
      </c>
      <c r="H87" s="125">
        <v>6392</v>
      </c>
      <c r="I87" s="125">
        <f t="shared" si="1"/>
        <v>9400</v>
      </c>
      <c r="J87" s="125">
        <v>3008</v>
      </c>
    </row>
    <row r="88" spans="1:10">
      <c r="A88" s="126">
        <v>38710</v>
      </c>
      <c r="B88" s="124" t="s">
        <v>247</v>
      </c>
      <c r="C88" s="124" t="s">
        <v>244</v>
      </c>
      <c r="D88" s="124" t="s">
        <v>281</v>
      </c>
      <c r="E88" s="124" t="s">
        <v>4655</v>
      </c>
      <c r="F88" s="125">
        <v>16</v>
      </c>
      <c r="G88" s="124">
        <v>184</v>
      </c>
      <c r="H88" s="125">
        <v>1619.2</v>
      </c>
      <c r="I88" s="125">
        <f t="shared" si="1"/>
        <v>2944</v>
      </c>
      <c r="J88" s="125">
        <v>1324.8</v>
      </c>
    </row>
    <row r="89" spans="1:10">
      <c r="A89" s="126">
        <v>38853</v>
      </c>
      <c r="B89" s="124" t="s">
        <v>247</v>
      </c>
      <c r="C89" s="124" t="s">
        <v>261</v>
      </c>
      <c r="D89" s="124" t="s">
        <v>259</v>
      </c>
      <c r="E89" s="124" t="s">
        <v>2342</v>
      </c>
      <c r="F89" s="125">
        <v>22</v>
      </c>
      <c r="G89" s="124">
        <v>425</v>
      </c>
      <c r="H89" s="125">
        <v>8742.25</v>
      </c>
      <c r="I89" s="125">
        <f t="shared" si="1"/>
        <v>9350</v>
      </c>
      <c r="J89" s="125">
        <v>607.75</v>
      </c>
    </row>
    <row r="90" spans="1:10">
      <c r="A90" s="126">
        <v>38586</v>
      </c>
      <c r="B90" s="124" t="s">
        <v>247</v>
      </c>
      <c r="C90" s="124" t="s">
        <v>248</v>
      </c>
      <c r="D90" s="124" t="s">
        <v>259</v>
      </c>
      <c r="E90" s="124" t="s">
        <v>2333</v>
      </c>
      <c r="F90" s="125">
        <v>21</v>
      </c>
      <c r="G90" s="124">
        <v>253</v>
      </c>
      <c r="H90" s="125">
        <v>2284.59</v>
      </c>
      <c r="I90" s="125">
        <f t="shared" si="1"/>
        <v>5313</v>
      </c>
      <c r="J90" s="125">
        <v>3028.41</v>
      </c>
    </row>
    <row r="91" spans="1:10">
      <c r="A91" s="126">
        <v>38778</v>
      </c>
      <c r="B91" s="124" t="s">
        <v>247</v>
      </c>
      <c r="C91" s="124" t="s">
        <v>258</v>
      </c>
      <c r="D91" s="124" t="s">
        <v>259</v>
      </c>
      <c r="E91" s="124" t="s">
        <v>2342</v>
      </c>
      <c r="F91" s="125">
        <v>22</v>
      </c>
      <c r="G91" s="124">
        <v>233</v>
      </c>
      <c r="H91" s="125">
        <v>3844.5</v>
      </c>
      <c r="I91" s="125">
        <f t="shared" si="1"/>
        <v>5126</v>
      </c>
      <c r="J91" s="125">
        <v>1281.5</v>
      </c>
    </row>
    <row r="92" spans="1:10">
      <c r="A92" s="126">
        <v>38687</v>
      </c>
      <c r="B92" s="124" t="s">
        <v>247</v>
      </c>
      <c r="C92" s="124" t="s">
        <v>255</v>
      </c>
      <c r="D92" s="124" t="s">
        <v>259</v>
      </c>
      <c r="E92" s="124" t="s">
        <v>4656</v>
      </c>
      <c r="F92" s="125">
        <v>14</v>
      </c>
      <c r="G92" s="124">
        <v>143</v>
      </c>
      <c r="H92" s="125">
        <v>1101.0999999999999</v>
      </c>
      <c r="I92" s="125">
        <f t="shared" si="1"/>
        <v>2002</v>
      </c>
      <c r="J92" s="125">
        <v>900.9</v>
      </c>
    </row>
    <row r="93" spans="1:10">
      <c r="A93" s="126">
        <v>38453</v>
      </c>
      <c r="B93" s="124" t="s">
        <v>247</v>
      </c>
      <c r="C93" s="124" t="s">
        <v>258</v>
      </c>
      <c r="D93" s="124" t="s">
        <v>256</v>
      </c>
      <c r="E93" s="124" t="s">
        <v>2333</v>
      </c>
      <c r="F93" s="125">
        <v>21</v>
      </c>
      <c r="G93" s="124">
        <v>466</v>
      </c>
      <c r="H93" s="125">
        <v>5675.88</v>
      </c>
      <c r="I93" s="125">
        <f t="shared" si="1"/>
        <v>9786</v>
      </c>
      <c r="J93" s="125">
        <v>4110.12</v>
      </c>
    </row>
    <row r="94" spans="1:10">
      <c r="A94" s="126">
        <v>38856</v>
      </c>
      <c r="B94" s="124" t="s">
        <v>247</v>
      </c>
      <c r="C94" s="124" t="s">
        <v>286</v>
      </c>
      <c r="D94" s="124" t="s">
        <v>256</v>
      </c>
      <c r="E94" s="124" t="s">
        <v>2337</v>
      </c>
      <c r="F94" s="125">
        <v>19</v>
      </c>
      <c r="G94" s="124">
        <v>244</v>
      </c>
      <c r="H94" s="125">
        <v>2735.24</v>
      </c>
      <c r="I94" s="125">
        <f t="shared" si="1"/>
        <v>4636</v>
      </c>
      <c r="J94" s="125">
        <v>1900.76</v>
      </c>
    </row>
    <row r="95" spans="1:10">
      <c r="A95" s="126">
        <v>38522</v>
      </c>
      <c r="B95" s="124" t="s">
        <v>247</v>
      </c>
      <c r="C95" s="124" t="s">
        <v>248</v>
      </c>
      <c r="D95" s="124" t="s">
        <v>256</v>
      </c>
      <c r="E95" s="124" t="s">
        <v>4653</v>
      </c>
      <c r="F95" s="125">
        <v>15</v>
      </c>
      <c r="G95" s="124">
        <v>214</v>
      </c>
      <c r="H95" s="125">
        <v>3001.35</v>
      </c>
      <c r="I95" s="125">
        <f t="shared" si="1"/>
        <v>3210</v>
      </c>
      <c r="J95" s="125">
        <v>208.65</v>
      </c>
    </row>
    <row r="96" spans="1:10">
      <c r="A96" s="126">
        <v>39115</v>
      </c>
      <c r="B96" s="124" t="s">
        <v>247</v>
      </c>
      <c r="C96" s="124" t="s">
        <v>244</v>
      </c>
      <c r="D96" s="124" t="s">
        <v>256</v>
      </c>
      <c r="E96" s="124" t="s">
        <v>4654</v>
      </c>
      <c r="F96" s="125">
        <v>25</v>
      </c>
      <c r="G96" s="124">
        <v>46</v>
      </c>
      <c r="H96" s="125">
        <v>494.5</v>
      </c>
      <c r="I96" s="125">
        <f t="shared" si="1"/>
        <v>1150</v>
      </c>
      <c r="J96" s="125">
        <v>655.5</v>
      </c>
    </row>
    <row r="97" spans="1:10">
      <c r="A97" s="126">
        <v>38691</v>
      </c>
      <c r="B97" s="124" t="s">
        <v>247</v>
      </c>
      <c r="C97" s="124" t="s">
        <v>258</v>
      </c>
      <c r="D97" s="124" t="s">
        <v>251</v>
      </c>
      <c r="E97" s="124" t="s">
        <v>2339</v>
      </c>
      <c r="F97" s="125">
        <v>21</v>
      </c>
      <c r="G97" s="124">
        <v>114</v>
      </c>
      <c r="H97" s="125">
        <v>1412.46</v>
      </c>
      <c r="I97" s="125">
        <f t="shared" si="1"/>
        <v>2394</v>
      </c>
      <c r="J97" s="125">
        <v>981.54</v>
      </c>
    </row>
    <row r="98" spans="1:10">
      <c r="A98" s="126">
        <v>38811</v>
      </c>
      <c r="B98" s="124" t="s">
        <v>247</v>
      </c>
      <c r="C98" s="124" t="s">
        <v>258</v>
      </c>
      <c r="D98" s="124" t="s">
        <v>251</v>
      </c>
      <c r="E98" s="124" t="s">
        <v>4657</v>
      </c>
      <c r="F98" s="125">
        <v>20</v>
      </c>
      <c r="G98" s="124">
        <v>113</v>
      </c>
      <c r="H98" s="125">
        <v>1695</v>
      </c>
      <c r="I98" s="125">
        <f t="shared" si="1"/>
        <v>2260</v>
      </c>
      <c r="J98" s="125">
        <v>565</v>
      </c>
    </row>
    <row r="99" spans="1:10">
      <c r="A99" s="126">
        <v>38633</v>
      </c>
      <c r="B99" s="124" t="s">
        <v>247</v>
      </c>
      <c r="C99" s="124" t="s">
        <v>286</v>
      </c>
      <c r="D99" s="124" t="s">
        <v>251</v>
      </c>
      <c r="E99" s="124" t="s">
        <v>4656</v>
      </c>
      <c r="F99" s="125">
        <v>14</v>
      </c>
      <c r="G99" s="124">
        <v>15</v>
      </c>
      <c r="H99" s="125">
        <v>121.8</v>
      </c>
      <c r="I99" s="125">
        <f t="shared" si="1"/>
        <v>210</v>
      </c>
      <c r="J99" s="125">
        <v>88.2</v>
      </c>
    </row>
    <row r="100" spans="1:10">
      <c r="A100" s="126">
        <v>39132</v>
      </c>
      <c r="B100" s="124" t="s">
        <v>247</v>
      </c>
      <c r="C100" s="124" t="s">
        <v>261</v>
      </c>
      <c r="D100" s="124" t="s">
        <v>303</v>
      </c>
      <c r="E100" s="124" t="s">
        <v>4655</v>
      </c>
      <c r="F100" s="125">
        <v>16</v>
      </c>
      <c r="G100" s="124">
        <v>191</v>
      </c>
      <c r="H100" s="125">
        <v>2689.28</v>
      </c>
      <c r="I100" s="125">
        <f t="shared" si="1"/>
        <v>3056</v>
      </c>
      <c r="J100" s="125">
        <v>366.72</v>
      </c>
    </row>
    <row r="101" spans="1:10">
      <c r="A101" s="126">
        <v>38686</v>
      </c>
      <c r="B101" s="124" t="s">
        <v>247</v>
      </c>
      <c r="C101" s="124" t="s">
        <v>286</v>
      </c>
      <c r="D101" s="124" t="s">
        <v>303</v>
      </c>
      <c r="E101" s="124" t="s">
        <v>2342</v>
      </c>
      <c r="F101" s="125">
        <v>22</v>
      </c>
      <c r="G101" s="124">
        <v>49</v>
      </c>
      <c r="H101" s="125">
        <v>1007.93</v>
      </c>
      <c r="I101" s="125">
        <f t="shared" si="1"/>
        <v>1078</v>
      </c>
      <c r="J101" s="125">
        <v>70.069999999999936</v>
      </c>
    </row>
    <row r="102" spans="1:10">
      <c r="A102" s="126">
        <v>38435</v>
      </c>
      <c r="B102" s="124" t="s">
        <v>247</v>
      </c>
      <c r="C102" s="124" t="s">
        <v>286</v>
      </c>
      <c r="D102" s="124" t="s">
        <v>279</v>
      </c>
      <c r="E102" s="124" t="s">
        <v>2337</v>
      </c>
      <c r="F102" s="125">
        <v>19</v>
      </c>
      <c r="G102" s="124">
        <v>385</v>
      </c>
      <c r="H102" s="125">
        <v>4023.25</v>
      </c>
      <c r="I102" s="125">
        <f t="shared" si="1"/>
        <v>7315</v>
      </c>
      <c r="J102" s="125">
        <v>3291.75</v>
      </c>
    </row>
    <row r="103" spans="1:10">
      <c r="A103" s="126">
        <v>38736</v>
      </c>
      <c r="B103" s="124" t="s">
        <v>247</v>
      </c>
      <c r="C103" s="124" t="s">
        <v>248</v>
      </c>
      <c r="D103" s="124" t="s">
        <v>279</v>
      </c>
      <c r="E103" s="124" t="s">
        <v>2347</v>
      </c>
      <c r="F103" s="125">
        <v>24</v>
      </c>
      <c r="G103" s="124">
        <v>256</v>
      </c>
      <c r="H103" s="125">
        <v>3379.2</v>
      </c>
      <c r="I103" s="125">
        <f t="shared" si="1"/>
        <v>6144</v>
      </c>
      <c r="J103" s="125">
        <v>2764.8</v>
      </c>
    </row>
    <row r="104" spans="1:10">
      <c r="A104" s="126">
        <v>38412</v>
      </c>
      <c r="B104" s="124" t="s">
        <v>247</v>
      </c>
      <c r="C104" s="124" t="s">
        <v>258</v>
      </c>
      <c r="D104" s="124" t="s">
        <v>279</v>
      </c>
      <c r="E104" s="124" t="s">
        <v>2339</v>
      </c>
      <c r="F104" s="125">
        <v>21</v>
      </c>
      <c r="G104" s="124">
        <v>178</v>
      </c>
      <c r="H104" s="125">
        <v>3495.03</v>
      </c>
      <c r="I104" s="125">
        <f t="shared" si="1"/>
        <v>3738</v>
      </c>
      <c r="J104" s="125">
        <v>242.97</v>
      </c>
    </row>
    <row r="105" spans="1:10">
      <c r="A105" s="126">
        <v>38987</v>
      </c>
      <c r="B105" s="124" t="s">
        <v>247</v>
      </c>
      <c r="C105" s="124" t="s">
        <v>248</v>
      </c>
      <c r="D105" s="124" t="s">
        <v>288</v>
      </c>
      <c r="E105" s="124" t="s">
        <v>2339</v>
      </c>
      <c r="F105" s="125">
        <v>21</v>
      </c>
      <c r="G105" s="124">
        <v>426</v>
      </c>
      <c r="H105" s="125">
        <v>3310.02</v>
      </c>
      <c r="I105" s="125">
        <f t="shared" si="1"/>
        <v>8946</v>
      </c>
      <c r="J105" s="125">
        <v>5635.98</v>
      </c>
    </row>
    <row r="106" spans="1:10">
      <c r="A106" s="126">
        <v>38558</v>
      </c>
      <c r="B106" s="124" t="s">
        <v>247</v>
      </c>
      <c r="C106" s="124" t="s">
        <v>272</v>
      </c>
      <c r="D106" s="124" t="s">
        <v>288</v>
      </c>
      <c r="E106" s="124" t="s">
        <v>2337</v>
      </c>
      <c r="F106" s="125">
        <v>19</v>
      </c>
      <c r="G106" s="124">
        <v>413</v>
      </c>
      <c r="H106" s="125">
        <v>2903.39</v>
      </c>
      <c r="I106" s="125">
        <f t="shared" si="1"/>
        <v>7847</v>
      </c>
      <c r="J106" s="125">
        <v>4943.6099999999997</v>
      </c>
    </row>
    <row r="107" spans="1:10">
      <c r="A107" s="126">
        <v>39008</v>
      </c>
      <c r="B107" s="124" t="s">
        <v>247</v>
      </c>
      <c r="C107" s="124" t="s">
        <v>255</v>
      </c>
      <c r="D107" s="124" t="s">
        <v>288</v>
      </c>
      <c r="E107" s="124" t="s">
        <v>2339</v>
      </c>
      <c r="F107" s="125">
        <v>21</v>
      </c>
      <c r="G107" s="124">
        <v>272</v>
      </c>
      <c r="H107" s="125">
        <v>5026.5600000000004</v>
      </c>
      <c r="I107" s="125">
        <f t="shared" si="1"/>
        <v>5712</v>
      </c>
      <c r="J107" s="125">
        <v>685.44</v>
      </c>
    </row>
    <row r="108" spans="1:10">
      <c r="A108" s="126">
        <v>38498</v>
      </c>
      <c r="B108" s="124" t="s">
        <v>267</v>
      </c>
      <c r="C108" s="124" t="s">
        <v>253</v>
      </c>
      <c r="D108" s="124" t="s">
        <v>245</v>
      </c>
      <c r="E108" s="124" t="s">
        <v>2333</v>
      </c>
      <c r="F108" s="125">
        <v>21</v>
      </c>
      <c r="G108" s="124">
        <v>331</v>
      </c>
      <c r="H108" s="125">
        <v>5213.25</v>
      </c>
      <c r="I108" s="125">
        <f t="shared" si="1"/>
        <v>6951</v>
      </c>
      <c r="J108" s="125">
        <v>1737.75</v>
      </c>
    </row>
    <row r="109" spans="1:10">
      <c r="A109" s="126">
        <v>38551</v>
      </c>
      <c r="B109" s="124" t="s">
        <v>267</v>
      </c>
      <c r="C109" s="124" t="s">
        <v>248</v>
      </c>
      <c r="D109" s="124" t="s">
        <v>245</v>
      </c>
      <c r="E109" s="124" t="s">
        <v>2339</v>
      </c>
      <c r="F109" s="125">
        <v>21</v>
      </c>
      <c r="G109" s="124">
        <v>270</v>
      </c>
      <c r="H109" s="125">
        <v>3118.5</v>
      </c>
      <c r="I109" s="125">
        <f t="shared" si="1"/>
        <v>5670</v>
      </c>
      <c r="J109" s="125">
        <v>2551.5</v>
      </c>
    </row>
    <row r="110" spans="1:10">
      <c r="A110" s="126">
        <v>38435</v>
      </c>
      <c r="B110" s="124" t="s">
        <v>267</v>
      </c>
      <c r="C110" s="124" t="s">
        <v>253</v>
      </c>
      <c r="D110" s="124" t="s">
        <v>254</v>
      </c>
      <c r="E110" s="124" t="s">
        <v>2347</v>
      </c>
      <c r="F110" s="125">
        <v>24</v>
      </c>
      <c r="G110" s="124">
        <v>308</v>
      </c>
      <c r="H110" s="125">
        <v>6504.96</v>
      </c>
      <c r="I110" s="125">
        <f t="shared" si="1"/>
        <v>7392</v>
      </c>
      <c r="J110" s="125">
        <v>887.04</v>
      </c>
    </row>
    <row r="111" spans="1:10">
      <c r="A111" s="126">
        <v>38828</v>
      </c>
      <c r="B111" s="124" t="s">
        <v>267</v>
      </c>
      <c r="C111" s="124" t="s">
        <v>253</v>
      </c>
      <c r="D111" s="124" t="s">
        <v>268</v>
      </c>
      <c r="E111" s="124" t="s">
        <v>4655</v>
      </c>
      <c r="F111" s="125">
        <v>16</v>
      </c>
      <c r="G111" s="124">
        <v>432</v>
      </c>
      <c r="H111" s="125">
        <v>3110.4</v>
      </c>
      <c r="I111" s="125">
        <f t="shared" si="1"/>
        <v>6912</v>
      </c>
      <c r="J111" s="125">
        <v>3801.6</v>
      </c>
    </row>
    <row r="112" spans="1:10">
      <c r="A112" s="126">
        <v>38590</v>
      </c>
      <c r="B112" s="124" t="s">
        <v>267</v>
      </c>
      <c r="C112" s="124" t="s">
        <v>248</v>
      </c>
      <c r="D112" s="124" t="s">
        <v>268</v>
      </c>
      <c r="E112" s="124" t="s">
        <v>4657</v>
      </c>
      <c r="F112" s="125">
        <v>20</v>
      </c>
      <c r="G112" s="124">
        <v>219</v>
      </c>
      <c r="H112" s="125">
        <v>3285</v>
      </c>
      <c r="I112" s="125">
        <f t="shared" si="1"/>
        <v>4380</v>
      </c>
      <c r="J112" s="125">
        <v>1095</v>
      </c>
    </row>
    <row r="113" spans="1:10">
      <c r="A113" s="126">
        <v>38519</v>
      </c>
      <c r="B113" s="124" t="s">
        <v>267</v>
      </c>
      <c r="C113" s="124" t="s">
        <v>258</v>
      </c>
      <c r="D113" s="124" t="s">
        <v>268</v>
      </c>
      <c r="E113" s="124" t="s">
        <v>4654</v>
      </c>
      <c r="F113" s="125">
        <v>25</v>
      </c>
      <c r="G113" s="124">
        <v>163</v>
      </c>
      <c r="H113" s="125">
        <v>1507.75</v>
      </c>
      <c r="I113" s="125">
        <f t="shared" si="1"/>
        <v>4075</v>
      </c>
      <c r="J113" s="125">
        <v>2567.25</v>
      </c>
    </row>
    <row r="114" spans="1:10">
      <c r="A114" s="126">
        <v>39131</v>
      </c>
      <c r="B114" s="124" t="s">
        <v>267</v>
      </c>
      <c r="C114" s="124" t="s">
        <v>248</v>
      </c>
      <c r="D114" s="124" t="s">
        <v>268</v>
      </c>
      <c r="E114" s="124" t="s">
        <v>2337</v>
      </c>
      <c r="F114" s="125">
        <v>19</v>
      </c>
      <c r="G114" s="124">
        <v>42</v>
      </c>
      <c r="H114" s="125">
        <v>343.14</v>
      </c>
      <c r="I114" s="125">
        <f t="shared" si="1"/>
        <v>798</v>
      </c>
      <c r="J114" s="125">
        <v>454.86</v>
      </c>
    </row>
    <row r="115" spans="1:10">
      <c r="A115" s="126">
        <v>38769</v>
      </c>
      <c r="B115" s="124" t="s">
        <v>267</v>
      </c>
      <c r="C115" s="124" t="s">
        <v>248</v>
      </c>
      <c r="D115" s="124" t="s">
        <v>262</v>
      </c>
      <c r="E115" s="124" t="s">
        <v>2337</v>
      </c>
      <c r="F115" s="125">
        <v>19</v>
      </c>
      <c r="G115" s="124">
        <v>413</v>
      </c>
      <c r="H115" s="125">
        <v>4315.8500000000004</v>
      </c>
      <c r="I115" s="125">
        <f t="shared" si="1"/>
        <v>7847</v>
      </c>
      <c r="J115" s="125">
        <v>3531.15</v>
      </c>
    </row>
    <row r="116" spans="1:10">
      <c r="A116" s="126">
        <v>38811</v>
      </c>
      <c r="B116" s="124" t="s">
        <v>267</v>
      </c>
      <c r="C116" s="124" t="s">
        <v>261</v>
      </c>
      <c r="D116" s="124" t="s">
        <v>262</v>
      </c>
      <c r="E116" s="124" t="s">
        <v>2333</v>
      </c>
      <c r="F116" s="125">
        <v>21</v>
      </c>
      <c r="G116" s="124">
        <v>320</v>
      </c>
      <c r="H116" s="125">
        <v>3696</v>
      </c>
      <c r="I116" s="125">
        <f t="shared" si="1"/>
        <v>6720</v>
      </c>
      <c r="J116" s="125">
        <v>3024</v>
      </c>
    </row>
    <row r="117" spans="1:10">
      <c r="A117" s="126">
        <v>38536</v>
      </c>
      <c r="B117" s="124" t="s">
        <v>267</v>
      </c>
      <c r="C117" s="124" t="s">
        <v>261</v>
      </c>
      <c r="D117" s="124" t="s">
        <v>262</v>
      </c>
      <c r="E117" s="124" t="s">
        <v>2347</v>
      </c>
      <c r="F117" s="125">
        <v>24</v>
      </c>
      <c r="G117" s="124">
        <v>96</v>
      </c>
      <c r="H117" s="125">
        <v>852.48</v>
      </c>
      <c r="I117" s="125">
        <f t="shared" si="1"/>
        <v>2304</v>
      </c>
      <c r="J117" s="125">
        <v>1451.52</v>
      </c>
    </row>
    <row r="118" spans="1:10">
      <c r="A118" s="126">
        <v>38414</v>
      </c>
      <c r="B118" s="124" t="s">
        <v>267</v>
      </c>
      <c r="C118" s="124" t="s">
        <v>248</v>
      </c>
      <c r="D118" s="124" t="s">
        <v>276</v>
      </c>
      <c r="E118" s="124" t="s">
        <v>2339</v>
      </c>
      <c r="F118" s="125">
        <v>21</v>
      </c>
      <c r="G118" s="124">
        <v>364</v>
      </c>
      <c r="H118" s="125">
        <v>6726.72</v>
      </c>
      <c r="I118" s="125">
        <f t="shared" si="1"/>
        <v>7644</v>
      </c>
      <c r="J118" s="125">
        <v>917.28</v>
      </c>
    </row>
    <row r="119" spans="1:10">
      <c r="A119" s="126">
        <v>38958</v>
      </c>
      <c r="B119" s="124" t="s">
        <v>267</v>
      </c>
      <c r="C119" s="124" t="s">
        <v>248</v>
      </c>
      <c r="D119" s="124" t="s">
        <v>276</v>
      </c>
      <c r="E119" s="124" t="s">
        <v>2339</v>
      </c>
      <c r="F119" s="125">
        <v>21</v>
      </c>
      <c r="G119" s="124">
        <v>150</v>
      </c>
      <c r="H119" s="125">
        <v>1354.5</v>
      </c>
      <c r="I119" s="125">
        <f t="shared" si="1"/>
        <v>3150</v>
      </c>
      <c r="J119" s="125">
        <v>1795.5</v>
      </c>
    </row>
    <row r="120" spans="1:10">
      <c r="A120" s="126">
        <v>38652</v>
      </c>
      <c r="B120" s="124" t="s">
        <v>267</v>
      </c>
      <c r="C120" s="124" t="s">
        <v>244</v>
      </c>
      <c r="D120" s="124" t="s">
        <v>276</v>
      </c>
      <c r="E120" s="124" t="s">
        <v>2333</v>
      </c>
      <c r="F120" s="125">
        <v>21</v>
      </c>
      <c r="G120" s="124">
        <v>33</v>
      </c>
      <c r="H120" s="125">
        <v>311.85000000000002</v>
      </c>
      <c r="I120" s="125">
        <f t="shared" si="1"/>
        <v>693</v>
      </c>
      <c r="J120" s="125">
        <v>381.15</v>
      </c>
    </row>
    <row r="121" spans="1:10">
      <c r="A121" s="126">
        <v>38728</v>
      </c>
      <c r="B121" s="124" t="s">
        <v>267</v>
      </c>
      <c r="C121" s="124" t="s">
        <v>261</v>
      </c>
      <c r="D121" s="124" t="s">
        <v>317</v>
      </c>
      <c r="E121" s="124" t="s">
        <v>2337</v>
      </c>
      <c r="F121" s="125">
        <v>19</v>
      </c>
      <c r="G121" s="124">
        <v>333</v>
      </c>
      <c r="H121" s="125">
        <v>5915.7449999999999</v>
      </c>
      <c r="I121" s="125">
        <f t="shared" si="1"/>
        <v>6327</v>
      </c>
      <c r="J121" s="125">
        <v>411.255</v>
      </c>
    </row>
    <row r="122" spans="1:10">
      <c r="A122" s="126">
        <v>39005</v>
      </c>
      <c r="B122" s="124" t="s">
        <v>267</v>
      </c>
      <c r="C122" s="124" t="s">
        <v>255</v>
      </c>
      <c r="D122" s="124" t="s">
        <v>317</v>
      </c>
      <c r="E122" s="124" t="s">
        <v>2337</v>
      </c>
      <c r="F122" s="125">
        <v>19</v>
      </c>
      <c r="G122" s="124">
        <v>131</v>
      </c>
      <c r="H122" s="125">
        <v>2190.3200000000002</v>
      </c>
      <c r="I122" s="125">
        <f t="shared" si="1"/>
        <v>2489</v>
      </c>
      <c r="J122" s="125">
        <v>298.68</v>
      </c>
    </row>
    <row r="123" spans="1:10">
      <c r="A123" s="126">
        <v>38622</v>
      </c>
      <c r="B123" s="124" t="s">
        <v>267</v>
      </c>
      <c r="C123" s="124" t="s">
        <v>286</v>
      </c>
      <c r="D123" s="124" t="s">
        <v>317</v>
      </c>
      <c r="E123" s="124" t="s">
        <v>2339</v>
      </c>
      <c r="F123" s="125">
        <v>21</v>
      </c>
      <c r="G123" s="124">
        <v>85</v>
      </c>
      <c r="H123" s="125">
        <v>1053.1500000000001</v>
      </c>
      <c r="I123" s="125">
        <f t="shared" si="1"/>
        <v>1785</v>
      </c>
      <c r="J123" s="125">
        <v>731.85</v>
      </c>
    </row>
    <row r="124" spans="1:10">
      <c r="A124" s="126">
        <v>38763</v>
      </c>
      <c r="B124" s="124" t="s">
        <v>267</v>
      </c>
      <c r="C124" s="124" t="s">
        <v>248</v>
      </c>
      <c r="D124" s="124" t="s">
        <v>265</v>
      </c>
      <c r="E124" s="124" t="s">
        <v>2339</v>
      </c>
      <c r="F124" s="125">
        <v>21</v>
      </c>
      <c r="G124" s="124">
        <v>383</v>
      </c>
      <c r="H124" s="125">
        <v>3619.35</v>
      </c>
      <c r="I124" s="125">
        <f t="shared" si="1"/>
        <v>8043</v>
      </c>
      <c r="J124" s="125">
        <v>4423.6499999999996</v>
      </c>
    </row>
    <row r="125" spans="1:10">
      <c r="A125" s="126">
        <v>38776</v>
      </c>
      <c r="B125" s="124" t="s">
        <v>267</v>
      </c>
      <c r="C125" s="124" t="s">
        <v>286</v>
      </c>
      <c r="D125" s="124" t="s">
        <v>265</v>
      </c>
      <c r="E125" s="124" t="s">
        <v>4656</v>
      </c>
      <c r="F125" s="125">
        <v>14</v>
      </c>
      <c r="G125" s="124">
        <v>282</v>
      </c>
      <c r="H125" s="125">
        <v>3474.24</v>
      </c>
      <c r="I125" s="125">
        <f t="shared" si="1"/>
        <v>3948</v>
      </c>
      <c r="J125" s="125">
        <v>473.76</v>
      </c>
    </row>
    <row r="126" spans="1:10">
      <c r="A126" s="126">
        <v>38488</v>
      </c>
      <c r="B126" s="124" t="s">
        <v>267</v>
      </c>
      <c r="C126" s="124" t="s">
        <v>272</v>
      </c>
      <c r="D126" s="124" t="s">
        <v>265</v>
      </c>
      <c r="E126" s="124" t="s">
        <v>2337</v>
      </c>
      <c r="F126" s="125">
        <v>19</v>
      </c>
      <c r="G126" s="124">
        <v>183</v>
      </c>
      <c r="H126" s="125">
        <v>2051.4299999999998</v>
      </c>
      <c r="I126" s="125">
        <f t="shared" si="1"/>
        <v>3477</v>
      </c>
      <c r="J126" s="125">
        <v>1425.57</v>
      </c>
    </row>
    <row r="127" spans="1:10">
      <c r="A127" s="126">
        <v>38893</v>
      </c>
      <c r="B127" s="124" t="s">
        <v>267</v>
      </c>
      <c r="C127" s="124" t="s">
        <v>261</v>
      </c>
      <c r="D127" s="124" t="s">
        <v>265</v>
      </c>
      <c r="E127" s="124" t="s">
        <v>2333</v>
      </c>
      <c r="F127" s="125">
        <v>21</v>
      </c>
      <c r="G127" s="124">
        <v>15</v>
      </c>
      <c r="H127" s="125">
        <v>173.25</v>
      </c>
      <c r="I127" s="125">
        <f t="shared" si="1"/>
        <v>315</v>
      </c>
      <c r="J127" s="125">
        <v>141.75</v>
      </c>
    </row>
    <row r="128" spans="1:10">
      <c r="A128" s="126">
        <v>38564</v>
      </c>
      <c r="B128" s="124" t="s">
        <v>267</v>
      </c>
      <c r="C128" s="124" t="s">
        <v>261</v>
      </c>
      <c r="D128" s="124" t="s">
        <v>281</v>
      </c>
      <c r="E128" s="124" t="s">
        <v>2342</v>
      </c>
      <c r="F128" s="125">
        <v>22</v>
      </c>
      <c r="G128" s="124">
        <v>381</v>
      </c>
      <c r="H128" s="125">
        <v>7376.16</v>
      </c>
      <c r="I128" s="125">
        <f t="shared" si="1"/>
        <v>8382</v>
      </c>
      <c r="J128" s="125">
        <v>1005.84</v>
      </c>
    </row>
    <row r="129" spans="1:10">
      <c r="A129" s="126">
        <v>38698</v>
      </c>
      <c r="B129" s="124" t="s">
        <v>267</v>
      </c>
      <c r="C129" s="124" t="s">
        <v>261</v>
      </c>
      <c r="D129" s="124" t="s">
        <v>281</v>
      </c>
      <c r="E129" s="124" t="s">
        <v>4657</v>
      </c>
      <c r="F129" s="125">
        <v>20</v>
      </c>
      <c r="G129" s="124">
        <v>341</v>
      </c>
      <c r="H129" s="125">
        <v>3955.6</v>
      </c>
      <c r="I129" s="125">
        <f t="shared" si="1"/>
        <v>6820</v>
      </c>
      <c r="J129" s="125">
        <v>2864.4</v>
      </c>
    </row>
    <row r="130" spans="1:10">
      <c r="A130" s="126">
        <v>39070</v>
      </c>
      <c r="B130" s="124" t="s">
        <v>267</v>
      </c>
      <c r="C130" s="124" t="s">
        <v>244</v>
      </c>
      <c r="D130" s="124" t="s">
        <v>281</v>
      </c>
      <c r="E130" s="124" t="s">
        <v>2339</v>
      </c>
      <c r="F130" s="125">
        <v>21</v>
      </c>
      <c r="G130" s="124">
        <v>225</v>
      </c>
      <c r="H130" s="125">
        <v>2598.75</v>
      </c>
      <c r="I130" s="125">
        <f t="shared" ref="I130:I132" si="2">F130*G130</f>
        <v>4725</v>
      </c>
      <c r="J130" s="125">
        <v>2126.25</v>
      </c>
    </row>
    <row r="131" spans="1:10">
      <c r="A131" s="126">
        <v>38765</v>
      </c>
      <c r="B131" s="124" t="s">
        <v>267</v>
      </c>
      <c r="C131" s="124" t="s">
        <v>248</v>
      </c>
      <c r="D131" s="124" t="s">
        <v>281</v>
      </c>
      <c r="E131" s="124" t="s">
        <v>4654</v>
      </c>
      <c r="F131" s="125">
        <v>25</v>
      </c>
      <c r="G131" s="124">
        <v>91</v>
      </c>
      <c r="H131" s="125">
        <v>1342.25</v>
      </c>
      <c r="I131" s="125">
        <f t="shared" si="2"/>
        <v>2275</v>
      </c>
      <c r="J131" s="125">
        <v>932.75</v>
      </c>
    </row>
    <row r="132" spans="1:10">
      <c r="A132" s="126">
        <v>38673</v>
      </c>
      <c r="B132" s="124" t="s">
        <v>267</v>
      </c>
      <c r="C132" s="124" t="s">
        <v>255</v>
      </c>
      <c r="D132" s="124" t="s">
        <v>259</v>
      </c>
      <c r="E132" s="124" t="s">
        <v>4653</v>
      </c>
      <c r="F132" s="125">
        <v>15</v>
      </c>
      <c r="G132" s="124">
        <v>458</v>
      </c>
      <c r="H132" s="125">
        <v>2541.9</v>
      </c>
      <c r="I132" s="125">
        <f t="shared" si="2"/>
        <v>6870</v>
      </c>
      <c r="J132" s="125">
        <v>4328.1000000000004</v>
      </c>
    </row>
    <row r="133" spans="1:10">
      <c r="A133" s="126">
        <v>38569</v>
      </c>
      <c r="B133" s="124" t="s">
        <v>267</v>
      </c>
      <c r="C133" s="124" t="s">
        <v>272</v>
      </c>
      <c r="D133" s="124" t="s">
        <v>259</v>
      </c>
      <c r="E133" s="124" t="s">
        <v>4657</v>
      </c>
      <c r="F133" s="125">
        <v>20</v>
      </c>
      <c r="G133" s="124">
        <v>6000</v>
      </c>
      <c r="H133" s="125">
        <v>2956.8</v>
      </c>
      <c r="I133" s="125">
        <v>5000</v>
      </c>
      <c r="J133" s="125">
        <v>403.2</v>
      </c>
    </row>
    <row r="134" spans="1:10">
      <c r="A134" s="126">
        <v>39080</v>
      </c>
      <c r="B134" s="124" t="s">
        <v>267</v>
      </c>
      <c r="C134" s="124" t="s">
        <v>258</v>
      </c>
      <c r="D134" s="124" t="s">
        <v>259</v>
      </c>
      <c r="E134" s="124" t="s">
        <v>2342</v>
      </c>
      <c r="F134" s="125">
        <v>22</v>
      </c>
      <c r="G134" s="124">
        <v>193</v>
      </c>
      <c r="H134" s="125">
        <v>2505.14</v>
      </c>
      <c r="I134" s="125">
        <f t="shared" ref="I134:I190" si="3">F134*G134</f>
        <v>4246</v>
      </c>
      <c r="J134" s="125">
        <v>1740.86</v>
      </c>
    </row>
    <row r="135" spans="1:10">
      <c r="A135" s="126">
        <v>38485</v>
      </c>
      <c r="B135" s="124" t="s">
        <v>267</v>
      </c>
      <c r="C135" s="124" t="s">
        <v>286</v>
      </c>
      <c r="D135" s="124" t="s">
        <v>256</v>
      </c>
      <c r="E135" s="124" t="s">
        <v>2342</v>
      </c>
      <c r="F135" s="125">
        <v>22</v>
      </c>
      <c r="G135" s="124">
        <v>347</v>
      </c>
      <c r="H135" s="125">
        <v>2824.58</v>
      </c>
      <c r="I135" s="125">
        <f t="shared" si="3"/>
        <v>7634</v>
      </c>
      <c r="J135" s="125">
        <v>4809.42</v>
      </c>
    </row>
    <row r="136" spans="1:10">
      <c r="A136" s="126">
        <v>39113</v>
      </c>
      <c r="B136" s="124" t="s">
        <v>267</v>
      </c>
      <c r="C136" s="124" t="s">
        <v>244</v>
      </c>
      <c r="D136" s="124" t="s">
        <v>256</v>
      </c>
      <c r="E136" s="124" t="s">
        <v>4655</v>
      </c>
      <c r="F136" s="125">
        <v>16</v>
      </c>
      <c r="G136" s="124">
        <v>461</v>
      </c>
      <c r="H136" s="125">
        <v>3319.2</v>
      </c>
      <c r="I136" s="125">
        <f t="shared" si="3"/>
        <v>7376</v>
      </c>
      <c r="J136" s="125">
        <v>4056.8</v>
      </c>
    </row>
    <row r="137" spans="1:10">
      <c r="A137" s="126">
        <v>38964</v>
      </c>
      <c r="B137" s="124" t="s">
        <v>267</v>
      </c>
      <c r="C137" s="124" t="s">
        <v>244</v>
      </c>
      <c r="D137" s="124" t="s">
        <v>256</v>
      </c>
      <c r="E137" s="124" t="s">
        <v>4653</v>
      </c>
      <c r="F137" s="125">
        <v>15</v>
      </c>
      <c r="G137" s="124">
        <v>451</v>
      </c>
      <c r="H137" s="125">
        <v>5073.75</v>
      </c>
      <c r="I137" s="125">
        <f t="shared" si="3"/>
        <v>6765</v>
      </c>
      <c r="J137" s="125">
        <v>1691.25</v>
      </c>
    </row>
    <row r="138" spans="1:10">
      <c r="A138" s="126">
        <v>38675</v>
      </c>
      <c r="B138" s="124" t="s">
        <v>267</v>
      </c>
      <c r="C138" s="124" t="s">
        <v>286</v>
      </c>
      <c r="D138" s="124" t="s">
        <v>256</v>
      </c>
      <c r="E138" s="124" t="s">
        <v>4656</v>
      </c>
      <c r="F138" s="125">
        <v>14</v>
      </c>
      <c r="G138" s="124">
        <v>5</v>
      </c>
      <c r="H138" s="125">
        <v>40.6</v>
      </c>
      <c r="I138" s="125">
        <f t="shared" si="3"/>
        <v>70</v>
      </c>
      <c r="J138" s="125">
        <v>29.4</v>
      </c>
    </row>
    <row r="139" spans="1:10">
      <c r="A139" s="126">
        <v>38665</v>
      </c>
      <c r="B139" s="124" t="s">
        <v>267</v>
      </c>
      <c r="C139" s="124" t="s">
        <v>244</v>
      </c>
      <c r="D139" s="124" t="s">
        <v>251</v>
      </c>
      <c r="E139" s="124" t="s">
        <v>4654</v>
      </c>
      <c r="F139" s="125">
        <v>25</v>
      </c>
      <c r="G139" s="124">
        <v>457</v>
      </c>
      <c r="H139" s="125">
        <v>10682.375</v>
      </c>
      <c r="I139" s="125">
        <f t="shared" si="3"/>
        <v>11425</v>
      </c>
      <c r="J139" s="125">
        <v>742.625</v>
      </c>
    </row>
    <row r="140" spans="1:10">
      <c r="A140" s="126">
        <v>38656</v>
      </c>
      <c r="B140" s="124" t="s">
        <v>267</v>
      </c>
      <c r="C140" s="124" t="s">
        <v>244</v>
      </c>
      <c r="D140" s="124" t="s">
        <v>251</v>
      </c>
      <c r="E140" s="124" t="s">
        <v>2342</v>
      </c>
      <c r="F140" s="125">
        <v>22</v>
      </c>
      <c r="G140" s="124">
        <v>365</v>
      </c>
      <c r="H140" s="125">
        <v>4737.7</v>
      </c>
      <c r="I140" s="125">
        <f t="shared" si="3"/>
        <v>8030</v>
      </c>
      <c r="J140" s="125">
        <v>3292.3</v>
      </c>
    </row>
    <row r="141" spans="1:10">
      <c r="A141" s="126">
        <v>38499</v>
      </c>
      <c r="B141" s="124" t="s">
        <v>267</v>
      </c>
      <c r="C141" s="124" t="s">
        <v>244</v>
      </c>
      <c r="D141" s="124" t="s">
        <v>251</v>
      </c>
      <c r="E141" s="124" t="s">
        <v>2333</v>
      </c>
      <c r="F141" s="125">
        <v>21</v>
      </c>
      <c r="G141" s="124">
        <v>363</v>
      </c>
      <c r="H141" s="125">
        <v>4192.6499999999996</v>
      </c>
      <c r="I141" s="125">
        <f t="shared" si="3"/>
        <v>7623</v>
      </c>
      <c r="J141" s="125">
        <v>3430.35</v>
      </c>
    </row>
    <row r="142" spans="1:10">
      <c r="A142" s="126">
        <v>38461</v>
      </c>
      <c r="B142" s="124" t="s">
        <v>267</v>
      </c>
      <c r="C142" s="124" t="s">
        <v>286</v>
      </c>
      <c r="D142" s="124" t="s">
        <v>251</v>
      </c>
      <c r="E142" s="124" t="s">
        <v>2333</v>
      </c>
      <c r="F142" s="125">
        <v>21</v>
      </c>
      <c r="G142" s="124">
        <v>149</v>
      </c>
      <c r="H142" s="125">
        <v>1846.11</v>
      </c>
      <c r="I142" s="125">
        <f t="shared" si="3"/>
        <v>3129</v>
      </c>
      <c r="J142" s="125">
        <v>1282.8900000000001</v>
      </c>
    </row>
    <row r="143" spans="1:10">
      <c r="A143" s="126">
        <v>38653</v>
      </c>
      <c r="B143" s="124" t="s">
        <v>267</v>
      </c>
      <c r="C143" s="124" t="s">
        <v>248</v>
      </c>
      <c r="D143" s="124" t="s">
        <v>303</v>
      </c>
      <c r="E143" s="124" t="s">
        <v>4654</v>
      </c>
      <c r="F143" s="125">
        <v>25</v>
      </c>
      <c r="G143" s="124">
        <v>305</v>
      </c>
      <c r="H143" s="125">
        <v>5185</v>
      </c>
      <c r="I143" s="125">
        <f t="shared" si="3"/>
        <v>7625</v>
      </c>
      <c r="J143" s="125">
        <v>2440</v>
      </c>
    </row>
    <row r="144" spans="1:10">
      <c r="A144" s="126">
        <v>39121</v>
      </c>
      <c r="B144" s="124" t="s">
        <v>267</v>
      </c>
      <c r="C144" s="124" t="s">
        <v>253</v>
      </c>
      <c r="D144" s="124" t="s">
        <v>303</v>
      </c>
      <c r="E144" s="124" t="s">
        <v>4657</v>
      </c>
      <c r="F144" s="125">
        <v>20</v>
      </c>
      <c r="G144" s="124">
        <v>289</v>
      </c>
      <c r="H144" s="125">
        <v>5404.3</v>
      </c>
      <c r="I144" s="125">
        <f t="shared" si="3"/>
        <v>5780</v>
      </c>
      <c r="J144" s="125">
        <v>375.7</v>
      </c>
    </row>
    <row r="145" spans="1:10">
      <c r="A145" s="126">
        <v>38810</v>
      </c>
      <c r="B145" s="124" t="s">
        <v>267</v>
      </c>
      <c r="C145" s="124" t="s">
        <v>248</v>
      </c>
      <c r="D145" s="124" t="s">
        <v>303</v>
      </c>
      <c r="E145" s="124" t="s">
        <v>4655</v>
      </c>
      <c r="F145" s="125">
        <v>16</v>
      </c>
      <c r="G145" s="124">
        <v>192</v>
      </c>
      <c r="H145" s="125">
        <v>2088.96</v>
      </c>
      <c r="I145" s="125">
        <f t="shared" si="3"/>
        <v>3072</v>
      </c>
      <c r="J145" s="125">
        <v>983.04</v>
      </c>
    </row>
    <row r="146" spans="1:10">
      <c r="A146" s="126">
        <v>38692</v>
      </c>
      <c r="B146" s="124" t="s">
        <v>267</v>
      </c>
      <c r="C146" s="124" t="s">
        <v>248</v>
      </c>
      <c r="D146" s="124" t="s">
        <v>303</v>
      </c>
      <c r="E146" s="124" t="s">
        <v>4654</v>
      </c>
      <c r="F146" s="125">
        <v>25</v>
      </c>
      <c r="G146" s="124">
        <v>118</v>
      </c>
      <c r="H146" s="125">
        <v>2212.5</v>
      </c>
      <c r="I146" s="125">
        <f t="shared" si="3"/>
        <v>2950</v>
      </c>
      <c r="J146" s="125">
        <v>737.5</v>
      </c>
    </row>
    <row r="147" spans="1:10">
      <c r="A147" s="126">
        <v>39047</v>
      </c>
      <c r="B147" s="124" t="s">
        <v>267</v>
      </c>
      <c r="C147" s="124" t="s">
        <v>261</v>
      </c>
      <c r="D147" s="124" t="s">
        <v>279</v>
      </c>
      <c r="E147" s="124" t="s">
        <v>4655</v>
      </c>
      <c r="F147" s="125">
        <v>16</v>
      </c>
      <c r="G147" s="124">
        <v>301</v>
      </c>
      <c r="H147" s="125">
        <v>1781.92</v>
      </c>
      <c r="I147" s="125">
        <f t="shared" si="3"/>
        <v>4816</v>
      </c>
      <c r="J147" s="125">
        <v>3034.08</v>
      </c>
    </row>
    <row r="148" spans="1:10">
      <c r="A148" s="126">
        <v>38936</v>
      </c>
      <c r="B148" s="124" t="s">
        <v>267</v>
      </c>
      <c r="C148" s="124" t="s">
        <v>253</v>
      </c>
      <c r="D148" s="124" t="s">
        <v>279</v>
      </c>
      <c r="E148" s="124" t="s">
        <v>4657</v>
      </c>
      <c r="F148" s="125">
        <v>20</v>
      </c>
      <c r="G148" s="124">
        <v>93</v>
      </c>
      <c r="H148" s="125">
        <v>1264.8</v>
      </c>
      <c r="I148" s="125">
        <f t="shared" si="3"/>
        <v>1860</v>
      </c>
      <c r="J148" s="125">
        <v>595.20000000000005</v>
      </c>
    </row>
    <row r="149" spans="1:10">
      <c r="A149" s="126">
        <v>39070</v>
      </c>
      <c r="B149" s="124" t="s">
        <v>267</v>
      </c>
      <c r="C149" s="124" t="s">
        <v>244</v>
      </c>
      <c r="D149" s="124" t="s">
        <v>279</v>
      </c>
      <c r="E149" s="124" t="s">
        <v>4655</v>
      </c>
      <c r="F149" s="125">
        <v>16</v>
      </c>
      <c r="G149" s="124">
        <v>43</v>
      </c>
      <c r="H149" s="125">
        <v>295.83999999999997</v>
      </c>
      <c r="I149" s="125">
        <f t="shared" si="3"/>
        <v>688</v>
      </c>
      <c r="J149" s="125">
        <v>392.16</v>
      </c>
    </row>
    <row r="150" spans="1:10">
      <c r="A150" s="126">
        <v>39136</v>
      </c>
      <c r="B150" s="124" t="s">
        <v>267</v>
      </c>
      <c r="C150" s="124" t="s">
        <v>258</v>
      </c>
      <c r="D150" s="124" t="s">
        <v>288</v>
      </c>
      <c r="E150" s="124" t="s">
        <v>2333</v>
      </c>
      <c r="F150" s="125">
        <v>21</v>
      </c>
      <c r="G150" s="124">
        <v>454</v>
      </c>
      <c r="H150" s="125">
        <v>4099.62</v>
      </c>
      <c r="I150" s="125">
        <f t="shared" si="3"/>
        <v>9534</v>
      </c>
      <c r="J150" s="125">
        <v>5434.38</v>
      </c>
    </row>
    <row r="151" spans="1:10">
      <c r="A151" s="126">
        <v>38759</v>
      </c>
      <c r="B151" s="124" t="s">
        <v>267</v>
      </c>
      <c r="C151" s="124" t="s">
        <v>248</v>
      </c>
      <c r="D151" s="124" t="s">
        <v>288</v>
      </c>
      <c r="E151" s="124" t="s">
        <v>4657</v>
      </c>
      <c r="F151" s="125">
        <v>20</v>
      </c>
      <c r="G151" s="124">
        <v>417</v>
      </c>
      <c r="H151" s="125">
        <v>3586.2</v>
      </c>
      <c r="I151" s="125">
        <f t="shared" si="3"/>
        <v>8340</v>
      </c>
      <c r="J151" s="125">
        <v>4753.8</v>
      </c>
    </row>
    <row r="152" spans="1:10">
      <c r="A152" s="126">
        <v>38912</v>
      </c>
      <c r="B152" s="124" t="s">
        <v>267</v>
      </c>
      <c r="C152" s="124" t="s">
        <v>255</v>
      </c>
      <c r="D152" s="124" t="s">
        <v>288</v>
      </c>
      <c r="E152" s="124" t="s">
        <v>4655</v>
      </c>
      <c r="F152" s="125">
        <v>16</v>
      </c>
      <c r="G152" s="124">
        <v>369</v>
      </c>
      <c r="H152" s="125">
        <v>4428</v>
      </c>
      <c r="I152" s="125">
        <f t="shared" si="3"/>
        <v>5904</v>
      </c>
      <c r="J152" s="125">
        <v>1476</v>
      </c>
    </row>
    <row r="153" spans="1:10">
      <c r="A153" s="126">
        <v>38590</v>
      </c>
      <c r="B153" s="124" t="s">
        <v>267</v>
      </c>
      <c r="C153" s="124" t="s">
        <v>261</v>
      </c>
      <c r="D153" s="124" t="s">
        <v>288</v>
      </c>
      <c r="E153" s="124" t="s">
        <v>4657</v>
      </c>
      <c r="F153" s="125">
        <v>20</v>
      </c>
      <c r="G153" s="124">
        <v>157</v>
      </c>
      <c r="H153" s="125">
        <v>1852.6</v>
      </c>
      <c r="I153" s="125">
        <f t="shared" si="3"/>
        <v>3140</v>
      </c>
      <c r="J153" s="125">
        <v>1287.4000000000001</v>
      </c>
    </row>
    <row r="154" spans="1:10">
      <c r="A154" s="126">
        <v>38513</v>
      </c>
      <c r="B154" s="124" t="s">
        <v>264</v>
      </c>
      <c r="C154" s="124" t="s">
        <v>258</v>
      </c>
      <c r="D154" s="124" t="s">
        <v>245</v>
      </c>
      <c r="E154" s="124" t="s">
        <v>4655</v>
      </c>
      <c r="F154" s="125">
        <v>16</v>
      </c>
      <c r="G154" s="124">
        <v>271</v>
      </c>
      <c r="H154" s="125">
        <v>2558.2399999999998</v>
      </c>
      <c r="I154" s="125">
        <f t="shared" si="3"/>
        <v>4336</v>
      </c>
      <c r="J154" s="125">
        <v>1777.76</v>
      </c>
    </row>
    <row r="155" spans="1:10">
      <c r="A155" s="126">
        <v>38933</v>
      </c>
      <c r="B155" s="124" t="s">
        <v>264</v>
      </c>
      <c r="C155" s="124" t="s">
        <v>244</v>
      </c>
      <c r="D155" s="124" t="s">
        <v>254</v>
      </c>
      <c r="E155" s="124" t="s">
        <v>2333</v>
      </c>
      <c r="F155" s="125">
        <v>21</v>
      </c>
      <c r="G155" s="124">
        <v>422</v>
      </c>
      <c r="H155" s="125">
        <v>4874.1000000000004</v>
      </c>
      <c r="I155" s="125">
        <f t="shared" si="3"/>
        <v>8862</v>
      </c>
      <c r="J155" s="125">
        <v>3987.9</v>
      </c>
    </row>
    <row r="156" spans="1:10">
      <c r="A156" s="126">
        <v>39086</v>
      </c>
      <c r="B156" s="124" t="s">
        <v>264</v>
      </c>
      <c r="C156" s="124" t="s">
        <v>286</v>
      </c>
      <c r="D156" s="124" t="s">
        <v>254</v>
      </c>
      <c r="E156" s="124" t="s">
        <v>2337</v>
      </c>
      <c r="F156" s="125">
        <v>19</v>
      </c>
      <c r="G156" s="124">
        <v>98</v>
      </c>
      <c r="H156" s="125">
        <v>1396.5</v>
      </c>
      <c r="I156" s="125">
        <f t="shared" si="3"/>
        <v>1862</v>
      </c>
      <c r="J156" s="125">
        <v>465.5</v>
      </c>
    </row>
    <row r="157" spans="1:10">
      <c r="A157" s="126">
        <v>38722</v>
      </c>
      <c r="B157" s="124" t="s">
        <v>264</v>
      </c>
      <c r="C157" s="124" t="s">
        <v>286</v>
      </c>
      <c r="D157" s="124" t="s">
        <v>268</v>
      </c>
      <c r="E157" s="124" t="s">
        <v>4654</v>
      </c>
      <c r="F157" s="125">
        <v>25</v>
      </c>
      <c r="G157" s="124">
        <v>345</v>
      </c>
      <c r="H157" s="125">
        <v>5088.75</v>
      </c>
      <c r="I157" s="125">
        <f t="shared" si="3"/>
        <v>8625</v>
      </c>
      <c r="J157" s="125">
        <v>3536.25</v>
      </c>
    </row>
    <row r="158" spans="1:10">
      <c r="A158" s="126">
        <v>38930</v>
      </c>
      <c r="B158" s="124" t="s">
        <v>264</v>
      </c>
      <c r="C158" s="124" t="s">
        <v>253</v>
      </c>
      <c r="D158" s="124" t="s">
        <v>268</v>
      </c>
      <c r="E158" s="124" t="s">
        <v>2337</v>
      </c>
      <c r="F158" s="125">
        <v>19</v>
      </c>
      <c r="G158" s="124">
        <v>410</v>
      </c>
      <c r="H158" s="125">
        <v>6855.2</v>
      </c>
      <c r="I158" s="125">
        <f t="shared" si="3"/>
        <v>7790</v>
      </c>
      <c r="J158" s="125">
        <v>934.8</v>
      </c>
    </row>
    <row r="159" spans="1:10">
      <c r="A159" s="126">
        <v>38909</v>
      </c>
      <c r="B159" s="124" t="s">
        <v>264</v>
      </c>
      <c r="C159" s="124" t="s">
        <v>272</v>
      </c>
      <c r="D159" s="124" t="s">
        <v>268</v>
      </c>
      <c r="E159" s="124" t="s">
        <v>4656</v>
      </c>
      <c r="F159" s="125">
        <v>14</v>
      </c>
      <c r="G159" s="124">
        <v>399</v>
      </c>
      <c r="H159" s="125">
        <v>3239.88</v>
      </c>
      <c r="I159" s="125">
        <f t="shared" si="3"/>
        <v>5586</v>
      </c>
      <c r="J159" s="125">
        <v>2346.12</v>
      </c>
    </row>
    <row r="160" spans="1:10">
      <c r="A160" s="126">
        <v>38729</v>
      </c>
      <c r="B160" s="124" t="s">
        <v>264</v>
      </c>
      <c r="C160" s="124" t="s">
        <v>255</v>
      </c>
      <c r="D160" s="124" t="s">
        <v>268</v>
      </c>
      <c r="E160" s="124" t="s">
        <v>2333</v>
      </c>
      <c r="F160" s="125">
        <v>21</v>
      </c>
      <c r="G160" s="124">
        <v>93</v>
      </c>
      <c r="H160" s="125">
        <v>1718.64</v>
      </c>
      <c r="I160" s="125">
        <f t="shared" si="3"/>
        <v>1953</v>
      </c>
      <c r="J160" s="125">
        <v>234.36</v>
      </c>
    </row>
    <row r="161" spans="1:10">
      <c r="A161" s="126">
        <v>38690</v>
      </c>
      <c r="B161" s="124" t="s">
        <v>264</v>
      </c>
      <c r="C161" s="124" t="s">
        <v>261</v>
      </c>
      <c r="D161" s="124" t="s">
        <v>262</v>
      </c>
      <c r="E161" s="124" t="s">
        <v>2347</v>
      </c>
      <c r="F161" s="125">
        <v>24</v>
      </c>
      <c r="G161" s="124">
        <v>462</v>
      </c>
      <c r="H161" s="125">
        <v>6098.4</v>
      </c>
      <c r="I161" s="125">
        <f t="shared" si="3"/>
        <v>11088</v>
      </c>
      <c r="J161" s="125">
        <v>4989.6000000000004</v>
      </c>
    </row>
    <row r="162" spans="1:10">
      <c r="A162" s="126">
        <v>39035</v>
      </c>
      <c r="B162" s="124" t="s">
        <v>264</v>
      </c>
      <c r="C162" s="124" t="s">
        <v>286</v>
      </c>
      <c r="D162" s="124" t="s">
        <v>262</v>
      </c>
      <c r="E162" s="124" t="s">
        <v>4657</v>
      </c>
      <c r="F162" s="125">
        <v>20</v>
      </c>
      <c r="G162" s="124">
        <v>416</v>
      </c>
      <c r="H162" s="125">
        <v>5657.6</v>
      </c>
      <c r="I162" s="125">
        <f t="shared" si="3"/>
        <v>8320</v>
      </c>
      <c r="J162" s="125">
        <v>2662.4</v>
      </c>
    </row>
    <row r="163" spans="1:10">
      <c r="A163" s="126">
        <v>39101</v>
      </c>
      <c r="B163" s="124" t="s">
        <v>264</v>
      </c>
      <c r="C163" s="124" t="s">
        <v>261</v>
      </c>
      <c r="D163" s="124" t="s">
        <v>262</v>
      </c>
      <c r="E163" s="124" t="s">
        <v>2347</v>
      </c>
      <c r="F163" s="125">
        <v>24</v>
      </c>
      <c r="G163" s="124">
        <v>259</v>
      </c>
      <c r="H163" s="125">
        <v>2797.2</v>
      </c>
      <c r="I163" s="125">
        <f t="shared" si="3"/>
        <v>6216</v>
      </c>
      <c r="J163" s="125">
        <v>3418.8</v>
      </c>
    </row>
    <row r="164" spans="1:10">
      <c r="A164" s="126">
        <v>39033</v>
      </c>
      <c r="B164" s="124" t="s">
        <v>264</v>
      </c>
      <c r="C164" s="124" t="s">
        <v>255</v>
      </c>
      <c r="D164" s="124" t="s">
        <v>262</v>
      </c>
      <c r="E164" s="124" t="s">
        <v>4653</v>
      </c>
      <c r="F164" s="125">
        <v>15</v>
      </c>
      <c r="G164" s="124">
        <v>118</v>
      </c>
      <c r="H164" s="125">
        <v>1026.5999999999999</v>
      </c>
      <c r="I164" s="125">
        <f t="shared" si="3"/>
        <v>1770</v>
      </c>
      <c r="J164" s="125">
        <v>743.4</v>
      </c>
    </row>
    <row r="165" spans="1:10">
      <c r="A165" s="126">
        <v>38837</v>
      </c>
      <c r="B165" s="124" t="s">
        <v>264</v>
      </c>
      <c r="C165" s="124" t="s">
        <v>248</v>
      </c>
      <c r="D165" s="124" t="s">
        <v>262</v>
      </c>
      <c r="E165" s="124" t="s">
        <v>4653</v>
      </c>
      <c r="F165" s="125">
        <v>15</v>
      </c>
      <c r="G165" s="124">
        <v>109</v>
      </c>
      <c r="H165" s="125">
        <v>735.75</v>
      </c>
      <c r="I165" s="125">
        <f t="shared" si="3"/>
        <v>1635</v>
      </c>
      <c r="J165" s="125">
        <v>899.25</v>
      </c>
    </row>
    <row r="166" spans="1:10">
      <c r="A166" s="126">
        <v>38562</v>
      </c>
      <c r="B166" s="124" t="s">
        <v>264</v>
      </c>
      <c r="C166" s="124" t="s">
        <v>286</v>
      </c>
      <c r="D166" s="124" t="s">
        <v>276</v>
      </c>
      <c r="E166" s="124" t="s">
        <v>4655</v>
      </c>
      <c r="F166" s="125">
        <v>16</v>
      </c>
      <c r="G166" s="124">
        <v>440</v>
      </c>
      <c r="H166" s="125">
        <v>6195.2</v>
      </c>
      <c r="I166" s="125">
        <f t="shared" si="3"/>
        <v>7040</v>
      </c>
      <c r="J166" s="125">
        <v>844.8</v>
      </c>
    </row>
    <row r="167" spans="1:10">
      <c r="A167" s="126">
        <v>38805</v>
      </c>
      <c r="B167" s="124" t="s">
        <v>264</v>
      </c>
      <c r="C167" s="124" t="s">
        <v>255</v>
      </c>
      <c r="D167" s="124" t="s">
        <v>276</v>
      </c>
      <c r="E167" s="124" t="s">
        <v>2339</v>
      </c>
      <c r="F167" s="125">
        <v>21</v>
      </c>
      <c r="G167" s="124">
        <v>323</v>
      </c>
      <c r="H167" s="125">
        <v>3052.35</v>
      </c>
      <c r="I167" s="125">
        <f t="shared" si="3"/>
        <v>6783</v>
      </c>
      <c r="J167" s="125">
        <v>3730.65</v>
      </c>
    </row>
    <row r="168" spans="1:10">
      <c r="A168" s="126">
        <v>38519</v>
      </c>
      <c r="B168" s="124" t="s">
        <v>264</v>
      </c>
      <c r="C168" s="124" t="s">
        <v>272</v>
      </c>
      <c r="D168" s="124" t="s">
        <v>276</v>
      </c>
      <c r="E168" s="124" t="s">
        <v>2333</v>
      </c>
      <c r="F168" s="125">
        <v>21</v>
      </c>
      <c r="G168" s="124">
        <v>309</v>
      </c>
      <c r="H168" s="125">
        <v>2790.27</v>
      </c>
      <c r="I168" s="125">
        <f t="shared" si="3"/>
        <v>6489</v>
      </c>
      <c r="J168" s="125">
        <v>3698.73</v>
      </c>
    </row>
    <row r="169" spans="1:10">
      <c r="A169" s="126">
        <v>38486</v>
      </c>
      <c r="B169" s="124" t="s">
        <v>264</v>
      </c>
      <c r="C169" s="124" t="s">
        <v>253</v>
      </c>
      <c r="D169" s="124" t="s">
        <v>317</v>
      </c>
      <c r="E169" s="124" t="s">
        <v>2337</v>
      </c>
      <c r="F169" s="125">
        <v>19</v>
      </c>
      <c r="G169" s="124">
        <v>249</v>
      </c>
      <c r="H169" s="125">
        <v>4423.4850000000006</v>
      </c>
      <c r="I169" s="125">
        <f t="shared" si="3"/>
        <v>4731</v>
      </c>
      <c r="J169" s="125">
        <v>307.51499999999942</v>
      </c>
    </row>
    <row r="170" spans="1:10">
      <c r="A170" s="126">
        <v>38852</v>
      </c>
      <c r="B170" s="124" t="s">
        <v>264</v>
      </c>
      <c r="C170" s="124" t="s">
        <v>261</v>
      </c>
      <c r="D170" s="124" t="s">
        <v>317</v>
      </c>
      <c r="E170" s="124" t="s">
        <v>2347</v>
      </c>
      <c r="F170" s="125">
        <v>24</v>
      </c>
      <c r="G170" s="124">
        <v>157</v>
      </c>
      <c r="H170" s="125">
        <v>1695.6</v>
      </c>
      <c r="I170" s="125">
        <f t="shared" si="3"/>
        <v>3768</v>
      </c>
      <c r="J170" s="125">
        <v>2072.4</v>
      </c>
    </row>
    <row r="171" spans="1:10">
      <c r="A171" s="126">
        <v>39024</v>
      </c>
      <c r="B171" s="124" t="s">
        <v>264</v>
      </c>
      <c r="C171" s="124" t="s">
        <v>261</v>
      </c>
      <c r="D171" s="124" t="s">
        <v>265</v>
      </c>
      <c r="E171" s="124" t="s">
        <v>2342</v>
      </c>
      <c r="F171" s="125">
        <v>22</v>
      </c>
      <c r="G171" s="124">
        <v>406</v>
      </c>
      <c r="H171" s="125">
        <v>4912.6000000000004</v>
      </c>
      <c r="I171" s="125">
        <f t="shared" si="3"/>
        <v>8932</v>
      </c>
      <c r="J171" s="125">
        <v>4019.4</v>
      </c>
    </row>
    <row r="172" spans="1:10">
      <c r="A172" s="126">
        <v>38626</v>
      </c>
      <c r="B172" s="124" t="s">
        <v>264</v>
      </c>
      <c r="C172" s="124" t="s">
        <v>286</v>
      </c>
      <c r="D172" s="124" t="s">
        <v>281</v>
      </c>
      <c r="E172" s="124" t="s">
        <v>4653</v>
      </c>
      <c r="F172" s="125">
        <v>15</v>
      </c>
      <c r="G172" s="124">
        <v>250</v>
      </c>
      <c r="H172" s="125">
        <v>2062.5</v>
      </c>
      <c r="I172" s="125">
        <f t="shared" si="3"/>
        <v>3750</v>
      </c>
      <c r="J172" s="125">
        <v>1687.5</v>
      </c>
    </row>
    <row r="173" spans="1:10">
      <c r="A173" s="126">
        <v>39088</v>
      </c>
      <c r="B173" s="124" t="s">
        <v>264</v>
      </c>
      <c r="C173" s="124" t="s">
        <v>255</v>
      </c>
      <c r="D173" s="124" t="s">
        <v>259</v>
      </c>
      <c r="E173" s="124" t="s">
        <v>2347</v>
      </c>
      <c r="F173" s="125">
        <v>24</v>
      </c>
      <c r="G173" s="124">
        <v>107</v>
      </c>
      <c r="H173" s="125">
        <v>1155.5999999999999</v>
      </c>
      <c r="I173" s="125">
        <f t="shared" si="3"/>
        <v>2568</v>
      </c>
      <c r="J173" s="125">
        <v>1412.4</v>
      </c>
    </row>
    <row r="174" spans="1:10">
      <c r="A174" s="126">
        <v>38936</v>
      </c>
      <c r="B174" s="124" t="s">
        <v>264</v>
      </c>
      <c r="C174" s="124" t="s">
        <v>244</v>
      </c>
      <c r="D174" s="124" t="s">
        <v>259</v>
      </c>
      <c r="E174" s="124" t="s">
        <v>4654</v>
      </c>
      <c r="F174" s="125">
        <v>25</v>
      </c>
      <c r="G174" s="124">
        <v>15</v>
      </c>
      <c r="H174" s="125">
        <v>221.25</v>
      </c>
      <c r="I174" s="125">
        <f t="shared" si="3"/>
        <v>375</v>
      </c>
      <c r="J174" s="125">
        <v>153.75</v>
      </c>
    </row>
    <row r="175" spans="1:10">
      <c r="A175" s="126">
        <v>38644</v>
      </c>
      <c r="B175" s="124" t="s">
        <v>264</v>
      </c>
      <c r="C175" s="124" t="s">
        <v>248</v>
      </c>
      <c r="D175" s="124" t="s">
        <v>256</v>
      </c>
      <c r="E175" s="124" t="s">
        <v>4657</v>
      </c>
      <c r="F175" s="125">
        <v>20</v>
      </c>
      <c r="G175" s="124">
        <v>273</v>
      </c>
      <c r="H175" s="125">
        <v>3166.8</v>
      </c>
      <c r="I175" s="125">
        <f t="shared" si="3"/>
        <v>5460</v>
      </c>
      <c r="J175" s="125">
        <v>2293.1999999999998</v>
      </c>
    </row>
    <row r="176" spans="1:10">
      <c r="A176" s="126">
        <v>38966</v>
      </c>
      <c r="B176" s="124" t="s">
        <v>264</v>
      </c>
      <c r="C176" s="124" t="s">
        <v>244</v>
      </c>
      <c r="D176" s="124" t="s">
        <v>251</v>
      </c>
      <c r="E176" s="124" t="s">
        <v>4654</v>
      </c>
      <c r="F176" s="125">
        <v>25</v>
      </c>
      <c r="G176" s="124">
        <v>343</v>
      </c>
      <c r="H176" s="125">
        <v>6431.25</v>
      </c>
      <c r="I176" s="125">
        <f t="shared" si="3"/>
        <v>8575</v>
      </c>
      <c r="J176" s="125">
        <v>2143.75</v>
      </c>
    </row>
    <row r="177" spans="1:10">
      <c r="A177" s="126">
        <v>38827</v>
      </c>
      <c r="B177" s="124" t="s">
        <v>264</v>
      </c>
      <c r="C177" s="124" t="s">
        <v>248</v>
      </c>
      <c r="D177" s="124" t="s">
        <v>251</v>
      </c>
      <c r="E177" s="124" t="s">
        <v>4654</v>
      </c>
      <c r="F177" s="125">
        <v>25</v>
      </c>
      <c r="G177" s="124">
        <v>255</v>
      </c>
      <c r="H177" s="125">
        <v>3761.25</v>
      </c>
      <c r="I177" s="125">
        <f t="shared" si="3"/>
        <v>6375</v>
      </c>
      <c r="J177" s="125">
        <v>2613.75</v>
      </c>
    </row>
    <row r="178" spans="1:10">
      <c r="A178" s="126">
        <v>38761</v>
      </c>
      <c r="B178" s="124" t="s">
        <v>264</v>
      </c>
      <c r="C178" s="124" t="s">
        <v>258</v>
      </c>
      <c r="D178" s="124" t="s">
        <v>251</v>
      </c>
      <c r="E178" s="124" t="s">
        <v>2342</v>
      </c>
      <c r="F178" s="125">
        <v>22</v>
      </c>
      <c r="G178" s="124">
        <v>270</v>
      </c>
      <c r="H178" s="125">
        <v>5227.2</v>
      </c>
      <c r="I178" s="125">
        <f t="shared" si="3"/>
        <v>5940</v>
      </c>
      <c r="J178" s="125">
        <v>712.8</v>
      </c>
    </row>
    <row r="179" spans="1:10">
      <c r="A179" s="126">
        <v>39087</v>
      </c>
      <c r="B179" s="124" t="s">
        <v>264</v>
      </c>
      <c r="C179" s="124" t="s">
        <v>248</v>
      </c>
      <c r="D179" s="124" t="s">
        <v>251</v>
      </c>
      <c r="E179" s="124" t="s">
        <v>2339</v>
      </c>
      <c r="F179" s="125">
        <v>21</v>
      </c>
      <c r="G179" s="124">
        <v>280</v>
      </c>
      <c r="H179" s="125">
        <v>3234</v>
      </c>
      <c r="I179" s="125">
        <f t="shared" si="3"/>
        <v>5880</v>
      </c>
      <c r="J179" s="125">
        <v>2646</v>
      </c>
    </row>
    <row r="180" spans="1:10">
      <c r="A180" s="126">
        <v>38785</v>
      </c>
      <c r="B180" s="124" t="s">
        <v>264</v>
      </c>
      <c r="C180" s="124" t="s">
        <v>258</v>
      </c>
      <c r="D180" s="124" t="s">
        <v>251</v>
      </c>
      <c r="E180" s="124" t="s">
        <v>4653</v>
      </c>
      <c r="F180" s="125">
        <v>15</v>
      </c>
      <c r="G180" s="124">
        <v>301</v>
      </c>
      <c r="H180" s="125">
        <v>1670.55</v>
      </c>
      <c r="I180" s="125">
        <f t="shared" si="3"/>
        <v>4515</v>
      </c>
      <c r="J180" s="125">
        <v>2844.45</v>
      </c>
    </row>
    <row r="181" spans="1:10">
      <c r="A181" s="126">
        <v>38872</v>
      </c>
      <c r="B181" s="124" t="s">
        <v>264</v>
      </c>
      <c r="C181" s="124" t="s">
        <v>253</v>
      </c>
      <c r="D181" s="124" t="s">
        <v>251</v>
      </c>
      <c r="E181" s="124" t="s">
        <v>4656</v>
      </c>
      <c r="F181" s="125">
        <v>14</v>
      </c>
      <c r="G181" s="124">
        <v>317</v>
      </c>
      <c r="H181" s="125">
        <v>2618.42</v>
      </c>
      <c r="I181" s="125">
        <f t="shared" si="3"/>
        <v>4438</v>
      </c>
      <c r="J181" s="125">
        <v>1819.58</v>
      </c>
    </row>
    <row r="182" spans="1:10">
      <c r="A182" s="126">
        <v>38687</v>
      </c>
      <c r="B182" s="124" t="s">
        <v>264</v>
      </c>
      <c r="C182" s="124" t="s">
        <v>248</v>
      </c>
      <c r="D182" s="124" t="s">
        <v>251</v>
      </c>
      <c r="E182" s="124" t="s">
        <v>2333</v>
      </c>
      <c r="F182" s="125">
        <v>21</v>
      </c>
      <c r="G182" s="124">
        <v>102</v>
      </c>
      <c r="H182" s="125">
        <v>2002.77</v>
      </c>
      <c r="I182" s="125">
        <f t="shared" si="3"/>
        <v>2142</v>
      </c>
      <c r="J182" s="125">
        <v>139.22999999999999</v>
      </c>
    </row>
    <row r="183" spans="1:10">
      <c r="A183" s="126">
        <v>38720</v>
      </c>
      <c r="B183" s="124" t="s">
        <v>264</v>
      </c>
      <c r="C183" s="124" t="s">
        <v>286</v>
      </c>
      <c r="D183" s="124" t="s">
        <v>251</v>
      </c>
      <c r="E183" s="124" t="s">
        <v>2337</v>
      </c>
      <c r="F183" s="125">
        <v>19</v>
      </c>
      <c r="G183" s="124">
        <v>22</v>
      </c>
      <c r="H183" s="125">
        <v>246.62</v>
      </c>
      <c r="I183" s="125">
        <f t="shared" si="3"/>
        <v>418</v>
      </c>
      <c r="J183" s="125">
        <v>171.38</v>
      </c>
    </row>
    <row r="184" spans="1:10">
      <c r="A184" s="126">
        <v>38592</v>
      </c>
      <c r="B184" s="124" t="s">
        <v>264</v>
      </c>
      <c r="C184" s="124" t="s">
        <v>286</v>
      </c>
      <c r="D184" s="124" t="s">
        <v>303</v>
      </c>
      <c r="E184" s="124" t="s">
        <v>2339</v>
      </c>
      <c r="F184" s="125">
        <v>21</v>
      </c>
      <c r="G184" s="124">
        <v>485</v>
      </c>
      <c r="H184" s="125">
        <v>4583.25</v>
      </c>
      <c r="I184" s="125">
        <f t="shared" si="3"/>
        <v>10185</v>
      </c>
      <c r="J184" s="125">
        <v>5601.75</v>
      </c>
    </row>
    <row r="185" spans="1:10">
      <c r="A185" s="126">
        <v>38560</v>
      </c>
      <c r="B185" s="124" t="s">
        <v>264</v>
      </c>
      <c r="C185" s="124" t="s">
        <v>272</v>
      </c>
      <c r="D185" s="124" t="s">
        <v>279</v>
      </c>
      <c r="E185" s="124" t="s">
        <v>2339</v>
      </c>
      <c r="F185" s="125">
        <v>21</v>
      </c>
      <c r="G185" s="124">
        <v>151</v>
      </c>
      <c r="H185" s="125">
        <v>1744.05</v>
      </c>
      <c r="I185" s="125">
        <f t="shared" si="3"/>
        <v>3171</v>
      </c>
      <c r="J185" s="125">
        <v>1426.95</v>
      </c>
    </row>
    <row r="186" spans="1:10">
      <c r="A186" s="126">
        <v>38584</v>
      </c>
      <c r="B186" s="124" t="s">
        <v>264</v>
      </c>
      <c r="C186" s="124" t="s">
        <v>258</v>
      </c>
      <c r="D186" s="124" t="s">
        <v>279</v>
      </c>
      <c r="E186" s="124" t="s">
        <v>4657</v>
      </c>
      <c r="F186" s="125">
        <v>20</v>
      </c>
      <c r="G186" s="124">
        <v>117</v>
      </c>
      <c r="H186" s="125">
        <v>1591.2</v>
      </c>
      <c r="I186" s="125">
        <f t="shared" si="3"/>
        <v>2340</v>
      </c>
      <c r="J186" s="125">
        <v>748.8</v>
      </c>
    </row>
    <row r="187" spans="1:10">
      <c r="A187" s="126">
        <v>38928</v>
      </c>
      <c r="B187" s="124" t="s">
        <v>264</v>
      </c>
      <c r="C187" s="124" t="s">
        <v>258</v>
      </c>
      <c r="D187" s="124" t="s">
        <v>288</v>
      </c>
      <c r="E187" s="124" t="s">
        <v>2342</v>
      </c>
      <c r="F187" s="125">
        <v>22</v>
      </c>
      <c r="G187" s="124">
        <v>408</v>
      </c>
      <c r="H187" s="125">
        <v>6103.68</v>
      </c>
      <c r="I187" s="125">
        <f t="shared" si="3"/>
        <v>8976</v>
      </c>
      <c r="J187" s="125">
        <v>2872.32</v>
      </c>
    </row>
    <row r="188" spans="1:10">
      <c r="A188" s="126">
        <v>39118</v>
      </c>
      <c r="B188" s="124" t="s">
        <v>264</v>
      </c>
      <c r="C188" s="124" t="s">
        <v>272</v>
      </c>
      <c r="D188" s="124" t="s">
        <v>288</v>
      </c>
      <c r="E188" s="124" t="s">
        <v>2333</v>
      </c>
      <c r="F188" s="125">
        <v>21</v>
      </c>
      <c r="G188" s="124">
        <v>234</v>
      </c>
      <c r="H188" s="125">
        <v>2702.7</v>
      </c>
      <c r="I188" s="125">
        <f t="shared" si="3"/>
        <v>4914</v>
      </c>
      <c r="J188" s="125">
        <v>2211.3000000000002</v>
      </c>
    </row>
    <row r="189" spans="1:10">
      <c r="A189" s="126">
        <v>38999</v>
      </c>
      <c r="B189" s="124" t="s">
        <v>264</v>
      </c>
      <c r="C189" s="124" t="s">
        <v>255</v>
      </c>
      <c r="D189" s="124" t="s">
        <v>288</v>
      </c>
      <c r="E189" s="124" t="s">
        <v>4657</v>
      </c>
      <c r="F189" s="125">
        <v>20</v>
      </c>
      <c r="G189" s="124">
        <v>205</v>
      </c>
      <c r="H189" s="125">
        <v>2788</v>
      </c>
      <c r="I189" s="125">
        <f t="shared" si="3"/>
        <v>4100</v>
      </c>
      <c r="J189" s="125">
        <v>1312</v>
      </c>
    </row>
    <row r="190" spans="1:10">
      <c r="A190" s="126">
        <v>38420</v>
      </c>
      <c r="B190" s="124" t="s">
        <v>264</v>
      </c>
      <c r="C190" s="124" t="s">
        <v>258</v>
      </c>
      <c r="D190" s="124" t="s">
        <v>288</v>
      </c>
      <c r="E190" s="124" t="s">
        <v>4656</v>
      </c>
      <c r="F190" s="125">
        <v>14</v>
      </c>
      <c r="G190" s="124">
        <v>49</v>
      </c>
      <c r="H190" s="125">
        <v>294.98</v>
      </c>
      <c r="I190" s="125">
        <f t="shared" si="3"/>
        <v>686</v>
      </c>
      <c r="J190" s="125">
        <v>391.02</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32BDB-9A6E-408B-ACE0-42684DF2ADDF}">
  <dimension ref="A1"/>
  <sheetViews>
    <sheetView workbookViewId="0"/>
  </sheetViews>
  <sheetFormatPr defaultRowHeight="14.6"/>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180C5-68BB-4859-A905-8AB94A8EEB32}">
  <dimension ref="A3:F33"/>
  <sheetViews>
    <sheetView workbookViewId="0">
      <selection activeCell="AI14" sqref="AI14"/>
    </sheetView>
  </sheetViews>
  <sheetFormatPr defaultRowHeight="14.6"/>
  <cols>
    <col min="1" max="1" width="13.53515625" bestFit="1" customWidth="1"/>
    <col min="2" max="2" width="6.765625" bestFit="1" customWidth="1"/>
    <col min="3" max="5" width="11.61328125" bestFit="1" customWidth="1"/>
    <col min="6" max="6" width="10.3046875" bestFit="1" customWidth="1"/>
  </cols>
  <sheetData>
    <row r="3" spans="1:6">
      <c r="A3" s="45" t="s">
        <v>4705</v>
      </c>
      <c r="C3" s="45" t="s">
        <v>4692</v>
      </c>
    </row>
    <row r="4" spans="1:6">
      <c r="A4" s="45" t="s">
        <v>4730</v>
      </c>
      <c r="B4" s="45" t="s">
        <v>16</v>
      </c>
      <c r="C4" t="s">
        <v>4695</v>
      </c>
      <c r="D4" t="s">
        <v>4702</v>
      </c>
      <c r="E4" t="s">
        <v>4703</v>
      </c>
      <c r="F4" t="s">
        <v>2203</v>
      </c>
    </row>
    <row r="5" spans="1:6">
      <c r="A5" t="s">
        <v>4731</v>
      </c>
      <c r="B5" s="138">
        <v>38961</v>
      </c>
      <c r="C5">
        <v>179011</v>
      </c>
      <c r="D5">
        <v>139196</v>
      </c>
      <c r="E5">
        <v>51488</v>
      </c>
      <c r="F5">
        <v>369695</v>
      </c>
    </row>
    <row r="6" spans="1:6">
      <c r="B6" s="138">
        <v>38962</v>
      </c>
      <c r="C6">
        <v>72256</v>
      </c>
      <c r="D6">
        <v>27805</v>
      </c>
      <c r="E6">
        <v>7188</v>
      </c>
      <c r="F6">
        <v>107249</v>
      </c>
    </row>
    <row r="7" spans="1:6">
      <c r="B7" s="138">
        <v>38964</v>
      </c>
      <c r="C7">
        <v>146290</v>
      </c>
      <c r="D7">
        <v>164305</v>
      </c>
      <c r="E7">
        <v>122828</v>
      </c>
      <c r="F7">
        <v>433423</v>
      </c>
    </row>
    <row r="8" spans="1:6">
      <c r="B8" s="138">
        <v>38965</v>
      </c>
      <c r="C8">
        <v>101480</v>
      </c>
      <c r="D8">
        <v>50294</v>
      </c>
      <c r="E8">
        <v>97415</v>
      </c>
      <c r="F8">
        <v>249189</v>
      </c>
    </row>
    <row r="9" spans="1:6">
      <c r="B9" s="138">
        <v>38966</v>
      </c>
      <c r="C9">
        <v>188018</v>
      </c>
      <c r="D9">
        <v>91724</v>
      </c>
      <c r="E9">
        <v>52738</v>
      </c>
      <c r="F9">
        <v>332480</v>
      </c>
    </row>
    <row r="10" spans="1:6">
      <c r="B10" s="138">
        <v>38967</v>
      </c>
      <c r="C10">
        <v>271227</v>
      </c>
      <c r="D10">
        <v>196188</v>
      </c>
      <c r="E10">
        <v>53525</v>
      </c>
      <c r="F10">
        <v>520940</v>
      </c>
    </row>
    <row r="11" spans="1:6">
      <c r="A11" t="s">
        <v>4732</v>
      </c>
      <c r="C11">
        <v>958282</v>
      </c>
      <c r="D11">
        <v>669512</v>
      </c>
      <c r="E11">
        <v>385182</v>
      </c>
      <c r="F11">
        <v>2012976</v>
      </c>
    </row>
    <row r="12" spans="1:6">
      <c r="A12" t="s">
        <v>4733</v>
      </c>
      <c r="B12" s="138">
        <v>38968</v>
      </c>
      <c r="C12">
        <v>105087</v>
      </c>
      <c r="D12">
        <v>77674</v>
      </c>
      <c r="E12">
        <v>92013</v>
      </c>
      <c r="F12">
        <v>274774</v>
      </c>
    </row>
    <row r="13" spans="1:6">
      <c r="B13" s="138">
        <v>38971</v>
      </c>
      <c r="C13">
        <v>172920</v>
      </c>
      <c r="D13">
        <v>43953</v>
      </c>
      <c r="E13">
        <v>89258</v>
      </c>
      <c r="F13">
        <v>306131</v>
      </c>
    </row>
    <row r="14" spans="1:6">
      <c r="B14" s="138">
        <v>38972</v>
      </c>
      <c r="C14">
        <v>70300</v>
      </c>
      <c r="D14">
        <v>43621</v>
      </c>
      <c r="E14">
        <v>39797</v>
      </c>
      <c r="F14">
        <v>153718</v>
      </c>
    </row>
    <row r="15" spans="1:6">
      <c r="B15" s="138">
        <v>38973</v>
      </c>
      <c r="C15">
        <v>143921</v>
      </c>
      <c r="D15">
        <v>176698</v>
      </c>
      <c r="E15">
        <v>29075</v>
      </c>
      <c r="F15">
        <v>349694</v>
      </c>
    </row>
    <row r="16" spans="1:6">
      <c r="B16" s="138">
        <v>38974</v>
      </c>
      <c r="C16">
        <v>117800</v>
      </c>
      <c r="D16">
        <v>114418</v>
      </c>
      <c r="E16">
        <v>36064</v>
      </c>
      <c r="F16">
        <v>268282</v>
      </c>
    </row>
    <row r="17" spans="1:6">
      <c r="A17" t="s">
        <v>4734</v>
      </c>
      <c r="C17">
        <v>610028</v>
      </c>
      <c r="D17">
        <v>456364</v>
      </c>
      <c r="E17">
        <v>286207</v>
      </c>
      <c r="F17">
        <v>1352599</v>
      </c>
    </row>
    <row r="18" spans="1:6">
      <c r="A18" t="s">
        <v>4735</v>
      </c>
      <c r="B18" s="138">
        <v>38975</v>
      </c>
      <c r="C18">
        <v>191611</v>
      </c>
      <c r="D18">
        <v>62787</v>
      </c>
      <c r="E18">
        <v>85015</v>
      </c>
      <c r="F18">
        <v>339413</v>
      </c>
    </row>
    <row r="19" spans="1:6">
      <c r="B19" s="138">
        <v>38978</v>
      </c>
      <c r="C19">
        <v>79394</v>
      </c>
      <c r="D19">
        <v>72262</v>
      </c>
      <c r="E19">
        <v>48337</v>
      </c>
      <c r="F19">
        <v>199993</v>
      </c>
    </row>
    <row r="20" spans="1:6">
      <c r="B20" s="138">
        <v>38979</v>
      </c>
      <c r="C20">
        <v>208916</v>
      </c>
      <c r="D20">
        <v>213728</v>
      </c>
      <c r="E20">
        <v>53721</v>
      </c>
      <c r="F20">
        <v>476365</v>
      </c>
    </row>
    <row r="21" spans="1:6">
      <c r="B21" s="138">
        <v>38980</v>
      </c>
      <c r="C21">
        <v>125276</v>
      </c>
      <c r="D21">
        <v>140739</v>
      </c>
      <c r="E21">
        <v>56444</v>
      </c>
      <c r="F21">
        <v>322459</v>
      </c>
    </row>
    <row r="22" spans="1:6">
      <c r="B22" s="138">
        <v>38981</v>
      </c>
      <c r="C22">
        <v>79355</v>
      </c>
      <c r="D22">
        <v>35753</v>
      </c>
      <c r="E22">
        <v>3419</v>
      </c>
      <c r="F22">
        <v>118527</v>
      </c>
    </row>
    <row r="23" spans="1:6">
      <c r="A23" t="s">
        <v>4736</v>
      </c>
      <c r="C23">
        <v>684552</v>
      </c>
      <c r="D23">
        <v>525269</v>
      </c>
      <c r="E23">
        <v>246936</v>
      </c>
      <c r="F23">
        <v>1456757</v>
      </c>
    </row>
    <row r="24" spans="1:6">
      <c r="A24" t="s">
        <v>4737</v>
      </c>
      <c r="B24" s="138">
        <v>38982</v>
      </c>
      <c r="C24">
        <v>188509</v>
      </c>
      <c r="D24">
        <v>165270</v>
      </c>
      <c r="E24">
        <v>97210</v>
      </c>
      <c r="F24">
        <v>450989</v>
      </c>
    </row>
    <row r="25" spans="1:6">
      <c r="B25" s="138">
        <v>38985</v>
      </c>
      <c r="C25">
        <v>218889</v>
      </c>
      <c r="D25">
        <v>137025</v>
      </c>
      <c r="E25">
        <v>85828</v>
      </c>
      <c r="F25">
        <v>441742</v>
      </c>
    </row>
    <row r="26" spans="1:6">
      <c r="B26" s="138">
        <v>38986</v>
      </c>
      <c r="C26">
        <v>150139</v>
      </c>
      <c r="D26">
        <v>29040</v>
      </c>
      <c r="E26">
        <v>94310</v>
      </c>
      <c r="F26">
        <v>273489</v>
      </c>
    </row>
    <row r="27" spans="1:6">
      <c r="B27" s="138">
        <v>38987</v>
      </c>
      <c r="C27">
        <v>56379</v>
      </c>
      <c r="D27">
        <v>72948</v>
      </c>
      <c r="E27">
        <v>43472</v>
      </c>
      <c r="F27">
        <v>172799</v>
      </c>
    </row>
    <row r="28" spans="1:6">
      <c r="B28" s="138">
        <v>38988</v>
      </c>
      <c r="C28">
        <v>62192</v>
      </c>
      <c r="D28">
        <v>43217</v>
      </c>
      <c r="E28">
        <v>12128</v>
      </c>
      <c r="F28">
        <v>117537</v>
      </c>
    </row>
    <row r="29" spans="1:6">
      <c r="A29" t="s">
        <v>4738</v>
      </c>
      <c r="C29">
        <v>676108</v>
      </c>
      <c r="D29">
        <v>447500</v>
      </c>
      <c r="E29">
        <v>332948</v>
      </c>
      <c r="F29">
        <v>1456556</v>
      </c>
    </row>
    <row r="30" spans="1:6">
      <c r="A30" t="s">
        <v>4739</v>
      </c>
      <c r="B30" s="138">
        <v>38989</v>
      </c>
      <c r="C30">
        <v>168779</v>
      </c>
      <c r="D30">
        <v>22570</v>
      </c>
      <c r="E30">
        <v>19429</v>
      </c>
      <c r="F30">
        <v>210778</v>
      </c>
    </row>
    <row r="31" spans="1:6">
      <c r="B31" s="138">
        <v>38990</v>
      </c>
      <c r="C31">
        <v>18176</v>
      </c>
      <c r="D31">
        <v>11000</v>
      </c>
      <c r="E31">
        <v>16930</v>
      </c>
      <c r="F31">
        <v>46106</v>
      </c>
    </row>
    <row r="32" spans="1:6">
      <c r="A32" t="s">
        <v>4740</v>
      </c>
      <c r="C32">
        <v>186955</v>
      </c>
      <c r="D32">
        <v>33570</v>
      </c>
      <c r="E32">
        <v>36359</v>
      </c>
      <c r="F32">
        <v>256884</v>
      </c>
    </row>
    <row r="33" spans="1:6">
      <c r="A33" t="s">
        <v>2203</v>
      </c>
      <c r="C33">
        <v>3115925</v>
      </c>
      <c r="D33">
        <v>2132215</v>
      </c>
      <c r="E33">
        <v>1287632</v>
      </c>
      <c r="F33">
        <v>6535772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87FA8-DD53-4CFD-9051-AECDD4677121}">
  <dimension ref="A3:B11"/>
  <sheetViews>
    <sheetView workbookViewId="0">
      <selection activeCell="AI14" sqref="AI14"/>
    </sheetView>
  </sheetViews>
  <sheetFormatPr defaultRowHeight="14.6"/>
  <cols>
    <col min="1" max="1" width="13.3046875" bestFit="1" customWidth="1"/>
    <col min="2" max="2" width="7.765625" bestFit="1" customWidth="1"/>
  </cols>
  <sheetData>
    <row r="3" spans="1:2">
      <c r="A3" s="45" t="s">
        <v>4705</v>
      </c>
    </row>
    <row r="4" spans="1:2">
      <c r="A4" s="45" t="s">
        <v>0</v>
      </c>
      <c r="B4" t="s">
        <v>41</v>
      </c>
    </row>
    <row r="5" spans="1:2">
      <c r="A5" t="s">
        <v>2783</v>
      </c>
      <c r="B5">
        <v>1645649</v>
      </c>
    </row>
    <row r="6" spans="1:2">
      <c r="A6" t="s">
        <v>2779</v>
      </c>
      <c r="B6">
        <v>1381289</v>
      </c>
    </row>
    <row r="7" spans="1:2">
      <c r="A7" t="s">
        <v>2781</v>
      </c>
      <c r="B7">
        <v>1177432</v>
      </c>
    </row>
    <row r="8" spans="1:2">
      <c r="A8" t="s">
        <v>2780</v>
      </c>
      <c r="B8">
        <v>1152761</v>
      </c>
    </row>
    <row r="9" spans="1:2">
      <c r="A9" t="s">
        <v>2782</v>
      </c>
      <c r="B9">
        <v>1025286</v>
      </c>
    </row>
    <row r="10" spans="1:2">
      <c r="A10" t="s">
        <v>4704</v>
      </c>
      <c r="B10">
        <v>153355</v>
      </c>
    </row>
    <row r="11" spans="1:2">
      <c r="A11" t="s">
        <v>2203</v>
      </c>
      <c r="B11">
        <v>6535772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07789-F9A7-425B-B98C-776FB273D79C}">
  <dimension ref="A1:E9"/>
  <sheetViews>
    <sheetView workbookViewId="0">
      <selection activeCell="E9" sqref="E9"/>
    </sheetView>
  </sheetViews>
  <sheetFormatPr defaultRowHeight="14.6"/>
  <cols>
    <col min="1" max="1" width="15.921875" bestFit="1" customWidth="1"/>
    <col min="2" max="4" width="11.84375" bestFit="1" customWidth="1"/>
    <col min="5" max="5" width="10.4609375" bestFit="1" customWidth="1"/>
  </cols>
  <sheetData>
    <row r="1" spans="1:5">
      <c r="A1" s="45" t="s">
        <v>241</v>
      </c>
      <c r="B1" t="s">
        <v>4696</v>
      </c>
    </row>
    <row r="3" spans="1:5">
      <c r="A3" s="45" t="s">
        <v>4706</v>
      </c>
      <c r="B3" s="45" t="s">
        <v>4692</v>
      </c>
    </row>
    <row r="4" spans="1:5">
      <c r="A4" s="45" t="s">
        <v>4690</v>
      </c>
      <c r="B4" t="s">
        <v>4695</v>
      </c>
      <c r="C4" t="s">
        <v>4702</v>
      </c>
      <c r="D4" t="s">
        <v>4703</v>
      </c>
      <c r="E4" t="s">
        <v>2203</v>
      </c>
    </row>
    <row r="5" spans="1:5">
      <c r="A5" t="s">
        <v>4697</v>
      </c>
      <c r="B5" s="150">
        <v>59</v>
      </c>
      <c r="C5" s="150">
        <v>40</v>
      </c>
      <c r="D5" s="150">
        <v>28</v>
      </c>
      <c r="E5" s="150">
        <v>127</v>
      </c>
    </row>
    <row r="6" spans="1:5">
      <c r="A6" t="s">
        <v>4700</v>
      </c>
      <c r="B6" s="150">
        <v>109</v>
      </c>
      <c r="C6" s="150">
        <v>35</v>
      </c>
      <c r="D6" s="150">
        <v>39</v>
      </c>
      <c r="E6" s="150">
        <v>183</v>
      </c>
    </row>
    <row r="7" spans="1:5">
      <c r="A7" t="s">
        <v>4693</v>
      </c>
      <c r="B7" s="150">
        <v>8</v>
      </c>
      <c r="C7" s="150">
        <v>13</v>
      </c>
      <c r="D7" s="150">
        <v>5</v>
      </c>
      <c r="E7" s="150">
        <v>26</v>
      </c>
    </row>
    <row r="8" spans="1:5">
      <c r="A8" t="s">
        <v>4701</v>
      </c>
      <c r="B8" s="150">
        <v>63</v>
      </c>
      <c r="C8" s="150">
        <v>39</v>
      </c>
      <c r="D8" s="150">
        <v>29</v>
      </c>
      <c r="E8" s="150">
        <v>131</v>
      </c>
    </row>
    <row r="9" spans="1:5">
      <c r="A9" t="s">
        <v>2203</v>
      </c>
      <c r="B9" s="150">
        <v>239</v>
      </c>
      <c r="C9" s="150">
        <v>127</v>
      </c>
      <c r="D9" s="150">
        <v>101</v>
      </c>
      <c r="E9" s="150">
        <v>467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94378-5183-4DE1-BA56-5BC345CEEEB8}">
  <dimension ref="A1:E9"/>
  <sheetViews>
    <sheetView workbookViewId="0"/>
  </sheetViews>
  <sheetFormatPr defaultRowHeight="14.6"/>
  <cols>
    <col min="1" max="1" width="15.921875" bestFit="1" customWidth="1"/>
    <col min="2" max="4" width="11.84375" bestFit="1" customWidth="1"/>
    <col min="5" max="5" width="10.4609375" bestFit="1" customWidth="1"/>
  </cols>
  <sheetData>
    <row r="1" spans="1:5">
      <c r="A1" s="45" t="s">
        <v>241</v>
      </c>
      <c r="B1" t="s">
        <v>4699</v>
      </c>
    </row>
    <row r="3" spans="1:5">
      <c r="A3" s="45" t="s">
        <v>4706</v>
      </c>
      <c r="B3" s="45" t="s">
        <v>4692</v>
      </c>
    </row>
    <row r="4" spans="1:5">
      <c r="A4" s="45" t="s">
        <v>4690</v>
      </c>
      <c r="B4" t="s">
        <v>4695</v>
      </c>
      <c r="C4" t="s">
        <v>4702</v>
      </c>
      <c r="D4" t="s">
        <v>4703</v>
      </c>
      <c r="E4" t="s">
        <v>2203</v>
      </c>
    </row>
    <row r="5" spans="1:5">
      <c r="A5" t="s">
        <v>4697</v>
      </c>
      <c r="B5" s="150">
        <v>38</v>
      </c>
      <c r="C5" s="150">
        <v>20</v>
      </c>
      <c r="D5" s="150">
        <v>26</v>
      </c>
      <c r="E5" s="150">
        <v>84</v>
      </c>
    </row>
    <row r="6" spans="1:5">
      <c r="A6" t="s">
        <v>4700</v>
      </c>
      <c r="B6" s="150">
        <v>49</v>
      </c>
      <c r="C6" s="150">
        <v>26</v>
      </c>
      <c r="D6" s="150">
        <v>20</v>
      </c>
      <c r="E6" s="150">
        <v>95</v>
      </c>
    </row>
    <row r="7" spans="1:5">
      <c r="A7" t="s">
        <v>4693</v>
      </c>
      <c r="B7" s="150"/>
      <c r="C7" s="150">
        <v>2</v>
      </c>
      <c r="D7" s="150"/>
      <c r="E7" s="150">
        <v>2</v>
      </c>
    </row>
    <row r="8" spans="1:5">
      <c r="A8" t="s">
        <v>4701</v>
      </c>
      <c r="B8" s="150">
        <v>36</v>
      </c>
      <c r="C8" s="150">
        <v>22</v>
      </c>
      <c r="D8" s="150">
        <v>6</v>
      </c>
      <c r="E8" s="150">
        <v>64</v>
      </c>
    </row>
    <row r="9" spans="1:5">
      <c r="A9" t="s">
        <v>2203</v>
      </c>
      <c r="B9" s="150">
        <v>123</v>
      </c>
      <c r="C9" s="150">
        <v>70</v>
      </c>
      <c r="D9" s="150">
        <v>52</v>
      </c>
      <c r="E9" s="150">
        <v>245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87E82-05AF-4AB1-B4D5-93F2234ECE01}">
  <dimension ref="A1:E9"/>
  <sheetViews>
    <sheetView workbookViewId="0">
      <selection activeCell="H6" sqref="H6"/>
    </sheetView>
  </sheetViews>
  <sheetFormatPr defaultRowHeight="14.6"/>
  <cols>
    <col min="1" max="1" width="15.921875" bestFit="1" customWidth="1"/>
    <col min="2" max="4" width="11.84375" bestFit="1" customWidth="1"/>
    <col min="5" max="6" width="10.4609375" bestFit="1" customWidth="1"/>
  </cols>
  <sheetData>
    <row r="1" spans="1:5">
      <c r="A1" s="45" t="s">
        <v>241</v>
      </c>
      <c r="B1" t="s">
        <v>4785</v>
      </c>
    </row>
    <row r="3" spans="1:5">
      <c r="A3" s="45" t="s">
        <v>4706</v>
      </c>
      <c r="B3" s="45" t="s">
        <v>4692</v>
      </c>
    </row>
    <row r="4" spans="1:5">
      <c r="A4" s="45" t="s">
        <v>4690</v>
      </c>
      <c r="B4" t="s">
        <v>4695</v>
      </c>
      <c r="C4" t="s">
        <v>4702</v>
      </c>
      <c r="D4" t="s">
        <v>4703</v>
      </c>
      <c r="E4" t="s">
        <v>2203</v>
      </c>
    </row>
    <row r="5" spans="1:5">
      <c r="A5" t="s">
        <v>4697</v>
      </c>
      <c r="B5" s="150">
        <v>97</v>
      </c>
      <c r="C5" s="150">
        <v>60</v>
      </c>
      <c r="D5" s="150">
        <v>54</v>
      </c>
      <c r="E5" s="150">
        <v>211</v>
      </c>
    </row>
    <row r="6" spans="1:5">
      <c r="A6" t="s">
        <v>4700</v>
      </c>
      <c r="B6" s="150">
        <v>158</v>
      </c>
      <c r="C6" s="150">
        <v>61</v>
      </c>
      <c r="D6" s="150">
        <v>59</v>
      </c>
      <c r="E6" s="150">
        <v>278</v>
      </c>
    </row>
    <row r="7" spans="1:5">
      <c r="A7" t="s">
        <v>4693</v>
      </c>
      <c r="B7" s="150">
        <v>8</v>
      </c>
      <c r="C7" s="150">
        <v>15</v>
      </c>
      <c r="D7" s="150">
        <v>5</v>
      </c>
      <c r="E7" s="150">
        <v>28</v>
      </c>
    </row>
    <row r="8" spans="1:5">
      <c r="A8" t="s">
        <v>4701</v>
      </c>
      <c r="B8" s="150">
        <v>99</v>
      </c>
      <c r="C8" s="150">
        <v>61</v>
      </c>
      <c r="D8" s="150">
        <v>35</v>
      </c>
      <c r="E8" s="150">
        <v>195</v>
      </c>
    </row>
    <row r="9" spans="1:5">
      <c r="A9" t="s">
        <v>2203</v>
      </c>
      <c r="B9" s="150">
        <v>362</v>
      </c>
      <c r="C9" s="150">
        <v>197</v>
      </c>
      <c r="D9" s="150">
        <v>153</v>
      </c>
      <c r="E9" s="150">
        <v>712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CB67A-3CEE-4BFF-B783-FE1ED37BDA75}">
  <dimension ref="A3:E26"/>
  <sheetViews>
    <sheetView workbookViewId="0">
      <selection activeCell="A5" sqref="A5"/>
    </sheetView>
  </sheetViews>
  <sheetFormatPr defaultRowHeight="14.6"/>
  <cols>
    <col min="1" max="1" width="28.53515625" customWidth="1"/>
    <col min="2" max="2" width="14.53515625" customWidth="1"/>
    <col min="3" max="4" width="11.61328125" bestFit="1" customWidth="1"/>
    <col min="5" max="5" width="10.3046875" bestFit="1" customWidth="1"/>
  </cols>
  <sheetData>
    <row r="3" spans="1:5">
      <c r="A3" s="45" t="s">
        <v>4705</v>
      </c>
      <c r="B3" s="45" t="s">
        <v>4692</v>
      </c>
    </row>
    <row r="4" spans="1:5">
      <c r="A4" s="45" t="s">
        <v>4730</v>
      </c>
      <c r="B4" t="s">
        <v>4695</v>
      </c>
      <c r="C4" t="s">
        <v>4702</v>
      </c>
      <c r="D4" t="s">
        <v>4703</v>
      </c>
      <c r="E4" t="s">
        <v>2203</v>
      </c>
    </row>
    <row r="5" spans="1:5">
      <c r="A5" t="s">
        <v>4731</v>
      </c>
      <c r="B5">
        <v>958282</v>
      </c>
      <c r="C5">
        <v>669512</v>
      </c>
      <c r="D5">
        <v>385182</v>
      </c>
      <c r="E5">
        <v>2012976</v>
      </c>
    </row>
    <row r="6" spans="1:5">
      <c r="A6" t="s">
        <v>4733</v>
      </c>
      <c r="B6">
        <v>610028</v>
      </c>
      <c r="C6">
        <v>456364</v>
      </c>
      <c r="D6">
        <v>286207</v>
      </c>
      <c r="E6">
        <v>1352599</v>
      </c>
    </row>
    <row r="7" spans="1:5">
      <c r="A7" t="s">
        <v>4735</v>
      </c>
      <c r="B7">
        <v>684552</v>
      </c>
      <c r="C7">
        <v>525269</v>
      </c>
      <c r="D7">
        <v>246936</v>
      </c>
      <c r="E7">
        <v>1456757</v>
      </c>
    </row>
    <row r="8" spans="1:5">
      <c r="A8" t="s">
        <v>4737</v>
      </c>
      <c r="B8">
        <v>676108</v>
      </c>
      <c r="C8">
        <v>447500</v>
      </c>
      <c r="D8">
        <v>332948</v>
      </c>
      <c r="E8">
        <v>1456556</v>
      </c>
    </row>
    <row r="9" spans="1:5">
      <c r="A9" t="s">
        <v>4739</v>
      </c>
      <c r="B9">
        <v>186955</v>
      </c>
      <c r="C9">
        <v>33570</v>
      </c>
      <c r="D9">
        <v>36359</v>
      </c>
      <c r="E9">
        <v>256884</v>
      </c>
    </row>
    <row r="10" spans="1:5">
      <c r="A10" t="s">
        <v>2203</v>
      </c>
      <c r="B10">
        <v>3115925</v>
      </c>
      <c r="C10">
        <v>2132215</v>
      </c>
      <c r="D10">
        <v>1287632</v>
      </c>
      <c r="E10">
        <v>6535772</v>
      </c>
    </row>
    <row r="15" spans="1:5">
      <c r="A15" t="s">
        <v>4685</v>
      </c>
    </row>
    <row r="19" spans="1:2">
      <c r="A19" s="45" t="s">
        <v>4706</v>
      </c>
    </row>
    <row r="20" spans="1:2">
      <c r="A20" s="45" t="s">
        <v>4689</v>
      </c>
      <c r="B20" t="s">
        <v>41</v>
      </c>
    </row>
    <row r="21" spans="1:2">
      <c r="A21" s="141" t="s">
        <v>4741</v>
      </c>
      <c r="B21">
        <v>253</v>
      </c>
    </row>
    <row r="22" spans="1:2">
      <c r="A22" s="141" t="s">
        <v>4742</v>
      </c>
      <c r="B22">
        <v>193</v>
      </c>
    </row>
    <row r="23" spans="1:2">
      <c r="A23" s="141" t="s">
        <v>4743</v>
      </c>
      <c r="B23">
        <v>222</v>
      </c>
    </row>
    <row r="24" spans="1:2">
      <c r="A24" s="141" t="s">
        <v>4744</v>
      </c>
      <c r="B24">
        <v>19</v>
      </c>
    </row>
    <row r="25" spans="1:2">
      <c r="A25" s="141" t="s">
        <v>4745</v>
      </c>
      <c r="B25">
        <v>25</v>
      </c>
    </row>
    <row r="26" spans="1:2">
      <c r="A26" s="141" t="s">
        <v>2203</v>
      </c>
      <c r="B26">
        <v>712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54959-B336-4259-9250-947083184F25}">
  <dimension ref="A1:C33"/>
  <sheetViews>
    <sheetView topLeftCell="A17" workbookViewId="0">
      <selection activeCell="J29" sqref="J29"/>
    </sheetView>
  </sheetViews>
  <sheetFormatPr defaultRowHeight="14.6"/>
  <cols>
    <col min="1" max="1" width="12.23046875" bestFit="1" customWidth="1"/>
    <col min="2" max="2" width="13.3046875" bestFit="1" customWidth="1"/>
    <col min="3" max="3" width="8.4609375" bestFit="1" customWidth="1"/>
  </cols>
  <sheetData>
    <row r="1" spans="1:3">
      <c r="A1" t="s">
        <v>4774</v>
      </c>
      <c r="B1" t="s">
        <v>4647</v>
      </c>
      <c r="C1" t="s">
        <v>4649</v>
      </c>
    </row>
    <row r="2" spans="1:3">
      <c r="A2" t="s">
        <v>4775</v>
      </c>
      <c r="B2" t="s">
        <v>4776</v>
      </c>
      <c r="C2" t="s">
        <v>4650</v>
      </c>
    </row>
    <row r="3" spans="1:3">
      <c r="A3" t="s">
        <v>4779</v>
      </c>
    </row>
    <row r="5" spans="1:3">
      <c r="B5" s="45" t="s">
        <v>4664</v>
      </c>
    </row>
    <row r="6" spans="1:3">
      <c r="A6" s="45" t="s">
        <v>4690</v>
      </c>
      <c r="B6" t="s">
        <v>4778</v>
      </c>
      <c r="C6" t="s">
        <v>4777</v>
      </c>
    </row>
    <row r="7" spans="1:3">
      <c r="A7" t="s">
        <v>4697</v>
      </c>
      <c r="B7">
        <v>3145845</v>
      </c>
      <c r="C7" s="139">
        <v>0.48132722500111691</v>
      </c>
    </row>
    <row r="8" spans="1:3">
      <c r="A8" t="s">
        <v>4700</v>
      </c>
      <c r="B8">
        <v>1487914</v>
      </c>
      <c r="C8" s="139">
        <v>0.22765696232977528</v>
      </c>
    </row>
    <row r="9" spans="1:3">
      <c r="A9" t="s">
        <v>4693</v>
      </c>
      <c r="B9">
        <v>212754</v>
      </c>
      <c r="C9" s="139">
        <v>3.2552237134343118E-2</v>
      </c>
    </row>
    <row r="10" spans="1:3">
      <c r="A10" t="s">
        <v>4701</v>
      </c>
      <c r="B10">
        <v>1689259</v>
      </c>
      <c r="C10" s="139">
        <v>0.25846357553476468</v>
      </c>
    </row>
    <row r="11" spans="1:3">
      <c r="A11" t="s">
        <v>2203</v>
      </c>
      <c r="B11">
        <v>6535772</v>
      </c>
      <c r="C11" s="139">
        <v>1</v>
      </c>
    </row>
    <row r="14" spans="1:3">
      <c r="A14" t="s">
        <v>4780</v>
      </c>
    </row>
    <row r="17" spans="1:3">
      <c r="B17" s="45" t="s">
        <v>4664</v>
      </c>
    </row>
    <row r="18" spans="1:3">
      <c r="A18" s="45" t="s">
        <v>4692</v>
      </c>
      <c r="B18" t="s">
        <v>4778</v>
      </c>
      <c r="C18" t="s">
        <v>4781</v>
      </c>
    </row>
    <row r="19" spans="1:3">
      <c r="A19" t="s">
        <v>4695</v>
      </c>
      <c r="B19">
        <v>3115925</v>
      </c>
      <c r="C19" s="139"/>
    </row>
    <row r="20" spans="1:3">
      <c r="A20" t="s">
        <v>4702</v>
      </c>
      <c r="B20">
        <v>2132215</v>
      </c>
      <c r="C20" s="139">
        <v>-0.31570400442886143</v>
      </c>
    </row>
    <row r="21" spans="1:3">
      <c r="A21" t="s">
        <v>4703</v>
      </c>
      <c r="B21">
        <v>1287632</v>
      </c>
      <c r="C21" s="139">
        <v>-0.58675770437350061</v>
      </c>
    </row>
    <row r="22" spans="1:3">
      <c r="A22" t="s">
        <v>2203</v>
      </c>
      <c r="B22">
        <v>6535772</v>
      </c>
      <c r="C22" s="139"/>
    </row>
    <row r="26" spans="1:3">
      <c r="A26" t="s">
        <v>4782</v>
      </c>
    </row>
    <row r="29" spans="1:3">
      <c r="A29" s="45" t="s">
        <v>4751</v>
      </c>
      <c r="B29" t="s">
        <v>4783</v>
      </c>
    </row>
    <row r="30" spans="1:3">
      <c r="A30" s="38" t="s">
        <v>4695</v>
      </c>
      <c r="B30" s="141">
        <v>155796.25</v>
      </c>
    </row>
    <row r="31" spans="1:3">
      <c r="A31" s="38" t="s">
        <v>4702</v>
      </c>
      <c r="B31" s="141">
        <v>106610.75</v>
      </c>
    </row>
    <row r="32" spans="1:3">
      <c r="A32" s="38" t="s">
        <v>4703</v>
      </c>
      <c r="B32" s="141">
        <v>64381.600000000006</v>
      </c>
    </row>
    <row r="33" spans="1:2">
      <c r="A33" s="38" t="s">
        <v>2203</v>
      </c>
      <c r="B33" s="141">
        <v>326788.60000000003</v>
      </c>
    </row>
  </sheetData>
  <pageMargins left="0.7" right="0.7" top="0.75" bottom="0.75" header="0.3" footer="0.3"/>
  <drawing r:id="rId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4B2BE-E9E7-46C8-AA55-22CC492D0DAF}">
  <dimension ref="A1:G724"/>
  <sheetViews>
    <sheetView topLeftCell="A13" zoomScale="140" zoomScaleNormal="140" workbookViewId="0">
      <selection activeCell="B14" sqref="B14"/>
    </sheetView>
  </sheetViews>
  <sheetFormatPr defaultRowHeight="14.6"/>
  <cols>
    <col min="1" max="1" width="7" bestFit="1" customWidth="1"/>
    <col min="2" max="2" width="15.07421875" customWidth="1"/>
    <col min="3" max="3" width="9.53515625" bestFit="1" customWidth="1"/>
    <col min="4" max="4" width="9.15234375" customWidth="1"/>
    <col min="5" max="5" width="10.3828125" bestFit="1" customWidth="1"/>
    <col min="6" max="6" width="12.921875" bestFit="1" customWidth="1"/>
    <col min="7" max="7" width="9.61328125" customWidth="1"/>
  </cols>
  <sheetData>
    <row r="1" spans="1:7">
      <c r="A1" s="130" t="s">
        <v>4669</v>
      </c>
      <c r="B1" s="131" t="s">
        <v>4670</v>
      </c>
    </row>
    <row r="2" spans="1:7">
      <c r="A2" s="130" t="s">
        <v>4671</v>
      </c>
      <c r="B2" s="131" t="s">
        <v>4672</v>
      </c>
    </row>
    <row r="3" spans="1:7">
      <c r="A3" s="130" t="s">
        <v>4673</v>
      </c>
      <c r="B3" s="131" t="s">
        <v>4674</v>
      </c>
    </row>
    <row r="4" spans="1:7">
      <c r="A4" s="130" t="s">
        <v>4675</v>
      </c>
      <c r="B4" s="142" t="s">
        <v>4676</v>
      </c>
    </row>
    <row r="5" spans="1:7">
      <c r="A5" s="130" t="s">
        <v>4677</v>
      </c>
      <c r="B5" t="s">
        <v>4678</v>
      </c>
    </row>
    <row r="6" spans="1:7">
      <c r="A6" s="130" t="s">
        <v>4679</v>
      </c>
      <c r="B6" s="142" t="s">
        <v>4680</v>
      </c>
    </row>
    <row r="7" spans="1:7">
      <c r="A7" s="130" t="s">
        <v>4681</v>
      </c>
      <c r="B7" t="s">
        <v>4682</v>
      </c>
    </row>
    <row r="8" spans="1:7">
      <c r="A8" s="130" t="s">
        <v>4683</v>
      </c>
      <c r="B8" s="140" t="s">
        <v>4684</v>
      </c>
    </row>
    <row r="9" spans="1:7">
      <c r="A9" s="130" t="s">
        <v>4685</v>
      </c>
      <c r="B9" s="140" t="s">
        <v>4686</v>
      </c>
    </row>
    <row r="10" spans="1:7">
      <c r="A10" s="130" t="s">
        <v>4687</v>
      </c>
      <c r="B10" s="142" t="s">
        <v>4688</v>
      </c>
    </row>
    <row r="12" spans="1:7">
      <c r="A12" s="132" t="s">
        <v>16</v>
      </c>
      <c r="B12" s="132" t="s">
        <v>0</v>
      </c>
      <c r="C12" s="133" t="s">
        <v>4689</v>
      </c>
      <c r="D12" s="132" t="s">
        <v>4690</v>
      </c>
      <c r="E12" s="132" t="s">
        <v>4691</v>
      </c>
      <c r="F12" s="132" t="s">
        <v>4692</v>
      </c>
      <c r="G12" s="132" t="s">
        <v>241</v>
      </c>
    </row>
    <row r="13" spans="1:7">
      <c r="A13" s="134">
        <v>38961</v>
      </c>
      <c r="B13" s="135" t="s">
        <v>2783</v>
      </c>
      <c r="C13" s="136">
        <v>5000</v>
      </c>
      <c r="D13" s="137" t="s">
        <v>4693</v>
      </c>
      <c r="E13" s="137" t="s">
        <v>4694</v>
      </c>
      <c r="F13" s="137" t="s">
        <v>4695</v>
      </c>
      <c r="G13" s="137" t="s">
        <v>4696</v>
      </c>
    </row>
    <row r="14" spans="1:7">
      <c r="A14" s="134">
        <v>38961</v>
      </c>
      <c r="B14" s="135" t="s">
        <v>2783</v>
      </c>
      <c r="C14" s="136">
        <v>14571</v>
      </c>
      <c r="D14" s="137" t="s">
        <v>4697</v>
      </c>
      <c r="E14" s="137" t="s">
        <v>4698</v>
      </c>
      <c r="F14" s="137" t="s">
        <v>4695</v>
      </c>
      <c r="G14" s="137" t="s">
        <v>4699</v>
      </c>
    </row>
    <row r="15" spans="1:7">
      <c r="A15" s="134">
        <v>38961</v>
      </c>
      <c r="B15" s="135" t="s">
        <v>2783</v>
      </c>
      <c r="C15" s="136">
        <v>500</v>
      </c>
      <c r="D15" s="137" t="s">
        <v>4700</v>
      </c>
      <c r="E15" s="137" t="s">
        <v>4694</v>
      </c>
      <c r="F15" s="137" t="s">
        <v>4695</v>
      </c>
      <c r="G15" s="137" t="s">
        <v>4696</v>
      </c>
    </row>
    <row r="16" spans="1:7">
      <c r="A16" s="134">
        <v>38961</v>
      </c>
      <c r="B16" s="135" t="s">
        <v>2783</v>
      </c>
      <c r="C16" s="136">
        <v>15000</v>
      </c>
      <c r="D16" s="137" t="s">
        <v>4697</v>
      </c>
      <c r="E16" s="137" t="s">
        <v>4694</v>
      </c>
      <c r="F16" s="137" t="s">
        <v>4695</v>
      </c>
      <c r="G16" s="137" t="s">
        <v>4696</v>
      </c>
    </row>
    <row r="17" spans="1:7">
      <c r="A17" s="134">
        <v>38961</v>
      </c>
      <c r="B17" s="135" t="s">
        <v>2783</v>
      </c>
      <c r="C17" s="136">
        <v>4623</v>
      </c>
      <c r="D17" s="137" t="s">
        <v>4701</v>
      </c>
      <c r="E17" s="137" t="s">
        <v>4694</v>
      </c>
      <c r="F17" s="137" t="s">
        <v>4702</v>
      </c>
      <c r="G17" s="137" t="s">
        <v>4696</v>
      </c>
    </row>
    <row r="18" spans="1:7">
      <c r="A18" s="134">
        <v>38961</v>
      </c>
      <c r="B18" s="135" t="s">
        <v>2783</v>
      </c>
      <c r="C18" s="136">
        <v>8721</v>
      </c>
      <c r="D18" s="137" t="s">
        <v>4701</v>
      </c>
      <c r="E18" s="137" t="s">
        <v>4694</v>
      </c>
      <c r="F18" s="137" t="s">
        <v>4703</v>
      </c>
      <c r="G18" s="137" t="s">
        <v>4699</v>
      </c>
    </row>
    <row r="19" spans="1:7">
      <c r="A19" s="134">
        <v>38961</v>
      </c>
      <c r="B19" s="135" t="s">
        <v>2783</v>
      </c>
      <c r="C19" s="136">
        <v>15276</v>
      </c>
      <c r="D19" s="137" t="s">
        <v>4701</v>
      </c>
      <c r="E19" s="137" t="s">
        <v>4694</v>
      </c>
      <c r="F19" s="137" t="s">
        <v>4702</v>
      </c>
      <c r="G19" s="137" t="s">
        <v>4696</v>
      </c>
    </row>
    <row r="20" spans="1:7">
      <c r="A20" s="134">
        <v>38961</v>
      </c>
      <c r="B20" s="135" t="s">
        <v>2783</v>
      </c>
      <c r="C20" s="136">
        <v>5000</v>
      </c>
      <c r="D20" s="137" t="s">
        <v>4701</v>
      </c>
      <c r="E20" s="137" t="s">
        <v>4694</v>
      </c>
      <c r="F20" s="137" t="s">
        <v>4703</v>
      </c>
      <c r="G20" s="137" t="s">
        <v>4696</v>
      </c>
    </row>
    <row r="21" spans="1:7">
      <c r="A21" s="134">
        <v>38961</v>
      </c>
      <c r="B21" s="135" t="s">
        <v>2783</v>
      </c>
      <c r="C21" s="136">
        <v>15759</v>
      </c>
      <c r="D21" s="137" t="s">
        <v>4697</v>
      </c>
      <c r="E21" s="137" t="s">
        <v>4698</v>
      </c>
      <c r="F21" s="137" t="s">
        <v>4703</v>
      </c>
      <c r="G21" s="137" t="s">
        <v>4696</v>
      </c>
    </row>
    <row r="22" spans="1:7">
      <c r="A22" s="134">
        <v>38961</v>
      </c>
      <c r="B22" s="135" t="s">
        <v>2783</v>
      </c>
      <c r="C22" s="136">
        <v>12000</v>
      </c>
      <c r="D22" s="137" t="s">
        <v>4697</v>
      </c>
      <c r="E22" s="137" t="s">
        <v>4694</v>
      </c>
      <c r="F22" s="137" t="s">
        <v>4703</v>
      </c>
      <c r="G22" s="137" t="s">
        <v>4696</v>
      </c>
    </row>
    <row r="23" spans="1:7">
      <c r="A23" s="134">
        <v>38961</v>
      </c>
      <c r="B23" s="135" t="s">
        <v>2783</v>
      </c>
      <c r="C23" s="136">
        <v>7177</v>
      </c>
      <c r="D23" s="137" t="s">
        <v>4701</v>
      </c>
      <c r="E23" s="137" t="s">
        <v>4698</v>
      </c>
      <c r="F23" s="137" t="s">
        <v>4702</v>
      </c>
      <c r="G23" s="137" t="s">
        <v>4696</v>
      </c>
    </row>
    <row r="24" spans="1:7">
      <c r="A24" s="134">
        <v>38961</v>
      </c>
      <c r="B24" s="135" t="s">
        <v>2783</v>
      </c>
      <c r="C24" s="136">
        <v>6837</v>
      </c>
      <c r="D24" s="137" t="s">
        <v>4701</v>
      </c>
      <c r="E24" s="137" t="s">
        <v>4694</v>
      </c>
      <c r="F24" s="137" t="s">
        <v>4703</v>
      </c>
      <c r="G24" s="137" t="s">
        <v>4696</v>
      </c>
    </row>
    <row r="25" spans="1:7">
      <c r="A25" s="134">
        <v>38961</v>
      </c>
      <c r="B25" s="135" t="s">
        <v>2783</v>
      </c>
      <c r="C25" s="136">
        <v>3171</v>
      </c>
      <c r="D25" s="137" t="s">
        <v>4700</v>
      </c>
      <c r="E25" s="137" t="s">
        <v>4694</v>
      </c>
      <c r="F25" s="137" t="s">
        <v>4703</v>
      </c>
      <c r="G25" s="137" t="s">
        <v>4696</v>
      </c>
    </row>
    <row r="26" spans="1:7">
      <c r="A26" s="134">
        <v>38961</v>
      </c>
      <c r="B26" s="135" t="s">
        <v>2783</v>
      </c>
      <c r="C26" s="136">
        <v>50000</v>
      </c>
      <c r="D26" s="137" t="s">
        <v>4701</v>
      </c>
      <c r="E26" s="137" t="s">
        <v>4694</v>
      </c>
      <c r="F26" s="137" t="s">
        <v>4695</v>
      </c>
      <c r="G26" s="137" t="s">
        <v>4696</v>
      </c>
    </row>
    <row r="27" spans="1:7">
      <c r="A27" s="134">
        <v>38961</v>
      </c>
      <c r="B27" s="135" t="s">
        <v>2783</v>
      </c>
      <c r="C27" s="136">
        <v>4690</v>
      </c>
      <c r="D27" s="137" t="s">
        <v>4700</v>
      </c>
      <c r="E27" s="137" t="s">
        <v>4694</v>
      </c>
      <c r="F27" s="137" t="s">
        <v>4702</v>
      </c>
      <c r="G27" s="137" t="s">
        <v>4699</v>
      </c>
    </row>
    <row r="28" spans="1:7">
      <c r="A28" s="134">
        <v>38961</v>
      </c>
      <c r="B28" s="135" t="s">
        <v>2783</v>
      </c>
      <c r="C28" s="136">
        <v>12438</v>
      </c>
      <c r="D28" s="137" t="s">
        <v>4700</v>
      </c>
      <c r="E28" s="137" t="s">
        <v>4694</v>
      </c>
      <c r="F28" s="137" t="s">
        <v>4695</v>
      </c>
      <c r="G28" s="137" t="s">
        <v>4696</v>
      </c>
    </row>
    <row r="29" spans="1:7">
      <c r="A29" s="134">
        <v>38961</v>
      </c>
      <c r="B29" s="135" t="s">
        <v>2783</v>
      </c>
      <c r="C29" s="136">
        <v>5000</v>
      </c>
      <c r="D29" s="137" t="s">
        <v>4700</v>
      </c>
      <c r="E29" s="137" t="s">
        <v>4694</v>
      </c>
      <c r="F29" s="137" t="s">
        <v>4702</v>
      </c>
      <c r="G29" s="137" t="s">
        <v>4696</v>
      </c>
    </row>
    <row r="30" spans="1:7">
      <c r="A30" s="134">
        <v>38961</v>
      </c>
      <c r="B30" s="135" t="s">
        <v>2783</v>
      </c>
      <c r="C30" s="136">
        <v>7000</v>
      </c>
      <c r="D30" s="137" t="s">
        <v>4701</v>
      </c>
      <c r="E30" s="137" t="s">
        <v>4694</v>
      </c>
      <c r="F30" s="137" t="s">
        <v>4702</v>
      </c>
      <c r="G30" s="137" t="s">
        <v>4699</v>
      </c>
    </row>
    <row r="31" spans="1:7">
      <c r="A31" s="134">
        <v>38961</v>
      </c>
      <c r="B31" s="135" t="s">
        <v>2783</v>
      </c>
      <c r="C31" s="136">
        <v>11957</v>
      </c>
      <c r="D31" s="137" t="s">
        <v>4700</v>
      </c>
      <c r="E31" s="137" t="s">
        <v>4694</v>
      </c>
      <c r="F31" s="137" t="s">
        <v>4695</v>
      </c>
      <c r="G31" s="137" t="s">
        <v>4696</v>
      </c>
    </row>
    <row r="32" spans="1:7">
      <c r="A32" s="134">
        <v>38961</v>
      </c>
      <c r="B32" s="135" t="s">
        <v>2783</v>
      </c>
      <c r="C32" s="136">
        <v>13636</v>
      </c>
      <c r="D32" s="137" t="s">
        <v>4697</v>
      </c>
      <c r="E32" s="137" t="s">
        <v>4694</v>
      </c>
      <c r="F32" s="137" t="s">
        <v>4702</v>
      </c>
      <c r="G32" s="137" t="s">
        <v>4696</v>
      </c>
    </row>
    <row r="33" spans="1:7">
      <c r="A33" s="134">
        <v>38961</v>
      </c>
      <c r="B33" s="135" t="s">
        <v>2783</v>
      </c>
      <c r="C33" s="136">
        <v>16000</v>
      </c>
      <c r="D33" s="137" t="s">
        <v>4697</v>
      </c>
      <c r="E33" s="137" t="s">
        <v>4694</v>
      </c>
      <c r="F33" s="137" t="s">
        <v>4695</v>
      </c>
      <c r="G33" s="137" t="s">
        <v>4699</v>
      </c>
    </row>
    <row r="34" spans="1:7">
      <c r="A34" s="134">
        <v>38961</v>
      </c>
      <c r="B34" s="135" t="s">
        <v>2783</v>
      </c>
      <c r="C34" s="136">
        <v>5879</v>
      </c>
      <c r="D34" s="137" t="s">
        <v>4700</v>
      </c>
      <c r="E34" s="137" t="s">
        <v>4694</v>
      </c>
      <c r="F34" s="137" t="s">
        <v>4695</v>
      </c>
      <c r="G34" s="137" t="s">
        <v>4696</v>
      </c>
    </row>
    <row r="35" spans="1:7">
      <c r="A35" s="134">
        <v>38961</v>
      </c>
      <c r="B35" s="135" t="s">
        <v>2783</v>
      </c>
      <c r="C35" s="136">
        <v>4000</v>
      </c>
      <c r="D35" s="137" t="s">
        <v>4701</v>
      </c>
      <c r="E35" s="137" t="s">
        <v>4694</v>
      </c>
      <c r="F35" s="137" t="s">
        <v>4695</v>
      </c>
      <c r="G35" s="137" t="s">
        <v>4696</v>
      </c>
    </row>
    <row r="36" spans="1:7">
      <c r="A36" s="134">
        <v>38961</v>
      </c>
      <c r="B36" s="135" t="s">
        <v>2783</v>
      </c>
      <c r="C36" s="136">
        <v>10000</v>
      </c>
      <c r="D36" s="137" t="s">
        <v>4697</v>
      </c>
      <c r="E36" s="137" t="s">
        <v>4698</v>
      </c>
      <c r="F36" s="137" t="s">
        <v>4702</v>
      </c>
      <c r="G36" s="137" t="s">
        <v>4696</v>
      </c>
    </row>
    <row r="37" spans="1:7">
      <c r="A37" s="134">
        <v>38961</v>
      </c>
      <c r="B37" s="135" t="s">
        <v>2783</v>
      </c>
      <c r="C37" s="136">
        <v>7427</v>
      </c>
      <c r="D37" s="137" t="s">
        <v>4700</v>
      </c>
      <c r="E37" s="137" t="s">
        <v>4694</v>
      </c>
      <c r="F37" s="137" t="s">
        <v>4702</v>
      </c>
      <c r="G37" s="137" t="s">
        <v>4696</v>
      </c>
    </row>
    <row r="38" spans="1:7">
      <c r="A38" s="134">
        <v>38961</v>
      </c>
      <c r="B38" s="135" t="s">
        <v>2783</v>
      </c>
      <c r="C38" s="136">
        <v>4500</v>
      </c>
      <c r="D38" s="137" t="s">
        <v>4700</v>
      </c>
      <c r="E38" s="137" t="s">
        <v>4694</v>
      </c>
      <c r="F38" s="137" t="s">
        <v>4702</v>
      </c>
      <c r="G38" s="137" t="s">
        <v>4699</v>
      </c>
    </row>
    <row r="39" spans="1:7">
      <c r="A39" s="134">
        <v>38961</v>
      </c>
      <c r="B39" s="135" t="s">
        <v>2783</v>
      </c>
      <c r="C39" s="136">
        <v>12962</v>
      </c>
      <c r="D39" s="137" t="s">
        <v>4700</v>
      </c>
      <c r="E39" s="137" t="s">
        <v>4698</v>
      </c>
      <c r="F39" s="137" t="s">
        <v>4695</v>
      </c>
      <c r="G39" s="137" t="s">
        <v>4696</v>
      </c>
    </row>
    <row r="40" spans="1:7">
      <c r="A40" s="134">
        <v>38961</v>
      </c>
      <c r="B40" s="135" t="s">
        <v>2783</v>
      </c>
      <c r="C40" s="136">
        <v>500</v>
      </c>
      <c r="D40" s="137" t="s">
        <v>4700</v>
      </c>
      <c r="E40" s="137" t="s">
        <v>4694</v>
      </c>
      <c r="F40" s="137" t="s">
        <v>4695</v>
      </c>
      <c r="G40" s="137" t="s">
        <v>4699</v>
      </c>
    </row>
    <row r="41" spans="1:7">
      <c r="A41" s="134">
        <v>38961</v>
      </c>
      <c r="B41" s="135" t="s">
        <v>2783</v>
      </c>
      <c r="C41" s="136">
        <v>5364</v>
      </c>
      <c r="D41" s="137" t="s">
        <v>4700</v>
      </c>
      <c r="E41" s="137" t="s">
        <v>4698</v>
      </c>
      <c r="F41" s="137" t="s">
        <v>4695</v>
      </c>
      <c r="G41" s="137" t="s">
        <v>4699</v>
      </c>
    </row>
    <row r="42" spans="1:7">
      <c r="A42" s="134">
        <v>38961</v>
      </c>
      <c r="B42" s="135" t="s">
        <v>2783</v>
      </c>
      <c r="C42" s="136">
        <v>45000</v>
      </c>
      <c r="D42" s="137" t="s">
        <v>4697</v>
      </c>
      <c r="E42" s="137" t="s">
        <v>4698</v>
      </c>
      <c r="F42" s="137" t="s">
        <v>4702</v>
      </c>
      <c r="G42" s="137" t="s">
        <v>4696</v>
      </c>
    </row>
    <row r="43" spans="1:7">
      <c r="A43" s="134">
        <v>38961</v>
      </c>
      <c r="B43" s="135" t="s">
        <v>2783</v>
      </c>
      <c r="C43" s="136">
        <v>14867</v>
      </c>
      <c r="D43" s="137" t="s">
        <v>4700</v>
      </c>
      <c r="E43" s="137" t="s">
        <v>4698</v>
      </c>
      <c r="F43" s="137" t="s">
        <v>4702</v>
      </c>
      <c r="G43" s="137" t="s">
        <v>4696</v>
      </c>
    </row>
    <row r="44" spans="1:7">
      <c r="A44" s="134">
        <v>38961</v>
      </c>
      <c r="B44" s="135" t="s">
        <v>2783</v>
      </c>
      <c r="C44" s="136">
        <v>13061</v>
      </c>
      <c r="D44" s="137" t="s">
        <v>4700</v>
      </c>
      <c r="E44" s="137" t="s">
        <v>4698</v>
      </c>
      <c r="F44" s="137" t="s">
        <v>4695</v>
      </c>
      <c r="G44" s="137" t="s">
        <v>4699</v>
      </c>
    </row>
    <row r="45" spans="1:7">
      <c r="A45" s="134">
        <v>38961</v>
      </c>
      <c r="B45" s="135" t="s">
        <v>2783</v>
      </c>
      <c r="C45" s="136">
        <v>11779</v>
      </c>
      <c r="D45" s="137" t="s">
        <v>4697</v>
      </c>
      <c r="E45" s="137" t="s">
        <v>4698</v>
      </c>
      <c r="F45" s="137" t="s">
        <v>4695</v>
      </c>
      <c r="G45" s="137" t="s">
        <v>4699</v>
      </c>
    </row>
    <row r="46" spans="1:7">
      <c r="A46" s="134">
        <v>38962</v>
      </c>
      <c r="B46" s="135" t="s">
        <v>4704</v>
      </c>
      <c r="C46" s="136">
        <v>4995</v>
      </c>
      <c r="D46" s="137" t="s">
        <v>4700</v>
      </c>
      <c r="E46" s="137" t="s">
        <v>4694</v>
      </c>
      <c r="F46" s="137" t="s">
        <v>4695</v>
      </c>
      <c r="G46" s="137" t="s">
        <v>4699</v>
      </c>
    </row>
    <row r="47" spans="1:7">
      <c r="A47" s="134">
        <v>38962</v>
      </c>
      <c r="B47" s="135" t="s">
        <v>4704</v>
      </c>
      <c r="C47" s="136">
        <v>10096</v>
      </c>
      <c r="D47" s="137" t="s">
        <v>4701</v>
      </c>
      <c r="E47" s="137" t="s">
        <v>4694</v>
      </c>
      <c r="F47" s="137" t="s">
        <v>4695</v>
      </c>
      <c r="G47" s="137" t="s">
        <v>4699</v>
      </c>
    </row>
    <row r="48" spans="1:7">
      <c r="A48" s="134">
        <v>38962</v>
      </c>
      <c r="B48" s="135" t="s">
        <v>4704</v>
      </c>
      <c r="C48" s="136">
        <v>14861</v>
      </c>
      <c r="D48" s="137" t="s">
        <v>4701</v>
      </c>
      <c r="E48" s="137" t="s">
        <v>4694</v>
      </c>
      <c r="F48" s="137" t="s">
        <v>4695</v>
      </c>
      <c r="G48" s="137" t="s">
        <v>4699</v>
      </c>
    </row>
    <row r="49" spans="1:7">
      <c r="A49" s="134">
        <v>38962</v>
      </c>
      <c r="B49" s="135" t="s">
        <v>4704</v>
      </c>
      <c r="C49" s="136">
        <v>500</v>
      </c>
      <c r="D49" s="137" t="s">
        <v>4700</v>
      </c>
      <c r="E49" s="137" t="s">
        <v>4698</v>
      </c>
      <c r="F49" s="137" t="s">
        <v>4695</v>
      </c>
      <c r="G49" s="137" t="s">
        <v>4699</v>
      </c>
    </row>
    <row r="50" spans="1:7">
      <c r="A50" s="134">
        <v>38962</v>
      </c>
      <c r="B50" s="135" t="s">
        <v>4704</v>
      </c>
      <c r="C50" s="136">
        <v>5524</v>
      </c>
      <c r="D50" s="137" t="s">
        <v>4700</v>
      </c>
      <c r="E50" s="137" t="s">
        <v>4694</v>
      </c>
      <c r="F50" s="137" t="s">
        <v>4695</v>
      </c>
      <c r="G50" s="137" t="s">
        <v>4696</v>
      </c>
    </row>
    <row r="51" spans="1:7">
      <c r="A51" s="134">
        <v>38962</v>
      </c>
      <c r="B51" s="135" t="s">
        <v>4704</v>
      </c>
      <c r="C51" s="136">
        <v>5862</v>
      </c>
      <c r="D51" s="137" t="s">
        <v>4701</v>
      </c>
      <c r="E51" s="137" t="s">
        <v>4698</v>
      </c>
      <c r="F51" s="137" t="s">
        <v>4702</v>
      </c>
      <c r="G51" s="137" t="s">
        <v>4699</v>
      </c>
    </row>
    <row r="52" spans="1:7">
      <c r="A52" s="134">
        <v>38962</v>
      </c>
      <c r="B52" s="135" t="s">
        <v>4704</v>
      </c>
      <c r="C52" s="136">
        <v>12592</v>
      </c>
      <c r="D52" s="137" t="s">
        <v>4701</v>
      </c>
      <c r="E52" s="137" t="s">
        <v>4698</v>
      </c>
      <c r="F52" s="137" t="s">
        <v>4695</v>
      </c>
      <c r="G52" s="137" t="s">
        <v>4696</v>
      </c>
    </row>
    <row r="53" spans="1:7">
      <c r="A53" s="134">
        <v>38962</v>
      </c>
      <c r="B53" s="135" t="s">
        <v>4704</v>
      </c>
      <c r="C53" s="136">
        <v>7188</v>
      </c>
      <c r="D53" s="137" t="s">
        <v>4700</v>
      </c>
      <c r="E53" s="137" t="s">
        <v>4698</v>
      </c>
      <c r="F53" s="137" t="s">
        <v>4703</v>
      </c>
      <c r="G53" s="137" t="s">
        <v>4699</v>
      </c>
    </row>
    <row r="54" spans="1:7">
      <c r="A54" s="134">
        <v>38962</v>
      </c>
      <c r="B54" s="135" t="s">
        <v>4704</v>
      </c>
      <c r="C54" s="136">
        <v>9159</v>
      </c>
      <c r="D54" s="137" t="s">
        <v>4700</v>
      </c>
      <c r="E54" s="137" t="s">
        <v>4698</v>
      </c>
      <c r="F54" s="137" t="s">
        <v>4702</v>
      </c>
      <c r="G54" s="137" t="s">
        <v>4699</v>
      </c>
    </row>
    <row r="55" spans="1:7">
      <c r="A55" s="134">
        <v>38962</v>
      </c>
      <c r="B55" s="135" t="s">
        <v>4704</v>
      </c>
      <c r="C55" s="136">
        <v>9208</v>
      </c>
      <c r="D55" s="137" t="s">
        <v>4700</v>
      </c>
      <c r="E55" s="137" t="s">
        <v>4698</v>
      </c>
      <c r="F55" s="137" t="s">
        <v>4695</v>
      </c>
      <c r="G55" s="137" t="s">
        <v>4696</v>
      </c>
    </row>
    <row r="56" spans="1:7">
      <c r="A56" s="134">
        <v>38962</v>
      </c>
      <c r="B56" s="135" t="s">
        <v>4704</v>
      </c>
      <c r="C56" s="136">
        <v>5756</v>
      </c>
      <c r="D56" s="137" t="s">
        <v>4701</v>
      </c>
      <c r="E56" s="137" t="s">
        <v>4698</v>
      </c>
      <c r="F56" s="137" t="s">
        <v>4702</v>
      </c>
      <c r="G56" s="137" t="s">
        <v>4696</v>
      </c>
    </row>
    <row r="57" spans="1:7">
      <c r="A57" s="134">
        <v>38962</v>
      </c>
      <c r="B57" s="135" t="s">
        <v>4704</v>
      </c>
      <c r="C57" s="136">
        <v>14480</v>
      </c>
      <c r="D57" s="137" t="s">
        <v>4700</v>
      </c>
      <c r="E57" s="137" t="s">
        <v>4698</v>
      </c>
      <c r="F57" s="137" t="s">
        <v>4695</v>
      </c>
      <c r="G57" s="137" t="s">
        <v>4699</v>
      </c>
    </row>
    <row r="58" spans="1:7">
      <c r="A58" s="134">
        <v>38962</v>
      </c>
      <c r="B58" s="135" t="s">
        <v>4704</v>
      </c>
      <c r="C58" s="136">
        <v>7028</v>
      </c>
      <c r="D58" s="137" t="s">
        <v>4697</v>
      </c>
      <c r="E58" s="137" t="s">
        <v>4694</v>
      </c>
      <c r="F58" s="137" t="s">
        <v>4702</v>
      </c>
      <c r="G58" s="137" t="s">
        <v>4699</v>
      </c>
    </row>
    <row r="59" spans="1:7">
      <c r="A59" s="134">
        <v>38964</v>
      </c>
      <c r="B59" s="135" t="s">
        <v>2779</v>
      </c>
      <c r="C59" s="136">
        <v>9397</v>
      </c>
      <c r="D59" s="137" t="s">
        <v>4700</v>
      </c>
      <c r="E59" s="137" t="s">
        <v>4698</v>
      </c>
      <c r="F59" s="137" t="s">
        <v>4702</v>
      </c>
      <c r="G59" s="137" t="s">
        <v>4696</v>
      </c>
    </row>
    <row r="60" spans="1:7">
      <c r="A60" s="134">
        <v>38964</v>
      </c>
      <c r="B60" s="135" t="s">
        <v>2779</v>
      </c>
      <c r="C60" s="136">
        <v>14067</v>
      </c>
      <c r="D60" s="137" t="s">
        <v>4697</v>
      </c>
      <c r="E60" s="137" t="s">
        <v>4694</v>
      </c>
      <c r="F60" s="137" t="s">
        <v>4702</v>
      </c>
      <c r="G60" s="137" t="s">
        <v>4699</v>
      </c>
    </row>
    <row r="61" spans="1:7">
      <c r="A61" s="134">
        <v>38964</v>
      </c>
      <c r="B61" s="135" t="s">
        <v>2779</v>
      </c>
      <c r="C61" s="136">
        <v>500</v>
      </c>
      <c r="D61" s="137" t="s">
        <v>4700</v>
      </c>
      <c r="E61" s="137" t="s">
        <v>4698</v>
      </c>
      <c r="F61" s="137" t="s">
        <v>4703</v>
      </c>
      <c r="G61" s="137" t="s">
        <v>4696</v>
      </c>
    </row>
    <row r="62" spans="1:7">
      <c r="A62" s="134">
        <v>38964</v>
      </c>
      <c r="B62" s="135" t="s">
        <v>2779</v>
      </c>
      <c r="C62" s="136">
        <v>12429</v>
      </c>
      <c r="D62" s="137" t="s">
        <v>4697</v>
      </c>
      <c r="E62" s="137" t="s">
        <v>4694</v>
      </c>
      <c r="F62" s="137" t="s">
        <v>4703</v>
      </c>
      <c r="G62" s="137" t="s">
        <v>4699</v>
      </c>
    </row>
    <row r="63" spans="1:7">
      <c r="A63" s="134">
        <v>38964</v>
      </c>
      <c r="B63" s="135" t="s">
        <v>2779</v>
      </c>
      <c r="C63" s="136">
        <v>5538</v>
      </c>
      <c r="D63" s="137" t="s">
        <v>4701</v>
      </c>
      <c r="E63" s="137" t="s">
        <v>4694</v>
      </c>
      <c r="F63" s="137" t="s">
        <v>4695</v>
      </c>
      <c r="G63" s="137" t="s">
        <v>4696</v>
      </c>
    </row>
    <row r="64" spans="1:7">
      <c r="A64" s="134">
        <v>38964</v>
      </c>
      <c r="B64" s="135" t="s">
        <v>2779</v>
      </c>
      <c r="C64" s="136">
        <v>12953</v>
      </c>
      <c r="D64" s="137" t="s">
        <v>4701</v>
      </c>
      <c r="E64" s="137" t="s">
        <v>4698</v>
      </c>
      <c r="F64" s="137" t="s">
        <v>4695</v>
      </c>
      <c r="G64" s="137" t="s">
        <v>4696</v>
      </c>
    </row>
    <row r="65" spans="1:7">
      <c r="A65" s="134">
        <v>38964</v>
      </c>
      <c r="B65" s="135" t="s">
        <v>2779</v>
      </c>
      <c r="C65" s="136">
        <v>8190</v>
      </c>
      <c r="D65" s="137" t="s">
        <v>4701</v>
      </c>
      <c r="E65" s="137" t="s">
        <v>4694</v>
      </c>
      <c r="F65" s="137" t="s">
        <v>4702</v>
      </c>
      <c r="G65" s="137" t="s">
        <v>4696</v>
      </c>
    </row>
    <row r="66" spans="1:7">
      <c r="A66" s="134">
        <v>38964</v>
      </c>
      <c r="B66" s="135" t="s">
        <v>2779</v>
      </c>
      <c r="C66" s="136">
        <v>4348</v>
      </c>
      <c r="D66" s="137" t="s">
        <v>4701</v>
      </c>
      <c r="E66" s="137" t="s">
        <v>4698</v>
      </c>
      <c r="F66" s="137" t="s">
        <v>4695</v>
      </c>
      <c r="G66" s="137" t="s">
        <v>4696</v>
      </c>
    </row>
    <row r="67" spans="1:7">
      <c r="A67" s="134">
        <v>38964</v>
      </c>
      <c r="B67" s="135" t="s">
        <v>2779</v>
      </c>
      <c r="C67" s="136">
        <v>6071</v>
      </c>
      <c r="D67" s="137" t="s">
        <v>4701</v>
      </c>
      <c r="E67" s="137" t="s">
        <v>4698</v>
      </c>
      <c r="F67" s="137" t="s">
        <v>4702</v>
      </c>
      <c r="G67" s="137" t="s">
        <v>4696</v>
      </c>
    </row>
    <row r="68" spans="1:7">
      <c r="A68" s="134">
        <v>38964</v>
      </c>
      <c r="B68" s="135" t="s">
        <v>2779</v>
      </c>
      <c r="C68" s="136">
        <v>13000</v>
      </c>
      <c r="D68" s="137" t="s">
        <v>4697</v>
      </c>
      <c r="E68" s="137" t="s">
        <v>4694</v>
      </c>
      <c r="F68" s="137" t="s">
        <v>4702</v>
      </c>
      <c r="G68" s="137" t="s">
        <v>4699</v>
      </c>
    </row>
    <row r="69" spans="1:7">
      <c r="A69" s="134">
        <v>38964</v>
      </c>
      <c r="B69" s="135" t="s">
        <v>2779</v>
      </c>
      <c r="C69" s="136">
        <v>15000</v>
      </c>
      <c r="D69" s="137" t="s">
        <v>4697</v>
      </c>
      <c r="E69" s="137" t="s">
        <v>4694</v>
      </c>
      <c r="F69" s="137" t="s">
        <v>4703</v>
      </c>
      <c r="G69" s="137" t="s">
        <v>4699</v>
      </c>
    </row>
    <row r="70" spans="1:7">
      <c r="A70" s="134">
        <v>38964</v>
      </c>
      <c r="B70" s="135" t="s">
        <v>2779</v>
      </c>
      <c r="C70" s="136">
        <v>12824</v>
      </c>
      <c r="D70" s="137" t="s">
        <v>4697</v>
      </c>
      <c r="E70" s="137" t="s">
        <v>4694</v>
      </c>
      <c r="F70" s="137" t="s">
        <v>4703</v>
      </c>
      <c r="G70" s="137" t="s">
        <v>4696</v>
      </c>
    </row>
    <row r="71" spans="1:7">
      <c r="A71" s="134">
        <v>38964</v>
      </c>
      <c r="B71" s="135" t="s">
        <v>2779</v>
      </c>
      <c r="C71" s="136">
        <v>250</v>
      </c>
      <c r="D71" s="137" t="s">
        <v>4700</v>
      </c>
      <c r="E71" s="137" t="s">
        <v>4698</v>
      </c>
      <c r="F71" s="137" t="s">
        <v>4702</v>
      </c>
      <c r="G71" s="137" t="s">
        <v>4699</v>
      </c>
    </row>
    <row r="72" spans="1:7">
      <c r="A72" s="134">
        <v>38964</v>
      </c>
      <c r="B72" s="135" t="s">
        <v>2779</v>
      </c>
      <c r="C72" s="136">
        <v>3000</v>
      </c>
      <c r="D72" s="137" t="s">
        <v>4700</v>
      </c>
      <c r="E72" s="137" t="s">
        <v>4694</v>
      </c>
      <c r="F72" s="137" t="s">
        <v>4695</v>
      </c>
      <c r="G72" s="137" t="s">
        <v>4696</v>
      </c>
    </row>
    <row r="73" spans="1:7">
      <c r="A73" s="134">
        <v>38964</v>
      </c>
      <c r="B73" s="135" t="s">
        <v>2779</v>
      </c>
      <c r="C73" s="136">
        <v>9095</v>
      </c>
      <c r="D73" s="137" t="s">
        <v>4693</v>
      </c>
      <c r="E73" s="137" t="s">
        <v>4698</v>
      </c>
      <c r="F73" s="137" t="s">
        <v>4695</v>
      </c>
      <c r="G73" s="137" t="s">
        <v>4696</v>
      </c>
    </row>
    <row r="74" spans="1:7">
      <c r="A74" s="134">
        <v>38964</v>
      </c>
      <c r="B74" s="135" t="s">
        <v>2779</v>
      </c>
      <c r="C74" s="136">
        <v>240</v>
      </c>
      <c r="D74" s="137" t="s">
        <v>4700</v>
      </c>
      <c r="E74" s="137" t="s">
        <v>4694</v>
      </c>
      <c r="F74" s="137" t="s">
        <v>4695</v>
      </c>
      <c r="G74" s="137" t="s">
        <v>4696</v>
      </c>
    </row>
    <row r="75" spans="1:7">
      <c r="A75" s="134">
        <v>38964</v>
      </c>
      <c r="B75" s="135" t="s">
        <v>2779</v>
      </c>
      <c r="C75" s="136">
        <v>3075</v>
      </c>
      <c r="D75" s="137" t="s">
        <v>4700</v>
      </c>
      <c r="E75" s="137" t="s">
        <v>4694</v>
      </c>
      <c r="F75" s="137" t="s">
        <v>4703</v>
      </c>
      <c r="G75" s="137" t="s">
        <v>4696</v>
      </c>
    </row>
    <row r="76" spans="1:7">
      <c r="A76" s="134">
        <v>38964</v>
      </c>
      <c r="B76" s="135" t="s">
        <v>2779</v>
      </c>
      <c r="C76" s="136">
        <v>4309</v>
      </c>
      <c r="D76" s="137" t="s">
        <v>4701</v>
      </c>
      <c r="E76" s="137" t="s">
        <v>4698</v>
      </c>
      <c r="F76" s="137" t="s">
        <v>4695</v>
      </c>
      <c r="G76" s="137" t="s">
        <v>4696</v>
      </c>
    </row>
    <row r="77" spans="1:7">
      <c r="A77" s="134">
        <v>38964</v>
      </c>
      <c r="B77" s="135" t="s">
        <v>2779</v>
      </c>
      <c r="C77" s="136">
        <v>12000</v>
      </c>
      <c r="D77" s="137" t="s">
        <v>4697</v>
      </c>
      <c r="E77" s="137" t="s">
        <v>4694</v>
      </c>
      <c r="F77" s="137" t="s">
        <v>4703</v>
      </c>
      <c r="G77" s="137" t="s">
        <v>4696</v>
      </c>
    </row>
    <row r="78" spans="1:7">
      <c r="A78" s="134">
        <v>38964</v>
      </c>
      <c r="B78" s="135" t="s">
        <v>2779</v>
      </c>
      <c r="C78" s="136">
        <v>4000</v>
      </c>
      <c r="D78" s="137" t="s">
        <v>4700</v>
      </c>
      <c r="E78" s="137" t="s">
        <v>4694</v>
      </c>
      <c r="F78" s="137" t="s">
        <v>4695</v>
      </c>
      <c r="G78" s="137" t="s">
        <v>4696</v>
      </c>
    </row>
    <row r="79" spans="1:7">
      <c r="A79" s="134">
        <v>38964</v>
      </c>
      <c r="B79" s="135" t="s">
        <v>2779</v>
      </c>
      <c r="C79" s="136">
        <v>4000</v>
      </c>
      <c r="D79" s="137" t="s">
        <v>4700</v>
      </c>
      <c r="E79" s="137" t="s">
        <v>4694</v>
      </c>
      <c r="F79" s="137" t="s">
        <v>4702</v>
      </c>
      <c r="G79" s="137" t="s">
        <v>4696</v>
      </c>
    </row>
    <row r="80" spans="1:7">
      <c r="A80" s="134">
        <v>38964</v>
      </c>
      <c r="B80" s="135" t="s">
        <v>2779</v>
      </c>
      <c r="C80" s="136">
        <v>2000</v>
      </c>
      <c r="D80" s="137" t="s">
        <v>4693</v>
      </c>
      <c r="E80" s="137" t="s">
        <v>4694</v>
      </c>
      <c r="F80" s="137" t="s">
        <v>4703</v>
      </c>
      <c r="G80" s="137" t="s">
        <v>4696</v>
      </c>
    </row>
    <row r="81" spans="1:7">
      <c r="A81" s="134">
        <v>38964</v>
      </c>
      <c r="B81" s="135" t="s">
        <v>2779</v>
      </c>
      <c r="C81" s="136">
        <v>5025</v>
      </c>
      <c r="D81" s="137" t="s">
        <v>4697</v>
      </c>
      <c r="E81" s="137" t="s">
        <v>4694</v>
      </c>
      <c r="F81" s="137" t="s">
        <v>4702</v>
      </c>
      <c r="G81" s="137" t="s">
        <v>4699</v>
      </c>
    </row>
    <row r="82" spans="1:7">
      <c r="A82" s="134">
        <v>38964</v>
      </c>
      <c r="B82" s="135" t="s">
        <v>2779</v>
      </c>
      <c r="C82" s="136">
        <v>65000</v>
      </c>
      <c r="D82" s="137" t="s">
        <v>4701</v>
      </c>
      <c r="E82" s="137" t="s">
        <v>4694</v>
      </c>
      <c r="F82" s="137" t="s">
        <v>4703</v>
      </c>
      <c r="G82" s="137" t="s">
        <v>4696</v>
      </c>
    </row>
    <row r="83" spans="1:7">
      <c r="A83" s="134">
        <v>38964</v>
      </c>
      <c r="B83" s="135" t="s">
        <v>2779</v>
      </c>
      <c r="C83" s="136">
        <v>6307</v>
      </c>
      <c r="D83" s="137" t="s">
        <v>4701</v>
      </c>
      <c r="E83" s="137" t="s">
        <v>4698</v>
      </c>
      <c r="F83" s="137" t="s">
        <v>4702</v>
      </c>
      <c r="G83" s="137" t="s">
        <v>4696</v>
      </c>
    </row>
    <row r="84" spans="1:7">
      <c r="A84" s="134">
        <v>38964</v>
      </c>
      <c r="B84" s="135" t="s">
        <v>2779</v>
      </c>
      <c r="C84" s="136">
        <v>5000</v>
      </c>
      <c r="D84" s="137" t="s">
        <v>4700</v>
      </c>
      <c r="E84" s="137" t="s">
        <v>4694</v>
      </c>
      <c r="F84" s="137" t="s">
        <v>4702</v>
      </c>
      <c r="G84" s="137" t="s">
        <v>4696</v>
      </c>
    </row>
    <row r="85" spans="1:7">
      <c r="A85" s="134">
        <v>38964</v>
      </c>
      <c r="B85" s="135" t="s">
        <v>2779</v>
      </c>
      <c r="C85" s="136">
        <v>12203</v>
      </c>
      <c r="D85" s="137" t="s">
        <v>4697</v>
      </c>
      <c r="E85" s="137" t="s">
        <v>4694</v>
      </c>
      <c r="F85" s="137" t="s">
        <v>4702</v>
      </c>
      <c r="G85" s="137" t="s">
        <v>4696</v>
      </c>
    </row>
    <row r="86" spans="1:7">
      <c r="A86" s="134">
        <v>38964</v>
      </c>
      <c r="B86" s="135" t="s">
        <v>2779</v>
      </c>
      <c r="C86" s="136">
        <v>6000</v>
      </c>
      <c r="D86" s="137" t="s">
        <v>4701</v>
      </c>
      <c r="E86" s="137" t="s">
        <v>4694</v>
      </c>
      <c r="F86" s="137" t="s">
        <v>4695</v>
      </c>
      <c r="G86" s="137" t="s">
        <v>4696</v>
      </c>
    </row>
    <row r="87" spans="1:7">
      <c r="A87" s="134">
        <v>38964</v>
      </c>
      <c r="B87" s="135" t="s">
        <v>2779</v>
      </c>
      <c r="C87" s="136">
        <v>13215</v>
      </c>
      <c r="D87" s="137" t="s">
        <v>4700</v>
      </c>
      <c r="E87" s="137" t="s">
        <v>4698</v>
      </c>
      <c r="F87" s="137" t="s">
        <v>4702</v>
      </c>
      <c r="G87" s="137" t="s">
        <v>4696</v>
      </c>
    </row>
    <row r="88" spans="1:7">
      <c r="A88" s="134">
        <v>38964</v>
      </c>
      <c r="B88" s="135" t="s">
        <v>2779</v>
      </c>
      <c r="C88" s="136">
        <v>35000</v>
      </c>
      <c r="D88" s="137" t="s">
        <v>4697</v>
      </c>
      <c r="E88" s="137" t="s">
        <v>4694</v>
      </c>
      <c r="F88" s="137" t="s">
        <v>4695</v>
      </c>
      <c r="G88" s="137" t="s">
        <v>4696</v>
      </c>
    </row>
    <row r="89" spans="1:7">
      <c r="A89" s="134">
        <v>38964</v>
      </c>
      <c r="B89" s="135" t="s">
        <v>2779</v>
      </c>
      <c r="C89" s="136">
        <v>13000</v>
      </c>
      <c r="D89" s="137" t="s">
        <v>4697</v>
      </c>
      <c r="E89" s="137" t="s">
        <v>4694</v>
      </c>
      <c r="F89" s="137" t="s">
        <v>4695</v>
      </c>
      <c r="G89" s="137" t="s">
        <v>4696</v>
      </c>
    </row>
    <row r="90" spans="1:7">
      <c r="A90" s="134">
        <v>38964</v>
      </c>
      <c r="B90" s="135" t="s">
        <v>2779</v>
      </c>
      <c r="C90" s="136">
        <v>14548</v>
      </c>
      <c r="D90" s="137" t="s">
        <v>4697</v>
      </c>
      <c r="E90" s="137" t="s">
        <v>4694</v>
      </c>
      <c r="F90" s="137" t="s">
        <v>4695</v>
      </c>
      <c r="G90" s="137" t="s">
        <v>4696</v>
      </c>
    </row>
    <row r="91" spans="1:7">
      <c r="A91" s="134">
        <v>38964</v>
      </c>
      <c r="B91" s="135" t="s">
        <v>2779</v>
      </c>
      <c r="C91" s="136">
        <v>500</v>
      </c>
      <c r="D91" s="137" t="s">
        <v>4700</v>
      </c>
      <c r="E91" s="137" t="s">
        <v>4698</v>
      </c>
      <c r="F91" s="137" t="s">
        <v>4695</v>
      </c>
      <c r="G91" s="137" t="s">
        <v>4696</v>
      </c>
    </row>
    <row r="92" spans="1:7">
      <c r="A92" s="134">
        <v>38964</v>
      </c>
      <c r="B92" s="135" t="s">
        <v>2779</v>
      </c>
      <c r="C92" s="136">
        <v>11000</v>
      </c>
      <c r="D92" s="137" t="s">
        <v>4697</v>
      </c>
      <c r="E92" s="137" t="s">
        <v>4694</v>
      </c>
      <c r="F92" s="137" t="s">
        <v>4695</v>
      </c>
      <c r="G92" s="137" t="s">
        <v>4699</v>
      </c>
    </row>
    <row r="93" spans="1:7">
      <c r="A93" s="134">
        <v>38964</v>
      </c>
      <c r="B93" s="135" t="s">
        <v>2779</v>
      </c>
      <c r="C93" s="136">
        <v>2878</v>
      </c>
      <c r="D93" s="137" t="s">
        <v>4701</v>
      </c>
      <c r="E93" s="137" t="s">
        <v>4694</v>
      </c>
      <c r="F93" s="137" t="s">
        <v>4702</v>
      </c>
      <c r="G93" s="137" t="s">
        <v>4696</v>
      </c>
    </row>
    <row r="94" spans="1:7">
      <c r="A94" s="134">
        <v>38964</v>
      </c>
      <c r="B94" s="135" t="s">
        <v>2779</v>
      </c>
      <c r="C94" s="136">
        <v>9000</v>
      </c>
      <c r="D94" s="137" t="s">
        <v>4697</v>
      </c>
      <c r="E94" s="137" t="s">
        <v>4698</v>
      </c>
      <c r="F94" s="137" t="s">
        <v>4695</v>
      </c>
      <c r="G94" s="137" t="s">
        <v>4696</v>
      </c>
    </row>
    <row r="95" spans="1:7">
      <c r="A95" s="134">
        <v>38964</v>
      </c>
      <c r="B95" s="135" t="s">
        <v>2779</v>
      </c>
      <c r="C95" s="136">
        <v>240</v>
      </c>
      <c r="D95" s="137" t="s">
        <v>4700</v>
      </c>
      <c r="E95" s="137" t="s">
        <v>4694</v>
      </c>
      <c r="F95" s="137" t="s">
        <v>4695</v>
      </c>
      <c r="G95" s="137" t="s">
        <v>4696</v>
      </c>
    </row>
    <row r="96" spans="1:7">
      <c r="A96" s="134">
        <v>38964</v>
      </c>
      <c r="B96" s="135" t="s">
        <v>2779</v>
      </c>
      <c r="C96" s="136">
        <v>50000</v>
      </c>
      <c r="D96" s="137" t="s">
        <v>4697</v>
      </c>
      <c r="E96" s="137" t="s">
        <v>4694</v>
      </c>
      <c r="F96" s="137" t="s">
        <v>4702</v>
      </c>
      <c r="G96" s="137" t="s">
        <v>4699</v>
      </c>
    </row>
    <row r="97" spans="1:7">
      <c r="A97" s="134">
        <v>38964</v>
      </c>
      <c r="B97" s="135" t="s">
        <v>2779</v>
      </c>
      <c r="C97" s="136">
        <v>13519</v>
      </c>
      <c r="D97" s="137" t="s">
        <v>4697</v>
      </c>
      <c r="E97" s="137" t="s">
        <v>4694</v>
      </c>
      <c r="F97" s="137" t="s">
        <v>4695</v>
      </c>
      <c r="G97" s="137" t="s">
        <v>4699</v>
      </c>
    </row>
    <row r="98" spans="1:7">
      <c r="A98" s="134">
        <v>38964</v>
      </c>
      <c r="B98" s="135" t="s">
        <v>2779</v>
      </c>
      <c r="C98" s="136">
        <v>14702</v>
      </c>
      <c r="D98" s="137" t="s">
        <v>4697</v>
      </c>
      <c r="E98" s="137" t="s">
        <v>4698</v>
      </c>
      <c r="F98" s="137" t="s">
        <v>4702</v>
      </c>
      <c r="G98" s="137" t="s">
        <v>4699</v>
      </c>
    </row>
    <row r="99" spans="1:7">
      <c r="A99" s="134">
        <v>38965</v>
      </c>
      <c r="B99" s="135" t="s">
        <v>2780</v>
      </c>
      <c r="C99" s="136">
        <v>9705</v>
      </c>
      <c r="D99" s="137" t="s">
        <v>4697</v>
      </c>
      <c r="E99" s="137" t="s">
        <v>4694</v>
      </c>
      <c r="F99" s="137" t="s">
        <v>4703</v>
      </c>
      <c r="G99" s="137" t="s">
        <v>4699</v>
      </c>
    </row>
    <row r="100" spans="1:7">
      <c r="A100" s="134">
        <v>38965</v>
      </c>
      <c r="B100" s="135" t="s">
        <v>2780</v>
      </c>
      <c r="C100" s="136">
        <v>11135</v>
      </c>
      <c r="D100" s="137" t="s">
        <v>4697</v>
      </c>
      <c r="E100" s="137" t="s">
        <v>4694</v>
      </c>
      <c r="F100" s="137" t="s">
        <v>4695</v>
      </c>
      <c r="G100" s="137" t="s">
        <v>4696</v>
      </c>
    </row>
    <row r="101" spans="1:7">
      <c r="A101" s="134">
        <v>38965</v>
      </c>
      <c r="B101" s="135" t="s">
        <v>2780</v>
      </c>
      <c r="C101" s="136">
        <v>12000</v>
      </c>
      <c r="D101" s="137" t="s">
        <v>4697</v>
      </c>
      <c r="E101" s="137" t="s">
        <v>4698</v>
      </c>
      <c r="F101" s="137" t="s">
        <v>4695</v>
      </c>
      <c r="G101" s="137" t="s">
        <v>4696</v>
      </c>
    </row>
    <row r="102" spans="1:7">
      <c r="A102" s="134">
        <v>38965</v>
      </c>
      <c r="B102" s="135" t="s">
        <v>2780</v>
      </c>
      <c r="C102" s="136">
        <v>1000</v>
      </c>
      <c r="D102" s="137" t="s">
        <v>4700</v>
      </c>
      <c r="E102" s="137" t="s">
        <v>4694</v>
      </c>
      <c r="F102" s="137" t="s">
        <v>4695</v>
      </c>
      <c r="G102" s="137" t="s">
        <v>4696</v>
      </c>
    </row>
    <row r="103" spans="1:7">
      <c r="A103" s="134">
        <v>38965</v>
      </c>
      <c r="B103" s="135" t="s">
        <v>2780</v>
      </c>
      <c r="C103" s="136">
        <v>7434</v>
      </c>
      <c r="D103" s="137" t="s">
        <v>4700</v>
      </c>
      <c r="E103" s="137" t="s">
        <v>4698</v>
      </c>
      <c r="F103" s="137" t="s">
        <v>4695</v>
      </c>
      <c r="G103" s="137" t="s">
        <v>4696</v>
      </c>
    </row>
    <row r="104" spans="1:7">
      <c r="A104" s="134">
        <v>38965</v>
      </c>
      <c r="B104" s="135" t="s">
        <v>2780</v>
      </c>
      <c r="C104" s="136">
        <v>3000</v>
      </c>
      <c r="D104" s="137" t="s">
        <v>4700</v>
      </c>
      <c r="E104" s="137" t="s">
        <v>4694</v>
      </c>
      <c r="F104" s="137" t="s">
        <v>4695</v>
      </c>
      <c r="G104" s="137" t="s">
        <v>4699</v>
      </c>
    </row>
    <row r="105" spans="1:7">
      <c r="A105" s="134">
        <v>38965</v>
      </c>
      <c r="B105" s="135" t="s">
        <v>2780</v>
      </c>
      <c r="C105" s="136">
        <v>13500</v>
      </c>
      <c r="D105" s="137" t="s">
        <v>4697</v>
      </c>
      <c r="E105" s="137" t="s">
        <v>4694</v>
      </c>
      <c r="F105" s="137" t="s">
        <v>4702</v>
      </c>
      <c r="G105" s="137" t="s">
        <v>4696</v>
      </c>
    </row>
    <row r="106" spans="1:7">
      <c r="A106" s="134">
        <v>38965</v>
      </c>
      <c r="B106" s="135" t="s">
        <v>2780</v>
      </c>
      <c r="C106" s="136">
        <v>8456</v>
      </c>
      <c r="D106" s="137" t="s">
        <v>4697</v>
      </c>
      <c r="E106" s="137" t="s">
        <v>4698</v>
      </c>
      <c r="F106" s="137" t="s">
        <v>4695</v>
      </c>
      <c r="G106" s="137" t="s">
        <v>4696</v>
      </c>
    </row>
    <row r="107" spans="1:7">
      <c r="A107" s="134">
        <v>38965</v>
      </c>
      <c r="B107" s="135" t="s">
        <v>2780</v>
      </c>
      <c r="C107" s="136">
        <v>7770</v>
      </c>
      <c r="D107" s="137" t="s">
        <v>4697</v>
      </c>
      <c r="E107" s="137" t="s">
        <v>4694</v>
      </c>
      <c r="F107" s="137" t="s">
        <v>4695</v>
      </c>
      <c r="G107" s="137" t="s">
        <v>4696</v>
      </c>
    </row>
    <row r="108" spans="1:7">
      <c r="A108" s="134">
        <v>38965</v>
      </c>
      <c r="B108" s="135" t="s">
        <v>2780</v>
      </c>
      <c r="C108" s="136">
        <v>4000</v>
      </c>
      <c r="D108" s="137" t="s">
        <v>4700</v>
      </c>
      <c r="E108" s="137" t="s">
        <v>4698</v>
      </c>
      <c r="F108" s="137" t="s">
        <v>4702</v>
      </c>
      <c r="G108" s="137" t="s">
        <v>4696</v>
      </c>
    </row>
    <row r="109" spans="1:7">
      <c r="A109" s="134">
        <v>38965</v>
      </c>
      <c r="B109" s="135" t="s">
        <v>2780</v>
      </c>
      <c r="C109" s="136">
        <v>13000</v>
      </c>
      <c r="D109" s="137" t="s">
        <v>4697</v>
      </c>
      <c r="E109" s="137" t="s">
        <v>4698</v>
      </c>
      <c r="F109" s="137" t="s">
        <v>4703</v>
      </c>
      <c r="G109" s="137" t="s">
        <v>4696</v>
      </c>
    </row>
    <row r="110" spans="1:7">
      <c r="A110" s="134">
        <v>38965</v>
      </c>
      <c r="B110" s="135" t="s">
        <v>2780</v>
      </c>
      <c r="C110" s="136">
        <v>100</v>
      </c>
      <c r="D110" s="137" t="s">
        <v>4700</v>
      </c>
      <c r="E110" s="137" t="s">
        <v>4694</v>
      </c>
      <c r="F110" s="137" t="s">
        <v>4702</v>
      </c>
      <c r="G110" s="137" t="s">
        <v>4696</v>
      </c>
    </row>
    <row r="111" spans="1:7">
      <c r="A111" s="134">
        <v>38965</v>
      </c>
      <c r="B111" s="135" t="s">
        <v>2780</v>
      </c>
      <c r="C111" s="136">
        <v>12310</v>
      </c>
      <c r="D111" s="137" t="s">
        <v>4701</v>
      </c>
      <c r="E111" s="137" t="s">
        <v>4694</v>
      </c>
      <c r="F111" s="137" t="s">
        <v>4703</v>
      </c>
      <c r="G111" s="137" t="s">
        <v>4699</v>
      </c>
    </row>
    <row r="112" spans="1:7">
      <c r="A112" s="134">
        <v>38965</v>
      </c>
      <c r="B112" s="135" t="s">
        <v>2780</v>
      </c>
      <c r="C112" s="136">
        <v>3715</v>
      </c>
      <c r="D112" s="137" t="s">
        <v>4700</v>
      </c>
      <c r="E112" s="137" t="s">
        <v>4694</v>
      </c>
      <c r="F112" s="137" t="s">
        <v>4695</v>
      </c>
      <c r="G112" s="137" t="s">
        <v>4696</v>
      </c>
    </row>
    <row r="113" spans="1:7">
      <c r="A113" s="134">
        <v>38965</v>
      </c>
      <c r="B113" s="135" t="s">
        <v>2780</v>
      </c>
      <c r="C113" s="136">
        <v>4231</v>
      </c>
      <c r="D113" s="137" t="s">
        <v>4700</v>
      </c>
      <c r="E113" s="137" t="s">
        <v>4698</v>
      </c>
      <c r="F113" s="137" t="s">
        <v>4695</v>
      </c>
      <c r="G113" s="137" t="s">
        <v>4699</v>
      </c>
    </row>
    <row r="114" spans="1:7">
      <c r="A114" s="134">
        <v>38965</v>
      </c>
      <c r="B114" s="135" t="s">
        <v>2780</v>
      </c>
      <c r="C114" s="136">
        <v>100</v>
      </c>
      <c r="D114" s="137" t="s">
        <v>4700</v>
      </c>
      <c r="E114" s="137" t="s">
        <v>4694</v>
      </c>
      <c r="F114" s="137" t="s">
        <v>4695</v>
      </c>
      <c r="G114" s="137" t="s">
        <v>4696</v>
      </c>
    </row>
    <row r="115" spans="1:7">
      <c r="A115" s="134">
        <v>38965</v>
      </c>
      <c r="B115" s="135" t="s">
        <v>2780</v>
      </c>
      <c r="C115" s="136">
        <v>3644</v>
      </c>
      <c r="D115" s="137" t="s">
        <v>4700</v>
      </c>
      <c r="E115" s="137" t="s">
        <v>4694</v>
      </c>
      <c r="F115" s="137" t="s">
        <v>4695</v>
      </c>
      <c r="G115" s="137" t="s">
        <v>4696</v>
      </c>
    </row>
    <row r="116" spans="1:7">
      <c r="A116" s="134">
        <v>38965</v>
      </c>
      <c r="B116" s="135" t="s">
        <v>2780</v>
      </c>
      <c r="C116" s="136">
        <v>5701</v>
      </c>
      <c r="D116" s="137" t="s">
        <v>4701</v>
      </c>
      <c r="E116" s="137" t="s">
        <v>4698</v>
      </c>
      <c r="F116" s="137" t="s">
        <v>4695</v>
      </c>
      <c r="G116" s="137" t="s">
        <v>4699</v>
      </c>
    </row>
    <row r="117" spans="1:7">
      <c r="A117" s="134">
        <v>38965</v>
      </c>
      <c r="B117" s="135" t="s">
        <v>2780</v>
      </c>
      <c r="C117" s="136">
        <v>3559</v>
      </c>
      <c r="D117" s="137" t="s">
        <v>4701</v>
      </c>
      <c r="E117" s="137" t="s">
        <v>4698</v>
      </c>
      <c r="F117" s="137" t="s">
        <v>4695</v>
      </c>
      <c r="G117" s="137" t="s">
        <v>4696</v>
      </c>
    </row>
    <row r="118" spans="1:7">
      <c r="A118" s="134">
        <v>38965</v>
      </c>
      <c r="B118" s="135" t="s">
        <v>2780</v>
      </c>
      <c r="C118" s="136">
        <v>5000</v>
      </c>
      <c r="D118" s="137" t="s">
        <v>4700</v>
      </c>
      <c r="E118" s="137" t="s">
        <v>4694</v>
      </c>
      <c r="F118" s="137" t="s">
        <v>4702</v>
      </c>
      <c r="G118" s="137" t="s">
        <v>4696</v>
      </c>
    </row>
    <row r="119" spans="1:7">
      <c r="A119" s="134">
        <v>38965</v>
      </c>
      <c r="B119" s="135" t="s">
        <v>2780</v>
      </c>
      <c r="C119" s="136">
        <v>275</v>
      </c>
      <c r="D119" s="137" t="s">
        <v>4700</v>
      </c>
      <c r="E119" s="137" t="s">
        <v>4698</v>
      </c>
      <c r="F119" s="137" t="s">
        <v>4702</v>
      </c>
      <c r="G119" s="137" t="s">
        <v>4696</v>
      </c>
    </row>
    <row r="120" spans="1:7">
      <c r="A120" s="134">
        <v>38965</v>
      </c>
      <c r="B120" s="135" t="s">
        <v>2780</v>
      </c>
      <c r="C120" s="136">
        <v>11761</v>
      </c>
      <c r="D120" s="137" t="s">
        <v>4697</v>
      </c>
      <c r="E120" s="137" t="s">
        <v>4694</v>
      </c>
      <c r="F120" s="137" t="s">
        <v>4695</v>
      </c>
      <c r="G120" s="137" t="s">
        <v>4699</v>
      </c>
    </row>
    <row r="121" spans="1:7">
      <c r="A121" s="134">
        <v>38965</v>
      </c>
      <c r="B121" s="135" t="s">
        <v>2780</v>
      </c>
      <c r="C121" s="136">
        <v>45000</v>
      </c>
      <c r="D121" s="137" t="s">
        <v>4697</v>
      </c>
      <c r="E121" s="137" t="s">
        <v>4694</v>
      </c>
      <c r="F121" s="137" t="s">
        <v>4703</v>
      </c>
      <c r="G121" s="137" t="s">
        <v>4696</v>
      </c>
    </row>
    <row r="122" spans="1:7">
      <c r="A122" s="134">
        <v>38965</v>
      </c>
      <c r="B122" s="135" t="s">
        <v>2780</v>
      </c>
      <c r="C122" s="136">
        <v>1000</v>
      </c>
      <c r="D122" s="137" t="s">
        <v>4701</v>
      </c>
      <c r="E122" s="137" t="s">
        <v>4698</v>
      </c>
      <c r="F122" s="137" t="s">
        <v>4702</v>
      </c>
      <c r="G122" s="137" t="s">
        <v>4696</v>
      </c>
    </row>
    <row r="123" spans="1:7">
      <c r="A123" s="134">
        <v>38965</v>
      </c>
      <c r="B123" s="135" t="s">
        <v>2780</v>
      </c>
      <c r="C123" s="136">
        <v>200</v>
      </c>
      <c r="D123" s="137" t="s">
        <v>4700</v>
      </c>
      <c r="E123" s="137" t="s">
        <v>4694</v>
      </c>
      <c r="F123" s="137" t="s">
        <v>4703</v>
      </c>
      <c r="G123" s="137" t="s">
        <v>4696</v>
      </c>
    </row>
    <row r="124" spans="1:7">
      <c r="A124" s="134">
        <v>38965</v>
      </c>
      <c r="B124" s="135" t="s">
        <v>2780</v>
      </c>
      <c r="C124" s="136">
        <v>3000</v>
      </c>
      <c r="D124" s="137" t="s">
        <v>4700</v>
      </c>
      <c r="E124" s="137" t="s">
        <v>4694</v>
      </c>
      <c r="F124" s="137" t="s">
        <v>4702</v>
      </c>
      <c r="G124" s="137" t="s">
        <v>4699</v>
      </c>
    </row>
    <row r="125" spans="1:7">
      <c r="A125" s="134">
        <v>38965</v>
      </c>
      <c r="B125" s="135" t="s">
        <v>2780</v>
      </c>
      <c r="C125" s="136">
        <v>10135</v>
      </c>
      <c r="D125" s="137" t="s">
        <v>4701</v>
      </c>
      <c r="E125" s="137" t="s">
        <v>4698</v>
      </c>
      <c r="F125" s="137" t="s">
        <v>4695</v>
      </c>
      <c r="G125" s="137" t="s">
        <v>4699</v>
      </c>
    </row>
    <row r="126" spans="1:7">
      <c r="A126" s="134">
        <v>38965</v>
      </c>
      <c r="B126" s="135" t="s">
        <v>2780</v>
      </c>
      <c r="C126" s="136">
        <v>7000</v>
      </c>
      <c r="D126" s="137" t="s">
        <v>4693</v>
      </c>
      <c r="E126" s="137" t="s">
        <v>4694</v>
      </c>
      <c r="F126" s="137" t="s">
        <v>4702</v>
      </c>
      <c r="G126" s="137" t="s">
        <v>4696</v>
      </c>
    </row>
    <row r="127" spans="1:7">
      <c r="A127" s="134">
        <v>38965</v>
      </c>
      <c r="B127" s="135" t="s">
        <v>2780</v>
      </c>
      <c r="C127" s="136">
        <v>5807</v>
      </c>
      <c r="D127" s="137" t="s">
        <v>4697</v>
      </c>
      <c r="E127" s="137" t="s">
        <v>4694</v>
      </c>
      <c r="F127" s="137" t="s">
        <v>4702</v>
      </c>
      <c r="G127" s="137" t="s">
        <v>4699</v>
      </c>
    </row>
    <row r="128" spans="1:7">
      <c r="A128" s="134">
        <v>38965</v>
      </c>
      <c r="B128" s="135" t="s">
        <v>2780</v>
      </c>
      <c r="C128" s="136">
        <v>17000</v>
      </c>
      <c r="D128" s="137" t="s">
        <v>4697</v>
      </c>
      <c r="E128" s="137" t="s">
        <v>4694</v>
      </c>
      <c r="F128" s="137" t="s">
        <v>4703</v>
      </c>
      <c r="G128" s="137" t="s">
        <v>4696</v>
      </c>
    </row>
    <row r="129" spans="1:7">
      <c r="A129" s="134">
        <v>38965</v>
      </c>
      <c r="B129" s="135" t="s">
        <v>2780</v>
      </c>
      <c r="C129" s="136">
        <v>7839</v>
      </c>
      <c r="D129" s="137" t="s">
        <v>4697</v>
      </c>
      <c r="E129" s="137" t="s">
        <v>4698</v>
      </c>
      <c r="F129" s="137" t="s">
        <v>4695</v>
      </c>
      <c r="G129" s="137" t="s">
        <v>4696</v>
      </c>
    </row>
    <row r="130" spans="1:7">
      <c r="A130" s="134">
        <v>38965</v>
      </c>
      <c r="B130" s="135" t="s">
        <v>2780</v>
      </c>
      <c r="C130" s="136">
        <v>10612</v>
      </c>
      <c r="D130" s="137" t="s">
        <v>4701</v>
      </c>
      <c r="E130" s="137" t="s">
        <v>4694</v>
      </c>
      <c r="F130" s="137" t="s">
        <v>4702</v>
      </c>
      <c r="G130" s="137" t="s">
        <v>4696</v>
      </c>
    </row>
    <row r="131" spans="1:7">
      <c r="A131" s="134">
        <v>38965</v>
      </c>
      <c r="B131" s="135" t="s">
        <v>2780</v>
      </c>
      <c r="C131" s="136">
        <v>200</v>
      </c>
      <c r="D131" s="137" t="s">
        <v>4700</v>
      </c>
      <c r="E131" s="137" t="s">
        <v>4698</v>
      </c>
      <c r="F131" s="137" t="s">
        <v>4703</v>
      </c>
      <c r="G131" s="137" t="s">
        <v>4696</v>
      </c>
    </row>
    <row r="132" spans="1:7">
      <c r="A132" s="134">
        <v>38966</v>
      </c>
      <c r="B132" s="135" t="s">
        <v>2781</v>
      </c>
      <c r="C132" s="136">
        <v>400</v>
      </c>
      <c r="D132" s="137" t="s">
        <v>4700</v>
      </c>
      <c r="E132" s="137" t="s">
        <v>4698</v>
      </c>
      <c r="F132" s="137" t="s">
        <v>4695</v>
      </c>
      <c r="G132" s="137" t="s">
        <v>4696</v>
      </c>
    </row>
    <row r="133" spans="1:7">
      <c r="A133" s="134">
        <v>38966</v>
      </c>
      <c r="B133" s="135" t="s">
        <v>2781</v>
      </c>
      <c r="C133" s="136">
        <v>14158</v>
      </c>
      <c r="D133" s="137" t="s">
        <v>4700</v>
      </c>
      <c r="E133" s="137" t="s">
        <v>4694</v>
      </c>
      <c r="F133" s="137" t="s">
        <v>4703</v>
      </c>
      <c r="G133" s="137" t="s">
        <v>4699</v>
      </c>
    </row>
    <row r="134" spans="1:7">
      <c r="A134" s="134">
        <v>38966</v>
      </c>
      <c r="B134" s="135" t="s">
        <v>2781</v>
      </c>
      <c r="C134" s="136">
        <v>6762</v>
      </c>
      <c r="D134" s="137" t="s">
        <v>4701</v>
      </c>
      <c r="E134" s="137" t="s">
        <v>4694</v>
      </c>
      <c r="F134" s="137" t="s">
        <v>4695</v>
      </c>
      <c r="G134" s="137" t="s">
        <v>4696</v>
      </c>
    </row>
    <row r="135" spans="1:7">
      <c r="A135" s="134">
        <v>38966</v>
      </c>
      <c r="B135" s="135" t="s">
        <v>2781</v>
      </c>
      <c r="C135" s="136">
        <v>11719</v>
      </c>
      <c r="D135" s="137" t="s">
        <v>4700</v>
      </c>
      <c r="E135" s="137" t="s">
        <v>4694</v>
      </c>
      <c r="F135" s="137" t="s">
        <v>4703</v>
      </c>
      <c r="G135" s="137" t="s">
        <v>4696</v>
      </c>
    </row>
    <row r="136" spans="1:7">
      <c r="A136" s="134">
        <v>38966</v>
      </c>
      <c r="B136" s="135" t="s">
        <v>2781</v>
      </c>
      <c r="C136" s="136">
        <v>500</v>
      </c>
      <c r="D136" s="137" t="s">
        <v>4701</v>
      </c>
      <c r="E136" s="137" t="s">
        <v>4694</v>
      </c>
      <c r="F136" s="137" t="s">
        <v>4703</v>
      </c>
      <c r="G136" s="137" t="s">
        <v>4696</v>
      </c>
    </row>
    <row r="137" spans="1:7">
      <c r="A137" s="134">
        <v>38966</v>
      </c>
      <c r="B137" s="135" t="s">
        <v>2781</v>
      </c>
      <c r="C137" s="136">
        <v>5000</v>
      </c>
      <c r="D137" s="137" t="s">
        <v>4697</v>
      </c>
      <c r="E137" s="137" t="s">
        <v>4694</v>
      </c>
      <c r="F137" s="137" t="s">
        <v>4702</v>
      </c>
      <c r="G137" s="137" t="s">
        <v>4696</v>
      </c>
    </row>
    <row r="138" spans="1:7">
      <c r="A138" s="134">
        <v>38966</v>
      </c>
      <c r="B138" s="135" t="s">
        <v>2781</v>
      </c>
      <c r="C138" s="136">
        <v>11552</v>
      </c>
      <c r="D138" s="137" t="s">
        <v>4697</v>
      </c>
      <c r="E138" s="137" t="s">
        <v>4694</v>
      </c>
      <c r="F138" s="137" t="s">
        <v>4702</v>
      </c>
      <c r="G138" s="137" t="s">
        <v>4699</v>
      </c>
    </row>
    <row r="139" spans="1:7">
      <c r="A139" s="134">
        <v>38966</v>
      </c>
      <c r="B139" s="135" t="s">
        <v>2781</v>
      </c>
      <c r="C139" s="136">
        <v>7342</v>
      </c>
      <c r="D139" s="137" t="s">
        <v>4700</v>
      </c>
      <c r="E139" s="137" t="s">
        <v>4694</v>
      </c>
      <c r="F139" s="137" t="s">
        <v>4695</v>
      </c>
      <c r="G139" s="137" t="s">
        <v>4696</v>
      </c>
    </row>
    <row r="140" spans="1:7">
      <c r="A140" s="134">
        <v>38966</v>
      </c>
      <c r="B140" s="135" t="s">
        <v>2781</v>
      </c>
      <c r="C140" s="136">
        <v>90000</v>
      </c>
      <c r="D140" s="137" t="s">
        <v>4697</v>
      </c>
      <c r="E140" s="137" t="s">
        <v>4694</v>
      </c>
      <c r="F140" s="137" t="s">
        <v>4695</v>
      </c>
      <c r="G140" s="137" t="s">
        <v>4696</v>
      </c>
    </row>
    <row r="141" spans="1:7">
      <c r="A141" s="134">
        <v>38966</v>
      </c>
      <c r="B141" s="135" t="s">
        <v>2781</v>
      </c>
      <c r="C141" s="136">
        <v>11828</v>
      </c>
      <c r="D141" s="137" t="s">
        <v>4697</v>
      </c>
      <c r="E141" s="137" t="s">
        <v>4694</v>
      </c>
      <c r="F141" s="137" t="s">
        <v>4695</v>
      </c>
      <c r="G141" s="137" t="s">
        <v>4699</v>
      </c>
    </row>
    <row r="142" spans="1:7">
      <c r="A142" s="134">
        <v>38966</v>
      </c>
      <c r="B142" s="135" t="s">
        <v>2781</v>
      </c>
      <c r="C142" s="136">
        <v>14644</v>
      </c>
      <c r="D142" s="137" t="s">
        <v>4697</v>
      </c>
      <c r="E142" s="137" t="s">
        <v>4694</v>
      </c>
      <c r="F142" s="137" t="s">
        <v>4703</v>
      </c>
      <c r="G142" s="137" t="s">
        <v>4699</v>
      </c>
    </row>
    <row r="143" spans="1:7">
      <c r="A143" s="134">
        <v>38966</v>
      </c>
      <c r="B143" s="135" t="s">
        <v>2781</v>
      </c>
      <c r="C143" s="136">
        <v>3820</v>
      </c>
      <c r="D143" s="137" t="s">
        <v>4700</v>
      </c>
      <c r="E143" s="137" t="s">
        <v>4694</v>
      </c>
      <c r="F143" s="137" t="s">
        <v>4702</v>
      </c>
      <c r="G143" s="137" t="s">
        <v>4696</v>
      </c>
    </row>
    <row r="144" spans="1:7">
      <c r="A144" s="134">
        <v>38966</v>
      </c>
      <c r="B144" s="135" t="s">
        <v>2781</v>
      </c>
      <c r="C144" s="136">
        <v>100</v>
      </c>
      <c r="D144" s="137" t="s">
        <v>4700</v>
      </c>
      <c r="E144" s="137" t="s">
        <v>4694</v>
      </c>
      <c r="F144" s="137" t="s">
        <v>4695</v>
      </c>
      <c r="G144" s="137" t="s">
        <v>4696</v>
      </c>
    </row>
    <row r="145" spans="1:7">
      <c r="A145" s="134">
        <v>38966</v>
      </c>
      <c r="B145" s="135" t="s">
        <v>2781</v>
      </c>
      <c r="C145" s="136">
        <v>10000</v>
      </c>
      <c r="D145" s="137" t="s">
        <v>4693</v>
      </c>
      <c r="E145" s="137" t="s">
        <v>4698</v>
      </c>
      <c r="F145" s="137" t="s">
        <v>4702</v>
      </c>
      <c r="G145" s="137" t="s">
        <v>4696</v>
      </c>
    </row>
    <row r="146" spans="1:7">
      <c r="A146" s="134">
        <v>38966</v>
      </c>
      <c r="B146" s="135" t="s">
        <v>2781</v>
      </c>
      <c r="C146" s="136">
        <v>15208</v>
      </c>
      <c r="D146" s="137" t="s">
        <v>4697</v>
      </c>
      <c r="E146" s="137" t="s">
        <v>4694</v>
      </c>
      <c r="F146" s="137" t="s">
        <v>4695</v>
      </c>
      <c r="G146" s="137" t="s">
        <v>4696</v>
      </c>
    </row>
    <row r="147" spans="1:7">
      <c r="A147" s="134">
        <v>38966</v>
      </c>
      <c r="B147" s="135" t="s">
        <v>2781</v>
      </c>
      <c r="C147" s="136">
        <v>7777</v>
      </c>
      <c r="D147" s="137" t="s">
        <v>4700</v>
      </c>
      <c r="E147" s="137" t="s">
        <v>4698</v>
      </c>
      <c r="F147" s="137" t="s">
        <v>4703</v>
      </c>
      <c r="G147" s="137" t="s">
        <v>4696</v>
      </c>
    </row>
    <row r="148" spans="1:7">
      <c r="A148" s="134">
        <v>38966</v>
      </c>
      <c r="B148" s="135" t="s">
        <v>2781</v>
      </c>
      <c r="C148" s="136">
        <v>13574</v>
      </c>
      <c r="D148" s="137" t="s">
        <v>4701</v>
      </c>
      <c r="E148" s="137" t="s">
        <v>4694</v>
      </c>
      <c r="F148" s="137" t="s">
        <v>4695</v>
      </c>
      <c r="G148" s="137" t="s">
        <v>4699</v>
      </c>
    </row>
    <row r="149" spans="1:7">
      <c r="A149" s="134">
        <v>38966</v>
      </c>
      <c r="B149" s="135" t="s">
        <v>2781</v>
      </c>
      <c r="C149" s="136">
        <v>7000</v>
      </c>
      <c r="D149" s="137" t="s">
        <v>4701</v>
      </c>
      <c r="E149" s="137" t="s">
        <v>4694</v>
      </c>
      <c r="F149" s="137" t="s">
        <v>4702</v>
      </c>
      <c r="G149" s="137" t="s">
        <v>4699</v>
      </c>
    </row>
    <row r="150" spans="1:7">
      <c r="A150" s="134">
        <v>38966</v>
      </c>
      <c r="B150" s="135" t="s">
        <v>2781</v>
      </c>
      <c r="C150" s="136">
        <v>8371</v>
      </c>
      <c r="D150" s="137" t="s">
        <v>4701</v>
      </c>
      <c r="E150" s="137" t="s">
        <v>4698</v>
      </c>
      <c r="F150" s="137" t="s">
        <v>4695</v>
      </c>
      <c r="G150" s="137" t="s">
        <v>4699</v>
      </c>
    </row>
    <row r="151" spans="1:7">
      <c r="A151" s="134">
        <v>38966</v>
      </c>
      <c r="B151" s="135" t="s">
        <v>2781</v>
      </c>
      <c r="C151" s="136">
        <v>12455</v>
      </c>
      <c r="D151" s="137" t="s">
        <v>4693</v>
      </c>
      <c r="E151" s="137" t="s">
        <v>4698</v>
      </c>
      <c r="F151" s="137" t="s">
        <v>4702</v>
      </c>
      <c r="G151" s="137" t="s">
        <v>4696</v>
      </c>
    </row>
    <row r="152" spans="1:7">
      <c r="A152" s="134">
        <v>38966</v>
      </c>
      <c r="B152" s="135" t="s">
        <v>2781</v>
      </c>
      <c r="C152" s="136">
        <v>13669</v>
      </c>
      <c r="D152" s="137" t="s">
        <v>4697</v>
      </c>
      <c r="E152" s="137" t="s">
        <v>4698</v>
      </c>
      <c r="F152" s="137" t="s">
        <v>4695</v>
      </c>
      <c r="G152" s="137" t="s">
        <v>4699</v>
      </c>
    </row>
    <row r="153" spans="1:7">
      <c r="A153" s="134">
        <v>38966</v>
      </c>
      <c r="B153" s="135" t="s">
        <v>2781</v>
      </c>
      <c r="C153" s="136">
        <v>200</v>
      </c>
      <c r="D153" s="137" t="s">
        <v>4701</v>
      </c>
      <c r="E153" s="137" t="s">
        <v>4698</v>
      </c>
      <c r="F153" s="137" t="s">
        <v>4695</v>
      </c>
      <c r="G153" s="137" t="s">
        <v>4696</v>
      </c>
    </row>
    <row r="154" spans="1:7">
      <c r="A154" s="134">
        <v>38966</v>
      </c>
      <c r="B154" s="135" t="s">
        <v>2781</v>
      </c>
      <c r="C154" s="136">
        <v>5221</v>
      </c>
      <c r="D154" s="137" t="s">
        <v>4700</v>
      </c>
      <c r="E154" s="137" t="s">
        <v>4698</v>
      </c>
      <c r="F154" s="137" t="s">
        <v>4695</v>
      </c>
      <c r="G154" s="137" t="s">
        <v>4699</v>
      </c>
    </row>
    <row r="155" spans="1:7">
      <c r="A155" s="134">
        <v>38966</v>
      </c>
      <c r="B155" s="135" t="s">
        <v>2781</v>
      </c>
      <c r="C155" s="136">
        <v>12000</v>
      </c>
      <c r="D155" s="137" t="s">
        <v>4697</v>
      </c>
      <c r="E155" s="137" t="s">
        <v>4694</v>
      </c>
      <c r="F155" s="137" t="s">
        <v>4702</v>
      </c>
      <c r="G155" s="137" t="s">
        <v>4696</v>
      </c>
    </row>
    <row r="156" spans="1:7">
      <c r="A156" s="134">
        <v>38966</v>
      </c>
      <c r="B156" s="135" t="s">
        <v>2781</v>
      </c>
      <c r="C156" s="136">
        <v>3807</v>
      </c>
      <c r="D156" s="137" t="s">
        <v>4700</v>
      </c>
      <c r="E156" s="137" t="s">
        <v>4694</v>
      </c>
      <c r="F156" s="137" t="s">
        <v>4703</v>
      </c>
      <c r="G156" s="137" t="s">
        <v>4696</v>
      </c>
    </row>
    <row r="157" spans="1:7">
      <c r="A157" s="134">
        <v>38966</v>
      </c>
      <c r="B157" s="135" t="s">
        <v>2781</v>
      </c>
      <c r="C157" s="136">
        <v>14841</v>
      </c>
      <c r="D157" s="137" t="s">
        <v>4697</v>
      </c>
      <c r="E157" s="137" t="s">
        <v>4698</v>
      </c>
      <c r="F157" s="137" t="s">
        <v>4702</v>
      </c>
      <c r="G157" s="137" t="s">
        <v>4696</v>
      </c>
    </row>
    <row r="158" spans="1:7">
      <c r="A158" s="134">
        <v>38966</v>
      </c>
      <c r="B158" s="135" t="s">
        <v>2781</v>
      </c>
      <c r="C158" s="136">
        <v>10056</v>
      </c>
      <c r="D158" s="137" t="s">
        <v>4700</v>
      </c>
      <c r="E158" s="137" t="s">
        <v>4698</v>
      </c>
      <c r="F158" s="137" t="s">
        <v>4702</v>
      </c>
      <c r="G158" s="137" t="s">
        <v>4699</v>
      </c>
    </row>
    <row r="159" spans="1:7">
      <c r="A159" s="134">
        <v>38966</v>
      </c>
      <c r="B159" s="135" t="s">
        <v>2781</v>
      </c>
      <c r="C159" s="136">
        <v>10219</v>
      </c>
      <c r="D159" s="137" t="s">
        <v>4700</v>
      </c>
      <c r="E159" s="137" t="s">
        <v>4694</v>
      </c>
      <c r="F159" s="137" t="s">
        <v>4695</v>
      </c>
      <c r="G159" s="137" t="s">
        <v>4696</v>
      </c>
    </row>
    <row r="160" spans="1:7">
      <c r="A160" s="134">
        <v>38966</v>
      </c>
      <c r="B160" s="135" t="s">
        <v>2781</v>
      </c>
      <c r="C160" s="136">
        <v>133</v>
      </c>
      <c r="D160" s="137" t="s">
        <v>4700</v>
      </c>
      <c r="E160" s="137" t="s">
        <v>4694</v>
      </c>
      <c r="F160" s="137" t="s">
        <v>4703</v>
      </c>
      <c r="G160" s="137" t="s">
        <v>4696</v>
      </c>
    </row>
    <row r="161" spans="1:7">
      <c r="A161" s="134">
        <v>38966</v>
      </c>
      <c r="B161" s="135" t="s">
        <v>2781</v>
      </c>
      <c r="C161" s="136">
        <v>5000</v>
      </c>
      <c r="D161" s="137" t="s">
        <v>4701</v>
      </c>
      <c r="E161" s="137" t="s">
        <v>4694</v>
      </c>
      <c r="F161" s="137" t="s">
        <v>4702</v>
      </c>
      <c r="G161" s="137" t="s">
        <v>4696</v>
      </c>
    </row>
    <row r="162" spans="1:7">
      <c r="A162" s="134">
        <v>38966</v>
      </c>
      <c r="B162" s="135" t="s">
        <v>2781</v>
      </c>
      <c r="C162" s="136">
        <v>124</v>
      </c>
      <c r="D162" s="137" t="s">
        <v>4700</v>
      </c>
      <c r="E162" s="137" t="s">
        <v>4698</v>
      </c>
      <c r="F162" s="137" t="s">
        <v>4695</v>
      </c>
      <c r="G162" s="137" t="s">
        <v>4696</v>
      </c>
    </row>
    <row r="163" spans="1:7">
      <c r="A163" s="134">
        <v>38966</v>
      </c>
      <c r="B163" s="135" t="s">
        <v>2781</v>
      </c>
      <c r="C163" s="136">
        <v>5000</v>
      </c>
      <c r="D163" s="137" t="s">
        <v>4697</v>
      </c>
      <c r="E163" s="137" t="s">
        <v>4694</v>
      </c>
      <c r="F163" s="137" t="s">
        <v>4695</v>
      </c>
      <c r="G163" s="137" t="s">
        <v>4699</v>
      </c>
    </row>
    <row r="164" spans="1:7">
      <c r="A164" s="134">
        <v>38967</v>
      </c>
      <c r="B164" s="135" t="s">
        <v>2782</v>
      </c>
      <c r="C164" s="136">
        <v>4005</v>
      </c>
      <c r="D164" s="137" t="s">
        <v>4697</v>
      </c>
      <c r="E164" s="137" t="s">
        <v>4698</v>
      </c>
      <c r="F164" s="137" t="s">
        <v>4703</v>
      </c>
      <c r="G164" s="137" t="s">
        <v>4696</v>
      </c>
    </row>
    <row r="165" spans="1:7">
      <c r="A165" s="134">
        <v>38967</v>
      </c>
      <c r="B165" s="135" t="s">
        <v>2782</v>
      </c>
      <c r="C165" s="136">
        <v>13519</v>
      </c>
      <c r="D165" s="137" t="s">
        <v>4697</v>
      </c>
      <c r="E165" s="137" t="s">
        <v>4694</v>
      </c>
      <c r="F165" s="137" t="s">
        <v>4695</v>
      </c>
      <c r="G165" s="137" t="s">
        <v>4696</v>
      </c>
    </row>
    <row r="166" spans="1:7">
      <c r="A166" s="134">
        <v>38967</v>
      </c>
      <c r="B166" s="135" t="s">
        <v>2782</v>
      </c>
      <c r="C166" s="136">
        <v>4405</v>
      </c>
      <c r="D166" s="137" t="s">
        <v>4701</v>
      </c>
      <c r="E166" s="137" t="s">
        <v>4694</v>
      </c>
      <c r="F166" s="137" t="s">
        <v>4703</v>
      </c>
      <c r="G166" s="137" t="s">
        <v>4696</v>
      </c>
    </row>
    <row r="167" spans="1:7">
      <c r="A167" s="134">
        <v>38967</v>
      </c>
      <c r="B167" s="135" t="s">
        <v>2782</v>
      </c>
      <c r="C167" s="136">
        <v>10373</v>
      </c>
      <c r="D167" s="137" t="s">
        <v>4697</v>
      </c>
      <c r="E167" s="137" t="s">
        <v>4694</v>
      </c>
      <c r="F167" s="137" t="s">
        <v>4703</v>
      </c>
      <c r="G167" s="137" t="s">
        <v>4696</v>
      </c>
    </row>
    <row r="168" spans="1:7">
      <c r="A168" s="134">
        <v>38967</v>
      </c>
      <c r="B168" s="135" t="s">
        <v>2782</v>
      </c>
      <c r="C168" s="136">
        <v>12164</v>
      </c>
      <c r="D168" s="137" t="s">
        <v>4697</v>
      </c>
      <c r="E168" s="137" t="s">
        <v>4694</v>
      </c>
      <c r="F168" s="137" t="s">
        <v>4703</v>
      </c>
      <c r="G168" s="137" t="s">
        <v>4696</v>
      </c>
    </row>
    <row r="169" spans="1:7">
      <c r="A169" s="134">
        <v>38967</v>
      </c>
      <c r="B169" s="135" t="s">
        <v>2782</v>
      </c>
      <c r="C169" s="136">
        <v>250</v>
      </c>
      <c r="D169" s="137" t="s">
        <v>4701</v>
      </c>
      <c r="E169" s="137" t="s">
        <v>4694</v>
      </c>
      <c r="F169" s="137" t="s">
        <v>4702</v>
      </c>
      <c r="G169" s="137" t="s">
        <v>4696</v>
      </c>
    </row>
    <row r="170" spans="1:7">
      <c r="A170" s="134">
        <v>38967</v>
      </c>
      <c r="B170" s="135" t="s">
        <v>2782</v>
      </c>
      <c r="C170" s="136">
        <v>2878</v>
      </c>
      <c r="D170" s="137" t="s">
        <v>4701</v>
      </c>
      <c r="E170" s="137" t="s">
        <v>4694</v>
      </c>
      <c r="F170" s="137" t="s">
        <v>4702</v>
      </c>
      <c r="G170" s="137" t="s">
        <v>4696</v>
      </c>
    </row>
    <row r="171" spans="1:7">
      <c r="A171" s="134">
        <v>38967</v>
      </c>
      <c r="B171" s="135" t="s">
        <v>2782</v>
      </c>
      <c r="C171" s="136">
        <v>344</v>
      </c>
      <c r="D171" s="137" t="s">
        <v>4700</v>
      </c>
      <c r="E171" s="137" t="s">
        <v>4694</v>
      </c>
      <c r="F171" s="137" t="s">
        <v>4703</v>
      </c>
      <c r="G171" s="137" t="s">
        <v>4696</v>
      </c>
    </row>
    <row r="172" spans="1:7">
      <c r="A172" s="134">
        <v>38967</v>
      </c>
      <c r="B172" s="135" t="s">
        <v>2782</v>
      </c>
      <c r="C172" s="136">
        <v>4000</v>
      </c>
      <c r="D172" s="137" t="s">
        <v>4700</v>
      </c>
      <c r="E172" s="137" t="s">
        <v>4698</v>
      </c>
      <c r="F172" s="137" t="s">
        <v>4702</v>
      </c>
      <c r="G172" s="137" t="s">
        <v>4696</v>
      </c>
    </row>
    <row r="173" spans="1:7">
      <c r="A173" s="134">
        <v>38967</v>
      </c>
      <c r="B173" s="135" t="s">
        <v>2782</v>
      </c>
      <c r="C173" s="136">
        <v>12000</v>
      </c>
      <c r="D173" s="137" t="s">
        <v>4697</v>
      </c>
      <c r="E173" s="137" t="s">
        <v>4694</v>
      </c>
      <c r="F173" s="137" t="s">
        <v>4702</v>
      </c>
      <c r="G173" s="137" t="s">
        <v>4696</v>
      </c>
    </row>
    <row r="174" spans="1:7">
      <c r="A174" s="134">
        <v>38967</v>
      </c>
      <c r="B174" s="135" t="s">
        <v>2782</v>
      </c>
      <c r="C174" s="136">
        <v>7277</v>
      </c>
      <c r="D174" s="137" t="s">
        <v>4693</v>
      </c>
      <c r="E174" s="137" t="s">
        <v>4694</v>
      </c>
      <c r="F174" s="137" t="s">
        <v>4702</v>
      </c>
      <c r="G174" s="137" t="s">
        <v>4696</v>
      </c>
    </row>
    <row r="175" spans="1:7">
      <c r="A175" s="134">
        <v>38967</v>
      </c>
      <c r="B175" s="135" t="s">
        <v>2782</v>
      </c>
      <c r="C175" s="136">
        <v>11000</v>
      </c>
      <c r="D175" s="137" t="s">
        <v>4697</v>
      </c>
      <c r="E175" s="137" t="s">
        <v>4694</v>
      </c>
      <c r="F175" s="137" t="s">
        <v>4695</v>
      </c>
      <c r="G175" s="137" t="s">
        <v>4699</v>
      </c>
    </row>
    <row r="176" spans="1:7">
      <c r="A176" s="134">
        <v>38967</v>
      </c>
      <c r="B176" s="135" t="s">
        <v>2782</v>
      </c>
      <c r="C176" s="136">
        <v>4000</v>
      </c>
      <c r="D176" s="137" t="s">
        <v>4700</v>
      </c>
      <c r="E176" s="137" t="s">
        <v>4694</v>
      </c>
      <c r="F176" s="137" t="s">
        <v>4695</v>
      </c>
      <c r="G176" s="137" t="s">
        <v>4699</v>
      </c>
    </row>
    <row r="177" spans="1:7">
      <c r="A177" s="134">
        <v>38967</v>
      </c>
      <c r="B177" s="135" t="s">
        <v>2782</v>
      </c>
      <c r="C177" s="136">
        <v>5282</v>
      </c>
      <c r="D177" s="137" t="s">
        <v>4700</v>
      </c>
      <c r="E177" s="137" t="s">
        <v>4698</v>
      </c>
      <c r="F177" s="137" t="s">
        <v>4695</v>
      </c>
      <c r="G177" s="137" t="s">
        <v>4696</v>
      </c>
    </row>
    <row r="178" spans="1:7">
      <c r="A178" s="134">
        <v>38967</v>
      </c>
      <c r="B178" s="135" t="s">
        <v>2782</v>
      </c>
      <c r="C178" s="136">
        <v>14974</v>
      </c>
      <c r="D178" s="137" t="s">
        <v>4700</v>
      </c>
      <c r="E178" s="137" t="s">
        <v>4698</v>
      </c>
      <c r="F178" s="137" t="s">
        <v>4695</v>
      </c>
      <c r="G178" s="137" t="s">
        <v>4696</v>
      </c>
    </row>
    <row r="179" spans="1:7">
      <c r="A179" s="134">
        <v>38967</v>
      </c>
      <c r="B179" s="135" t="s">
        <v>2782</v>
      </c>
      <c r="C179" s="136">
        <v>500</v>
      </c>
      <c r="D179" s="137" t="s">
        <v>4700</v>
      </c>
      <c r="E179" s="137" t="s">
        <v>4694</v>
      </c>
      <c r="F179" s="137" t="s">
        <v>4702</v>
      </c>
      <c r="G179" s="137" t="s">
        <v>4696</v>
      </c>
    </row>
    <row r="180" spans="1:7">
      <c r="A180" s="134">
        <v>38967</v>
      </c>
      <c r="B180" s="135" t="s">
        <v>2782</v>
      </c>
      <c r="C180" s="136">
        <v>13390</v>
      </c>
      <c r="D180" s="137" t="s">
        <v>4701</v>
      </c>
      <c r="E180" s="137" t="s">
        <v>4694</v>
      </c>
      <c r="F180" s="137" t="s">
        <v>4695</v>
      </c>
      <c r="G180" s="137" t="s">
        <v>4699</v>
      </c>
    </row>
    <row r="181" spans="1:7">
      <c r="A181" s="134">
        <v>38967</v>
      </c>
      <c r="B181" s="135" t="s">
        <v>2782</v>
      </c>
      <c r="C181" s="136">
        <v>12063</v>
      </c>
      <c r="D181" s="137" t="s">
        <v>4701</v>
      </c>
      <c r="E181" s="137" t="s">
        <v>4694</v>
      </c>
      <c r="F181" s="137" t="s">
        <v>4703</v>
      </c>
      <c r="G181" s="137" t="s">
        <v>4699</v>
      </c>
    </row>
    <row r="182" spans="1:7">
      <c r="A182" s="134">
        <v>38967</v>
      </c>
      <c r="B182" s="135" t="s">
        <v>2782</v>
      </c>
      <c r="C182" s="136">
        <v>500</v>
      </c>
      <c r="D182" s="137" t="s">
        <v>4700</v>
      </c>
      <c r="E182" s="137" t="s">
        <v>4694</v>
      </c>
      <c r="F182" s="137" t="s">
        <v>4703</v>
      </c>
      <c r="G182" s="137" t="s">
        <v>4696</v>
      </c>
    </row>
    <row r="183" spans="1:7">
      <c r="A183" s="134">
        <v>38967</v>
      </c>
      <c r="B183" s="135" t="s">
        <v>2782</v>
      </c>
      <c r="C183" s="136">
        <v>600</v>
      </c>
      <c r="D183" s="137" t="s">
        <v>4701</v>
      </c>
      <c r="E183" s="137" t="s">
        <v>4694</v>
      </c>
      <c r="F183" s="137" t="s">
        <v>4695</v>
      </c>
      <c r="G183" s="137" t="s">
        <v>4696</v>
      </c>
    </row>
    <row r="184" spans="1:7">
      <c r="A184" s="134">
        <v>38967</v>
      </c>
      <c r="B184" s="135" t="s">
        <v>2782</v>
      </c>
      <c r="C184" s="136">
        <v>15703</v>
      </c>
      <c r="D184" s="137" t="s">
        <v>4697</v>
      </c>
      <c r="E184" s="137" t="s">
        <v>4694</v>
      </c>
      <c r="F184" s="137" t="s">
        <v>4695</v>
      </c>
      <c r="G184" s="137" t="s">
        <v>4696</v>
      </c>
    </row>
    <row r="185" spans="1:7">
      <c r="A185" s="134">
        <v>38967</v>
      </c>
      <c r="B185" s="135" t="s">
        <v>2782</v>
      </c>
      <c r="C185" s="136">
        <v>8000</v>
      </c>
      <c r="D185" s="137" t="s">
        <v>4701</v>
      </c>
      <c r="E185" s="137" t="s">
        <v>4698</v>
      </c>
      <c r="F185" s="137" t="s">
        <v>4695</v>
      </c>
      <c r="G185" s="137" t="s">
        <v>4696</v>
      </c>
    </row>
    <row r="186" spans="1:7">
      <c r="A186" s="134">
        <v>38967</v>
      </c>
      <c r="B186" s="135" t="s">
        <v>2782</v>
      </c>
      <c r="C186" s="136">
        <v>14548</v>
      </c>
      <c r="D186" s="137" t="s">
        <v>4697</v>
      </c>
      <c r="E186" s="137" t="s">
        <v>4694</v>
      </c>
      <c r="F186" s="137" t="s">
        <v>4695</v>
      </c>
      <c r="G186" s="137" t="s">
        <v>4696</v>
      </c>
    </row>
    <row r="187" spans="1:7">
      <c r="A187" s="134">
        <v>38967</v>
      </c>
      <c r="B187" s="135" t="s">
        <v>2782</v>
      </c>
      <c r="C187" s="136">
        <v>13903</v>
      </c>
      <c r="D187" s="137" t="s">
        <v>4697</v>
      </c>
      <c r="E187" s="137" t="s">
        <v>4694</v>
      </c>
      <c r="F187" s="137" t="s">
        <v>4695</v>
      </c>
      <c r="G187" s="137" t="s">
        <v>4696</v>
      </c>
    </row>
    <row r="188" spans="1:7">
      <c r="A188" s="134">
        <v>38967</v>
      </c>
      <c r="B188" s="135" t="s">
        <v>2782</v>
      </c>
      <c r="C188" s="136">
        <v>6307</v>
      </c>
      <c r="D188" s="137" t="s">
        <v>4701</v>
      </c>
      <c r="E188" s="137" t="s">
        <v>4698</v>
      </c>
      <c r="F188" s="137" t="s">
        <v>4702</v>
      </c>
      <c r="G188" s="137" t="s">
        <v>4696</v>
      </c>
    </row>
    <row r="189" spans="1:7">
      <c r="A189" s="134">
        <v>38967</v>
      </c>
      <c r="B189" s="135" t="s">
        <v>2782</v>
      </c>
      <c r="C189" s="136">
        <v>3171</v>
      </c>
      <c r="D189" s="137" t="s">
        <v>4700</v>
      </c>
      <c r="E189" s="137" t="s">
        <v>4694</v>
      </c>
      <c r="F189" s="137" t="s">
        <v>4703</v>
      </c>
      <c r="G189" s="137" t="s">
        <v>4696</v>
      </c>
    </row>
    <row r="190" spans="1:7">
      <c r="A190" s="134">
        <v>38967</v>
      </c>
      <c r="B190" s="135" t="s">
        <v>2782</v>
      </c>
      <c r="C190" s="136">
        <v>6202</v>
      </c>
      <c r="D190" s="137" t="s">
        <v>4701</v>
      </c>
      <c r="E190" s="137" t="s">
        <v>4698</v>
      </c>
      <c r="F190" s="137" t="s">
        <v>4695</v>
      </c>
      <c r="G190" s="137" t="s">
        <v>4696</v>
      </c>
    </row>
    <row r="191" spans="1:7">
      <c r="A191" s="134">
        <v>38967</v>
      </c>
      <c r="B191" s="135" t="s">
        <v>2782</v>
      </c>
      <c r="C191" s="136">
        <v>9009</v>
      </c>
      <c r="D191" s="137" t="s">
        <v>4700</v>
      </c>
      <c r="E191" s="137" t="s">
        <v>4698</v>
      </c>
      <c r="F191" s="137" t="s">
        <v>4695</v>
      </c>
      <c r="G191" s="137" t="s">
        <v>4699</v>
      </c>
    </row>
    <row r="192" spans="1:7">
      <c r="A192" s="134">
        <v>38967</v>
      </c>
      <c r="B192" s="135" t="s">
        <v>2782</v>
      </c>
      <c r="C192" s="136">
        <v>245</v>
      </c>
      <c r="D192" s="137" t="s">
        <v>4700</v>
      </c>
      <c r="E192" s="137" t="s">
        <v>4694</v>
      </c>
      <c r="F192" s="137" t="s">
        <v>4702</v>
      </c>
      <c r="G192" s="137" t="s">
        <v>4696</v>
      </c>
    </row>
    <row r="193" spans="1:7">
      <c r="A193" s="134">
        <v>38967</v>
      </c>
      <c r="B193" s="135" t="s">
        <v>2782</v>
      </c>
      <c r="C193" s="136">
        <v>400</v>
      </c>
      <c r="D193" s="137" t="s">
        <v>4700</v>
      </c>
      <c r="E193" s="137" t="s">
        <v>4694</v>
      </c>
      <c r="F193" s="137" t="s">
        <v>4695</v>
      </c>
      <c r="G193" s="137" t="s">
        <v>4696</v>
      </c>
    </row>
    <row r="194" spans="1:7">
      <c r="A194" s="134">
        <v>38967</v>
      </c>
      <c r="B194" s="135" t="s">
        <v>2782</v>
      </c>
      <c r="C194" s="136">
        <v>11594</v>
      </c>
      <c r="D194" s="137" t="s">
        <v>4697</v>
      </c>
      <c r="E194" s="137" t="s">
        <v>4698</v>
      </c>
      <c r="F194" s="137" t="s">
        <v>4695</v>
      </c>
      <c r="G194" s="137" t="s">
        <v>4699</v>
      </c>
    </row>
    <row r="195" spans="1:7">
      <c r="A195" s="134">
        <v>38967</v>
      </c>
      <c r="B195" s="135" t="s">
        <v>2782</v>
      </c>
      <c r="C195" s="136">
        <v>35000</v>
      </c>
      <c r="D195" s="137" t="s">
        <v>4697</v>
      </c>
      <c r="E195" s="137" t="s">
        <v>4694</v>
      </c>
      <c r="F195" s="137" t="s">
        <v>4695</v>
      </c>
      <c r="G195" s="137" t="s">
        <v>4696</v>
      </c>
    </row>
    <row r="196" spans="1:7">
      <c r="A196" s="134">
        <v>38967</v>
      </c>
      <c r="B196" s="135" t="s">
        <v>2782</v>
      </c>
      <c r="C196" s="136">
        <v>5000</v>
      </c>
      <c r="D196" s="137" t="s">
        <v>4701</v>
      </c>
      <c r="E196" s="137" t="s">
        <v>4694</v>
      </c>
      <c r="F196" s="137" t="s">
        <v>4695</v>
      </c>
      <c r="G196" s="137" t="s">
        <v>4699</v>
      </c>
    </row>
    <row r="197" spans="1:7">
      <c r="A197" s="134">
        <v>38967</v>
      </c>
      <c r="B197" s="135" t="s">
        <v>2782</v>
      </c>
      <c r="C197" s="136">
        <v>500</v>
      </c>
      <c r="D197" s="137" t="s">
        <v>4700</v>
      </c>
      <c r="E197" s="137" t="s">
        <v>4694</v>
      </c>
      <c r="F197" s="137" t="s">
        <v>4703</v>
      </c>
      <c r="G197" s="137" t="s">
        <v>4696</v>
      </c>
    </row>
    <row r="198" spans="1:7">
      <c r="A198" s="134">
        <v>38967</v>
      </c>
      <c r="B198" s="135" t="s">
        <v>2782</v>
      </c>
      <c r="C198" s="136">
        <v>7865</v>
      </c>
      <c r="D198" s="137" t="s">
        <v>4700</v>
      </c>
      <c r="E198" s="137" t="s">
        <v>4698</v>
      </c>
      <c r="F198" s="137" t="s">
        <v>4695</v>
      </c>
      <c r="G198" s="137" t="s">
        <v>4699</v>
      </c>
    </row>
    <row r="199" spans="1:7">
      <c r="A199" s="134">
        <v>38967</v>
      </c>
      <c r="B199" s="135" t="s">
        <v>2782</v>
      </c>
      <c r="C199" s="136">
        <v>4198</v>
      </c>
      <c r="D199" s="137" t="s">
        <v>4697</v>
      </c>
      <c r="E199" s="137" t="s">
        <v>4694</v>
      </c>
      <c r="F199" s="137" t="s">
        <v>4702</v>
      </c>
      <c r="G199" s="137" t="s">
        <v>4696</v>
      </c>
    </row>
    <row r="200" spans="1:7">
      <c r="A200" s="134">
        <v>38967</v>
      </c>
      <c r="B200" s="135" t="s">
        <v>2782</v>
      </c>
      <c r="C200" s="136">
        <v>500</v>
      </c>
      <c r="D200" s="137" t="s">
        <v>4700</v>
      </c>
      <c r="E200" s="137" t="s">
        <v>4694</v>
      </c>
      <c r="F200" s="137" t="s">
        <v>4702</v>
      </c>
      <c r="G200" s="137" t="s">
        <v>4696</v>
      </c>
    </row>
    <row r="201" spans="1:7">
      <c r="A201" s="134">
        <v>38967</v>
      </c>
      <c r="B201" s="135" t="s">
        <v>2782</v>
      </c>
      <c r="C201" s="136">
        <v>4535</v>
      </c>
      <c r="D201" s="137" t="s">
        <v>4700</v>
      </c>
      <c r="E201" s="137" t="s">
        <v>4694</v>
      </c>
      <c r="F201" s="137" t="s">
        <v>4702</v>
      </c>
      <c r="G201" s="137" t="s">
        <v>4699</v>
      </c>
    </row>
    <row r="202" spans="1:7">
      <c r="A202" s="134">
        <v>38967</v>
      </c>
      <c r="B202" s="135" t="s">
        <v>2782</v>
      </c>
      <c r="C202" s="136">
        <v>240</v>
      </c>
      <c r="D202" s="137" t="s">
        <v>4700</v>
      </c>
      <c r="E202" s="137" t="s">
        <v>4694</v>
      </c>
      <c r="F202" s="137" t="s">
        <v>4695</v>
      </c>
      <c r="G202" s="137" t="s">
        <v>4696</v>
      </c>
    </row>
    <row r="203" spans="1:7">
      <c r="A203" s="134">
        <v>38967</v>
      </c>
      <c r="B203" s="135" t="s">
        <v>2782</v>
      </c>
      <c r="C203" s="136">
        <v>100</v>
      </c>
      <c r="D203" s="137" t="s">
        <v>4700</v>
      </c>
      <c r="E203" s="137" t="s">
        <v>4694</v>
      </c>
      <c r="F203" s="137" t="s">
        <v>4695</v>
      </c>
      <c r="G203" s="137" t="s">
        <v>4696</v>
      </c>
    </row>
    <row r="204" spans="1:7">
      <c r="A204" s="134">
        <v>38967</v>
      </c>
      <c r="B204" s="135" t="s">
        <v>2782</v>
      </c>
      <c r="C204" s="136">
        <v>13000</v>
      </c>
      <c r="D204" s="137" t="s">
        <v>4697</v>
      </c>
      <c r="E204" s="137" t="s">
        <v>4694</v>
      </c>
      <c r="F204" s="137" t="s">
        <v>4695</v>
      </c>
      <c r="G204" s="137" t="s">
        <v>4696</v>
      </c>
    </row>
    <row r="205" spans="1:7">
      <c r="A205" s="134">
        <v>38967</v>
      </c>
      <c r="B205" s="135" t="s">
        <v>2782</v>
      </c>
      <c r="C205" s="136">
        <v>4000</v>
      </c>
      <c r="D205" s="137" t="s">
        <v>4701</v>
      </c>
      <c r="E205" s="137" t="s">
        <v>4694</v>
      </c>
      <c r="F205" s="137" t="s">
        <v>4695</v>
      </c>
      <c r="G205" s="137" t="s">
        <v>4696</v>
      </c>
    </row>
    <row r="206" spans="1:7">
      <c r="A206" s="134">
        <v>38967</v>
      </c>
      <c r="B206" s="135" t="s">
        <v>2782</v>
      </c>
      <c r="C206" s="136">
        <v>17000</v>
      </c>
      <c r="D206" s="137" t="s">
        <v>4697</v>
      </c>
      <c r="E206" s="137" t="s">
        <v>4698</v>
      </c>
      <c r="F206" s="137" t="s">
        <v>4695</v>
      </c>
      <c r="G206" s="137" t="s">
        <v>4696</v>
      </c>
    </row>
    <row r="207" spans="1:7">
      <c r="A207" s="134">
        <v>38967</v>
      </c>
      <c r="B207" s="135" t="s">
        <v>2782</v>
      </c>
      <c r="C207" s="136">
        <v>75000</v>
      </c>
      <c r="D207" s="137" t="s">
        <v>4697</v>
      </c>
      <c r="E207" s="137" t="s">
        <v>4694</v>
      </c>
      <c r="F207" s="137" t="s">
        <v>4702</v>
      </c>
      <c r="G207" s="137" t="s">
        <v>4699</v>
      </c>
    </row>
    <row r="208" spans="1:7">
      <c r="A208" s="134">
        <v>38967</v>
      </c>
      <c r="B208" s="135" t="s">
        <v>2782</v>
      </c>
      <c r="C208" s="136">
        <v>13428</v>
      </c>
      <c r="D208" s="137" t="s">
        <v>4697</v>
      </c>
      <c r="E208" s="137" t="s">
        <v>4694</v>
      </c>
      <c r="F208" s="137" t="s">
        <v>4695</v>
      </c>
      <c r="G208" s="137" t="s">
        <v>4696</v>
      </c>
    </row>
    <row r="209" spans="1:7">
      <c r="A209" s="134">
        <v>38967</v>
      </c>
      <c r="B209" s="135" t="s">
        <v>2782</v>
      </c>
      <c r="C209" s="136">
        <v>2000</v>
      </c>
      <c r="D209" s="137" t="s">
        <v>4693</v>
      </c>
      <c r="E209" s="137" t="s">
        <v>4694</v>
      </c>
      <c r="F209" s="137" t="s">
        <v>4703</v>
      </c>
      <c r="G209" s="137" t="s">
        <v>4696</v>
      </c>
    </row>
    <row r="210" spans="1:7">
      <c r="A210" s="134">
        <v>38967</v>
      </c>
      <c r="B210" s="135" t="s">
        <v>2782</v>
      </c>
      <c r="C210" s="136">
        <v>2749</v>
      </c>
      <c r="D210" s="137" t="s">
        <v>4700</v>
      </c>
      <c r="E210" s="137" t="s">
        <v>4694</v>
      </c>
      <c r="F210" s="137" t="s">
        <v>4695</v>
      </c>
      <c r="G210" s="137" t="s">
        <v>4699</v>
      </c>
    </row>
    <row r="211" spans="1:7">
      <c r="A211" s="134">
        <v>38967</v>
      </c>
      <c r="B211" s="135" t="s">
        <v>2782</v>
      </c>
      <c r="C211" s="136">
        <v>3000</v>
      </c>
      <c r="D211" s="137" t="s">
        <v>4700</v>
      </c>
      <c r="E211" s="137" t="s">
        <v>4694</v>
      </c>
      <c r="F211" s="137" t="s">
        <v>4695</v>
      </c>
      <c r="G211" s="137" t="s">
        <v>4696</v>
      </c>
    </row>
    <row r="212" spans="1:7">
      <c r="A212" s="134">
        <v>38967</v>
      </c>
      <c r="B212" s="135" t="s">
        <v>2782</v>
      </c>
      <c r="C212" s="136">
        <v>11721</v>
      </c>
      <c r="D212" s="137" t="s">
        <v>4701</v>
      </c>
      <c r="E212" s="137" t="s">
        <v>4694</v>
      </c>
      <c r="F212" s="137" t="s">
        <v>4695</v>
      </c>
      <c r="G212" s="137" t="s">
        <v>4699</v>
      </c>
    </row>
    <row r="213" spans="1:7">
      <c r="A213" s="134">
        <v>38967</v>
      </c>
      <c r="B213" s="135" t="s">
        <v>2782</v>
      </c>
      <c r="C213" s="136">
        <v>4006</v>
      </c>
      <c r="D213" s="137" t="s">
        <v>4701</v>
      </c>
      <c r="E213" s="137" t="s">
        <v>4694</v>
      </c>
      <c r="F213" s="137" t="s">
        <v>4702</v>
      </c>
      <c r="G213" s="137" t="s">
        <v>4699</v>
      </c>
    </row>
    <row r="214" spans="1:7">
      <c r="A214" s="134">
        <v>38967</v>
      </c>
      <c r="B214" s="135" t="s">
        <v>2782</v>
      </c>
      <c r="C214" s="136">
        <v>50000</v>
      </c>
      <c r="D214" s="137" t="s">
        <v>4697</v>
      </c>
      <c r="E214" s="137" t="s">
        <v>4694</v>
      </c>
      <c r="F214" s="137" t="s">
        <v>4702</v>
      </c>
      <c r="G214" s="137" t="s">
        <v>4696</v>
      </c>
    </row>
    <row r="215" spans="1:7">
      <c r="A215" s="134">
        <v>38967</v>
      </c>
      <c r="B215" s="135" t="s">
        <v>2782</v>
      </c>
      <c r="C215" s="136">
        <v>10492</v>
      </c>
      <c r="D215" s="137" t="s">
        <v>4700</v>
      </c>
      <c r="E215" s="137" t="s">
        <v>4694</v>
      </c>
      <c r="F215" s="137" t="s">
        <v>4702</v>
      </c>
      <c r="G215" s="137" t="s">
        <v>4696</v>
      </c>
    </row>
    <row r="216" spans="1:7">
      <c r="A216" s="134">
        <v>38967</v>
      </c>
      <c r="B216" s="135" t="s">
        <v>2782</v>
      </c>
      <c r="C216" s="136">
        <v>14000</v>
      </c>
      <c r="D216" s="137" t="s">
        <v>4697</v>
      </c>
      <c r="E216" s="137" t="s">
        <v>4698</v>
      </c>
      <c r="F216" s="137" t="s">
        <v>4702</v>
      </c>
      <c r="G216" s="137" t="s">
        <v>4696</v>
      </c>
    </row>
    <row r="217" spans="1:7">
      <c r="A217" s="134">
        <v>38967</v>
      </c>
      <c r="B217" s="135" t="s">
        <v>2782</v>
      </c>
      <c r="C217" s="136">
        <v>16000</v>
      </c>
      <c r="D217" s="137" t="s">
        <v>4697</v>
      </c>
      <c r="E217" s="137" t="s">
        <v>4694</v>
      </c>
      <c r="F217" s="137" t="s">
        <v>4695</v>
      </c>
      <c r="G217" s="137" t="s">
        <v>4699</v>
      </c>
    </row>
    <row r="218" spans="1:7">
      <c r="A218" s="134">
        <v>38967</v>
      </c>
      <c r="B218" s="135" t="s">
        <v>2782</v>
      </c>
      <c r="C218" s="136">
        <v>4000</v>
      </c>
      <c r="D218" s="137" t="s">
        <v>4700</v>
      </c>
      <c r="E218" s="137" t="s">
        <v>4694</v>
      </c>
      <c r="F218" s="137" t="s">
        <v>4703</v>
      </c>
      <c r="G218" s="137" t="s">
        <v>4699</v>
      </c>
    </row>
    <row r="219" spans="1:7">
      <c r="A219" s="134">
        <v>38968</v>
      </c>
      <c r="B219" s="135" t="s">
        <v>2783</v>
      </c>
      <c r="C219" s="136">
        <v>9000</v>
      </c>
      <c r="D219" s="137" t="s">
        <v>4693</v>
      </c>
      <c r="E219" s="137" t="s">
        <v>4694</v>
      </c>
      <c r="F219" s="137" t="s">
        <v>4695</v>
      </c>
      <c r="G219" s="137" t="s">
        <v>4696</v>
      </c>
    </row>
    <row r="220" spans="1:7">
      <c r="A220" s="134">
        <v>38968</v>
      </c>
      <c r="B220" s="135" t="s">
        <v>2783</v>
      </c>
      <c r="C220" s="136">
        <v>4000</v>
      </c>
      <c r="D220" s="137" t="s">
        <v>4700</v>
      </c>
      <c r="E220" s="137" t="s">
        <v>4694</v>
      </c>
      <c r="F220" s="137" t="s">
        <v>4702</v>
      </c>
      <c r="G220" s="137" t="s">
        <v>4696</v>
      </c>
    </row>
    <row r="221" spans="1:7">
      <c r="A221" s="134">
        <v>38968</v>
      </c>
      <c r="B221" s="135" t="s">
        <v>2783</v>
      </c>
      <c r="C221" s="136">
        <v>14969</v>
      </c>
      <c r="D221" s="137" t="s">
        <v>4697</v>
      </c>
      <c r="E221" s="137" t="s">
        <v>4698</v>
      </c>
      <c r="F221" s="137" t="s">
        <v>4703</v>
      </c>
      <c r="G221" s="137" t="s">
        <v>4699</v>
      </c>
    </row>
    <row r="222" spans="1:7">
      <c r="A222" s="134">
        <v>38968</v>
      </c>
      <c r="B222" s="135" t="s">
        <v>2783</v>
      </c>
      <c r="C222" s="136">
        <v>8915</v>
      </c>
      <c r="D222" s="137" t="s">
        <v>4701</v>
      </c>
      <c r="E222" s="137" t="s">
        <v>4694</v>
      </c>
      <c r="F222" s="137" t="s">
        <v>4695</v>
      </c>
      <c r="G222" s="137" t="s">
        <v>4699</v>
      </c>
    </row>
    <row r="223" spans="1:7">
      <c r="A223" s="134">
        <v>38968</v>
      </c>
      <c r="B223" s="135" t="s">
        <v>2783</v>
      </c>
      <c r="C223" s="136">
        <v>6000</v>
      </c>
      <c r="D223" s="137" t="s">
        <v>4700</v>
      </c>
      <c r="E223" s="137" t="s">
        <v>4698</v>
      </c>
      <c r="F223" s="137" t="s">
        <v>4703</v>
      </c>
      <c r="G223" s="137" t="s">
        <v>4696</v>
      </c>
    </row>
    <row r="224" spans="1:7">
      <c r="A224" s="134">
        <v>38968</v>
      </c>
      <c r="B224" s="135" t="s">
        <v>2783</v>
      </c>
      <c r="C224" s="136">
        <v>4853</v>
      </c>
      <c r="D224" s="137" t="s">
        <v>4701</v>
      </c>
      <c r="E224" s="137" t="s">
        <v>4694</v>
      </c>
      <c r="F224" s="137" t="s">
        <v>4695</v>
      </c>
      <c r="G224" s="137" t="s">
        <v>4696</v>
      </c>
    </row>
    <row r="225" spans="1:7">
      <c r="A225" s="134">
        <v>38968</v>
      </c>
      <c r="B225" s="135" t="s">
        <v>2783</v>
      </c>
      <c r="C225" s="136">
        <v>3434</v>
      </c>
      <c r="D225" s="137" t="s">
        <v>4700</v>
      </c>
      <c r="E225" s="137" t="s">
        <v>4694</v>
      </c>
      <c r="F225" s="137" t="s">
        <v>4695</v>
      </c>
      <c r="G225" s="137" t="s">
        <v>4696</v>
      </c>
    </row>
    <row r="226" spans="1:7">
      <c r="A226" s="134">
        <v>38968</v>
      </c>
      <c r="B226" s="135" t="s">
        <v>2783</v>
      </c>
      <c r="C226" s="136">
        <v>4000</v>
      </c>
      <c r="D226" s="137" t="s">
        <v>4700</v>
      </c>
      <c r="E226" s="137" t="s">
        <v>4694</v>
      </c>
      <c r="F226" s="137" t="s">
        <v>4695</v>
      </c>
      <c r="G226" s="137" t="s">
        <v>4696</v>
      </c>
    </row>
    <row r="227" spans="1:7">
      <c r="A227" s="134">
        <v>38968</v>
      </c>
      <c r="B227" s="135" t="s">
        <v>2783</v>
      </c>
      <c r="C227" s="136">
        <v>500</v>
      </c>
      <c r="D227" s="137" t="s">
        <v>4701</v>
      </c>
      <c r="E227" s="137" t="s">
        <v>4694</v>
      </c>
      <c r="F227" s="137" t="s">
        <v>4703</v>
      </c>
      <c r="G227" s="137" t="s">
        <v>4696</v>
      </c>
    </row>
    <row r="228" spans="1:7">
      <c r="A228" s="134">
        <v>38968</v>
      </c>
      <c r="B228" s="135" t="s">
        <v>2783</v>
      </c>
      <c r="C228" s="136">
        <v>5570</v>
      </c>
      <c r="D228" s="137" t="s">
        <v>4700</v>
      </c>
      <c r="E228" s="137" t="s">
        <v>4694</v>
      </c>
      <c r="F228" s="137" t="s">
        <v>4702</v>
      </c>
      <c r="G228" s="137" t="s">
        <v>4699</v>
      </c>
    </row>
    <row r="229" spans="1:7">
      <c r="A229" s="134">
        <v>38968</v>
      </c>
      <c r="B229" s="135" t="s">
        <v>2783</v>
      </c>
      <c r="C229" s="136">
        <v>3845</v>
      </c>
      <c r="D229" s="137" t="s">
        <v>4701</v>
      </c>
      <c r="E229" s="137" t="s">
        <v>4698</v>
      </c>
      <c r="F229" s="137" t="s">
        <v>4703</v>
      </c>
      <c r="G229" s="137" t="s">
        <v>4696</v>
      </c>
    </row>
    <row r="230" spans="1:7">
      <c r="A230" s="134">
        <v>38968</v>
      </c>
      <c r="B230" s="135" t="s">
        <v>2783</v>
      </c>
      <c r="C230" s="136">
        <v>8815</v>
      </c>
      <c r="D230" s="137" t="s">
        <v>4701</v>
      </c>
      <c r="E230" s="137" t="s">
        <v>4698</v>
      </c>
      <c r="F230" s="137" t="s">
        <v>4695</v>
      </c>
      <c r="G230" s="137" t="s">
        <v>4696</v>
      </c>
    </row>
    <row r="231" spans="1:7">
      <c r="A231" s="134">
        <v>38968</v>
      </c>
      <c r="B231" s="135" t="s">
        <v>2783</v>
      </c>
      <c r="C231" s="136">
        <v>4329</v>
      </c>
      <c r="D231" s="137" t="s">
        <v>4697</v>
      </c>
      <c r="E231" s="137" t="s">
        <v>4694</v>
      </c>
      <c r="F231" s="137" t="s">
        <v>4703</v>
      </c>
      <c r="G231" s="137" t="s">
        <v>4699</v>
      </c>
    </row>
    <row r="232" spans="1:7">
      <c r="A232" s="134">
        <v>38968</v>
      </c>
      <c r="B232" s="135" t="s">
        <v>2783</v>
      </c>
      <c r="C232" s="136">
        <v>1000</v>
      </c>
      <c r="D232" s="137" t="s">
        <v>4700</v>
      </c>
      <c r="E232" s="137" t="s">
        <v>4694</v>
      </c>
      <c r="F232" s="137" t="s">
        <v>4695</v>
      </c>
      <c r="G232" s="137" t="s">
        <v>4699</v>
      </c>
    </row>
    <row r="233" spans="1:7">
      <c r="A233" s="134">
        <v>38968</v>
      </c>
      <c r="B233" s="135" t="s">
        <v>2783</v>
      </c>
      <c r="C233" s="136">
        <v>10553</v>
      </c>
      <c r="D233" s="137" t="s">
        <v>4700</v>
      </c>
      <c r="E233" s="137" t="s">
        <v>4694</v>
      </c>
      <c r="F233" s="137" t="s">
        <v>4702</v>
      </c>
      <c r="G233" s="137" t="s">
        <v>4699</v>
      </c>
    </row>
    <row r="234" spans="1:7">
      <c r="A234" s="134">
        <v>38968</v>
      </c>
      <c r="B234" s="135" t="s">
        <v>2783</v>
      </c>
      <c r="C234" s="136">
        <v>500</v>
      </c>
      <c r="D234" s="137" t="s">
        <v>4700</v>
      </c>
      <c r="E234" s="137" t="s">
        <v>4698</v>
      </c>
      <c r="F234" s="137" t="s">
        <v>4703</v>
      </c>
      <c r="G234" s="137" t="s">
        <v>4699</v>
      </c>
    </row>
    <row r="235" spans="1:7">
      <c r="A235" s="134">
        <v>38968</v>
      </c>
      <c r="B235" s="135" t="s">
        <v>2783</v>
      </c>
      <c r="C235" s="136">
        <v>6000</v>
      </c>
      <c r="D235" s="137" t="s">
        <v>4701</v>
      </c>
      <c r="E235" s="137" t="s">
        <v>4694</v>
      </c>
      <c r="F235" s="137" t="s">
        <v>4695</v>
      </c>
      <c r="G235" s="137" t="s">
        <v>4699</v>
      </c>
    </row>
    <row r="236" spans="1:7">
      <c r="A236" s="134">
        <v>38968</v>
      </c>
      <c r="B236" s="135" t="s">
        <v>2783</v>
      </c>
      <c r="C236" s="136">
        <v>12505</v>
      </c>
      <c r="D236" s="137" t="s">
        <v>4697</v>
      </c>
      <c r="E236" s="137" t="s">
        <v>4694</v>
      </c>
      <c r="F236" s="137" t="s">
        <v>4703</v>
      </c>
      <c r="G236" s="137" t="s">
        <v>4699</v>
      </c>
    </row>
    <row r="237" spans="1:7">
      <c r="A237" s="134">
        <v>38968</v>
      </c>
      <c r="B237" s="135" t="s">
        <v>2783</v>
      </c>
      <c r="C237" s="136">
        <v>4681</v>
      </c>
      <c r="D237" s="137" t="s">
        <v>4697</v>
      </c>
      <c r="E237" s="137" t="s">
        <v>4698</v>
      </c>
      <c r="F237" s="137" t="s">
        <v>4703</v>
      </c>
      <c r="G237" s="137" t="s">
        <v>4699</v>
      </c>
    </row>
    <row r="238" spans="1:7">
      <c r="A238" s="134">
        <v>38968</v>
      </c>
      <c r="B238" s="135" t="s">
        <v>2783</v>
      </c>
      <c r="C238" s="136">
        <v>4635</v>
      </c>
      <c r="D238" s="137" t="s">
        <v>4700</v>
      </c>
      <c r="E238" s="137" t="s">
        <v>4694</v>
      </c>
      <c r="F238" s="137" t="s">
        <v>4695</v>
      </c>
      <c r="G238" s="137" t="s">
        <v>4696</v>
      </c>
    </row>
    <row r="239" spans="1:7">
      <c r="A239" s="134">
        <v>38968</v>
      </c>
      <c r="B239" s="135" t="s">
        <v>2783</v>
      </c>
      <c r="C239" s="136">
        <v>8093</v>
      </c>
      <c r="D239" s="137" t="s">
        <v>4700</v>
      </c>
      <c r="E239" s="137" t="s">
        <v>4698</v>
      </c>
      <c r="F239" s="137" t="s">
        <v>4695</v>
      </c>
      <c r="G239" s="137" t="s">
        <v>4699</v>
      </c>
    </row>
    <row r="240" spans="1:7">
      <c r="A240" s="134">
        <v>38968</v>
      </c>
      <c r="B240" s="135" t="s">
        <v>2783</v>
      </c>
      <c r="C240" s="136">
        <v>4000</v>
      </c>
      <c r="D240" s="137" t="s">
        <v>4701</v>
      </c>
      <c r="E240" s="137" t="s">
        <v>4694</v>
      </c>
      <c r="F240" s="137" t="s">
        <v>4702</v>
      </c>
      <c r="G240" s="137" t="s">
        <v>4696</v>
      </c>
    </row>
    <row r="241" spans="1:7">
      <c r="A241" s="134">
        <v>38968</v>
      </c>
      <c r="B241" s="135" t="s">
        <v>2783</v>
      </c>
      <c r="C241" s="136">
        <v>100</v>
      </c>
      <c r="D241" s="137" t="s">
        <v>4700</v>
      </c>
      <c r="E241" s="137" t="s">
        <v>4694</v>
      </c>
      <c r="F241" s="137" t="s">
        <v>4695</v>
      </c>
      <c r="G241" s="137" t="s">
        <v>4696</v>
      </c>
    </row>
    <row r="242" spans="1:7">
      <c r="A242" s="134">
        <v>38968</v>
      </c>
      <c r="B242" s="135" t="s">
        <v>2783</v>
      </c>
      <c r="C242" s="136">
        <v>9154</v>
      </c>
      <c r="D242" s="137" t="s">
        <v>4697</v>
      </c>
      <c r="E242" s="137" t="s">
        <v>4694</v>
      </c>
      <c r="F242" s="137" t="s">
        <v>4695</v>
      </c>
      <c r="G242" s="137" t="s">
        <v>4696</v>
      </c>
    </row>
    <row r="243" spans="1:7">
      <c r="A243" s="134">
        <v>38968</v>
      </c>
      <c r="B243" s="135" t="s">
        <v>2783</v>
      </c>
      <c r="C243" s="136">
        <v>14475</v>
      </c>
      <c r="D243" s="137" t="s">
        <v>4701</v>
      </c>
      <c r="E243" s="137" t="s">
        <v>4698</v>
      </c>
      <c r="F243" s="137" t="s">
        <v>4695</v>
      </c>
      <c r="G243" s="137" t="s">
        <v>4696</v>
      </c>
    </row>
    <row r="244" spans="1:7">
      <c r="A244" s="134">
        <v>38968</v>
      </c>
      <c r="B244" s="135" t="s">
        <v>2783</v>
      </c>
      <c r="C244" s="136">
        <v>12794</v>
      </c>
      <c r="D244" s="137" t="s">
        <v>4700</v>
      </c>
      <c r="E244" s="137" t="s">
        <v>4694</v>
      </c>
      <c r="F244" s="137" t="s">
        <v>4702</v>
      </c>
      <c r="G244" s="137" t="s">
        <v>4696</v>
      </c>
    </row>
    <row r="245" spans="1:7">
      <c r="A245" s="134">
        <v>38968</v>
      </c>
      <c r="B245" s="135" t="s">
        <v>2783</v>
      </c>
      <c r="C245" s="136">
        <v>6674</v>
      </c>
      <c r="D245" s="137" t="s">
        <v>4701</v>
      </c>
      <c r="E245" s="137" t="s">
        <v>4698</v>
      </c>
      <c r="F245" s="137" t="s">
        <v>4702</v>
      </c>
      <c r="G245" s="137" t="s">
        <v>4699</v>
      </c>
    </row>
    <row r="246" spans="1:7">
      <c r="A246" s="134">
        <v>38968</v>
      </c>
      <c r="B246" s="135" t="s">
        <v>2783</v>
      </c>
      <c r="C246" s="136">
        <v>4805</v>
      </c>
      <c r="D246" s="137" t="s">
        <v>4700</v>
      </c>
      <c r="E246" s="137" t="s">
        <v>4694</v>
      </c>
      <c r="F246" s="137" t="s">
        <v>4702</v>
      </c>
      <c r="G246" s="137" t="s">
        <v>4699</v>
      </c>
    </row>
    <row r="247" spans="1:7">
      <c r="A247" s="134">
        <v>38968</v>
      </c>
      <c r="B247" s="135" t="s">
        <v>2783</v>
      </c>
      <c r="C247" s="136">
        <v>8801</v>
      </c>
      <c r="D247" s="137" t="s">
        <v>4697</v>
      </c>
      <c r="E247" s="137" t="s">
        <v>4698</v>
      </c>
      <c r="F247" s="137" t="s">
        <v>4702</v>
      </c>
      <c r="G247" s="137" t="s">
        <v>4699</v>
      </c>
    </row>
    <row r="248" spans="1:7">
      <c r="A248" s="134">
        <v>38968</v>
      </c>
      <c r="B248" s="135" t="s">
        <v>2783</v>
      </c>
      <c r="C248" s="136">
        <v>6794</v>
      </c>
      <c r="D248" s="137" t="s">
        <v>4697</v>
      </c>
      <c r="E248" s="137" t="s">
        <v>4694</v>
      </c>
      <c r="F248" s="137" t="s">
        <v>4703</v>
      </c>
      <c r="G248" s="137" t="s">
        <v>4696</v>
      </c>
    </row>
    <row r="249" spans="1:7">
      <c r="A249" s="134">
        <v>38968</v>
      </c>
      <c r="B249" s="135" t="s">
        <v>2783</v>
      </c>
      <c r="C249" s="136">
        <v>13524</v>
      </c>
      <c r="D249" s="137" t="s">
        <v>4697</v>
      </c>
      <c r="E249" s="137" t="s">
        <v>4698</v>
      </c>
      <c r="F249" s="137" t="s">
        <v>4703</v>
      </c>
      <c r="G249" s="137" t="s">
        <v>4696</v>
      </c>
    </row>
    <row r="250" spans="1:7">
      <c r="A250" s="134">
        <v>38968</v>
      </c>
      <c r="B250" s="135" t="s">
        <v>2783</v>
      </c>
      <c r="C250" s="136">
        <v>8174</v>
      </c>
      <c r="D250" s="137" t="s">
        <v>4697</v>
      </c>
      <c r="E250" s="137" t="s">
        <v>4694</v>
      </c>
      <c r="F250" s="137" t="s">
        <v>4702</v>
      </c>
      <c r="G250" s="137" t="s">
        <v>4696</v>
      </c>
    </row>
    <row r="251" spans="1:7">
      <c r="A251" s="134">
        <v>38968</v>
      </c>
      <c r="B251" s="135" t="s">
        <v>2783</v>
      </c>
      <c r="C251" s="136">
        <v>6586</v>
      </c>
      <c r="D251" s="137" t="s">
        <v>4697</v>
      </c>
      <c r="E251" s="137" t="s">
        <v>4698</v>
      </c>
      <c r="F251" s="137" t="s">
        <v>4703</v>
      </c>
      <c r="G251" s="137" t="s">
        <v>4699</v>
      </c>
    </row>
    <row r="252" spans="1:7">
      <c r="A252" s="134">
        <v>38968</v>
      </c>
      <c r="B252" s="135" t="s">
        <v>2783</v>
      </c>
      <c r="C252" s="136">
        <v>9268</v>
      </c>
      <c r="D252" s="137" t="s">
        <v>4697</v>
      </c>
      <c r="E252" s="137" t="s">
        <v>4698</v>
      </c>
      <c r="F252" s="137" t="s">
        <v>4703</v>
      </c>
      <c r="G252" s="137" t="s">
        <v>4699</v>
      </c>
    </row>
    <row r="253" spans="1:7">
      <c r="A253" s="134">
        <v>38968</v>
      </c>
      <c r="B253" s="135" t="s">
        <v>2783</v>
      </c>
      <c r="C253" s="136">
        <v>12303</v>
      </c>
      <c r="D253" s="137" t="s">
        <v>4697</v>
      </c>
      <c r="E253" s="137" t="s">
        <v>4694</v>
      </c>
      <c r="F253" s="137" t="s">
        <v>4702</v>
      </c>
      <c r="G253" s="137" t="s">
        <v>4696</v>
      </c>
    </row>
    <row r="254" spans="1:7">
      <c r="A254" s="134">
        <v>38968</v>
      </c>
      <c r="B254" s="135" t="s">
        <v>2783</v>
      </c>
      <c r="C254" s="136">
        <v>8512</v>
      </c>
      <c r="D254" s="137" t="s">
        <v>4697</v>
      </c>
      <c r="E254" s="137" t="s">
        <v>4694</v>
      </c>
      <c r="F254" s="137" t="s">
        <v>4703</v>
      </c>
      <c r="G254" s="137" t="s">
        <v>4699</v>
      </c>
    </row>
    <row r="255" spans="1:7">
      <c r="A255" s="134">
        <v>38968</v>
      </c>
      <c r="B255" s="135" t="s">
        <v>2783</v>
      </c>
      <c r="C255" s="136">
        <v>12516</v>
      </c>
      <c r="D255" s="137" t="s">
        <v>4700</v>
      </c>
      <c r="E255" s="137" t="s">
        <v>4694</v>
      </c>
      <c r="F255" s="137" t="s">
        <v>4695</v>
      </c>
      <c r="G255" s="137" t="s">
        <v>4696</v>
      </c>
    </row>
    <row r="256" spans="1:7">
      <c r="A256" s="134">
        <v>38968</v>
      </c>
      <c r="B256" s="135" t="s">
        <v>2783</v>
      </c>
      <c r="C256" s="136">
        <v>10097</v>
      </c>
      <c r="D256" s="137" t="s">
        <v>4697</v>
      </c>
      <c r="E256" s="137" t="s">
        <v>4698</v>
      </c>
      <c r="F256" s="137" t="s">
        <v>4695</v>
      </c>
      <c r="G256" s="137" t="s">
        <v>4696</v>
      </c>
    </row>
    <row r="257" spans="1:7">
      <c r="A257" s="134">
        <v>38971</v>
      </c>
      <c r="B257" s="135" t="s">
        <v>2779</v>
      </c>
      <c r="C257" s="136">
        <v>500</v>
      </c>
      <c r="D257" s="137" t="s">
        <v>4700</v>
      </c>
      <c r="E257" s="137" t="s">
        <v>4698</v>
      </c>
      <c r="F257" s="137" t="s">
        <v>4695</v>
      </c>
      <c r="G257" s="137" t="s">
        <v>4696</v>
      </c>
    </row>
    <row r="258" spans="1:7">
      <c r="A258" s="134">
        <v>38971</v>
      </c>
      <c r="B258" s="135" t="s">
        <v>2779</v>
      </c>
      <c r="C258" s="136">
        <v>9877</v>
      </c>
      <c r="D258" s="137" t="s">
        <v>4701</v>
      </c>
      <c r="E258" s="137" t="s">
        <v>4694</v>
      </c>
      <c r="F258" s="137" t="s">
        <v>4695</v>
      </c>
      <c r="G258" s="137" t="s">
        <v>4696</v>
      </c>
    </row>
    <row r="259" spans="1:7">
      <c r="A259" s="134">
        <v>38971</v>
      </c>
      <c r="B259" s="135" t="s">
        <v>2779</v>
      </c>
      <c r="C259" s="136">
        <v>4915</v>
      </c>
      <c r="D259" s="137" t="s">
        <v>4700</v>
      </c>
      <c r="E259" s="137" t="s">
        <v>4698</v>
      </c>
      <c r="F259" s="137" t="s">
        <v>4695</v>
      </c>
      <c r="G259" s="137" t="s">
        <v>4699</v>
      </c>
    </row>
    <row r="260" spans="1:7">
      <c r="A260" s="134">
        <v>38971</v>
      </c>
      <c r="B260" s="135" t="s">
        <v>2779</v>
      </c>
      <c r="C260" s="136">
        <v>7316</v>
      </c>
      <c r="D260" s="137" t="s">
        <v>4701</v>
      </c>
      <c r="E260" s="137" t="s">
        <v>4698</v>
      </c>
      <c r="F260" s="137" t="s">
        <v>4695</v>
      </c>
      <c r="G260" s="137" t="s">
        <v>4699</v>
      </c>
    </row>
    <row r="261" spans="1:7">
      <c r="A261" s="134">
        <v>38971</v>
      </c>
      <c r="B261" s="135" t="s">
        <v>2779</v>
      </c>
      <c r="C261" s="136">
        <v>4295</v>
      </c>
      <c r="D261" s="137" t="s">
        <v>4700</v>
      </c>
      <c r="E261" s="137" t="s">
        <v>4698</v>
      </c>
      <c r="F261" s="137" t="s">
        <v>4695</v>
      </c>
      <c r="G261" s="137" t="s">
        <v>4699</v>
      </c>
    </row>
    <row r="262" spans="1:7">
      <c r="A262" s="134">
        <v>38971</v>
      </c>
      <c r="B262" s="135" t="s">
        <v>2779</v>
      </c>
      <c r="C262" s="136">
        <v>11935</v>
      </c>
      <c r="D262" s="137" t="s">
        <v>4697</v>
      </c>
      <c r="E262" s="137" t="s">
        <v>4698</v>
      </c>
      <c r="F262" s="137" t="s">
        <v>4702</v>
      </c>
      <c r="G262" s="137" t="s">
        <v>4699</v>
      </c>
    </row>
    <row r="263" spans="1:7">
      <c r="A263" s="134">
        <v>38971</v>
      </c>
      <c r="B263" s="135" t="s">
        <v>2779</v>
      </c>
      <c r="C263" s="136">
        <v>9624</v>
      </c>
      <c r="D263" s="137" t="s">
        <v>4700</v>
      </c>
      <c r="E263" s="137" t="s">
        <v>4698</v>
      </c>
      <c r="F263" s="137" t="s">
        <v>4695</v>
      </c>
      <c r="G263" s="137" t="s">
        <v>4696</v>
      </c>
    </row>
    <row r="264" spans="1:7">
      <c r="A264" s="134">
        <v>38971</v>
      </c>
      <c r="B264" s="135" t="s">
        <v>2779</v>
      </c>
      <c r="C264" s="136">
        <v>10181</v>
      </c>
      <c r="D264" s="137" t="s">
        <v>4697</v>
      </c>
      <c r="E264" s="137" t="s">
        <v>4698</v>
      </c>
      <c r="F264" s="137" t="s">
        <v>4695</v>
      </c>
      <c r="G264" s="137" t="s">
        <v>4699</v>
      </c>
    </row>
    <row r="265" spans="1:7">
      <c r="A265" s="134">
        <v>38971</v>
      </c>
      <c r="B265" s="135" t="s">
        <v>2779</v>
      </c>
      <c r="C265" s="136">
        <v>8552</v>
      </c>
      <c r="D265" s="137" t="s">
        <v>4701</v>
      </c>
      <c r="E265" s="137" t="s">
        <v>4698</v>
      </c>
      <c r="F265" s="137" t="s">
        <v>4695</v>
      </c>
      <c r="G265" s="137" t="s">
        <v>4699</v>
      </c>
    </row>
    <row r="266" spans="1:7">
      <c r="A266" s="134">
        <v>38971</v>
      </c>
      <c r="B266" s="135" t="s">
        <v>2779</v>
      </c>
      <c r="C266" s="136">
        <v>13494</v>
      </c>
      <c r="D266" s="137" t="s">
        <v>4701</v>
      </c>
      <c r="E266" s="137" t="s">
        <v>4694</v>
      </c>
      <c r="F266" s="137" t="s">
        <v>4695</v>
      </c>
      <c r="G266" s="137" t="s">
        <v>4699</v>
      </c>
    </row>
    <row r="267" spans="1:7">
      <c r="A267" s="134">
        <v>38971</v>
      </c>
      <c r="B267" s="135" t="s">
        <v>2779</v>
      </c>
      <c r="C267" s="136">
        <v>12932</v>
      </c>
      <c r="D267" s="137" t="s">
        <v>4701</v>
      </c>
      <c r="E267" s="137" t="s">
        <v>4698</v>
      </c>
      <c r="F267" s="137" t="s">
        <v>4695</v>
      </c>
      <c r="G267" s="137" t="s">
        <v>4696</v>
      </c>
    </row>
    <row r="268" spans="1:7">
      <c r="A268" s="134">
        <v>38971</v>
      </c>
      <c r="B268" s="135" t="s">
        <v>2779</v>
      </c>
      <c r="C268" s="136">
        <v>3000</v>
      </c>
      <c r="D268" s="137" t="s">
        <v>4700</v>
      </c>
      <c r="E268" s="137" t="s">
        <v>4694</v>
      </c>
      <c r="F268" s="137" t="s">
        <v>4695</v>
      </c>
      <c r="G268" s="137" t="s">
        <v>4696</v>
      </c>
    </row>
    <row r="269" spans="1:7">
      <c r="A269" s="134">
        <v>38971</v>
      </c>
      <c r="B269" s="135" t="s">
        <v>2779</v>
      </c>
      <c r="C269" s="136">
        <v>12722</v>
      </c>
      <c r="D269" s="137" t="s">
        <v>4700</v>
      </c>
      <c r="E269" s="137" t="s">
        <v>4698</v>
      </c>
      <c r="F269" s="137" t="s">
        <v>4702</v>
      </c>
      <c r="G269" s="137" t="s">
        <v>4699</v>
      </c>
    </row>
    <row r="270" spans="1:7">
      <c r="A270" s="134">
        <v>38971</v>
      </c>
      <c r="B270" s="135" t="s">
        <v>2779</v>
      </c>
      <c r="C270" s="136">
        <v>500</v>
      </c>
      <c r="D270" s="137" t="s">
        <v>4700</v>
      </c>
      <c r="E270" s="137" t="s">
        <v>4694</v>
      </c>
      <c r="F270" s="137" t="s">
        <v>4695</v>
      </c>
      <c r="G270" s="137" t="s">
        <v>4696</v>
      </c>
    </row>
    <row r="271" spans="1:7">
      <c r="A271" s="134">
        <v>38971</v>
      </c>
      <c r="B271" s="135" t="s">
        <v>2779</v>
      </c>
      <c r="C271" s="136">
        <v>4000</v>
      </c>
      <c r="D271" s="137" t="s">
        <v>4700</v>
      </c>
      <c r="E271" s="137" t="s">
        <v>4694</v>
      </c>
      <c r="F271" s="137" t="s">
        <v>4695</v>
      </c>
      <c r="G271" s="137" t="s">
        <v>4696</v>
      </c>
    </row>
    <row r="272" spans="1:7">
      <c r="A272" s="134">
        <v>38971</v>
      </c>
      <c r="B272" s="135" t="s">
        <v>2779</v>
      </c>
      <c r="C272" s="136">
        <v>12334</v>
      </c>
      <c r="D272" s="137" t="s">
        <v>4701</v>
      </c>
      <c r="E272" s="137" t="s">
        <v>4698</v>
      </c>
      <c r="F272" s="137" t="s">
        <v>4703</v>
      </c>
      <c r="G272" s="137" t="s">
        <v>4696</v>
      </c>
    </row>
    <row r="273" spans="1:7">
      <c r="A273" s="134">
        <v>38971</v>
      </c>
      <c r="B273" s="135" t="s">
        <v>2779</v>
      </c>
      <c r="C273" s="136">
        <v>5360</v>
      </c>
      <c r="D273" s="137" t="s">
        <v>4697</v>
      </c>
      <c r="E273" s="137" t="s">
        <v>4698</v>
      </c>
      <c r="F273" s="137" t="s">
        <v>4695</v>
      </c>
      <c r="G273" s="137" t="s">
        <v>4696</v>
      </c>
    </row>
    <row r="274" spans="1:7">
      <c r="A274" s="134">
        <v>38971</v>
      </c>
      <c r="B274" s="135" t="s">
        <v>2779</v>
      </c>
      <c r="C274" s="136">
        <v>500</v>
      </c>
      <c r="D274" s="137" t="s">
        <v>4700</v>
      </c>
      <c r="E274" s="137" t="s">
        <v>4694</v>
      </c>
      <c r="F274" s="137" t="s">
        <v>4703</v>
      </c>
      <c r="G274" s="137" t="s">
        <v>4699</v>
      </c>
    </row>
    <row r="275" spans="1:7">
      <c r="A275" s="134">
        <v>38971</v>
      </c>
      <c r="B275" s="135" t="s">
        <v>2779</v>
      </c>
      <c r="C275" s="136">
        <v>65000</v>
      </c>
      <c r="D275" s="137" t="s">
        <v>4701</v>
      </c>
      <c r="E275" s="137" t="s">
        <v>4694</v>
      </c>
      <c r="F275" s="137" t="s">
        <v>4703</v>
      </c>
      <c r="G275" s="137" t="s">
        <v>4696</v>
      </c>
    </row>
    <row r="276" spans="1:7">
      <c r="A276" s="134">
        <v>38971</v>
      </c>
      <c r="B276" s="135" t="s">
        <v>2779</v>
      </c>
      <c r="C276" s="136">
        <v>10751</v>
      </c>
      <c r="D276" s="137" t="s">
        <v>4697</v>
      </c>
      <c r="E276" s="137" t="s">
        <v>4694</v>
      </c>
      <c r="F276" s="137" t="s">
        <v>4695</v>
      </c>
      <c r="G276" s="137" t="s">
        <v>4696</v>
      </c>
    </row>
    <row r="277" spans="1:7">
      <c r="A277" s="134">
        <v>38971</v>
      </c>
      <c r="B277" s="135" t="s">
        <v>2779</v>
      </c>
      <c r="C277" s="136">
        <v>10190</v>
      </c>
      <c r="D277" s="137" t="s">
        <v>4700</v>
      </c>
      <c r="E277" s="137" t="s">
        <v>4698</v>
      </c>
      <c r="F277" s="137" t="s">
        <v>4695</v>
      </c>
      <c r="G277" s="137" t="s">
        <v>4696</v>
      </c>
    </row>
    <row r="278" spans="1:7">
      <c r="A278" s="134">
        <v>38971</v>
      </c>
      <c r="B278" s="135" t="s">
        <v>2779</v>
      </c>
      <c r="C278" s="136">
        <v>3075</v>
      </c>
      <c r="D278" s="137" t="s">
        <v>4700</v>
      </c>
      <c r="E278" s="137" t="s">
        <v>4694</v>
      </c>
      <c r="F278" s="137" t="s">
        <v>4703</v>
      </c>
      <c r="G278" s="137" t="s">
        <v>4696</v>
      </c>
    </row>
    <row r="279" spans="1:7">
      <c r="A279" s="134">
        <v>38971</v>
      </c>
      <c r="B279" s="135" t="s">
        <v>2779</v>
      </c>
      <c r="C279" s="136">
        <v>13000</v>
      </c>
      <c r="D279" s="137" t="s">
        <v>4697</v>
      </c>
      <c r="E279" s="137" t="s">
        <v>4694</v>
      </c>
      <c r="F279" s="137" t="s">
        <v>4695</v>
      </c>
      <c r="G279" s="137" t="s">
        <v>4696</v>
      </c>
    </row>
    <row r="280" spans="1:7">
      <c r="A280" s="134">
        <v>38971</v>
      </c>
      <c r="B280" s="135" t="s">
        <v>2779</v>
      </c>
      <c r="C280" s="136">
        <v>5116</v>
      </c>
      <c r="D280" s="137" t="s">
        <v>4700</v>
      </c>
      <c r="E280" s="137" t="s">
        <v>4698</v>
      </c>
      <c r="F280" s="137" t="s">
        <v>4695</v>
      </c>
      <c r="G280" s="137" t="s">
        <v>4699</v>
      </c>
    </row>
    <row r="281" spans="1:7">
      <c r="A281" s="134">
        <v>38971</v>
      </c>
      <c r="B281" s="135" t="s">
        <v>2779</v>
      </c>
      <c r="C281" s="136">
        <v>5097</v>
      </c>
      <c r="D281" s="137" t="s">
        <v>4697</v>
      </c>
      <c r="E281" s="137" t="s">
        <v>4694</v>
      </c>
      <c r="F281" s="137" t="s">
        <v>4695</v>
      </c>
      <c r="G281" s="137" t="s">
        <v>4699</v>
      </c>
    </row>
    <row r="282" spans="1:7">
      <c r="A282" s="134">
        <v>38971</v>
      </c>
      <c r="B282" s="135" t="s">
        <v>2779</v>
      </c>
      <c r="C282" s="136">
        <v>6000</v>
      </c>
      <c r="D282" s="137" t="s">
        <v>4701</v>
      </c>
      <c r="E282" s="137" t="s">
        <v>4694</v>
      </c>
      <c r="F282" s="137" t="s">
        <v>4695</v>
      </c>
      <c r="G282" s="137" t="s">
        <v>4696</v>
      </c>
    </row>
    <row r="283" spans="1:7">
      <c r="A283" s="134">
        <v>38971</v>
      </c>
      <c r="B283" s="135" t="s">
        <v>2779</v>
      </c>
      <c r="C283" s="136">
        <v>240</v>
      </c>
      <c r="D283" s="137" t="s">
        <v>4700</v>
      </c>
      <c r="E283" s="137" t="s">
        <v>4694</v>
      </c>
      <c r="F283" s="137" t="s">
        <v>4695</v>
      </c>
      <c r="G283" s="137" t="s">
        <v>4696</v>
      </c>
    </row>
    <row r="284" spans="1:7">
      <c r="A284" s="134">
        <v>38971</v>
      </c>
      <c r="B284" s="135" t="s">
        <v>2779</v>
      </c>
      <c r="C284" s="136">
        <v>8349</v>
      </c>
      <c r="D284" s="137" t="s">
        <v>4700</v>
      </c>
      <c r="E284" s="137" t="s">
        <v>4694</v>
      </c>
      <c r="F284" s="137" t="s">
        <v>4703</v>
      </c>
      <c r="G284" s="137" t="s">
        <v>4699</v>
      </c>
    </row>
    <row r="285" spans="1:7">
      <c r="A285" s="134">
        <v>38971</v>
      </c>
      <c r="B285" s="135" t="s">
        <v>2779</v>
      </c>
      <c r="C285" s="136">
        <v>4000</v>
      </c>
      <c r="D285" s="137" t="s">
        <v>4700</v>
      </c>
      <c r="E285" s="137" t="s">
        <v>4694</v>
      </c>
      <c r="F285" s="137" t="s">
        <v>4702</v>
      </c>
      <c r="G285" s="137" t="s">
        <v>4696</v>
      </c>
    </row>
    <row r="286" spans="1:7">
      <c r="A286" s="134">
        <v>38971</v>
      </c>
      <c r="B286" s="135" t="s">
        <v>2779</v>
      </c>
      <c r="C286" s="136">
        <v>5366</v>
      </c>
      <c r="D286" s="137" t="s">
        <v>4701</v>
      </c>
      <c r="E286" s="137" t="s">
        <v>4698</v>
      </c>
      <c r="F286" s="137" t="s">
        <v>4695</v>
      </c>
      <c r="G286" s="137" t="s">
        <v>4699</v>
      </c>
    </row>
    <row r="287" spans="1:7">
      <c r="A287" s="134">
        <v>38971</v>
      </c>
      <c r="B287" s="135" t="s">
        <v>2779</v>
      </c>
      <c r="C287" s="136">
        <v>2878</v>
      </c>
      <c r="D287" s="137" t="s">
        <v>4701</v>
      </c>
      <c r="E287" s="137" t="s">
        <v>4694</v>
      </c>
      <c r="F287" s="137" t="s">
        <v>4702</v>
      </c>
      <c r="G287" s="137" t="s">
        <v>4696</v>
      </c>
    </row>
    <row r="288" spans="1:7">
      <c r="A288" s="134">
        <v>38971</v>
      </c>
      <c r="B288" s="135" t="s">
        <v>2779</v>
      </c>
      <c r="C288" s="136">
        <v>9095</v>
      </c>
      <c r="D288" s="137" t="s">
        <v>4693</v>
      </c>
      <c r="E288" s="137" t="s">
        <v>4694</v>
      </c>
      <c r="F288" s="137" t="s">
        <v>4695</v>
      </c>
      <c r="G288" s="137" t="s">
        <v>4696</v>
      </c>
    </row>
    <row r="289" spans="1:7">
      <c r="A289" s="134">
        <v>38971</v>
      </c>
      <c r="B289" s="135" t="s">
        <v>2779</v>
      </c>
      <c r="C289" s="136">
        <v>13519</v>
      </c>
      <c r="D289" s="137" t="s">
        <v>4697</v>
      </c>
      <c r="E289" s="137" t="s">
        <v>4694</v>
      </c>
      <c r="F289" s="137" t="s">
        <v>4695</v>
      </c>
      <c r="G289" s="137" t="s">
        <v>4699</v>
      </c>
    </row>
    <row r="290" spans="1:7">
      <c r="A290" s="134">
        <v>38971</v>
      </c>
      <c r="B290" s="135" t="s">
        <v>2779</v>
      </c>
      <c r="C290" s="136">
        <v>12418</v>
      </c>
      <c r="D290" s="137" t="s">
        <v>4700</v>
      </c>
      <c r="E290" s="137" t="s">
        <v>4694</v>
      </c>
      <c r="F290" s="137" t="s">
        <v>4702</v>
      </c>
      <c r="G290" s="137" t="s">
        <v>4696</v>
      </c>
    </row>
    <row r="291" spans="1:7">
      <c r="A291" s="134">
        <v>38972</v>
      </c>
      <c r="B291" s="135" t="s">
        <v>2780</v>
      </c>
      <c r="C291" s="136">
        <v>5761</v>
      </c>
      <c r="D291" s="137" t="s">
        <v>4701</v>
      </c>
      <c r="E291" s="137" t="s">
        <v>4698</v>
      </c>
      <c r="F291" s="137" t="s">
        <v>4695</v>
      </c>
      <c r="G291" s="137" t="s">
        <v>4696</v>
      </c>
    </row>
    <row r="292" spans="1:7">
      <c r="A292" s="134">
        <v>38972</v>
      </c>
      <c r="B292" s="135" t="s">
        <v>2780</v>
      </c>
      <c r="C292" s="136">
        <v>100</v>
      </c>
      <c r="D292" s="137" t="s">
        <v>4700</v>
      </c>
      <c r="E292" s="137" t="s">
        <v>4694</v>
      </c>
      <c r="F292" s="137" t="s">
        <v>4695</v>
      </c>
      <c r="G292" s="137" t="s">
        <v>4696</v>
      </c>
    </row>
    <row r="293" spans="1:7">
      <c r="A293" s="134">
        <v>38972</v>
      </c>
      <c r="B293" s="135" t="s">
        <v>2780</v>
      </c>
      <c r="C293" s="136">
        <v>2000</v>
      </c>
      <c r="D293" s="137" t="s">
        <v>4697</v>
      </c>
      <c r="E293" s="137" t="s">
        <v>4694</v>
      </c>
      <c r="F293" s="137" t="s">
        <v>4702</v>
      </c>
      <c r="G293" s="137" t="s">
        <v>4699</v>
      </c>
    </row>
    <row r="294" spans="1:7">
      <c r="A294" s="134">
        <v>38972</v>
      </c>
      <c r="B294" s="135" t="s">
        <v>2780</v>
      </c>
      <c r="C294" s="136">
        <v>100</v>
      </c>
      <c r="D294" s="137" t="s">
        <v>4700</v>
      </c>
      <c r="E294" s="137" t="s">
        <v>4694</v>
      </c>
      <c r="F294" s="137" t="s">
        <v>4695</v>
      </c>
      <c r="G294" s="137" t="s">
        <v>4699</v>
      </c>
    </row>
    <row r="295" spans="1:7">
      <c r="A295" s="134">
        <v>38972</v>
      </c>
      <c r="B295" s="135" t="s">
        <v>2780</v>
      </c>
      <c r="C295" s="136">
        <v>5000</v>
      </c>
      <c r="D295" s="137" t="s">
        <v>4697</v>
      </c>
      <c r="E295" s="137" t="s">
        <v>4694</v>
      </c>
      <c r="F295" s="137" t="s">
        <v>4695</v>
      </c>
      <c r="G295" s="137" t="s">
        <v>4696</v>
      </c>
    </row>
    <row r="296" spans="1:7">
      <c r="A296" s="134">
        <v>38972</v>
      </c>
      <c r="B296" s="135" t="s">
        <v>2780</v>
      </c>
      <c r="C296" s="136">
        <v>6573</v>
      </c>
      <c r="D296" s="137" t="s">
        <v>4700</v>
      </c>
      <c r="E296" s="137" t="s">
        <v>4694</v>
      </c>
      <c r="F296" s="137" t="s">
        <v>4702</v>
      </c>
      <c r="G296" s="137" t="s">
        <v>4699</v>
      </c>
    </row>
    <row r="297" spans="1:7">
      <c r="A297" s="134">
        <v>38972</v>
      </c>
      <c r="B297" s="135" t="s">
        <v>2780</v>
      </c>
      <c r="C297" s="136">
        <v>12006</v>
      </c>
      <c r="D297" s="137" t="s">
        <v>4697</v>
      </c>
      <c r="E297" s="137" t="s">
        <v>4698</v>
      </c>
      <c r="F297" s="137" t="s">
        <v>4695</v>
      </c>
      <c r="G297" s="137" t="s">
        <v>4696</v>
      </c>
    </row>
    <row r="298" spans="1:7">
      <c r="A298" s="134">
        <v>38972</v>
      </c>
      <c r="B298" s="135" t="s">
        <v>2780</v>
      </c>
      <c r="C298" s="136">
        <v>4540</v>
      </c>
      <c r="D298" s="137" t="s">
        <v>4700</v>
      </c>
      <c r="E298" s="137" t="s">
        <v>4694</v>
      </c>
      <c r="F298" s="137" t="s">
        <v>4695</v>
      </c>
      <c r="G298" s="137" t="s">
        <v>4696</v>
      </c>
    </row>
    <row r="299" spans="1:7">
      <c r="A299" s="134">
        <v>38972</v>
      </c>
      <c r="B299" s="135" t="s">
        <v>2780</v>
      </c>
      <c r="C299" s="136">
        <v>16000</v>
      </c>
      <c r="D299" s="137" t="s">
        <v>4697</v>
      </c>
      <c r="E299" s="137" t="s">
        <v>4694</v>
      </c>
      <c r="F299" s="137" t="s">
        <v>4702</v>
      </c>
      <c r="G299" s="137" t="s">
        <v>4696</v>
      </c>
    </row>
    <row r="300" spans="1:7">
      <c r="A300" s="134">
        <v>38972</v>
      </c>
      <c r="B300" s="135" t="s">
        <v>2780</v>
      </c>
      <c r="C300" s="136">
        <v>400</v>
      </c>
      <c r="D300" s="137" t="s">
        <v>4700</v>
      </c>
      <c r="E300" s="137" t="s">
        <v>4694</v>
      </c>
      <c r="F300" s="137" t="s">
        <v>4695</v>
      </c>
      <c r="G300" s="137" t="s">
        <v>4699</v>
      </c>
    </row>
    <row r="301" spans="1:7">
      <c r="A301" s="134">
        <v>38972</v>
      </c>
      <c r="B301" s="135" t="s">
        <v>2780</v>
      </c>
      <c r="C301" s="136">
        <v>11931</v>
      </c>
      <c r="D301" s="137" t="s">
        <v>4701</v>
      </c>
      <c r="E301" s="137" t="s">
        <v>4698</v>
      </c>
      <c r="F301" s="137" t="s">
        <v>4695</v>
      </c>
      <c r="G301" s="137" t="s">
        <v>4696</v>
      </c>
    </row>
    <row r="302" spans="1:7">
      <c r="A302" s="134">
        <v>38972</v>
      </c>
      <c r="B302" s="135" t="s">
        <v>2780</v>
      </c>
      <c r="C302" s="136">
        <v>10431</v>
      </c>
      <c r="D302" s="137" t="s">
        <v>4697</v>
      </c>
      <c r="E302" s="137" t="s">
        <v>4698</v>
      </c>
      <c r="F302" s="137" t="s">
        <v>4703</v>
      </c>
      <c r="G302" s="137" t="s">
        <v>4699</v>
      </c>
    </row>
    <row r="303" spans="1:7">
      <c r="A303" s="134">
        <v>38972</v>
      </c>
      <c r="B303" s="135" t="s">
        <v>2780</v>
      </c>
      <c r="C303" s="136">
        <v>400</v>
      </c>
      <c r="D303" s="137" t="s">
        <v>4700</v>
      </c>
      <c r="E303" s="137" t="s">
        <v>4698</v>
      </c>
      <c r="F303" s="137" t="s">
        <v>4695</v>
      </c>
      <c r="G303" s="137" t="s">
        <v>4696</v>
      </c>
    </row>
    <row r="304" spans="1:7">
      <c r="A304" s="134">
        <v>38972</v>
      </c>
      <c r="B304" s="135" t="s">
        <v>2780</v>
      </c>
      <c r="C304" s="136">
        <v>1325</v>
      </c>
      <c r="D304" s="137" t="s">
        <v>4700</v>
      </c>
      <c r="E304" s="137" t="s">
        <v>4694</v>
      </c>
      <c r="F304" s="137" t="s">
        <v>4695</v>
      </c>
      <c r="G304" s="137" t="s">
        <v>4699</v>
      </c>
    </row>
    <row r="305" spans="1:7">
      <c r="A305" s="134">
        <v>38972</v>
      </c>
      <c r="B305" s="135" t="s">
        <v>2780</v>
      </c>
      <c r="C305" s="136">
        <v>14722</v>
      </c>
      <c r="D305" s="137" t="s">
        <v>4700</v>
      </c>
      <c r="E305" s="137" t="s">
        <v>4698</v>
      </c>
      <c r="F305" s="137" t="s">
        <v>4703</v>
      </c>
      <c r="G305" s="137" t="s">
        <v>4696</v>
      </c>
    </row>
    <row r="306" spans="1:7">
      <c r="A306" s="134">
        <v>38972</v>
      </c>
      <c r="B306" s="135" t="s">
        <v>2780</v>
      </c>
      <c r="C306" s="136">
        <v>8613</v>
      </c>
      <c r="D306" s="137" t="s">
        <v>4697</v>
      </c>
      <c r="E306" s="137" t="s">
        <v>4694</v>
      </c>
      <c r="F306" s="137" t="s">
        <v>4695</v>
      </c>
      <c r="G306" s="137" t="s">
        <v>4699</v>
      </c>
    </row>
    <row r="307" spans="1:7">
      <c r="A307" s="134">
        <v>38972</v>
      </c>
      <c r="B307" s="135" t="s">
        <v>2780</v>
      </c>
      <c r="C307" s="136">
        <v>14644</v>
      </c>
      <c r="D307" s="137" t="s">
        <v>4697</v>
      </c>
      <c r="E307" s="137" t="s">
        <v>4694</v>
      </c>
      <c r="F307" s="137" t="s">
        <v>4703</v>
      </c>
      <c r="G307" s="137" t="s">
        <v>4699</v>
      </c>
    </row>
    <row r="308" spans="1:7">
      <c r="A308" s="134">
        <v>38972</v>
      </c>
      <c r="B308" s="135" t="s">
        <v>2780</v>
      </c>
      <c r="C308" s="136">
        <v>7000</v>
      </c>
      <c r="D308" s="137" t="s">
        <v>4701</v>
      </c>
      <c r="E308" s="137" t="s">
        <v>4698</v>
      </c>
      <c r="F308" s="137" t="s">
        <v>4702</v>
      </c>
      <c r="G308" s="137" t="s">
        <v>4696</v>
      </c>
    </row>
    <row r="309" spans="1:7">
      <c r="A309" s="134">
        <v>38972</v>
      </c>
      <c r="B309" s="135" t="s">
        <v>2780</v>
      </c>
      <c r="C309" s="136">
        <v>17000</v>
      </c>
      <c r="D309" s="137" t="s">
        <v>4697</v>
      </c>
      <c r="E309" s="137" t="s">
        <v>4698</v>
      </c>
      <c r="F309" s="137" t="s">
        <v>4695</v>
      </c>
      <c r="G309" s="137" t="s">
        <v>4696</v>
      </c>
    </row>
    <row r="310" spans="1:7">
      <c r="A310" s="134">
        <v>38972</v>
      </c>
      <c r="B310" s="135" t="s">
        <v>2780</v>
      </c>
      <c r="C310" s="136">
        <v>124</v>
      </c>
      <c r="D310" s="137" t="s">
        <v>4700</v>
      </c>
      <c r="E310" s="137" t="s">
        <v>4698</v>
      </c>
      <c r="F310" s="137" t="s">
        <v>4695</v>
      </c>
      <c r="G310" s="137" t="s">
        <v>4696</v>
      </c>
    </row>
    <row r="311" spans="1:7">
      <c r="A311" s="134">
        <v>38972</v>
      </c>
      <c r="B311" s="135" t="s">
        <v>2780</v>
      </c>
      <c r="C311" s="136">
        <v>3000</v>
      </c>
      <c r="D311" s="137" t="s">
        <v>4700</v>
      </c>
      <c r="E311" s="137" t="s">
        <v>4694</v>
      </c>
      <c r="F311" s="137" t="s">
        <v>4695</v>
      </c>
      <c r="G311" s="137" t="s">
        <v>4696</v>
      </c>
    </row>
    <row r="312" spans="1:7">
      <c r="A312" s="134">
        <v>38972</v>
      </c>
      <c r="B312" s="135" t="s">
        <v>2780</v>
      </c>
      <c r="C312" s="136">
        <v>11798</v>
      </c>
      <c r="D312" s="137" t="s">
        <v>4700</v>
      </c>
      <c r="E312" s="137" t="s">
        <v>4694</v>
      </c>
      <c r="F312" s="137" t="s">
        <v>4702</v>
      </c>
      <c r="G312" s="137" t="s">
        <v>4699</v>
      </c>
    </row>
    <row r="313" spans="1:7">
      <c r="A313" s="134">
        <v>38972</v>
      </c>
      <c r="B313" s="135" t="s">
        <v>2780</v>
      </c>
      <c r="C313" s="136">
        <v>250</v>
      </c>
      <c r="D313" s="137" t="s">
        <v>4701</v>
      </c>
      <c r="E313" s="137" t="s">
        <v>4698</v>
      </c>
      <c r="F313" s="137" t="s">
        <v>4702</v>
      </c>
      <c r="G313" s="137" t="s">
        <v>4696</v>
      </c>
    </row>
    <row r="314" spans="1:7">
      <c r="A314" s="134">
        <v>38973</v>
      </c>
      <c r="B314" s="135" t="s">
        <v>2781</v>
      </c>
      <c r="C314" s="136">
        <v>12000</v>
      </c>
      <c r="D314" s="137" t="s">
        <v>4697</v>
      </c>
      <c r="E314" s="137" t="s">
        <v>4694</v>
      </c>
      <c r="F314" s="137" t="s">
        <v>4703</v>
      </c>
      <c r="G314" s="137" t="s">
        <v>4696</v>
      </c>
    </row>
    <row r="315" spans="1:7">
      <c r="A315" s="134">
        <v>38973</v>
      </c>
      <c r="B315" s="135" t="s">
        <v>2781</v>
      </c>
      <c r="C315" s="136">
        <v>12000</v>
      </c>
      <c r="D315" s="137" t="s">
        <v>4697</v>
      </c>
      <c r="E315" s="137" t="s">
        <v>4694</v>
      </c>
      <c r="F315" s="137" t="s">
        <v>4702</v>
      </c>
      <c r="G315" s="137" t="s">
        <v>4696</v>
      </c>
    </row>
    <row r="316" spans="1:7">
      <c r="A316" s="134">
        <v>38973</v>
      </c>
      <c r="B316" s="135" t="s">
        <v>2781</v>
      </c>
      <c r="C316" s="136">
        <v>2749</v>
      </c>
      <c r="D316" s="137" t="s">
        <v>4700</v>
      </c>
      <c r="E316" s="137" t="s">
        <v>4694</v>
      </c>
      <c r="F316" s="137" t="s">
        <v>4695</v>
      </c>
      <c r="G316" s="137" t="s">
        <v>4696</v>
      </c>
    </row>
    <row r="317" spans="1:7">
      <c r="A317" s="134">
        <v>38973</v>
      </c>
      <c r="B317" s="135" t="s">
        <v>2781</v>
      </c>
      <c r="C317" s="136">
        <v>19000</v>
      </c>
      <c r="D317" s="137" t="s">
        <v>4701</v>
      </c>
      <c r="E317" s="137" t="s">
        <v>4694</v>
      </c>
      <c r="F317" s="137" t="s">
        <v>4695</v>
      </c>
      <c r="G317" s="137" t="s">
        <v>4699</v>
      </c>
    </row>
    <row r="318" spans="1:7">
      <c r="A318" s="134">
        <v>38973</v>
      </c>
      <c r="B318" s="135" t="s">
        <v>2781</v>
      </c>
      <c r="C318" s="136">
        <v>10202</v>
      </c>
      <c r="D318" s="137" t="s">
        <v>4697</v>
      </c>
      <c r="E318" s="137" t="s">
        <v>4694</v>
      </c>
      <c r="F318" s="137" t="s">
        <v>4702</v>
      </c>
      <c r="G318" s="137" t="s">
        <v>4696</v>
      </c>
    </row>
    <row r="319" spans="1:7">
      <c r="A319" s="134">
        <v>38973</v>
      </c>
      <c r="B319" s="135" t="s">
        <v>2781</v>
      </c>
      <c r="C319" s="136">
        <v>9095</v>
      </c>
      <c r="D319" s="137" t="s">
        <v>4693</v>
      </c>
      <c r="E319" s="137" t="s">
        <v>4694</v>
      </c>
      <c r="F319" s="137" t="s">
        <v>4695</v>
      </c>
      <c r="G319" s="137" t="s">
        <v>4696</v>
      </c>
    </row>
    <row r="320" spans="1:7">
      <c r="A320" s="134">
        <v>38973</v>
      </c>
      <c r="B320" s="135" t="s">
        <v>2781</v>
      </c>
      <c r="C320" s="136">
        <v>500</v>
      </c>
      <c r="D320" s="137" t="s">
        <v>4701</v>
      </c>
      <c r="E320" s="137" t="s">
        <v>4694</v>
      </c>
      <c r="F320" s="137" t="s">
        <v>4703</v>
      </c>
      <c r="G320" s="137" t="s">
        <v>4696</v>
      </c>
    </row>
    <row r="321" spans="1:7">
      <c r="A321" s="134">
        <v>38973</v>
      </c>
      <c r="B321" s="135" t="s">
        <v>2781</v>
      </c>
      <c r="C321" s="136">
        <v>75000</v>
      </c>
      <c r="D321" s="137" t="s">
        <v>4697</v>
      </c>
      <c r="E321" s="137" t="s">
        <v>4694</v>
      </c>
      <c r="F321" s="137" t="s">
        <v>4702</v>
      </c>
      <c r="G321" s="137" t="s">
        <v>4696</v>
      </c>
    </row>
    <row r="322" spans="1:7">
      <c r="A322" s="134">
        <v>38973</v>
      </c>
      <c r="B322" s="135" t="s">
        <v>2781</v>
      </c>
      <c r="C322" s="136">
        <v>3525</v>
      </c>
      <c r="D322" s="137" t="s">
        <v>4697</v>
      </c>
      <c r="E322" s="137" t="s">
        <v>4694</v>
      </c>
      <c r="F322" s="137" t="s">
        <v>4702</v>
      </c>
      <c r="G322" s="137" t="s">
        <v>4696</v>
      </c>
    </row>
    <row r="323" spans="1:7">
      <c r="A323" s="134">
        <v>38973</v>
      </c>
      <c r="B323" s="135" t="s">
        <v>2781</v>
      </c>
      <c r="C323" s="136">
        <v>12000</v>
      </c>
      <c r="D323" s="137" t="s">
        <v>4700</v>
      </c>
      <c r="E323" s="137" t="s">
        <v>4694</v>
      </c>
      <c r="F323" s="137" t="s">
        <v>4695</v>
      </c>
      <c r="G323" s="137" t="s">
        <v>4696</v>
      </c>
    </row>
    <row r="324" spans="1:7">
      <c r="A324" s="134">
        <v>38973</v>
      </c>
      <c r="B324" s="135" t="s">
        <v>2781</v>
      </c>
      <c r="C324" s="136">
        <v>12000</v>
      </c>
      <c r="D324" s="137" t="s">
        <v>4697</v>
      </c>
      <c r="E324" s="137" t="s">
        <v>4694</v>
      </c>
      <c r="F324" s="137" t="s">
        <v>4702</v>
      </c>
      <c r="G324" s="137" t="s">
        <v>4696</v>
      </c>
    </row>
    <row r="325" spans="1:7">
      <c r="A325" s="134">
        <v>38973</v>
      </c>
      <c r="B325" s="135" t="s">
        <v>2781</v>
      </c>
      <c r="C325" s="136">
        <v>500</v>
      </c>
      <c r="D325" s="137" t="s">
        <v>4701</v>
      </c>
      <c r="E325" s="137" t="s">
        <v>4694</v>
      </c>
      <c r="F325" s="137" t="s">
        <v>4703</v>
      </c>
      <c r="G325" s="137" t="s">
        <v>4696</v>
      </c>
    </row>
    <row r="326" spans="1:7">
      <c r="A326" s="134">
        <v>38973</v>
      </c>
      <c r="B326" s="135" t="s">
        <v>2781</v>
      </c>
      <c r="C326" s="136">
        <v>500</v>
      </c>
      <c r="D326" s="137" t="s">
        <v>4700</v>
      </c>
      <c r="E326" s="137" t="s">
        <v>4694</v>
      </c>
      <c r="F326" s="137" t="s">
        <v>4703</v>
      </c>
      <c r="G326" s="137" t="s">
        <v>4696</v>
      </c>
    </row>
    <row r="327" spans="1:7">
      <c r="A327" s="134">
        <v>38973</v>
      </c>
      <c r="B327" s="135" t="s">
        <v>2781</v>
      </c>
      <c r="C327" s="136">
        <v>6000</v>
      </c>
      <c r="D327" s="137" t="s">
        <v>4701</v>
      </c>
      <c r="E327" s="137" t="s">
        <v>4694</v>
      </c>
      <c r="F327" s="137" t="s">
        <v>4695</v>
      </c>
      <c r="G327" s="137" t="s">
        <v>4696</v>
      </c>
    </row>
    <row r="328" spans="1:7">
      <c r="A328" s="134">
        <v>38973</v>
      </c>
      <c r="B328" s="135" t="s">
        <v>2781</v>
      </c>
      <c r="C328" s="136">
        <v>13500</v>
      </c>
      <c r="D328" s="137" t="s">
        <v>4697</v>
      </c>
      <c r="E328" s="137" t="s">
        <v>4694</v>
      </c>
      <c r="F328" s="137" t="s">
        <v>4702</v>
      </c>
      <c r="G328" s="137" t="s">
        <v>4696</v>
      </c>
    </row>
    <row r="329" spans="1:7">
      <c r="A329" s="134">
        <v>38973</v>
      </c>
      <c r="B329" s="135" t="s">
        <v>2781</v>
      </c>
      <c r="C329" s="136">
        <v>12535</v>
      </c>
      <c r="D329" s="137" t="s">
        <v>4697</v>
      </c>
      <c r="E329" s="137" t="s">
        <v>4694</v>
      </c>
      <c r="F329" s="137" t="s">
        <v>4695</v>
      </c>
      <c r="G329" s="137" t="s">
        <v>4696</v>
      </c>
    </row>
    <row r="330" spans="1:7">
      <c r="A330" s="134">
        <v>38973</v>
      </c>
      <c r="B330" s="135" t="s">
        <v>2781</v>
      </c>
      <c r="C330" s="136">
        <v>16000</v>
      </c>
      <c r="D330" s="137" t="s">
        <v>4697</v>
      </c>
      <c r="E330" s="137" t="s">
        <v>4694</v>
      </c>
      <c r="F330" s="137" t="s">
        <v>4695</v>
      </c>
      <c r="G330" s="137" t="s">
        <v>4696</v>
      </c>
    </row>
    <row r="331" spans="1:7">
      <c r="A331" s="134">
        <v>38973</v>
      </c>
      <c r="B331" s="135" t="s">
        <v>2781</v>
      </c>
      <c r="C331" s="136">
        <v>8000</v>
      </c>
      <c r="D331" s="137" t="s">
        <v>4701</v>
      </c>
      <c r="E331" s="137" t="s">
        <v>4694</v>
      </c>
      <c r="F331" s="137" t="s">
        <v>4695</v>
      </c>
      <c r="G331" s="137" t="s">
        <v>4696</v>
      </c>
    </row>
    <row r="332" spans="1:7">
      <c r="A332" s="134">
        <v>38973</v>
      </c>
      <c r="B332" s="135" t="s">
        <v>2781</v>
      </c>
      <c r="C332" s="136">
        <v>6190</v>
      </c>
      <c r="D332" s="137" t="s">
        <v>4697</v>
      </c>
      <c r="E332" s="137" t="s">
        <v>4698</v>
      </c>
      <c r="F332" s="137" t="s">
        <v>4695</v>
      </c>
      <c r="G332" s="137" t="s">
        <v>4699</v>
      </c>
    </row>
    <row r="333" spans="1:7">
      <c r="A333" s="134">
        <v>38973</v>
      </c>
      <c r="B333" s="135" t="s">
        <v>2781</v>
      </c>
      <c r="C333" s="136">
        <v>500</v>
      </c>
      <c r="D333" s="137" t="s">
        <v>4700</v>
      </c>
      <c r="E333" s="137" t="s">
        <v>4694</v>
      </c>
      <c r="F333" s="137" t="s">
        <v>4695</v>
      </c>
      <c r="G333" s="137" t="s">
        <v>4696</v>
      </c>
    </row>
    <row r="334" spans="1:7">
      <c r="A334" s="134">
        <v>38973</v>
      </c>
      <c r="B334" s="135" t="s">
        <v>2781</v>
      </c>
      <c r="C334" s="136">
        <v>3075</v>
      </c>
      <c r="D334" s="137" t="s">
        <v>4700</v>
      </c>
      <c r="E334" s="137" t="s">
        <v>4694</v>
      </c>
      <c r="F334" s="137" t="s">
        <v>4703</v>
      </c>
      <c r="G334" s="137" t="s">
        <v>4696</v>
      </c>
    </row>
    <row r="335" spans="1:7">
      <c r="A335" s="134">
        <v>38973</v>
      </c>
      <c r="B335" s="135" t="s">
        <v>2781</v>
      </c>
      <c r="C335" s="136">
        <v>4000</v>
      </c>
      <c r="D335" s="137" t="s">
        <v>4700</v>
      </c>
      <c r="E335" s="137" t="s">
        <v>4694</v>
      </c>
      <c r="F335" s="137" t="s">
        <v>4695</v>
      </c>
      <c r="G335" s="137" t="s">
        <v>4696</v>
      </c>
    </row>
    <row r="336" spans="1:7">
      <c r="A336" s="134">
        <v>38973</v>
      </c>
      <c r="B336" s="135" t="s">
        <v>2781</v>
      </c>
      <c r="C336" s="136">
        <v>500</v>
      </c>
      <c r="D336" s="137" t="s">
        <v>4700</v>
      </c>
      <c r="E336" s="137" t="s">
        <v>4694</v>
      </c>
      <c r="F336" s="137" t="s">
        <v>4695</v>
      </c>
      <c r="G336" s="137" t="s">
        <v>4696</v>
      </c>
    </row>
    <row r="337" spans="1:7">
      <c r="A337" s="134">
        <v>38973</v>
      </c>
      <c r="B337" s="135" t="s">
        <v>2781</v>
      </c>
      <c r="C337" s="136">
        <v>500</v>
      </c>
      <c r="D337" s="137" t="s">
        <v>4701</v>
      </c>
      <c r="E337" s="137" t="s">
        <v>4694</v>
      </c>
      <c r="F337" s="137" t="s">
        <v>4703</v>
      </c>
      <c r="G337" s="137" t="s">
        <v>4696</v>
      </c>
    </row>
    <row r="338" spans="1:7">
      <c r="A338" s="134">
        <v>38973</v>
      </c>
      <c r="B338" s="135" t="s">
        <v>2781</v>
      </c>
      <c r="C338" s="136">
        <v>5723</v>
      </c>
      <c r="D338" s="137" t="s">
        <v>4701</v>
      </c>
      <c r="E338" s="137" t="s">
        <v>4698</v>
      </c>
      <c r="F338" s="137" t="s">
        <v>4695</v>
      </c>
      <c r="G338" s="137" t="s">
        <v>4699</v>
      </c>
    </row>
    <row r="339" spans="1:7">
      <c r="A339" s="134">
        <v>38973</v>
      </c>
      <c r="B339" s="135" t="s">
        <v>2781</v>
      </c>
      <c r="C339" s="136">
        <v>4000</v>
      </c>
      <c r="D339" s="137" t="s">
        <v>4700</v>
      </c>
      <c r="E339" s="137" t="s">
        <v>4694</v>
      </c>
      <c r="F339" s="137" t="s">
        <v>4702</v>
      </c>
      <c r="G339" s="137" t="s">
        <v>4699</v>
      </c>
    </row>
    <row r="340" spans="1:7">
      <c r="A340" s="134">
        <v>38973</v>
      </c>
      <c r="B340" s="135" t="s">
        <v>2781</v>
      </c>
      <c r="C340" s="136">
        <v>8000</v>
      </c>
      <c r="D340" s="137" t="s">
        <v>4701</v>
      </c>
      <c r="E340" s="137" t="s">
        <v>4694</v>
      </c>
      <c r="F340" s="137" t="s">
        <v>4695</v>
      </c>
      <c r="G340" s="137" t="s">
        <v>4696</v>
      </c>
    </row>
    <row r="341" spans="1:7">
      <c r="A341" s="134">
        <v>38973</v>
      </c>
      <c r="B341" s="135" t="s">
        <v>2781</v>
      </c>
      <c r="C341" s="136">
        <v>7000</v>
      </c>
      <c r="D341" s="137" t="s">
        <v>4693</v>
      </c>
      <c r="E341" s="137" t="s">
        <v>4694</v>
      </c>
      <c r="F341" s="137" t="s">
        <v>4702</v>
      </c>
      <c r="G341" s="137" t="s">
        <v>4696</v>
      </c>
    </row>
    <row r="342" spans="1:7">
      <c r="A342" s="134">
        <v>38973</v>
      </c>
      <c r="B342" s="135" t="s">
        <v>2781</v>
      </c>
      <c r="C342" s="136">
        <v>12000</v>
      </c>
      <c r="D342" s="137" t="s">
        <v>4697</v>
      </c>
      <c r="E342" s="137" t="s">
        <v>4694</v>
      </c>
      <c r="F342" s="137" t="s">
        <v>4703</v>
      </c>
      <c r="G342" s="137" t="s">
        <v>4696</v>
      </c>
    </row>
    <row r="343" spans="1:7">
      <c r="A343" s="134">
        <v>38973</v>
      </c>
      <c r="B343" s="135" t="s">
        <v>2781</v>
      </c>
      <c r="C343" s="136">
        <v>5245</v>
      </c>
      <c r="D343" s="137" t="s">
        <v>4701</v>
      </c>
      <c r="E343" s="137" t="s">
        <v>4694</v>
      </c>
      <c r="F343" s="137" t="s">
        <v>4695</v>
      </c>
      <c r="G343" s="137" t="s">
        <v>4696</v>
      </c>
    </row>
    <row r="344" spans="1:7">
      <c r="A344" s="134">
        <v>38973</v>
      </c>
      <c r="B344" s="135" t="s">
        <v>2781</v>
      </c>
      <c r="C344" s="136">
        <v>3596</v>
      </c>
      <c r="D344" s="137" t="s">
        <v>4701</v>
      </c>
      <c r="E344" s="137" t="s">
        <v>4694</v>
      </c>
      <c r="F344" s="137" t="s">
        <v>4702</v>
      </c>
      <c r="G344" s="137" t="s">
        <v>4699</v>
      </c>
    </row>
    <row r="345" spans="1:7">
      <c r="A345" s="134">
        <v>38973</v>
      </c>
      <c r="B345" s="135" t="s">
        <v>2781</v>
      </c>
      <c r="C345" s="136">
        <v>5000</v>
      </c>
      <c r="D345" s="137" t="s">
        <v>4700</v>
      </c>
      <c r="E345" s="137" t="s">
        <v>4694</v>
      </c>
      <c r="F345" s="137" t="s">
        <v>4702</v>
      </c>
      <c r="G345" s="137" t="s">
        <v>4696</v>
      </c>
    </row>
    <row r="346" spans="1:7">
      <c r="A346" s="134">
        <v>38973</v>
      </c>
      <c r="B346" s="135" t="s">
        <v>2781</v>
      </c>
      <c r="C346" s="136">
        <v>7882</v>
      </c>
      <c r="D346" s="137" t="s">
        <v>4701</v>
      </c>
      <c r="E346" s="137" t="s">
        <v>4698</v>
      </c>
      <c r="F346" s="137" t="s">
        <v>4702</v>
      </c>
      <c r="G346" s="137" t="s">
        <v>4699</v>
      </c>
    </row>
    <row r="347" spans="1:7">
      <c r="A347" s="134">
        <v>38973</v>
      </c>
      <c r="B347" s="135" t="s">
        <v>2781</v>
      </c>
      <c r="C347" s="136">
        <v>6000</v>
      </c>
      <c r="D347" s="137" t="s">
        <v>4701</v>
      </c>
      <c r="E347" s="137" t="s">
        <v>4694</v>
      </c>
      <c r="F347" s="137" t="s">
        <v>4695</v>
      </c>
      <c r="G347" s="137" t="s">
        <v>4696</v>
      </c>
    </row>
    <row r="348" spans="1:7">
      <c r="A348" s="134">
        <v>38973</v>
      </c>
      <c r="B348" s="135" t="s">
        <v>2781</v>
      </c>
      <c r="C348" s="136">
        <v>4357</v>
      </c>
      <c r="D348" s="137" t="s">
        <v>4700</v>
      </c>
      <c r="E348" s="137" t="s">
        <v>4698</v>
      </c>
      <c r="F348" s="137" t="s">
        <v>4702</v>
      </c>
      <c r="G348" s="137" t="s">
        <v>4696</v>
      </c>
    </row>
    <row r="349" spans="1:7">
      <c r="A349" s="134">
        <v>38973</v>
      </c>
      <c r="B349" s="135" t="s">
        <v>2781</v>
      </c>
      <c r="C349" s="136">
        <v>9095</v>
      </c>
      <c r="D349" s="137" t="s">
        <v>4693</v>
      </c>
      <c r="E349" s="137" t="s">
        <v>4694</v>
      </c>
      <c r="F349" s="137" t="s">
        <v>4695</v>
      </c>
      <c r="G349" s="137" t="s">
        <v>4696</v>
      </c>
    </row>
    <row r="350" spans="1:7">
      <c r="A350" s="134">
        <v>38973</v>
      </c>
      <c r="B350" s="135" t="s">
        <v>2781</v>
      </c>
      <c r="C350" s="136">
        <v>7289</v>
      </c>
      <c r="D350" s="137" t="s">
        <v>4700</v>
      </c>
      <c r="E350" s="137" t="s">
        <v>4694</v>
      </c>
      <c r="F350" s="137" t="s">
        <v>4695</v>
      </c>
      <c r="G350" s="137" t="s">
        <v>4699</v>
      </c>
    </row>
    <row r="351" spans="1:7">
      <c r="A351" s="134">
        <v>38973</v>
      </c>
      <c r="B351" s="135" t="s">
        <v>2781</v>
      </c>
      <c r="C351" s="136">
        <v>6000</v>
      </c>
      <c r="D351" s="137" t="s">
        <v>4701</v>
      </c>
      <c r="E351" s="137" t="s">
        <v>4694</v>
      </c>
      <c r="F351" s="137" t="s">
        <v>4695</v>
      </c>
      <c r="G351" s="137" t="s">
        <v>4696</v>
      </c>
    </row>
    <row r="352" spans="1:7">
      <c r="A352" s="134">
        <v>38973</v>
      </c>
      <c r="B352" s="135" t="s">
        <v>2781</v>
      </c>
      <c r="C352" s="136">
        <v>13636</v>
      </c>
      <c r="D352" s="137" t="s">
        <v>4697</v>
      </c>
      <c r="E352" s="137" t="s">
        <v>4694</v>
      </c>
      <c r="F352" s="137" t="s">
        <v>4702</v>
      </c>
      <c r="G352" s="137" t="s">
        <v>4696</v>
      </c>
    </row>
    <row r="353" spans="1:7">
      <c r="A353" s="134">
        <v>38973</v>
      </c>
      <c r="B353" s="135" t="s">
        <v>2781</v>
      </c>
      <c r="C353" s="136">
        <v>5000</v>
      </c>
      <c r="D353" s="137" t="s">
        <v>4701</v>
      </c>
      <c r="E353" s="137" t="s">
        <v>4698</v>
      </c>
      <c r="F353" s="137" t="s">
        <v>4702</v>
      </c>
      <c r="G353" s="137" t="s">
        <v>4696</v>
      </c>
    </row>
    <row r="354" spans="1:7">
      <c r="A354" s="134">
        <v>38974</v>
      </c>
      <c r="B354" s="135" t="s">
        <v>2782</v>
      </c>
      <c r="C354" s="136">
        <v>50000</v>
      </c>
      <c r="D354" s="137" t="s">
        <v>4697</v>
      </c>
      <c r="E354" s="137" t="s">
        <v>4694</v>
      </c>
      <c r="F354" s="137" t="s">
        <v>4702</v>
      </c>
      <c r="G354" s="137" t="s">
        <v>4696</v>
      </c>
    </row>
    <row r="355" spans="1:7">
      <c r="A355" s="134">
        <v>38974</v>
      </c>
      <c r="B355" s="135" t="s">
        <v>2782</v>
      </c>
      <c r="C355" s="136">
        <v>12455</v>
      </c>
      <c r="D355" s="137" t="s">
        <v>4693</v>
      </c>
      <c r="E355" s="137" t="s">
        <v>4698</v>
      </c>
      <c r="F355" s="137" t="s">
        <v>4702</v>
      </c>
      <c r="G355" s="137" t="s">
        <v>4696</v>
      </c>
    </row>
    <row r="356" spans="1:7">
      <c r="A356" s="134">
        <v>38974</v>
      </c>
      <c r="B356" s="135" t="s">
        <v>2782</v>
      </c>
      <c r="C356" s="136">
        <v>13637</v>
      </c>
      <c r="D356" s="137" t="s">
        <v>4701</v>
      </c>
      <c r="E356" s="137" t="s">
        <v>4694</v>
      </c>
      <c r="F356" s="137" t="s">
        <v>4702</v>
      </c>
      <c r="G356" s="137" t="s">
        <v>4699</v>
      </c>
    </row>
    <row r="357" spans="1:7">
      <c r="A357" s="134">
        <v>38974</v>
      </c>
      <c r="B357" s="135" t="s">
        <v>2782</v>
      </c>
      <c r="C357" s="136">
        <v>5603</v>
      </c>
      <c r="D357" s="137" t="s">
        <v>4701</v>
      </c>
      <c r="E357" s="137" t="s">
        <v>4694</v>
      </c>
      <c r="F357" s="137" t="s">
        <v>4703</v>
      </c>
      <c r="G357" s="137" t="s">
        <v>4696</v>
      </c>
    </row>
    <row r="358" spans="1:7">
      <c r="A358" s="134">
        <v>38974</v>
      </c>
      <c r="B358" s="135" t="s">
        <v>2782</v>
      </c>
      <c r="C358" s="136">
        <v>13899</v>
      </c>
      <c r="D358" s="137" t="s">
        <v>4700</v>
      </c>
      <c r="E358" s="137" t="s">
        <v>4698</v>
      </c>
      <c r="F358" s="137" t="s">
        <v>4695</v>
      </c>
      <c r="G358" s="137" t="s">
        <v>4696</v>
      </c>
    </row>
    <row r="359" spans="1:7">
      <c r="A359" s="134">
        <v>38974</v>
      </c>
      <c r="B359" s="135" t="s">
        <v>2782</v>
      </c>
      <c r="C359" s="136">
        <v>11217</v>
      </c>
      <c r="D359" s="137" t="s">
        <v>4700</v>
      </c>
      <c r="E359" s="137" t="s">
        <v>4698</v>
      </c>
      <c r="F359" s="137" t="s">
        <v>4695</v>
      </c>
      <c r="G359" s="137" t="s">
        <v>4696</v>
      </c>
    </row>
    <row r="360" spans="1:7">
      <c r="A360" s="134">
        <v>38974</v>
      </c>
      <c r="B360" s="135" t="s">
        <v>2782</v>
      </c>
      <c r="C360" s="136">
        <v>10795</v>
      </c>
      <c r="D360" s="137" t="s">
        <v>4697</v>
      </c>
      <c r="E360" s="137" t="s">
        <v>4698</v>
      </c>
      <c r="F360" s="137" t="s">
        <v>4695</v>
      </c>
      <c r="G360" s="137" t="s">
        <v>4696</v>
      </c>
    </row>
    <row r="361" spans="1:7">
      <c r="A361" s="134">
        <v>38974</v>
      </c>
      <c r="B361" s="135" t="s">
        <v>2782</v>
      </c>
      <c r="C361" s="136">
        <v>10122</v>
      </c>
      <c r="D361" s="137" t="s">
        <v>4700</v>
      </c>
      <c r="E361" s="137" t="s">
        <v>4694</v>
      </c>
      <c r="F361" s="137" t="s">
        <v>4695</v>
      </c>
      <c r="G361" s="137" t="s">
        <v>4696</v>
      </c>
    </row>
    <row r="362" spans="1:7">
      <c r="A362" s="134">
        <v>38974</v>
      </c>
      <c r="B362" s="135" t="s">
        <v>2782</v>
      </c>
      <c r="C362" s="136">
        <v>3807</v>
      </c>
      <c r="D362" s="137" t="s">
        <v>4700</v>
      </c>
      <c r="E362" s="137" t="s">
        <v>4694</v>
      </c>
      <c r="F362" s="137" t="s">
        <v>4703</v>
      </c>
      <c r="G362" s="137" t="s">
        <v>4696</v>
      </c>
    </row>
    <row r="363" spans="1:7">
      <c r="A363" s="134">
        <v>38974</v>
      </c>
      <c r="B363" s="135" t="s">
        <v>2782</v>
      </c>
      <c r="C363" s="136">
        <v>13521</v>
      </c>
      <c r="D363" s="137" t="s">
        <v>4701</v>
      </c>
      <c r="E363" s="137" t="s">
        <v>4694</v>
      </c>
      <c r="F363" s="137" t="s">
        <v>4703</v>
      </c>
      <c r="G363" s="137" t="s">
        <v>4696</v>
      </c>
    </row>
    <row r="364" spans="1:7">
      <c r="A364" s="134">
        <v>38974</v>
      </c>
      <c r="B364" s="135" t="s">
        <v>2782</v>
      </c>
      <c r="C364" s="136">
        <v>7649</v>
      </c>
      <c r="D364" s="137" t="s">
        <v>4701</v>
      </c>
      <c r="E364" s="137" t="s">
        <v>4698</v>
      </c>
      <c r="F364" s="137" t="s">
        <v>4695</v>
      </c>
      <c r="G364" s="137" t="s">
        <v>4699</v>
      </c>
    </row>
    <row r="365" spans="1:7">
      <c r="A365" s="134">
        <v>38974</v>
      </c>
      <c r="B365" s="135" t="s">
        <v>2782</v>
      </c>
      <c r="C365" s="136">
        <v>7342</v>
      </c>
      <c r="D365" s="137" t="s">
        <v>4700</v>
      </c>
      <c r="E365" s="137" t="s">
        <v>4694</v>
      </c>
      <c r="F365" s="137" t="s">
        <v>4695</v>
      </c>
      <c r="G365" s="137" t="s">
        <v>4696</v>
      </c>
    </row>
    <row r="366" spans="1:7">
      <c r="A366" s="134">
        <v>38974</v>
      </c>
      <c r="B366" s="135" t="s">
        <v>2782</v>
      </c>
      <c r="C366" s="136">
        <v>5233</v>
      </c>
      <c r="D366" s="137" t="s">
        <v>4701</v>
      </c>
      <c r="E366" s="137" t="s">
        <v>4694</v>
      </c>
      <c r="F366" s="137" t="s">
        <v>4702</v>
      </c>
      <c r="G366" s="137" t="s">
        <v>4699</v>
      </c>
    </row>
    <row r="367" spans="1:7">
      <c r="A367" s="134">
        <v>38974</v>
      </c>
      <c r="B367" s="135" t="s">
        <v>2782</v>
      </c>
      <c r="C367" s="136">
        <v>14227</v>
      </c>
      <c r="D367" s="137" t="s">
        <v>4700</v>
      </c>
      <c r="E367" s="137" t="s">
        <v>4698</v>
      </c>
      <c r="F367" s="137" t="s">
        <v>4702</v>
      </c>
      <c r="G367" s="137" t="s">
        <v>4699</v>
      </c>
    </row>
    <row r="368" spans="1:7">
      <c r="A368" s="134">
        <v>38974</v>
      </c>
      <c r="B368" s="135" t="s">
        <v>2782</v>
      </c>
      <c r="C368" s="136">
        <v>133</v>
      </c>
      <c r="D368" s="137" t="s">
        <v>4700</v>
      </c>
      <c r="E368" s="137" t="s">
        <v>4694</v>
      </c>
      <c r="F368" s="137" t="s">
        <v>4703</v>
      </c>
      <c r="G368" s="137" t="s">
        <v>4696</v>
      </c>
    </row>
    <row r="369" spans="1:7">
      <c r="A369" s="134">
        <v>38974</v>
      </c>
      <c r="B369" s="135" t="s">
        <v>2782</v>
      </c>
      <c r="C369" s="136">
        <v>15208</v>
      </c>
      <c r="D369" s="137" t="s">
        <v>4697</v>
      </c>
      <c r="E369" s="137" t="s">
        <v>4694</v>
      </c>
      <c r="F369" s="137" t="s">
        <v>4695</v>
      </c>
      <c r="G369" s="137" t="s">
        <v>4699</v>
      </c>
    </row>
    <row r="370" spans="1:7">
      <c r="A370" s="134">
        <v>38974</v>
      </c>
      <c r="B370" s="135" t="s">
        <v>2782</v>
      </c>
      <c r="C370" s="136">
        <v>3949</v>
      </c>
      <c r="D370" s="137" t="s">
        <v>4701</v>
      </c>
      <c r="E370" s="137" t="s">
        <v>4694</v>
      </c>
      <c r="F370" s="137" t="s">
        <v>4695</v>
      </c>
      <c r="G370" s="137" t="s">
        <v>4699</v>
      </c>
    </row>
    <row r="371" spans="1:7">
      <c r="A371" s="134">
        <v>38974</v>
      </c>
      <c r="B371" s="135" t="s">
        <v>2782</v>
      </c>
      <c r="C371" s="136">
        <v>600</v>
      </c>
      <c r="D371" s="137" t="s">
        <v>4701</v>
      </c>
      <c r="E371" s="137" t="s">
        <v>4694</v>
      </c>
      <c r="F371" s="137" t="s">
        <v>4695</v>
      </c>
      <c r="G371" s="137" t="s">
        <v>4696</v>
      </c>
    </row>
    <row r="372" spans="1:7">
      <c r="A372" s="134">
        <v>38974</v>
      </c>
      <c r="B372" s="135" t="s">
        <v>2782</v>
      </c>
      <c r="C372" s="136">
        <v>13000</v>
      </c>
      <c r="D372" s="137" t="s">
        <v>4697</v>
      </c>
      <c r="E372" s="137" t="s">
        <v>4698</v>
      </c>
      <c r="F372" s="137" t="s">
        <v>4703</v>
      </c>
      <c r="G372" s="137" t="s">
        <v>4696</v>
      </c>
    </row>
    <row r="373" spans="1:7">
      <c r="A373" s="134">
        <v>38974</v>
      </c>
      <c r="B373" s="135" t="s">
        <v>2782</v>
      </c>
      <c r="C373" s="136">
        <v>10862</v>
      </c>
      <c r="D373" s="137" t="s">
        <v>4701</v>
      </c>
      <c r="E373" s="137" t="s">
        <v>4694</v>
      </c>
      <c r="F373" s="137" t="s">
        <v>4695</v>
      </c>
      <c r="G373" s="137" t="s">
        <v>4699</v>
      </c>
    </row>
    <row r="374" spans="1:7">
      <c r="A374" s="134">
        <v>38974</v>
      </c>
      <c r="B374" s="135" t="s">
        <v>2782</v>
      </c>
      <c r="C374" s="136">
        <v>200</v>
      </c>
      <c r="D374" s="137" t="s">
        <v>4701</v>
      </c>
      <c r="E374" s="137" t="s">
        <v>4694</v>
      </c>
      <c r="F374" s="137" t="s">
        <v>4695</v>
      </c>
      <c r="G374" s="137" t="s">
        <v>4696</v>
      </c>
    </row>
    <row r="375" spans="1:7">
      <c r="A375" s="134">
        <v>38974</v>
      </c>
      <c r="B375" s="135" t="s">
        <v>2782</v>
      </c>
      <c r="C375" s="136">
        <v>8866</v>
      </c>
      <c r="D375" s="137" t="s">
        <v>4700</v>
      </c>
      <c r="E375" s="137" t="s">
        <v>4698</v>
      </c>
      <c r="F375" s="137" t="s">
        <v>4702</v>
      </c>
      <c r="G375" s="137" t="s">
        <v>4699</v>
      </c>
    </row>
    <row r="376" spans="1:7">
      <c r="A376" s="134">
        <v>38974</v>
      </c>
      <c r="B376" s="135" t="s">
        <v>2782</v>
      </c>
      <c r="C376" s="136">
        <v>10000</v>
      </c>
      <c r="D376" s="137" t="s">
        <v>4693</v>
      </c>
      <c r="E376" s="137" t="s">
        <v>4698</v>
      </c>
      <c r="F376" s="137" t="s">
        <v>4702</v>
      </c>
      <c r="G376" s="137" t="s">
        <v>4696</v>
      </c>
    </row>
    <row r="377" spans="1:7">
      <c r="A377" s="134">
        <v>38974</v>
      </c>
      <c r="B377" s="135" t="s">
        <v>2782</v>
      </c>
      <c r="C377" s="136">
        <v>6676</v>
      </c>
      <c r="D377" s="137" t="s">
        <v>4701</v>
      </c>
      <c r="E377" s="137" t="s">
        <v>4698</v>
      </c>
      <c r="F377" s="137" t="s">
        <v>4695</v>
      </c>
      <c r="G377" s="137" t="s">
        <v>4699</v>
      </c>
    </row>
    <row r="378" spans="1:7">
      <c r="A378" s="134">
        <v>38974</v>
      </c>
      <c r="B378" s="135" t="s">
        <v>2782</v>
      </c>
      <c r="C378" s="136">
        <v>12519</v>
      </c>
      <c r="D378" s="137" t="s">
        <v>4697</v>
      </c>
      <c r="E378" s="137" t="s">
        <v>4698</v>
      </c>
      <c r="F378" s="137" t="s">
        <v>4695</v>
      </c>
      <c r="G378" s="137" t="s">
        <v>4696</v>
      </c>
    </row>
    <row r="379" spans="1:7">
      <c r="A379" s="134">
        <v>38974</v>
      </c>
      <c r="B379" s="135" t="s">
        <v>2782</v>
      </c>
      <c r="C379" s="136">
        <v>6762</v>
      </c>
      <c r="D379" s="137" t="s">
        <v>4701</v>
      </c>
      <c r="E379" s="137" t="s">
        <v>4694</v>
      </c>
      <c r="F379" s="137" t="s">
        <v>4695</v>
      </c>
      <c r="G379" s="137" t="s">
        <v>4696</v>
      </c>
    </row>
    <row r="380" spans="1:7">
      <c r="A380" s="134">
        <v>38975</v>
      </c>
      <c r="B380" s="135" t="s">
        <v>2783</v>
      </c>
      <c r="C380" s="136">
        <v>14782</v>
      </c>
      <c r="D380" s="137" t="s">
        <v>4700</v>
      </c>
      <c r="E380" s="137" t="s">
        <v>4698</v>
      </c>
      <c r="F380" s="137" t="s">
        <v>4703</v>
      </c>
      <c r="G380" s="137" t="s">
        <v>4699</v>
      </c>
    </row>
    <row r="381" spans="1:7">
      <c r="A381" s="134">
        <v>38975</v>
      </c>
      <c r="B381" s="135" t="s">
        <v>2783</v>
      </c>
      <c r="C381" s="136">
        <v>3434</v>
      </c>
      <c r="D381" s="137" t="s">
        <v>4700</v>
      </c>
      <c r="E381" s="137" t="s">
        <v>4694</v>
      </c>
      <c r="F381" s="137" t="s">
        <v>4695</v>
      </c>
      <c r="G381" s="137" t="s">
        <v>4696</v>
      </c>
    </row>
    <row r="382" spans="1:7">
      <c r="A382" s="134">
        <v>38975</v>
      </c>
      <c r="B382" s="135" t="s">
        <v>2783</v>
      </c>
      <c r="C382" s="136">
        <v>14679</v>
      </c>
      <c r="D382" s="137" t="s">
        <v>4701</v>
      </c>
      <c r="E382" s="137" t="s">
        <v>4694</v>
      </c>
      <c r="F382" s="137" t="s">
        <v>4703</v>
      </c>
      <c r="G382" s="137" t="s">
        <v>4696</v>
      </c>
    </row>
    <row r="383" spans="1:7">
      <c r="A383" s="134">
        <v>38975</v>
      </c>
      <c r="B383" s="135" t="s">
        <v>2783</v>
      </c>
      <c r="C383" s="136">
        <v>4000</v>
      </c>
      <c r="D383" s="137" t="s">
        <v>4701</v>
      </c>
      <c r="E383" s="137" t="s">
        <v>4694</v>
      </c>
      <c r="F383" s="137" t="s">
        <v>4695</v>
      </c>
      <c r="G383" s="137" t="s">
        <v>4696</v>
      </c>
    </row>
    <row r="384" spans="1:7">
      <c r="A384" s="134">
        <v>38975</v>
      </c>
      <c r="B384" s="135" t="s">
        <v>2783</v>
      </c>
      <c r="C384" s="136">
        <v>12505</v>
      </c>
      <c r="D384" s="137" t="s">
        <v>4697</v>
      </c>
      <c r="E384" s="137" t="s">
        <v>4694</v>
      </c>
      <c r="F384" s="137" t="s">
        <v>4703</v>
      </c>
      <c r="G384" s="137" t="s">
        <v>4696</v>
      </c>
    </row>
    <row r="385" spans="1:7">
      <c r="A385" s="134">
        <v>38975</v>
      </c>
      <c r="B385" s="135" t="s">
        <v>2783</v>
      </c>
      <c r="C385" s="136">
        <v>5879</v>
      </c>
      <c r="D385" s="137" t="s">
        <v>4700</v>
      </c>
      <c r="E385" s="137" t="s">
        <v>4694</v>
      </c>
      <c r="F385" s="137" t="s">
        <v>4695</v>
      </c>
      <c r="G385" s="137" t="s">
        <v>4696</v>
      </c>
    </row>
    <row r="386" spans="1:7">
      <c r="A386" s="134">
        <v>38975</v>
      </c>
      <c r="B386" s="135" t="s">
        <v>2783</v>
      </c>
      <c r="C386" s="136">
        <v>7165</v>
      </c>
      <c r="D386" s="137" t="s">
        <v>4697</v>
      </c>
      <c r="E386" s="137" t="s">
        <v>4694</v>
      </c>
      <c r="F386" s="137" t="s">
        <v>4702</v>
      </c>
      <c r="G386" s="137" t="s">
        <v>4699</v>
      </c>
    </row>
    <row r="387" spans="1:7">
      <c r="A387" s="134">
        <v>38975</v>
      </c>
      <c r="B387" s="135" t="s">
        <v>2783</v>
      </c>
      <c r="C387" s="136">
        <v>6000</v>
      </c>
      <c r="D387" s="137" t="s">
        <v>4700</v>
      </c>
      <c r="E387" s="137" t="s">
        <v>4698</v>
      </c>
      <c r="F387" s="137" t="s">
        <v>4703</v>
      </c>
      <c r="G387" s="137" t="s">
        <v>4696</v>
      </c>
    </row>
    <row r="388" spans="1:7">
      <c r="A388" s="134">
        <v>38975</v>
      </c>
      <c r="B388" s="135" t="s">
        <v>2783</v>
      </c>
      <c r="C388" s="136">
        <v>2000</v>
      </c>
      <c r="D388" s="137" t="s">
        <v>4693</v>
      </c>
      <c r="E388" s="137" t="s">
        <v>4694</v>
      </c>
      <c r="F388" s="137" t="s">
        <v>4703</v>
      </c>
      <c r="G388" s="137" t="s">
        <v>4696</v>
      </c>
    </row>
    <row r="389" spans="1:7">
      <c r="A389" s="134">
        <v>38975</v>
      </c>
      <c r="B389" s="135" t="s">
        <v>2783</v>
      </c>
      <c r="C389" s="136">
        <v>11489</v>
      </c>
      <c r="D389" s="137" t="s">
        <v>4700</v>
      </c>
      <c r="E389" s="137" t="s">
        <v>4698</v>
      </c>
      <c r="F389" s="137" t="s">
        <v>4695</v>
      </c>
      <c r="G389" s="137" t="s">
        <v>4696</v>
      </c>
    </row>
    <row r="390" spans="1:7">
      <c r="A390" s="134">
        <v>38975</v>
      </c>
      <c r="B390" s="135" t="s">
        <v>2783</v>
      </c>
      <c r="C390" s="136">
        <v>3171</v>
      </c>
      <c r="D390" s="137" t="s">
        <v>4700</v>
      </c>
      <c r="E390" s="137" t="s">
        <v>4694</v>
      </c>
      <c r="F390" s="137" t="s">
        <v>4703</v>
      </c>
      <c r="G390" s="137" t="s">
        <v>4696</v>
      </c>
    </row>
    <row r="391" spans="1:7">
      <c r="A391" s="134">
        <v>38975</v>
      </c>
      <c r="B391" s="135" t="s">
        <v>2783</v>
      </c>
      <c r="C391" s="136">
        <v>14706</v>
      </c>
      <c r="D391" s="137" t="s">
        <v>4700</v>
      </c>
      <c r="E391" s="137" t="s">
        <v>4694</v>
      </c>
      <c r="F391" s="137" t="s">
        <v>4695</v>
      </c>
      <c r="G391" s="137" t="s">
        <v>4699</v>
      </c>
    </row>
    <row r="392" spans="1:7">
      <c r="A392" s="134">
        <v>38975</v>
      </c>
      <c r="B392" s="135" t="s">
        <v>2783</v>
      </c>
      <c r="C392" s="136">
        <v>12908</v>
      </c>
      <c r="D392" s="137" t="s">
        <v>4700</v>
      </c>
      <c r="E392" s="137" t="s">
        <v>4698</v>
      </c>
      <c r="F392" s="137" t="s">
        <v>4695</v>
      </c>
      <c r="G392" s="137" t="s">
        <v>4696</v>
      </c>
    </row>
    <row r="393" spans="1:7">
      <c r="A393" s="134">
        <v>38975</v>
      </c>
      <c r="B393" s="135" t="s">
        <v>2783</v>
      </c>
      <c r="C393" s="136">
        <v>7811</v>
      </c>
      <c r="D393" s="137" t="s">
        <v>4701</v>
      </c>
      <c r="E393" s="137" t="s">
        <v>4694</v>
      </c>
      <c r="F393" s="137" t="s">
        <v>4702</v>
      </c>
      <c r="G393" s="137" t="s">
        <v>4696</v>
      </c>
    </row>
    <row r="394" spans="1:7">
      <c r="A394" s="134">
        <v>38975</v>
      </c>
      <c r="B394" s="135" t="s">
        <v>2783</v>
      </c>
      <c r="C394" s="136">
        <v>13126</v>
      </c>
      <c r="D394" s="137" t="s">
        <v>4697</v>
      </c>
      <c r="E394" s="137" t="s">
        <v>4698</v>
      </c>
      <c r="F394" s="137" t="s">
        <v>4703</v>
      </c>
      <c r="G394" s="137" t="s">
        <v>4699</v>
      </c>
    </row>
    <row r="395" spans="1:7">
      <c r="A395" s="134">
        <v>38975</v>
      </c>
      <c r="B395" s="135" t="s">
        <v>2783</v>
      </c>
      <c r="C395" s="136">
        <v>4623</v>
      </c>
      <c r="D395" s="137" t="s">
        <v>4701</v>
      </c>
      <c r="E395" s="137" t="s">
        <v>4694</v>
      </c>
      <c r="F395" s="137" t="s">
        <v>4702</v>
      </c>
      <c r="G395" s="137" t="s">
        <v>4699</v>
      </c>
    </row>
    <row r="396" spans="1:7">
      <c r="A396" s="134">
        <v>38975</v>
      </c>
      <c r="B396" s="135" t="s">
        <v>2783</v>
      </c>
      <c r="C396" s="136">
        <v>7989</v>
      </c>
      <c r="D396" s="137" t="s">
        <v>4701</v>
      </c>
      <c r="E396" s="137" t="s">
        <v>4698</v>
      </c>
      <c r="F396" s="137" t="s">
        <v>4702</v>
      </c>
      <c r="G396" s="137" t="s">
        <v>4699</v>
      </c>
    </row>
    <row r="397" spans="1:7">
      <c r="A397" s="134">
        <v>38975</v>
      </c>
      <c r="B397" s="135" t="s">
        <v>2783</v>
      </c>
      <c r="C397" s="136">
        <v>4652</v>
      </c>
      <c r="D397" s="137" t="s">
        <v>4697</v>
      </c>
      <c r="E397" s="137" t="s">
        <v>4694</v>
      </c>
      <c r="F397" s="137" t="s">
        <v>4702</v>
      </c>
      <c r="G397" s="137" t="s">
        <v>4699</v>
      </c>
    </row>
    <row r="398" spans="1:7">
      <c r="A398" s="134">
        <v>38975</v>
      </c>
      <c r="B398" s="135" t="s">
        <v>2783</v>
      </c>
      <c r="C398" s="136">
        <v>10368</v>
      </c>
      <c r="D398" s="137" t="s">
        <v>4700</v>
      </c>
      <c r="E398" s="137" t="s">
        <v>4698</v>
      </c>
      <c r="F398" s="137" t="s">
        <v>4695</v>
      </c>
      <c r="G398" s="137" t="s">
        <v>4696</v>
      </c>
    </row>
    <row r="399" spans="1:7">
      <c r="A399" s="134">
        <v>38975</v>
      </c>
      <c r="B399" s="135" t="s">
        <v>2783</v>
      </c>
      <c r="C399" s="136">
        <v>10071</v>
      </c>
      <c r="D399" s="137" t="s">
        <v>4700</v>
      </c>
      <c r="E399" s="137" t="s">
        <v>4698</v>
      </c>
      <c r="F399" s="137" t="s">
        <v>4695</v>
      </c>
      <c r="G399" s="137" t="s">
        <v>4699</v>
      </c>
    </row>
    <row r="400" spans="1:7">
      <c r="A400" s="134">
        <v>38975</v>
      </c>
      <c r="B400" s="135" t="s">
        <v>2783</v>
      </c>
      <c r="C400" s="136">
        <v>9395</v>
      </c>
      <c r="D400" s="137" t="s">
        <v>4697</v>
      </c>
      <c r="E400" s="137" t="s">
        <v>4694</v>
      </c>
      <c r="F400" s="137" t="s">
        <v>4702</v>
      </c>
      <c r="G400" s="137" t="s">
        <v>4696</v>
      </c>
    </row>
    <row r="401" spans="1:7">
      <c r="A401" s="134">
        <v>38975</v>
      </c>
      <c r="B401" s="135" t="s">
        <v>2783</v>
      </c>
      <c r="C401" s="136">
        <v>7218</v>
      </c>
      <c r="D401" s="137" t="s">
        <v>4700</v>
      </c>
      <c r="E401" s="137" t="s">
        <v>4698</v>
      </c>
      <c r="F401" s="137" t="s">
        <v>4703</v>
      </c>
      <c r="G401" s="137" t="s">
        <v>4699</v>
      </c>
    </row>
    <row r="402" spans="1:7">
      <c r="A402" s="134">
        <v>38975</v>
      </c>
      <c r="B402" s="135" t="s">
        <v>2783</v>
      </c>
      <c r="C402" s="136">
        <v>5000</v>
      </c>
      <c r="D402" s="137" t="s">
        <v>4701</v>
      </c>
      <c r="E402" s="137" t="s">
        <v>4694</v>
      </c>
      <c r="F402" s="137" t="s">
        <v>4703</v>
      </c>
      <c r="G402" s="137" t="s">
        <v>4696</v>
      </c>
    </row>
    <row r="403" spans="1:7">
      <c r="A403" s="134">
        <v>38975</v>
      </c>
      <c r="B403" s="135" t="s">
        <v>2783</v>
      </c>
      <c r="C403" s="136">
        <v>14611</v>
      </c>
      <c r="D403" s="137" t="s">
        <v>4701</v>
      </c>
      <c r="E403" s="137" t="s">
        <v>4694</v>
      </c>
      <c r="F403" s="137" t="s">
        <v>4695</v>
      </c>
      <c r="G403" s="137" t="s">
        <v>4696</v>
      </c>
    </row>
    <row r="404" spans="1:7">
      <c r="A404" s="134">
        <v>38975</v>
      </c>
      <c r="B404" s="135" t="s">
        <v>2783</v>
      </c>
      <c r="C404" s="136">
        <v>100</v>
      </c>
      <c r="D404" s="137" t="s">
        <v>4700</v>
      </c>
      <c r="E404" s="137" t="s">
        <v>4694</v>
      </c>
      <c r="F404" s="137" t="s">
        <v>4695</v>
      </c>
      <c r="G404" s="137" t="s">
        <v>4696</v>
      </c>
    </row>
    <row r="405" spans="1:7">
      <c r="A405" s="134">
        <v>38975</v>
      </c>
      <c r="B405" s="135" t="s">
        <v>2783</v>
      </c>
      <c r="C405" s="136">
        <v>1000</v>
      </c>
      <c r="D405" s="137" t="s">
        <v>4700</v>
      </c>
      <c r="E405" s="137" t="s">
        <v>4694</v>
      </c>
      <c r="F405" s="137" t="s">
        <v>4695</v>
      </c>
      <c r="G405" s="137" t="s">
        <v>4696</v>
      </c>
    </row>
    <row r="406" spans="1:7">
      <c r="A406" s="134">
        <v>38975</v>
      </c>
      <c r="B406" s="135" t="s">
        <v>2783</v>
      </c>
      <c r="C406" s="136">
        <v>11406</v>
      </c>
      <c r="D406" s="137" t="s">
        <v>4700</v>
      </c>
      <c r="E406" s="137" t="s">
        <v>4694</v>
      </c>
      <c r="F406" s="137" t="s">
        <v>4702</v>
      </c>
      <c r="G406" s="137" t="s">
        <v>4699</v>
      </c>
    </row>
    <row r="407" spans="1:7">
      <c r="A407" s="134">
        <v>38975</v>
      </c>
      <c r="B407" s="135" t="s">
        <v>2783</v>
      </c>
      <c r="C407" s="136">
        <v>8920</v>
      </c>
      <c r="D407" s="137" t="s">
        <v>4701</v>
      </c>
      <c r="E407" s="137" t="s">
        <v>4698</v>
      </c>
      <c r="F407" s="137" t="s">
        <v>4695</v>
      </c>
      <c r="G407" s="137" t="s">
        <v>4699</v>
      </c>
    </row>
    <row r="408" spans="1:7">
      <c r="A408" s="134">
        <v>38975</v>
      </c>
      <c r="B408" s="135" t="s">
        <v>2783</v>
      </c>
      <c r="C408" s="136">
        <v>10273</v>
      </c>
      <c r="D408" s="137" t="s">
        <v>4700</v>
      </c>
      <c r="E408" s="137" t="s">
        <v>4698</v>
      </c>
      <c r="F408" s="137" t="s">
        <v>4695</v>
      </c>
      <c r="G408" s="137" t="s">
        <v>4699</v>
      </c>
    </row>
    <row r="409" spans="1:7">
      <c r="A409" s="134">
        <v>38975</v>
      </c>
      <c r="B409" s="135" t="s">
        <v>2783</v>
      </c>
      <c r="C409" s="136">
        <v>14473</v>
      </c>
      <c r="D409" s="137" t="s">
        <v>4700</v>
      </c>
      <c r="E409" s="137" t="s">
        <v>4698</v>
      </c>
      <c r="F409" s="137" t="s">
        <v>4695</v>
      </c>
      <c r="G409" s="137" t="s">
        <v>4696</v>
      </c>
    </row>
    <row r="410" spans="1:7">
      <c r="A410" s="134">
        <v>38975</v>
      </c>
      <c r="B410" s="135" t="s">
        <v>2783</v>
      </c>
      <c r="C410" s="136">
        <v>9746</v>
      </c>
      <c r="D410" s="137" t="s">
        <v>4700</v>
      </c>
      <c r="E410" s="137" t="s">
        <v>4698</v>
      </c>
      <c r="F410" s="137" t="s">
        <v>4702</v>
      </c>
      <c r="G410" s="137" t="s">
        <v>4699</v>
      </c>
    </row>
    <row r="411" spans="1:7">
      <c r="A411" s="134">
        <v>38975</v>
      </c>
      <c r="B411" s="135" t="s">
        <v>2783</v>
      </c>
      <c r="C411" s="136">
        <v>9940</v>
      </c>
      <c r="D411" s="137" t="s">
        <v>4697</v>
      </c>
      <c r="E411" s="137" t="s">
        <v>4694</v>
      </c>
      <c r="F411" s="137" t="s">
        <v>4695</v>
      </c>
      <c r="G411" s="137" t="s">
        <v>4699</v>
      </c>
    </row>
    <row r="412" spans="1:7">
      <c r="A412" s="134">
        <v>38975</v>
      </c>
      <c r="B412" s="135" t="s">
        <v>2783</v>
      </c>
      <c r="C412" s="136">
        <v>14189</v>
      </c>
      <c r="D412" s="137" t="s">
        <v>4697</v>
      </c>
      <c r="E412" s="137" t="s">
        <v>4698</v>
      </c>
      <c r="F412" s="137" t="s">
        <v>4695</v>
      </c>
      <c r="G412" s="137" t="s">
        <v>4699</v>
      </c>
    </row>
    <row r="413" spans="1:7">
      <c r="A413" s="134">
        <v>38975</v>
      </c>
      <c r="B413" s="135" t="s">
        <v>2783</v>
      </c>
      <c r="C413" s="136">
        <v>9800</v>
      </c>
      <c r="D413" s="137" t="s">
        <v>4700</v>
      </c>
      <c r="E413" s="137" t="s">
        <v>4698</v>
      </c>
      <c r="F413" s="137" t="s">
        <v>4695</v>
      </c>
      <c r="G413" s="137" t="s">
        <v>4696</v>
      </c>
    </row>
    <row r="414" spans="1:7">
      <c r="A414" s="134">
        <v>38975</v>
      </c>
      <c r="B414" s="135" t="s">
        <v>2783</v>
      </c>
      <c r="C414" s="136">
        <v>6534</v>
      </c>
      <c r="D414" s="137" t="s">
        <v>4697</v>
      </c>
      <c r="E414" s="137" t="s">
        <v>4694</v>
      </c>
      <c r="F414" s="137" t="s">
        <v>4703</v>
      </c>
      <c r="G414" s="137" t="s">
        <v>4699</v>
      </c>
    </row>
    <row r="415" spans="1:7">
      <c r="A415" s="134">
        <v>38975</v>
      </c>
      <c r="B415" s="135" t="s">
        <v>2783</v>
      </c>
      <c r="C415" s="136">
        <v>11984</v>
      </c>
      <c r="D415" s="137" t="s">
        <v>4700</v>
      </c>
      <c r="E415" s="137" t="s">
        <v>4694</v>
      </c>
      <c r="F415" s="137" t="s">
        <v>4695</v>
      </c>
      <c r="G415" s="137" t="s">
        <v>4696</v>
      </c>
    </row>
    <row r="416" spans="1:7">
      <c r="A416" s="134">
        <v>38975</v>
      </c>
      <c r="B416" s="135" t="s">
        <v>2783</v>
      </c>
      <c r="C416" s="136">
        <v>5156</v>
      </c>
      <c r="D416" s="137" t="s">
        <v>4700</v>
      </c>
      <c r="E416" s="137" t="s">
        <v>4694</v>
      </c>
      <c r="F416" s="137" t="s">
        <v>4695</v>
      </c>
      <c r="G416" s="137" t="s">
        <v>4699</v>
      </c>
    </row>
    <row r="417" spans="1:7">
      <c r="A417" s="134">
        <v>38975</v>
      </c>
      <c r="B417" s="135" t="s">
        <v>2783</v>
      </c>
      <c r="C417" s="136">
        <v>10177</v>
      </c>
      <c r="D417" s="137" t="s">
        <v>4697</v>
      </c>
      <c r="E417" s="137" t="s">
        <v>4694</v>
      </c>
      <c r="F417" s="137" t="s">
        <v>4695</v>
      </c>
      <c r="G417" s="137" t="s">
        <v>4699</v>
      </c>
    </row>
    <row r="418" spans="1:7">
      <c r="A418" s="134">
        <v>38975</v>
      </c>
      <c r="B418" s="135" t="s">
        <v>2783</v>
      </c>
      <c r="C418" s="136">
        <v>8133</v>
      </c>
      <c r="D418" s="137" t="s">
        <v>4697</v>
      </c>
      <c r="E418" s="137" t="s">
        <v>4698</v>
      </c>
      <c r="F418" s="137" t="s">
        <v>4695</v>
      </c>
      <c r="G418" s="137" t="s">
        <v>4699</v>
      </c>
    </row>
    <row r="419" spans="1:7">
      <c r="A419" s="134">
        <v>38978</v>
      </c>
      <c r="B419" s="135" t="s">
        <v>2779</v>
      </c>
      <c r="C419" s="136">
        <v>10141</v>
      </c>
      <c r="D419" s="137" t="s">
        <v>4701</v>
      </c>
      <c r="E419" s="137" t="s">
        <v>4694</v>
      </c>
      <c r="F419" s="137" t="s">
        <v>4695</v>
      </c>
      <c r="G419" s="137" t="s">
        <v>4696</v>
      </c>
    </row>
    <row r="420" spans="1:7">
      <c r="A420" s="134">
        <v>38978</v>
      </c>
      <c r="B420" s="135" t="s">
        <v>2779</v>
      </c>
      <c r="C420" s="136">
        <v>9936</v>
      </c>
      <c r="D420" s="137" t="s">
        <v>4700</v>
      </c>
      <c r="E420" s="137" t="s">
        <v>4698</v>
      </c>
      <c r="F420" s="137" t="s">
        <v>4702</v>
      </c>
      <c r="G420" s="137" t="s">
        <v>4696</v>
      </c>
    </row>
    <row r="421" spans="1:7">
      <c r="A421" s="134">
        <v>38978</v>
      </c>
      <c r="B421" s="135" t="s">
        <v>2779</v>
      </c>
      <c r="C421" s="136">
        <v>7037</v>
      </c>
      <c r="D421" s="137" t="s">
        <v>4701</v>
      </c>
      <c r="E421" s="137" t="s">
        <v>4698</v>
      </c>
      <c r="F421" s="137" t="s">
        <v>4703</v>
      </c>
      <c r="G421" s="137" t="s">
        <v>4696</v>
      </c>
    </row>
    <row r="422" spans="1:7">
      <c r="A422" s="134">
        <v>38978</v>
      </c>
      <c r="B422" s="135" t="s">
        <v>2779</v>
      </c>
      <c r="C422" s="136">
        <v>4857</v>
      </c>
      <c r="D422" s="137" t="s">
        <v>4697</v>
      </c>
      <c r="E422" s="137" t="s">
        <v>4694</v>
      </c>
      <c r="F422" s="137" t="s">
        <v>4702</v>
      </c>
      <c r="G422" s="137" t="s">
        <v>4699</v>
      </c>
    </row>
    <row r="423" spans="1:7">
      <c r="A423" s="134">
        <v>38978</v>
      </c>
      <c r="B423" s="135" t="s">
        <v>2779</v>
      </c>
      <c r="C423" s="136">
        <v>9098</v>
      </c>
      <c r="D423" s="137" t="s">
        <v>4701</v>
      </c>
      <c r="E423" s="137" t="s">
        <v>4694</v>
      </c>
      <c r="F423" s="137" t="s">
        <v>4695</v>
      </c>
      <c r="G423" s="137" t="s">
        <v>4699</v>
      </c>
    </row>
    <row r="424" spans="1:7">
      <c r="A424" s="134">
        <v>38978</v>
      </c>
      <c r="B424" s="135" t="s">
        <v>2779</v>
      </c>
      <c r="C424" s="136">
        <v>14587</v>
      </c>
      <c r="D424" s="137" t="s">
        <v>4701</v>
      </c>
      <c r="E424" s="137" t="s">
        <v>4698</v>
      </c>
      <c r="F424" s="137" t="s">
        <v>4702</v>
      </c>
      <c r="G424" s="137" t="s">
        <v>4696</v>
      </c>
    </row>
    <row r="425" spans="1:7">
      <c r="A425" s="134">
        <v>38978</v>
      </c>
      <c r="B425" s="135" t="s">
        <v>2779</v>
      </c>
      <c r="C425" s="136">
        <v>8940</v>
      </c>
      <c r="D425" s="137" t="s">
        <v>4697</v>
      </c>
      <c r="E425" s="137" t="s">
        <v>4698</v>
      </c>
      <c r="F425" s="137" t="s">
        <v>4695</v>
      </c>
      <c r="G425" s="137" t="s">
        <v>4696</v>
      </c>
    </row>
    <row r="426" spans="1:7">
      <c r="A426" s="134">
        <v>38978</v>
      </c>
      <c r="B426" s="135" t="s">
        <v>2779</v>
      </c>
      <c r="C426" s="136">
        <v>4542</v>
      </c>
      <c r="D426" s="137" t="s">
        <v>4697</v>
      </c>
      <c r="E426" s="137" t="s">
        <v>4698</v>
      </c>
      <c r="F426" s="137" t="s">
        <v>4695</v>
      </c>
      <c r="G426" s="137" t="s">
        <v>4699</v>
      </c>
    </row>
    <row r="427" spans="1:7">
      <c r="A427" s="134">
        <v>38978</v>
      </c>
      <c r="B427" s="135" t="s">
        <v>2779</v>
      </c>
      <c r="C427" s="136">
        <v>8882</v>
      </c>
      <c r="D427" s="137" t="s">
        <v>4700</v>
      </c>
      <c r="E427" s="137" t="s">
        <v>4694</v>
      </c>
      <c r="F427" s="137" t="s">
        <v>4702</v>
      </c>
      <c r="G427" s="137" t="s">
        <v>4699</v>
      </c>
    </row>
    <row r="428" spans="1:7">
      <c r="A428" s="134">
        <v>38978</v>
      </c>
      <c r="B428" s="135" t="s">
        <v>2779</v>
      </c>
      <c r="C428" s="136">
        <v>13000</v>
      </c>
      <c r="D428" s="137" t="s">
        <v>4697</v>
      </c>
      <c r="E428" s="137" t="s">
        <v>4694</v>
      </c>
      <c r="F428" s="137" t="s">
        <v>4695</v>
      </c>
      <c r="G428" s="137" t="s">
        <v>4696</v>
      </c>
    </row>
    <row r="429" spans="1:7">
      <c r="A429" s="134">
        <v>38978</v>
      </c>
      <c r="B429" s="135" t="s">
        <v>2779</v>
      </c>
      <c r="C429" s="136">
        <v>10373</v>
      </c>
      <c r="D429" s="137" t="s">
        <v>4697</v>
      </c>
      <c r="E429" s="137" t="s">
        <v>4694</v>
      </c>
      <c r="F429" s="137" t="s">
        <v>4703</v>
      </c>
      <c r="G429" s="137" t="s">
        <v>4696</v>
      </c>
    </row>
    <row r="430" spans="1:7">
      <c r="A430" s="134">
        <v>38978</v>
      </c>
      <c r="B430" s="135" t="s">
        <v>2779</v>
      </c>
      <c r="C430" s="136">
        <v>6808</v>
      </c>
      <c r="D430" s="137" t="s">
        <v>4701</v>
      </c>
      <c r="E430" s="137" t="s">
        <v>4694</v>
      </c>
      <c r="F430" s="137" t="s">
        <v>4703</v>
      </c>
      <c r="G430" s="137" t="s">
        <v>4696</v>
      </c>
    </row>
    <row r="431" spans="1:7">
      <c r="A431" s="134">
        <v>38978</v>
      </c>
      <c r="B431" s="135" t="s">
        <v>2779</v>
      </c>
      <c r="C431" s="136">
        <v>100</v>
      </c>
      <c r="D431" s="137" t="s">
        <v>4700</v>
      </c>
      <c r="E431" s="137" t="s">
        <v>4694</v>
      </c>
      <c r="F431" s="137" t="s">
        <v>4703</v>
      </c>
      <c r="G431" s="137" t="s">
        <v>4696</v>
      </c>
    </row>
    <row r="432" spans="1:7">
      <c r="A432" s="134">
        <v>38978</v>
      </c>
      <c r="B432" s="135" t="s">
        <v>2779</v>
      </c>
      <c r="C432" s="136">
        <v>13519</v>
      </c>
      <c r="D432" s="137" t="s">
        <v>4697</v>
      </c>
      <c r="E432" s="137" t="s">
        <v>4694</v>
      </c>
      <c r="F432" s="137" t="s">
        <v>4695</v>
      </c>
      <c r="G432" s="137" t="s">
        <v>4696</v>
      </c>
    </row>
    <row r="433" spans="1:7">
      <c r="A433" s="134">
        <v>38978</v>
      </c>
      <c r="B433" s="135" t="s">
        <v>2779</v>
      </c>
      <c r="C433" s="136">
        <v>5589</v>
      </c>
      <c r="D433" s="137" t="s">
        <v>4701</v>
      </c>
      <c r="E433" s="137" t="s">
        <v>4694</v>
      </c>
      <c r="F433" s="137" t="s">
        <v>4695</v>
      </c>
      <c r="G433" s="137" t="s">
        <v>4699</v>
      </c>
    </row>
    <row r="434" spans="1:7">
      <c r="A434" s="134">
        <v>38978</v>
      </c>
      <c r="B434" s="135" t="s">
        <v>2779</v>
      </c>
      <c r="C434" s="136">
        <v>21000</v>
      </c>
      <c r="D434" s="137" t="s">
        <v>4701</v>
      </c>
      <c r="E434" s="137" t="s">
        <v>4694</v>
      </c>
      <c r="F434" s="137" t="s">
        <v>4702</v>
      </c>
      <c r="G434" s="137" t="s">
        <v>4696</v>
      </c>
    </row>
    <row r="435" spans="1:7">
      <c r="A435" s="134">
        <v>38978</v>
      </c>
      <c r="B435" s="135" t="s">
        <v>2779</v>
      </c>
      <c r="C435" s="136">
        <v>4000</v>
      </c>
      <c r="D435" s="137" t="s">
        <v>4700</v>
      </c>
      <c r="E435" s="137" t="s">
        <v>4694</v>
      </c>
      <c r="F435" s="137" t="s">
        <v>4695</v>
      </c>
      <c r="G435" s="137" t="s">
        <v>4696</v>
      </c>
    </row>
    <row r="436" spans="1:7">
      <c r="A436" s="134">
        <v>38978</v>
      </c>
      <c r="B436" s="135" t="s">
        <v>2779</v>
      </c>
      <c r="C436" s="136">
        <v>10103</v>
      </c>
      <c r="D436" s="137" t="s">
        <v>4701</v>
      </c>
      <c r="E436" s="137" t="s">
        <v>4698</v>
      </c>
      <c r="F436" s="137" t="s">
        <v>4703</v>
      </c>
      <c r="G436" s="137" t="s">
        <v>4696</v>
      </c>
    </row>
    <row r="437" spans="1:7">
      <c r="A437" s="134">
        <v>38978</v>
      </c>
      <c r="B437" s="135" t="s">
        <v>2779</v>
      </c>
      <c r="C437" s="136">
        <v>10365</v>
      </c>
      <c r="D437" s="137" t="s">
        <v>4701</v>
      </c>
      <c r="E437" s="137" t="s">
        <v>4698</v>
      </c>
      <c r="F437" s="137" t="s">
        <v>4695</v>
      </c>
      <c r="G437" s="137" t="s">
        <v>4696</v>
      </c>
    </row>
    <row r="438" spans="1:7">
      <c r="A438" s="134">
        <v>38978</v>
      </c>
      <c r="B438" s="135" t="s">
        <v>2779</v>
      </c>
      <c r="C438" s="136">
        <v>5000</v>
      </c>
      <c r="D438" s="137" t="s">
        <v>4697</v>
      </c>
      <c r="E438" s="137" t="s">
        <v>4698</v>
      </c>
      <c r="F438" s="137" t="s">
        <v>4702</v>
      </c>
      <c r="G438" s="137" t="s">
        <v>4696</v>
      </c>
    </row>
    <row r="439" spans="1:7">
      <c r="A439" s="134">
        <v>38978</v>
      </c>
      <c r="B439" s="135" t="s">
        <v>2779</v>
      </c>
      <c r="C439" s="136">
        <v>4000</v>
      </c>
      <c r="D439" s="137" t="s">
        <v>4700</v>
      </c>
      <c r="E439" s="137" t="s">
        <v>4694</v>
      </c>
      <c r="F439" s="137" t="s">
        <v>4702</v>
      </c>
      <c r="G439" s="137" t="s">
        <v>4696</v>
      </c>
    </row>
    <row r="440" spans="1:7">
      <c r="A440" s="134">
        <v>38978</v>
      </c>
      <c r="B440" s="135" t="s">
        <v>2779</v>
      </c>
      <c r="C440" s="136">
        <v>4000</v>
      </c>
      <c r="D440" s="137" t="s">
        <v>4700</v>
      </c>
      <c r="E440" s="137" t="s">
        <v>4698</v>
      </c>
      <c r="F440" s="137" t="s">
        <v>4702</v>
      </c>
      <c r="G440" s="137" t="s">
        <v>4696</v>
      </c>
    </row>
    <row r="441" spans="1:7">
      <c r="A441" s="134">
        <v>38978</v>
      </c>
      <c r="B441" s="135" t="s">
        <v>2779</v>
      </c>
      <c r="C441" s="136">
        <v>200</v>
      </c>
      <c r="D441" s="137" t="s">
        <v>4700</v>
      </c>
      <c r="E441" s="137" t="s">
        <v>4694</v>
      </c>
      <c r="F441" s="137" t="s">
        <v>4695</v>
      </c>
      <c r="G441" s="137" t="s">
        <v>4696</v>
      </c>
    </row>
    <row r="442" spans="1:7">
      <c r="A442" s="134">
        <v>38978</v>
      </c>
      <c r="B442" s="135" t="s">
        <v>2779</v>
      </c>
      <c r="C442" s="136">
        <v>13916</v>
      </c>
      <c r="D442" s="137" t="s">
        <v>4697</v>
      </c>
      <c r="E442" s="137" t="s">
        <v>4694</v>
      </c>
      <c r="F442" s="137" t="s">
        <v>4703</v>
      </c>
      <c r="G442" s="137" t="s">
        <v>4699</v>
      </c>
    </row>
    <row r="443" spans="1:7">
      <c r="A443" s="134">
        <v>38979</v>
      </c>
      <c r="B443" s="135" t="s">
        <v>2780</v>
      </c>
      <c r="C443" s="136">
        <v>13130</v>
      </c>
      <c r="D443" s="137" t="s">
        <v>4697</v>
      </c>
      <c r="E443" s="137" t="s">
        <v>4698</v>
      </c>
      <c r="F443" s="137" t="s">
        <v>4703</v>
      </c>
      <c r="G443" s="137" t="s">
        <v>4699</v>
      </c>
    </row>
    <row r="444" spans="1:7">
      <c r="A444" s="134">
        <v>38979</v>
      </c>
      <c r="B444" s="135" t="s">
        <v>2780</v>
      </c>
      <c r="C444" s="136">
        <v>3000</v>
      </c>
      <c r="D444" s="137" t="s">
        <v>4700</v>
      </c>
      <c r="E444" s="137" t="s">
        <v>4694</v>
      </c>
      <c r="F444" s="137" t="s">
        <v>4695</v>
      </c>
      <c r="G444" s="137" t="s">
        <v>4696</v>
      </c>
    </row>
    <row r="445" spans="1:7">
      <c r="A445" s="134">
        <v>38979</v>
      </c>
      <c r="B445" s="135" t="s">
        <v>2780</v>
      </c>
      <c r="C445" s="136">
        <v>13636</v>
      </c>
      <c r="D445" s="137" t="s">
        <v>4697</v>
      </c>
      <c r="E445" s="137" t="s">
        <v>4694</v>
      </c>
      <c r="F445" s="137" t="s">
        <v>4702</v>
      </c>
      <c r="G445" s="137" t="s">
        <v>4696</v>
      </c>
    </row>
    <row r="446" spans="1:7">
      <c r="A446" s="134">
        <v>38979</v>
      </c>
      <c r="B446" s="135" t="s">
        <v>2780</v>
      </c>
      <c r="C446" s="136">
        <v>14750</v>
      </c>
      <c r="D446" s="137" t="s">
        <v>4701</v>
      </c>
      <c r="E446" s="137" t="s">
        <v>4694</v>
      </c>
      <c r="F446" s="137" t="s">
        <v>4702</v>
      </c>
      <c r="G446" s="137" t="s">
        <v>4699</v>
      </c>
    </row>
    <row r="447" spans="1:7">
      <c r="A447" s="134">
        <v>38979</v>
      </c>
      <c r="B447" s="135" t="s">
        <v>2780</v>
      </c>
      <c r="C447" s="136">
        <v>5000</v>
      </c>
      <c r="D447" s="137" t="s">
        <v>4701</v>
      </c>
      <c r="E447" s="137" t="s">
        <v>4694</v>
      </c>
      <c r="F447" s="137" t="s">
        <v>4695</v>
      </c>
      <c r="G447" s="137" t="s">
        <v>4696</v>
      </c>
    </row>
    <row r="448" spans="1:7">
      <c r="A448" s="134">
        <v>38979</v>
      </c>
      <c r="B448" s="135" t="s">
        <v>2780</v>
      </c>
      <c r="C448" s="136">
        <v>9000</v>
      </c>
      <c r="D448" s="137" t="s">
        <v>4693</v>
      </c>
      <c r="E448" s="137" t="s">
        <v>4694</v>
      </c>
      <c r="F448" s="137" t="s">
        <v>4695</v>
      </c>
      <c r="G448" s="137" t="s">
        <v>4696</v>
      </c>
    </row>
    <row r="449" spans="1:7">
      <c r="A449" s="134">
        <v>38979</v>
      </c>
      <c r="B449" s="135" t="s">
        <v>2780</v>
      </c>
      <c r="C449" s="136">
        <v>75000</v>
      </c>
      <c r="D449" s="137" t="s">
        <v>4697</v>
      </c>
      <c r="E449" s="137" t="s">
        <v>4694</v>
      </c>
      <c r="F449" s="137" t="s">
        <v>4702</v>
      </c>
      <c r="G449" s="137" t="s">
        <v>4696</v>
      </c>
    </row>
    <row r="450" spans="1:7">
      <c r="A450" s="134">
        <v>38979</v>
      </c>
      <c r="B450" s="135" t="s">
        <v>2780</v>
      </c>
      <c r="C450" s="136">
        <v>500</v>
      </c>
      <c r="D450" s="137" t="s">
        <v>4701</v>
      </c>
      <c r="E450" s="137" t="s">
        <v>4694</v>
      </c>
      <c r="F450" s="137" t="s">
        <v>4703</v>
      </c>
      <c r="G450" s="137" t="s">
        <v>4699</v>
      </c>
    </row>
    <row r="451" spans="1:7">
      <c r="A451" s="134">
        <v>38979</v>
      </c>
      <c r="B451" s="135" t="s">
        <v>2780</v>
      </c>
      <c r="C451" s="136">
        <v>6394</v>
      </c>
      <c r="D451" s="137" t="s">
        <v>4701</v>
      </c>
      <c r="E451" s="137" t="s">
        <v>4694</v>
      </c>
      <c r="F451" s="137" t="s">
        <v>4695</v>
      </c>
      <c r="G451" s="137" t="s">
        <v>4699</v>
      </c>
    </row>
    <row r="452" spans="1:7">
      <c r="A452" s="134">
        <v>38979</v>
      </c>
      <c r="B452" s="135" t="s">
        <v>2780</v>
      </c>
      <c r="C452" s="136">
        <v>13500</v>
      </c>
      <c r="D452" s="137" t="s">
        <v>4697</v>
      </c>
      <c r="E452" s="137" t="s">
        <v>4694</v>
      </c>
      <c r="F452" s="137" t="s">
        <v>4702</v>
      </c>
      <c r="G452" s="137" t="s">
        <v>4696</v>
      </c>
    </row>
    <row r="453" spans="1:7">
      <c r="A453" s="134">
        <v>38979</v>
      </c>
      <c r="B453" s="135" t="s">
        <v>2780</v>
      </c>
      <c r="C453" s="136">
        <v>240</v>
      </c>
      <c r="D453" s="137" t="s">
        <v>4700</v>
      </c>
      <c r="E453" s="137" t="s">
        <v>4694</v>
      </c>
      <c r="F453" s="137" t="s">
        <v>4695</v>
      </c>
      <c r="G453" s="137" t="s">
        <v>4696</v>
      </c>
    </row>
    <row r="454" spans="1:7">
      <c r="A454" s="134">
        <v>38979</v>
      </c>
      <c r="B454" s="135" t="s">
        <v>2780</v>
      </c>
      <c r="C454" s="136">
        <v>2000</v>
      </c>
      <c r="D454" s="137" t="s">
        <v>4697</v>
      </c>
      <c r="E454" s="137" t="s">
        <v>4698</v>
      </c>
      <c r="F454" s="137" t="s">
        <v>4695</v>
      </c>
      <c r="G454" s="137" t="s">
        <v>4696</v>
      </c>
    </row>
    <row r="455" spans="1:7">
      <c r="A455" s="134">
        <v>38979</v>
      </c>
      <c r="B455" s="135" t="s">
        <v>2780</v>
      </c>
      <c r="C455" s="136">
        <v>5000</v>
      </c>
      <c r="D455" s="137" t="s">
        <v>4700</v>
      </c>
      <c r="E455" s="137" t="s">
        <v>4694</v>
      </c>
      <c r="F455" s="137" t="s">
        <v>4702</v>
      </c>
      <c r="G455" s="137" t="s">
        <v>4696</v>
      </c>
    </row>
    <row r="456" spans="1:7">
      <c r="A456" s="134">
        <v>38979</v>
      </c>
      <c r="B456" s="135" t="s">
        <v>2780</v>
      </c>
      <c r="C456" s="136">
        <v>13000</v>
      </c>
      <c r="D456" s="137" t="s">
        <v>4697</v>
      </c>
      <c r="E456" s="137" t="s">
        <v>4694</v>
      </c>
      <c r="F456" s="137" t="s">
        <v>4695</v>
      </c>
      <c r="G456" s="137" t="s">
        <v>4696</v>
      </c>
    </row>
    <row r="457" spans="1:7">
      <c r="A457" s="134">
        <v>38979</v>
      </c>
      <c r="B457" s="135" t="s">
        <v>2780</v>
      </c>
      <c r="C457" s="136">
        <v>6000</v>
      </c>
      <c r="D457" s="137" t="s">
        <v>4701</v>
      </c>
      <c r="E457" s="137" t="s">
        <v>4694</v>
      </c>
      <c r="F457" s="137" t="s">
        <v>4695</v>
      </c>
      <c r="G457" s="137" t="s">
        <v>4696</v>
      </c>
    </row>
    <row r="458" spans="1:7">
      <c r="A458" s="134">
        <v>38979</v>
      </c>
      <c r="B458" s="135" t="s">
        <v>2780</v>
      </c>
      <c r="C458" s="136">
        <v>40599</v>
      </c>
      <c r="D458" s="137" t="s">
        <v>4701</v>
      </c>
      <c r="E458" s="137" t="s">
        <v>4694</v>
      </c>
      <c r="F458" s="137" t="s">
        <v>4695</v>
      </c>
      <c r="G458" s="137" t="s">
        <v>4696</v>
      </c>
    </row>
    <row r="459" spans="1:7">
      <c r="A459" s="134">
        <v>38979</v>
      </c>
      <c r="B459" s="135" t="s">
        <v>2780</v>
      </c>
      <c r="C459" s="136">
        <v>12134</v>
      </c>
      <c r="D459" s="137" t="s">
        <v>4700</v>
      </c>
      <c r="E459" s="137" t="s">
        <v>4698</v>
      </c>
      <c r="F459" s="137" t="s">
        <v>4702</v>
      </c>
      <c r="G459" s="137" t="s">
        <v>4696</v>
      </c>
    </row>
    <row r="460" spans="1:7">
      <c r="A460" s="134">
        <v>38979</v>
      </c>
      <c r="B460" s="135" t="s">
        <v>2780</v>
      </c>
      <c r="C460" s="136">
        <v>344</v>
      </c>
      <c r="D460" s="137" t="s">
        <v>4700</v>
      </c>
      <c r="E460" s="137" t="s">
        <v>4694</v>
      </c>
      <c r="F460" s="137" t="s">
        <v>4703</v>
      </c>
      <c r="G460" s="137" t="s">
        <v>4696</v>
      </c>
    </row>
    <row r="461" spans="1:7">
      <c r="A461" s="134">
        <v>38979</v>
      </c>
      <c r="B461" s="135" t="s">
        <v>2780</v>
      </c>
      <c r="C461" s="136">
        <v>7000</v>
      </c>
      <c r="D461" s="137" t="s">
        <v>4693</v>
      </c>
      <c r="E461" s="137" t="s">
        <v>4694</v>
      </c>
      <c r="F461" s="137" t="s">
        <v>4702</v>
      </c>
      <c r="G461" s="137" t="s">
        <v>4699</v>
      </c>
    </row>
    <row r="462" spans="1:7">
      <c r="A462" s="134">
        <v>38979</v>
      </c>
      <c r="B462" s="135" t="s">
        <v>2780</v>
      </c>
      <c r="C462" s="136">
        <v>4000</v>
      </c>
      <c r="D462" s="137" t="s">
        <v>4701</v>
      </c>
      <c r="E462" s="137" t="s">
        <v>4694</v>
      </c>
      <c r="F462" s="137" t="s">
        <v>4702</v>
      </c>
      <c r="G462" s="137" t="s">
        <v>4696</v>
      </c>
    </row>
    <row r="463" spans="1:7">
      <c r="A463" s="134">
        <v>38979</v>
      </c>
      <c r="B463" s="135" t="s">
        <v>2780</v>
      </c>
      <c r="C463" s="136">
        <v>11498</v>
      </c>
      <c r="D463" s="137" t="s">
        <v>4697</v>
      </c>
      <c r="E463" s="137" t="s">
        <v>4698</v>
      </c>
      <c r="F463" s="137" t="s">
        <v>4702</v>
      </c>
      <c r="G463" s="137" t="s">
        <v>4699</v>
      </c>
    </row>
    <row r="464" spans="1:7">
      <c r="A464" s="134">
        <v>38979</v>
      </c>
      <c r="B464" s="135" t="s">
        <v>2780</v>
      </c>
      <c r="C464" s="136">
        <v>14851</v>
      </c>
      <c r="D464" s="137" t="s">
        <v>4701</v>
      </c>
      <c r="E464" s="137" t="s">
        <v>4698</v>
      </c>
      <c r="F464" s="137" t="s">
        <v>4695</v>
      </c>
      <c r="G464" s="137" t="s">
        <v>4696</v>
      </c>
    </row>
    <row r="465" spans="1:7">
      <c r="A465" s="134">
        <v>38979</v>
      </c>
      <c r="B465" s="135" t="s">
        <v>2780</v>
      </c>
      <c r="C465" s="136">
        <v>7258</v>
      </c>
      <c r="D465" s="137" t="s">
        <v>4701</v>
      </c>
      <c r="E465" s="137" t="s">
        <v>4694</v>
      </c>
      <c r="F465" s="137" t="s">
        <v>4695</v>
      </c>
      <c r="G465" s="137" t="s">
        <v>4696</v>
      </c>
    </row>
    <row r="466" spans="1:7">
      <c r="A466" s="134">
        <v>38979</v>
      </c>
      <c r="B466" s="135" t="s">
        <v>2780</v>
      </c>
      <c r="C466" s="136">
        <v>12724</v>
      </c>
      <c r="D466" s="137" t="s">
        <v>4697</v>
      </c>
      <c r="E466" s="137" t="s">
        <v>4694</v>
      </c>
      <c r="F466" s="137" t="s">
        <v>4703</v>
      </c>
      <c r="G466" s="137" t="s">
        <v>4699</v>
      </c>
    </row>
    <row r="467" spans="1:7">
      <c r="A467" s="134">
        <v>38979</v>
      </c>
      <c r="B467" s="135" t="s">
        <v>2780</v>
      </c>
      <c r="C467" s="136">
        <v>15703</v>
      </c>
      <c r="D467" s="137" t="s">
        <v>4697</v>
      </c>
      <c r="E467" s="137" t="s">
        <v>4694</v>
      </c>
      <c r="F467" s="137" t="s">
        <v>4695</v>
      </c>
      <c r="G467" s="137" t="s">
        <v>4696</v>
      </c>
    </row>
    <row r="468" spans="1:7">
      <c r="A468" s="134">
        <v>38979</v>
      </c>
      <c r="B468" s="135" t="s">
        <v>2780</v>
      </c>
      <c r="C468" s="136">
        <v>4000</v>
      </c>
      <c r="D468" s="137" t="s">
        <v>4700</v>
      </c>
      <c r="E468" s="137" t="s">
        <v>4694</v>
      </c>
      <c r="F468" s="137" t="s">
        <v>4703</v>
      </c>
      <c r="G468" s="137" t="s">
        <v>4696</v>
      </c>
    </row>
    <row r="469" spans="1:7">
      <c r="A469" s="134">
        <v>38979</v>
      </c>
      <c r="B469" s="135" t="s">
        <v>2780</v>
      </c>
      <c r="C469" s="136">
        <v>13903</v>
      </c>
      <c r="D469" s="137" t="s">
        <v>4697</v>
      </c>
      <c r="E469" s="137" t="s">
        <v>4694</v>
      </c>
      <c r="F469" s="137" t="s">
        <v>4695</v>
      </c>
      <c r="G469" s="137" t="s">
        <v>4699</v>
      </c>
    </row>
    <row r="470" spans="1:7">
      <c r="A470" s="134">
        <v>38979</v>
      </c>
      <c r="B470" s="135" t="s">
        <v>2780</v>
      </c>
      <c r="C470" s="136">
        <v>8545</v>
      </c>
      <c r="D470" s="137" t="s">
        <v>4700</v>
      </c>
      <c r="E470" s="137" t="s">
        <v>4698</v>
      </c>
      <c r="F470" s="137" t="s">
        <v>4702</v>
      </c>
      <c r="G470" s="137" t="s">
        <v>4696</v>
      </c>
    </row>
    <row r="471" spans="1:7">
      <c r="A471" s="134">
        <v>38979</v>
      </c>
      <c r="B471" s="135" t="s">
        <v>2780</v>
      </c>
      <c r="C471" s="136">
        <v>4779</v>
      </c>
      <c r="D471" s="137" t="s">
        <v>4700</v>
      </c>
      <c r="E471" s="137" t="s">
        <v>4698</v>
      </c>
      <c r="F471" s="137" t="s">
        <v>4703</v>
      </c>
      <c r="G471" s="137" t="s">
        <v>4696</v>
      </c>
    </row>
    <row r="472" spans="1:7">
      <c r="A472" s="134">
        <v>38979</v>
      </c>
      <c r="B472" s="135" t="s">
        <v>2780</v>
      </c>
      <c r="C472" s="136">
        <v>240</v>
      </c>
      <c r="D472" s="137" t="s">
        <v>4700</v>
      </c>
      <c r="E472" s="137" t="s">
        <v>4694</v>
      </c>
      <c r="F472" s="137" t="s">
        <v>4695</v>
      </c>
      <c r="G472" s="137" t="s">
        <v>4696</v>
      </c>
    </row>
    <row r="473" spans="1:7">
      <c r="A473" s="134">
        <v>38979</v>
      </c>
      <c r="B473" s="135" t="s">
        <v>2780</v>
      </c>
      <c r="C473" s="136">
        <v>14169</v>
      </c>
      <c r="D473" s="137" t="s">
        <v>4697</v>
      </c>
      <c r="E473" s="137" t="s">
        <v>4694</v>
      </c>
      <c r="F473" s="137" t="s">
        <v>4703</v>
      </c>
      <c r="G473" s="137" t="s">
        <v>4699</v>
      </c>
    </row>
    <row r="474" spans="1:7">
      <c r="A474" s="134">
        <v>38979</v>
      </c>
      <c r="B474" s="135" t="s">
        <v>2780</v>
      </c>
      <c r="C474" s="136">
        <v>13519</v>
      </c>
      <c r="D474" s="137" t="s">
        <v>4697</v>
      </c>
      <c r="E474" s="137" t="s">
        <v>4694</v>
      </c>
      <c r="F474" s="137" t="s">
        <v>4695</v>
      </c>
      <c r="G474" s="137" t="s">
        <v>4696</v>
      </c>
    </row>
    <row r="475" spans="1:7">
      <c r="A475" s="134">
        <v>38979</v>
      </c>
      <c r="B475" s="135" t="s">
        <v>2780</v>
      </c>
      <c r="C475" s="136">
        <v>4810</v>
      </c>
      <c r="D475" s="137" t="s">
        <v>4700</v>
      </c>
      <c r="E475" s="137" t="s">
        <v>4698</v>
      </c>
      <c r="F475" s="137" t="s">
        <v>4695</v>
      </c>
      <c r="G475" s="137" t="s">
        <v>4696</v>
      </c>
    </row>
    <row r="476" spans="1:7">
      <c r="A476" s="134">
        <v>38979</v>
      </c>
      <c r="B476" s="135" t="s">
        <v>2780</v>
      </c>
      <c r="C476" s="136">
        <v>12000</v>
      </c>
      <c r="D476" s="137" t="s">
        <v>4697</v>
      </c>
      <c r="E476" s="137" t="s">
        <v>4694</v>
      </c>
      <c r="F476" s="137" t="s">
        <v>4702</v>
      </c>
      <c r="G476" s="137" t="s">
        <v>4696</v>
      </c>
    </row>
    <row r="477" spans="1:7">
      <c r="A477" s="134">
        <v>38979</v>
      </c>
      <c r="B477" s="135" t="s">
        <v>2780</v>
      </c>
      <c r="C477" s="136">
        <v>4000</v>
      </c>
      <c r="D477" s="137" t="s">
        <v>4700</v>
      </c>
      <c r="E477" s="137" t="s">
        <v>4694</v>
      </c>
      <c r="F477" s="137" t="s">
        <v>4702</v>
      </c>
      <c r="G477" s="137" t="s">
        <v>4699</v>
      </c>
    </row>
    <row r="478" spans="1:7">
      <c r="A478" s="134">
        <v>38979</v>
      </c>
      <c r="B478" s="135" t="s">
        <v>2780</v>
      </c>
      <c r="C478" s="136">
        <v>2749</v>
      </c>
      <c r="D478" s="137" t="s">
        <v>4700</v>
      </c>
      <c r="E478" s="137" t="s">
        <v>4694</v>
      </c>
      <c r="F478" s="137" t="s">
        <v>4695</v>
      </c>
      <c r="G478" s="137" t="s">
        <v>4696</v>
      </c>
    </row>
    <row r="479" spans="1:7">
      <c r="A479" s="134">
        <v>38979</v>
      </c>
      <c r="B479" s="135" t="s">
        <v>2780</v>
      </c>
      <c r="C479" s="136">
        <v>4635</v>
      </c>
      <c r="D479" s="137" t="s">
        <v>4700</v>
      </c>
      <c r="E479" s="137" t="s">
        <v>4694</v>
      </c>
      <c r="F479" s="137" t="s">
        <v>4695</v>
      </c>
      <c r="G479" s="137" t="s">
        <v>4696</v>
      </c>
    </row>
    <row r="480" spans="1:7">
      <c r="A480" s="134">
        <v>38979</v>
      </c>
      <c r="B480" s="135" t="s">
        <v>2780</v>
      </c>
      <c r="C480" s="136">
        <v>4000</v>
      </c>
      <c r="D480" s="137" t="s">
        <v>4700</v>
      </c>
      <c r="E480" s="137" t="s">
        <v>4694</v>
      </c>
      <c r="F480" s="137" t="s">
        <v>4695</v>
      </c>
      <c r="G480" s="137" t="s">
        <v>4696</v>
      </c>
    </row>
    <row r="481" spans="1:7">
      <c r="A481" s="134">
        <v>38979</v>
      </c>
      <c r="B481" s="135" t="s">
        <v>2780</v>
      </c>
      <c r="C481" s="136">
        <v>8000</v>
      </c>
      <c r="D481" s="137" t="s">
        <v>4701</v>
      </c>
      <c r="E481" s="137" t="s">
        <v>4698</v>
      </c>
      <c r="F481" s="137" t="s">
        <v>4695</v>
      </c>
      <c r="G481" s="137" t="s">
        <v>4696</v>
      </c>
    </row>
    <row r="482" spans="1:7">
      <c r="A482" s="134">
        <v>38979</v>
      </c>
      <c r="B482" s="135" t="s">
        <v>2780</v>
      </c>
      <c r="C482" s="136">
        <v>10768</v>
      </c>
      <c r="D482" s="137" t="s">
        <v>4697</v>
      </c>
      <c r="E482" s="137" t="s">
        <v>4694</v>
      </c>
      <c r="F482" s="137" t="s">
        <v>4695</v>
      </c>
      <c r="G482" s="137" t="s">
        <v>4699</v>
      </c>
    </row>
    <row r="483" spans="1:7">
      <c r="A483" s="134">
        <v>38979</v>
      </c>
      <c r="B483" s="135" t="s">
        <v>2780</v>
      </c>
      <c r="C483" s="136">
        <v>7884</v>
      </c>
      <c r="D483" s="137" t="s">
        <v>4697</v>
      </c>
      <c r="E483" s="137" t="s">
        <v>4698</v>
      </c>
      <c r="F483" s="137" t="s">
        <v>4702</v>
      </c>
      <c r="G483" s="137" t="s">
        <v>4696</v>
      </c>
    </row>
    <row r="484" spans="1:7">
      <c r="A484" s="134">
        <v>38979</v>
      </c>
      <c r="B484" s="135" t="s">
        <v>2780</v>
      </c>
      <c r="C484" s="136">
        <v>12903</v>
      </c>
      <c r="D484" s="137" t="s">
        <v>4697</v>
      </c>
      <c r="E484" s="137" t="s">
        <v>4698</v>
      </c>
      <c r="F484" s="137" t="s">
        <v>4702</v>
      </c>
      <c r="G484" s="137" t="s">
        <v>4696</v>
      </c>
    </row>
    <row r="485" spans="1:7">
      <c r="A485" s="134">
        <v>38979</v>
      </c>
      <c r="B485" s="135" t="s">
        <v>2780</v>
      </c>
      <c r="C485" s="136">
        <v>5000</v>
      </c>
      <c r="D485" s="137" t="s">
        <v>4701</v>
      </c>
      <c r="E485" s="137" t="s">
        <v>4694</v>
      </c>
      <c r="F485" s="137" t="s">
        <v>4702</v>
      </c>
      <c r="G485" s="137" t="s">
        <v>4699</v>
      </c>
    </row>
    <row r="486" spans="1:7">
      <c r="A486" s="134">
        <v>38979</v>
      </c>
      <c r="B486" s="135" t="s">
        <v>2780</v>
      </c>
      <c r="C486" s="136">
        <v>4000</v>
      </c>
      <c r="D486" s="137" t="s">
        <v>4700</v>
      </c>
      <c r="E486" s="137" t="s">
        <v>4694</v>
      </c>
      <c r="F486" s="137" t="s">
        <v>4702</v>
      </c>
      <c r="G486" s="137" t="s">
        <v>4696</v>
      </c>
    </row>
    <row r="487" spans="1:7">
      <c r="A487" s="134">
        <v>38979</v>
      </c>
      <c r="B487" s="135" t="s">
        <v>2780</v>
      </c>
      <c r="C487" s="136">
        <v>4000</v>
      </c>
      <c r="D487" s="137" t="s">
        <v>4700</v>
      </c>
      <c r="E487" s="137" t="s">
        <v>4694</v>
      </c>
      <c r="F487" s="137" t="s">
        <v>4695</v>
      </c>
      <c r="G487" s="137" t="s">
        <v>4699</v>
      </c>
    </row>
    <row r="488" spans="1:7">
      <c r="A488" s="134">
        <v>38979</v>
      </c>
      <c r="B488" s="135" t="s">
        <v>2780</v>
      </c>
      <c r="C488" s="136">
        <v>500</v>
      </c>
      <c r="D488" s="137" t="s">
        <v>4701</v>
      </c>
      <c r="E488" s="137" t="s">
        <v>4694</v>
      </c>
      <c r="F488" s="137" t="s">
        <v>4703</v>
      </c>
      <c r="G488" s="137" t="s">
        <v>4696</v>
      </c>
    </row>
    <row r="489" spans="1:7">
      <c r="A489" s="134">
        <v>38979</v>
      </c>
      <c r="B489" s="135" t="s">
        <v>2780</v>
      </c>
      <c r="C489" s="136">
        <v>6000</v>
      </c>
      <c r="D489" s="137" t="s">
        <v>4701</v>
      </c>
      <c r="E489" s="137" t="s">
        <v>4694</v>
      </c>
      <c r="F489" s="137" t="s">
        <v>4695</v>
      </c>
      <c r="G489" s="137" t="s">
        <v>4696</v>
      </c>
    </row>
    <row r="490" spans="1:7">
      <c r="A490" s="134">
        <v>38979</v>
      </c>
      <c r="B490" s="135" t="s">
        <v>2780</v>
      </c>
      <c r="C490" s="136">
        <v>10147</v>
      </c>
      <c r="D490" s="137" t="s">
        <v>4701</v>
      </c>
      <c r="E490" s="137" t="s">
        <v>4694</v>
      </c>
      <c r="F490" s="137" t="s">
        <v>4695</v>
      </c>
      <c r="G490" s="137" t="s">
        <v>4696</v>
      </c>
    </row>
    <row r="491" spans="1:7">
      <c r="A491" s="134">
        <v>38979</v>
      </c>
      <c r="B491" s="135" t="s">
        <v>2780</v>
      </c>
      <c r="C491" s="136">
        <v>500</v>
      </c>
      <c r="D491" s="137" t="s">
        <v>4701</v>
      </c>
      <c r="E491" s="137" t="s">
        <v>4694</v>
      </c>
      <c r="F491" s="137" t="s">
        <v>4703</v>
      </c>
      <c r="G491" s="137" t="s">
        <v>4696</v>
      </c>
    </row>
    <row r="492" spans="1:7">
      <c r="A492" s="134">
        <v>38979</v>
      </c>
      <c r="B492" s="135" t="s">
        <v>2780</v>
      </c>
      <c r="C492" s="136">
        <v>3000</v>
      </c>
      <c r="D492" s="137" t="s">
        <v>4700</v>
      </c>
      <c r="E492" s="137" t="s">
        <v>4694</v>
      </c>
      <c r="F492" s="137" t="s">
        <v>4695</v>
      </c>
      <c r="G492" s="137" t="s">
        <v>4696</v>
      </c>
    </row>
    <row r="493" spans="1:7">
      <c r="A493" s="134">
        <v>38979</v>
      </c>
      <c r="B493" s="135" t="s">
        <v>2780</v>
      </c>
      <c r="C493" s="136">
        <v>100</v>
      </c>
      <c r="D493" s="137" t="s">
        <v>4700</v>
      </c>
      <c r="E493" s="137" t="s">
        <v>4694</v>
      </c>
      <c r="F493" s="137" t="s">
        <v>4695</v>
      </c>
      <c r="G493" s="137" t="s">
        <v>4696</v>
      </c>
    </row>
    <row r="494" spans="1:7">
      <c r="A494" s="134">
        <v>38979</v>
      </c>
      <c r="B494" s="135" t="s">
        <v>2780</v>
      </c>
      <c r="C494" s="136">
        <v>2878</v>
      </c>
      <c r="D494" s="137" t="s">
        <v>4701</v>
      </c>
      <c r="E494" s="137" t="s">
        <v>4694</v>
      </c>
      <c r="F494" s="137" t="s">
        <v>4702</v>
      </c>
      <c r="G494" s="137" t="s">
        <v>4696</v>
      </c>
    </row>
    <row r="495" spans="1:7">
      <c r="A495" s="134">
        <v>38979</v>
      </c>
      <c r="B495" s="135" t="s">
        <v>2780</v>
      </c>
      <c r="C495" s="136">
        <v>3075</v>
      </c>
      <c r="D495" s="137" t="s">
        <v>4700</v>
      </c>
      <c r="E495" s="137" t="s">
        <v>4694</v>
      </c>
      <c r="F495" s="137" t="s">
        <v>4703</v>
      </c>
      <c r="G495" s="137" t="s">
        <v>4699</v>
      </c>
    </row>
    <row r="496" spans="1:7">
      <c r="A496" s="134">
        <v>38980</v>
      </c>
      <c r="B496" s="135" t="s">
        <v>2781</v>
      </c>
      <c r="C496" s="136">
        <v>6762</v>
      </c>
      <c r="D496" s="137" t="s">
        <v>4701</v>
      </c>
      <c r="E496" s="137" t="s">
        <v>4694</v>
      </c>
      <c r="F496" s="137" t="s">
        <v>4695</v>
      </c>
      <c r="G496" s="137" t="s">
        <v>4696</v>
      </c>
    </row>
    <row r="497" spans="1:7">
      <c r="A497" s="134">
        <v>38980</v>
      </c>
      <c r="B497" s="135" t="s">
        <v>2781</v>
      </c>
      <c r="C497" s="136">
        <v>5664</v>
      </c>
      <c r="D497" s="137" t="s">
        <v>4701</v>
      </c>
      <c r="E497" s="137" t="s">
        <v>4694</v>
      </c>
      <c r="F497" s="137" t="s">
        <v>4702</v>
      </c>
      <c r="G497" s="137" t="s">
        <v>4699</v>
      </c>
    </row>
    <row r="498" spans="1:7">
      <c r="A498" s="134">
        <v>38980</v>
      </c>
      <c r="B498" s="135" t="s">
        <v>2781</v>
      </c>
      <c r="C498" s="136">
        <v>133</v>
      </c>
      <c r="D498" s="137" t="s">
        <v>4700</v>
      </c>
      <c r="E498" s="137" t="s">
        <v>4694</v>
      </c>
      <c r="F498" s="137" t="s">
        <v>4703</v>
      </c>
      <c r="G498" s="137" t="s">
        <v>4696</v>
      </c>
    </row>
    <row r="499" spans="1:7">
      <c r="A499" s="134">
        <v>38980</v>
      </c>
      <c r="B499" s="135" t="s">
        <v>2781</v>
      </c>
      <c r="C499" s="136">
        <v>7970</v>
      </c>
      <c r="D499" s="137" t="s">
        <v>4701</v>
      </c>
      <c r="E499" s="137" t="s">
        <v>4698</v>
      </c>
      <c r="F499" s="137" t="s">
        <v>4695</v>
      </c>
      <c r="G499" s="137" t="s">
        <v>4696</v>
      </c>
    </row>
    <row r="500" spans="1:7">
      <c r="A500" s="134">
        <v>38980</v>
      </c>
      <c r="B500" s="135" t="s">
        <v>2781</v>
      </c>
      <c r="C500" s="136">
        <v>3807</v>
      </c>
      <c r="D500" s="137" t="s">
        <v>4700</v>
      </c>
      <c r="E500" s="137" t="s">
        <v>4694</v>
      </c>
      <c r="F500" s="137" t="s">
        <v>4703</v>
      </c>
      <c r="G500" s="137" t="s">
        <v>4696</v>
      </c>
    </row>
    <row r="501" spans="1:7">
      <c r="A501" s="134">
        <v>38980</v>
      </c>
      <c r="B501" s="135" t="s">
        <v>2781</v>
      </c>
      <c r="C501" s="136">
        <v>7013</v>
      </c>
      <c r="D501" s="137" t="s">
        <v>4701</v>
      </c>
      <c r="E501" s="137" t="s">
        <v>4694</v>
      </c>
      <c r="F501" s="137" t="s">
        <v>4702</v>
      </c>
      <c r="G501" s="137" t="s">
        <v>4696</v>
      </c>
    </row>
    <row r="502" spans="1:7">
      <c r="A502" s="134">
        <v>38980</v>
      </c>
      <c r="B502" s="135" t="s">
        <v>2781</v>
      </c>
      <c r="C502" s="136">
        <v>10976</v>
      </c>
      <c r="D502" s="137" t="s">
        <v>4700</v>
      </c>
      <c r="E502" s="137" t="s">
        <v>4694</v>
      </c>
      <c r="F502" s="137" t="s">
        <v>4703</v>
      </c>
      <c r="G502" s="137" t="s">
        <v>4699</v>
      </c>
    </row>
    <row r="503" spans="1:7">
      <c r="A503" s="134">
        <v>38980</v>
      </c>
      <c r="B503" s="135" t="s">
        <v>2781</v>
      </c>
      <c r="C503" s="136">
        <v>7342</v>
      </c>
      <c r="D503" s="137" t="s">
        <v>4700</v>
      </c>
      <c r="E503" s="137" t="s">
        <v>4694</v>
      </c>
      <c r="F503" s="137" t="s">
        <v>4695</v>
      </c>
      <c r="G503" s="137" t="s">
        <v>4696</v>
      </c>
    </row>
    <row r="504" spans="1:7">
      <c r="A504" s="134">
        <v>38980</v>
      </c>
      <c r="B504" s="135" t="s">
        <v>2781</v>
      </c>
      <c r="C504" s="136">
        <v>12455</v>
      </c>
      <c r="D504" s="137" t="s">
        <v>4693</v>
      </c>
      <c r="E504" s="137" t="s">
        <v>4698</v>
      </c>
      <c r="F504" s="137" t="s">
        <v>4702</v>
      </c>
      <c r="G504" s="137" t="s">
        <v>4696</v>
      </c>
    </row>
    <row r="505" spans="1:7">
      <c r="A505" s="134">
        <v>38980</v>
      </c>
      <c r="B505" s="135" t="s">
        <v>2781</v>
      </c>
      <c r="C505" s="136">
        <v>8633</v>
      </c>
      <c r="D505" s="137" t="s">
        <v>4701</v>
      </c>
      <c r="E505" s="137" t="s">
        <v>4698</v>
      </c>
      <c r="F505" s="137" t="s">
        <v>4703</v>
      </c>
      <c r="G505" s="137" t="s">
        <v>4696</v>
      </c>
    </row>
    <row r="506" spans="1:7">
      <c r="A506" s="134">
        <v>38980</v>
      </c>
      <c r="B506" s="135" t="s">
        <v>2781</v>
      </c>
      <c r="C506" s="136">
        <v>9591</v>
      </c>
      <c r="D506" s="137" t="s">
        <v>4700</v>
      </c>
      <c r="E506" s="137" t="s">
        <v>4698</v>
      </c>
      <c r="F506" s="137" t="s">
        <v>4703</v>
      </c>
      <c r="G506" s="137" t="s">
        <v>4696</v>
      </c>
    </row>
    <row r="507" spans="1:7">
      <c r="A507" s="134">
        <v>38980</v>
      </c>
      <c r="B507" s="135" t="s">
        <v>2781</v>
      </c>
      <c r="C507" s="136">
        <v>10000</v>
      </c>
      <c r="D507" s="137" t="s">
        <v>4693</v>
      </c>
      <c r="E507" s="137" t="s">
        <v>4698</v>
      </c>
      <c r="F507" s="137" t="s">
        <v>4702</v>
      </c>
      <c r="G507" s="137" t="s">
        <v>4696</v>
      </c>
    </row>
    <row r="508" spans="1:7">
      <c r="A508" s="134">
        <v>38980</v>
      </c>
      <c r="B508" s="135" t="s">
        <v>2781</v>
      </c>
      <c r="C508" s="136">
        <v>15208</v>
      </c>
      <c r="D508" s="137" t="s">
        <v>4697</v>
      </c>
      <c r="E508" s="137" t="s">
        <v>4694</v>
      </c>
      <c r="F508" s="137" t="s">
        <v>4695</v>
      </c>
      <c r="G508" s="137" t="s">
        <v>4696</v>
      </c>
    </row>
    <row r="509" spans="1:7">
      <c r="A509" s="134">
        <v>38980</v>
      </c>
      <c r="B509" s="135" t="s">
        <v>2781</v>
      </c>
      <c r="C509" s="136">
        <v>12158</v>
      </c>
      <c r="D509" s="137" t="s">
        <v>4700</v>
      </c>
      <c r="E509" s="137" t="s">
        <v>4694</v>
      </c>
      <c r="F509" s="137" t="s">
        <v>4695</v>
      </c>
      <c r="G509" s="137" t="s">
        <v>4696</v>
      </c>
    </row>
    <row r="510" spans="1:7">
      <c r="A510" s="134">
        <v>38980</v>
      </c>
      <c r="B510" s="135" t="s">
        <v>2781</v>
      </c>
      <c r="C510" s="136">
        <v>75000</v>
      </c>
      <c r="D510" s="137" t="s">
        <v>4697</v>
      </c>
      <c r="E510" s="137" t="s">
        <v>4694</v>
      </c>
      <c r="F510" s="137" t="s">
        <v>4702</v>
      </c>
      <c r="G510" s="137" t="s">
        <v>4696</v>
      </c>
    </row>
    <row r="511" spans="1:7">
      <c r="A511" s="134">
        <v>38980</v>
      </c>
      <c r="B511" s="135" t="s">
        <v>2781</v>
      </c>
      <c r="C511" s="136">
        <v>6761</v>
      </c>
      <c r="D511" s="137" t="s">
        <v>4697</v>
      </c>
      <c r="E511" s="137" t="s">
        <v>4698</v>
      </c>
      <c r="F511" s="137" t="s">
        <v>4695</v>
      </c>
      <c r="G511" s="137" t="s">
        <v>4696</v>
      </c>
    </row>
    <row r="512" spans="1:7">
      <c r="A512" s="134">
        <v>38980</v>
      </c>
      <c r="B512" s="135" t="s">
        <v>2781</v>
      </c>
      <c r="C512" s="136">
        <v>12198</v>
      </c>
      <c r="D512" s="137" t="s">
        <v>4701</v>
      </c>
      <c r="E512" s="137" t="s">
        <v>4694</v>
      </c>
      <c r="F512" s="137" t="s">
        <v>4702</v>
      </c>
      <c r="G512" s="137" t="s">
        <v>4699</v>
      </c>
    </row>
    <row r="513" spans="1:7">
      <c r="A513" s="134">
        <v>38980</v>
      </c>
      <c r="B513" s="135" t="s">
        <v>2781</v>
      </c>
      <c r="C513" s="136">
        <v>5981</v>
      </c>
      <c r="D513" s="137" t="s">
        <v>4701</v>
      </c>
      <c r="E513" s="137" t="s">
        <v>4698</v>
      </c>
      <c r="F513" s="137" t="s">
        <v>4703</v>
      </c>
      <c r="G513" s="137" t="s">
        <v>4699</v>
      </c>
    </row>
    <row r="514" spans="1:7">
      <c r="A514" s="134">
        <v>38980</v>
      </c>
      <c r="B514" s="135" t="s">
        <v>2781</v>
      </c>
      <c r="C514" s="136">
        <v>13900</v>
      </c>
      <c r="D514" s="137" t="s">
        <v>4701</v>
      </c>
      <c r="E514" s="137" t="s">
        <v>4694</v>
      </c>
      <c r="F514" s="137" t="s">
        <v>4695</v>
      </c>
      <c r="G514" s="137" t="s">
        <v>4696</v>
      </c>
    </row>
    <row r="515" spans="1:7">
      <c r="A515" s="134">
        <v>38980</v>
      </c>
      <c r="B515" s="135" t="s">
        <v>2781</v>
      </c>
      <c r="C515" s="136">
        <v>6608</v>
      </c>
      <c r="D515" s="137" t="s">
        <v>4701</v>
      </c>
      <c r="E515" s="137" t="s">
        <v>4698</v>
      </c>
      <c r="F515" s="137" t="s">
        <v>4702</v>
      </c>
      <c r="G515" s="137" t="s">
        <v>4699</v>
      </c>
    </row>
    <row r="516" spans="1:7">
      <c r="A516" s="134">
        <v>38980</v>
      </c>
      <c r="B516" s="135" t="s">
        <v>2781</v>
      </c>
      <c r="C516" s="136">
        <v>600</v>
      </c>
      <c r="D516" s="137" t="s">
        <v>4701</v>
      </c>
      <c r="E516" s="137" t="s">
        <v>4694</v>
      </c>
      <c r="F516" s="137" t="s">
        <v>4695</v>
      </c>
      <c r="G516" s="137" t="s">
        <v>4696</v>
      </c>
    </row>
    <row r="517" spans="1:7">
      <c r="A517" s="134">
        <v>38980</v>
      </c>
      <c r="B517" s="135" t="s">
        <v>2781</v>
      </c>
      <c r="C517" s="136">
        <v>12958</v>
      </c>
      <c r="D517" s="137" t="s">
        <v>4700</v>
      </c>
      <c r="E517" s="137" t="s">
        <v>4694</v>
      </c>
      <c r="F517" s="137" t="s">
        <v>4695</v>
      </c>
      <c r="G517" s="137" t="s">
        <v>4696</v>
      </c>
    </row>
    <row r="518" spans="1:7">
      <c r="A518" s="134">
        <v>38980</v>
      </c>
      <c r="B518" s="135" t="s">
        <v>2781</v>
      </c>
      <c r="C518" s="136">
        <v>4323</v>
      </c>
      <c r="D518" s="137" t="s">
        <v>4697</v>
      </c>
      <c r="E518" s="137" t="s">
        <v>4694</v>
      </c>
      <c r="F518" s="137" t="s">
        <v>4703</v>
      </c>
      <c r="G518" s="137" t="s">
        <v>4696</v>
      </c>
    </row>
    <row r="519" spans="1:7">
      <c r="A519" s="134">
        <v>38980</v>
      </c>
      <c r="B519" s="135" t="s">
        <v>2781</v>
      </c>
      <c r="C519" s="136">
        <v>9251</v>
      </c>
      <c r="D519" s="137" t="s">
        <v>4697</v>
      </c>
      <c r="E519" s="137" t="s">
        <v>4694</v>
      </c>
      <c r="F519" s="137" t="s">
        <v>4695</v>
      </c>
      <c r="G519" s="137" t="s">
        <v>4699</v>
      </c>
    </row>
    <row r="520" spans="1:7">
      <c r="A520" s="134">
        <v>38980</v>
      </c>
      <c r="B520" s="135" t="s">
        <v>2781</v>
      </c>
      <c r="C520" s="136">
        <v>2749</v>
      </c>
      <c r="D520" s="137" t="s">
        <v>4700</v>
      </c>
      <c r="E520" s="137" t="s">
        <v>4694</v>
      </c>
      <c r="F520" s="137" t="s">
        <v>4695</v>
      </c>
      <c r="G520" s="137" t="s">
        <v>4696</v>
      </c>
    </row>
    <row r="521" spans="1:7">
      <c r="A521" s="134">
        <v>38980</v>
      </c>
      <c r="B521" s="135" t="s">
        <v>2781</v>
      </c>
      <c r="C521" s="136">
        <v>11684</v>
      </c>
      <c r="D521" s="137" t="s">
        <v>4701</v>
      </c>
      <c r="E521" s="137" t="s">
        <v>4698</v>
      </c>
      <c r="F521" s="137" t="s">
        <v>4695</v>
      </c>
      <c r="G521" s="137" t="s">
        <v>4699</v>
      </c>
    </row>
    <row r="522" spans="1:7">
      <c r="A522" s="134">
        <v>38980</v>
      </c>
      <c r="B522" s="135" t="s">
        <v>2781</v>
      </c>
      <c r="C522" s="136">
        <v>7604</v>
      </c>
      <c r="D522" s="137" t="s">
        <v>4700</v>
      </c>
      <c r="E522" s="137" t="s">
        <v>4698</v>
      </c>
      <c r="F522" s="137" t="s">
        <v>4695</v>
      </c>
      <c r="G522" s="137" t="s">
        <v>4699</v>
      </c>
    </row>
    <row r="523" spans="1:7">
      <c r="A523" s="134">
        <v>38980</v>
      </c>
      <c r="B523" s="135" t="s">
        <v>2781</v>
      </c>
      <c r="C523" s="136">
        <v>13000</v>
      </c>
      <c r="D523" s="137" t="s">
        <v>4697</v>
      </c>
      <c r="E523" s="137" t="s">
        <v>4698</v>
      </c>
      <c r="F523" s="137" t="s">
        <v>4703</v>
      </c>
      <c r="G523" s="137" t="s">
        <v>4696</v>
      </c>
    </row>
    <row r="524" spans="1:7">
      <c r="A524" s="134">
        <v>38980</v>
      </c>
      <c r="B524" s="135" t="s">
        <v>2781</v>
      </c>
      <c r="C524" s="136">
        <v>11801</v>
      </c>
      <c r="D524" s="137" t="s">
        <v>4701</v>
      </c>
      <c r="E524" s="137" t="s">
        <v>4694</v>
      </c>
      <c r="F524" s="137" t="s">
        <v>4702</v>
      </c>
      <c r="G524" s="137" t="s">
        <v>4696</v>
      </c>
    </row>
    <row r="525" spans="1:7">
      <c r="A525" s="134">
        <v>38980</v>
      </c>
      <c r="B525" s="135" t="s">
        <v>2781</v>
      </c>
      <c r="C525" s="136">
        <v>10329</v>
      </c>
      <c r="D525" s="137" t="s">
        <v>4701</v>
      </c>
      <c r="E525" s="137" t="s">
        <v>4698</v>
      </c>
      <c r="F525" s="137" t="s">
        <v>4695</v>
      </c>
      <c r="G525" s="137" t="s">
        <v>4696</v>
      </c>
    </row>
    <row r="526" spans="1:7">
      <c r="A526" s="134">
        <v>38981</v>
      </c>
      <c r="B526" s="135" t="s">
        <v>2782</v>
      </c>
      <c r="C526" s="136">
        <v>11935</v>
      </c>
      <c r="D526" s="137" t="s">
        <v>4701</v>
      </c>
      <c r="E526" s="137" t="s">
        <v>4694</v>
      </c>
      <c r="F526" s="137" t="s">
        <v>4702</v>
      </c>
      <c r="G526" s="137" t="s">
        <v>4696</v>
      </c>
    </row>
    <row r="527" spans="1:7">
      <c r="A527" s="134">
        <v>38981</v>
      </c>
      <c r="B527" s="135" t="s">
        <v>2782</v>
      </c>
      <c r="C527" s="136">
        <v>4635</v>
      </c>
      <c r="D527" s="137" t="s">
        <v>4700</v>
      </c>
      <c r="E527" s="137" t="s">
        <v>4694</v>
      </c>
      <c r="F527" s="137" t="s">
        <v>4695</v>
      </c>
      <c r="G527" s="137" t="s">
        <v>4696</v>
      </c>
    </row>
    <row r="528" spans="1:7">
      <c r="A528" s="134">
        <v>38981</v>
      </c>
      <c r="B528" s="135" t="s">
        <v>2782</v>
      </c>
      <c r="C528" s="136">
        <v>4000</v>
      </c>
      <c r="D528" s="137" t="s">
        <v>4700</v>
      </c>
      <c r="E528" s="137" t="s">
        <v>4694</v>
      </c>
      <c r="F528" s="137" t="s">
        <v>4702</v>
      </c>
      <c r="G528" s="137" t="s">
        <v>4696</v>
      </c>
    </row>
    <row r="529" spans="1:7">
      <c r="A529" s="134">
        <v>38981</v>
      </c>
      <c r="B529" s="135" t="s">
        <v>2782</v>
      </c>
      <c r="C529" s="136">
        <v>4000</v>
      </c>
      <c r="D529" s="137" t="s">
        <v>4700</v>
      </c>
      <c r="E529" s="137" t="s">
        <v>4694</v>
      </c>
      <c r="F529" s="137" t="s">
        <v>4695</v>
      </c>
      <c r="G529" s="137" t="s">
        <v>4699</v>
      </c>
    </row>
    <row r="530" spans="1:7">
      <c r="A530" s="134">
        <v>38981</v>
      </c>
      <c r="B530" s="135" t="s">
        <v>2782</v>
      </c>
      <c r="C530" s="136">
        <v>4000</v>
      </c>
      <c r="D530" s="137" t="s">
        <v>4700</v>
      </c>
      <c r="E530" s="137" t="s">
        <v>4694</v>
      </c>
      <c r="F530" s="137" t="s">
        <v>4695</v>
      </c>
      <c r="G530" s="137" t="s">
        <v>4696</v>
      </c>
    </row>
    <row r="531" spans="1:7">
      <c r="A531" s="134">
        <v>38981</v>
      </c>
      <c r="B531" s="135" t="s">
        <v>2782</v>
      </c>
      <c r="C531" s="136">
        <v>6379</v>
      </c>
      <c r="D531" s="137" t="s">
        <v>4700</v>
      </c>
      <c r="E531" s="137" t="s">
        <v>4698</v>
      </c>
      <c r="F531" s="137" t="s">
        <v>4702</v>
      </c>
      <c r="G531" s="137" t="s">
        <v>4696</v>
      </c>
    </row>
    <row r="532" spans="1:7">
      <c r="A532" s="134">
        <v>38981</v>
      </c>
      <c r="B532" s="135" t="s">
        <v>2782</v>
      </c>
      <c r="C532" s="136">
        <v>3951</v>
      </c>
      <c r="D532" s="137" t="s">
        <v>4700</v>
      </c>
      <c r="E532" s="137" t="s">
        <v>4694</v>
      </c>
      <c r="F532" s="137" t="s">
        <v>4695</v>
      </c>
      <c r="G532" s="137" t="s">
        <v>4699</v>
      </c>
    </row>
    <row r="533" spans="1:7">
      <c r="A533" s="134">
        <v>38981</v>
      </c>
      <c r="B533" s="135" t="s">
        <v>2782</v>
      </c>
      <c r="C533" s="136">
        <v>10101</v>
      </c>
      <c r="D533" s="137" t="s">
        <v>4701</v>
      </c>
      <c r="E533" s="137" t="s">
        <v>4698</v>
      </c>
      <c r="F533" s="137" t="s">
        <v>4695</v>
      </c>
      <c r="G533" s="137" t="s">
        <v>4696</v>
      </c>
    </row>
    <row r="534" spans="1:7">
      <c r="A534" s="134">
        <v>38981</v>
      </c>
      <c r="B534" s="135" t="s">
        <v>2782</v>
      </c>
      <c r="C534" s="136">
        <v>13000</v>
      </c>
      <c r="D534" s="137" t="s">
        <v>4697</v>
      </c>
      <c r="E534" s="137" t="s">
        <v>4694</v>
      </c>
      <c r="F534" s="137" t="s">
        <v>4695</v>
      </c>
      <c r="G534" s="137" t="s">
        <v>4696</v>
      </c>
    </row>
    <row r="535" spans="1:7">
      <c r="A535" s="134">
        <v>38981</v>
      </c>
      <c r="B535" s="135" t="s">
        <v>2782</v>
      </c>
      <c r="C535" s="136">
        <v>5680</v>
      </c>
      <c r="D535" s="137" t="s">
        <v>4701</v>
      </c>
      <c r="E535" s="137" t="s">
        <v>4698</v>
      </c>
      <c r="F535" s="137" t="s">
        <v>4695</v>
      </c>
      <c r="G535" s="137" t="s">
        <v>4696</v>
      </c>
    </row>
    <row r="536" spans="1:7">
      <c r="A536" s="134">
        <v>38981</v>
      </c>
      <c r="B536" s="135" t="s">
        <v>2782</v>
      </c>
      <c r="C536" s="136">
        <v>8469</v>
      </c>
      <c r="D536" s="137" t="s">
        <v>4697</v>
      </c>
      <c r="E536" s="137" t="s">
        <v>4694</v>
      </c>
      <c r="F536" s="137" t="s">
        <v>4695</v>
      </c>
      <c r="G536" s="137" t="s">
        <v>4696</v>
      </c>
    </row>
    <row r="537" spans="1:7">
      <c r="A537" s="134">
        <v>38981</v>
      </c>
      <c r="B537" s="135" t="s">
        <v>2782</v>
      </c>
      <c r="C537" s="136">
        <v>344</v>
      </c>
      <c r="D537" s="137" t="s">
        <v>4700</v>
      </c>
      <c r="E537" s="137" t="s">
        <v>4694</v>
      </c>
      <c r="F537" s="137" t="s">
        <v>4703</v>
      </c>
      <c r="G537" s="137" t="s">
        <v>4699</v>
      </c>
    </row>
    <row r="538" spans="1:7">
      <c r="A538" s="134">
        <v>38981</v>
      </c>
      <c r="B538" s="135" t="s">
        <v>2782</v>
      </c>
      <c r="C538" s="136">
        <v>3000</v>
      </c>
      <c r="D538" s="137" t="s">
        <v>4700</v>
      </c>
      <c r="E538" s="137" t="s">
        <v>4694</v>
      </c>
      <c r="F538" s="137" t="s">
        <v>4695</v>
      </c>
      <c r="G538" s="137" t="s">
        <v>4696</v>
      </c>
    </row>
    <row r="539" spans="1:7">
      <c r="A539" s="134">
        <v>38981</v>
      </c>
      <c r="B539" s="135" t="s">
        <v>2782</v>
      </c>
      <c r="C539" s="136">
        <v>4000</v>
      </c>
      <c r="D539" s="137" t="s">
        <v>4701</v>
      </c>
      <c r="E539" s="137" t="s">
        <v>4694</v>
      </c>
      <c r="F539" s="137" t="s">
        <v>4702</v>
      </c>
      <c r="G539" s="137" t="s">
        <v>4696</v>
      </c>
    </row>
    <row r="540" spans="1:7">
      <c r="A540" s="134">
        <v>38981</v>
      </c>
      <c r="B540" s="135" t="s">
        <v>2782</v>
      </c>
      <c r="C540" s="136">
        <v>13519</v>
      </c>
      <c r="D540" s="137" t="s">
        <v>4697</v>
      </c>
      <c r="E540" s="137" t="s">
        <v>4694</v>
      </c>
      <c r="F540" s="137" t="s">
        <v>4695</v>
      </c>
      <c r="G540" s="137" t="s">
        <v>4696</v>
      </c>
    </row>
    <row r="541" spans="1:7">
      <c r="A541" s="134">
        <v>38981</v>
      </c>
      <c r="B541" s="135" t="s">
        <v>2782</v>
      </c>
      <c r="C541" s="136">
        <v>9000</v>
      </c>
      <c r="D541" s="137" t="s">
        <v>4693</v>
      </c>
      <c r="E541" s="137" t="s">
        <v>4694</v>
      </c>
      <c r="F541" s="137" t="s">
        <v>4695</v>
      </c>
      <c r="G541" s="137" t="s">
        <v>4696</v>
      </c>
    </row>
    <row r="542" spans="1:7">
      <c r="A542" s="134">
        <v>38981</v>
      </c>
      <c r="B542" s="135" t="s">
        <v>2782</v>
      </c>
      <c r="C542" s="136">
        <v>2878</v>
      </c>
      <c r="D542" s="137" t="s">
        <v>4701</v>
      </c>
      <c r="E542" s="137" t="s">
        <v>4694</v>
      </c>
      <c r="F542" s="137" t="s">
        <v>4702</v>
      </c>
      <c r="G542" s="137" t="s">
        <v>4696</v>
      </c>
    </row>
    <row r="543" spans="1:7">
      <c r="A543" s="134">
        <v>38981</v>
      </c>
      <c r="B543" s="135" t="s">
        <v>2782</v>
      </c>
      <c r="C543" s="136">
        <v>6561</v>
      </c>
      <c r="D543" s="137" t="s">
        <v>4700</v>
      </c>
      <c r="E543" s="137" t="s">
        <v>4698</v>
      </c>
      <c r="F543" s="137" t="s">
        <v>4702</v>
      </c>
      <c r="G543" s="137" t="s">
        <v>4699</v>
      </c>
    </row>
    <row r="544" spans="1:7">
      <c r="A544" s="134">
        <v>38981</v>
      </c>
      <c r="B544" s="135" t="s">
        <v>2782</v>
      </c>
      <c r="C544" s="136">
        <v>3075</v>
      </c>
      <c r="D544" s="137" t="s">
        <v>4700</v>
      </c>
      <c r="E544" s="137" t="s">
        <v>4694</v>
      </c>
      <c r="F544" s="137" t="s">
        <v>4703</v>
      </c>
      <c r="G544" s="137" t="s">
        <v>4696</v>
      </c>
    </row>
    <row r="545" spans="1:7">
      <c r="A545" s="134">
        <v>38982</v>
      </c>
      <c r="B545" s="135" t="s">
        <v>2783</v>
      </c>
      <c r="C545" s="136">
        <v>12700</v>
      </c>
      <c r="D545" s="137" t="s">
        <v>4700</v>
      </c>
      <c r="E545" s="137" t="s">
        <v>4698</v>
      </c>
      <c r="F545" s="137" t="s">
        <v>4703</v>
      </c>
      <c r="G545" s="137" t="s">
        <v>4696</v>
      </c>
    </row>
    <row r="546" spans="1:7">
      <c r="A546" s="134">
        <v>38982</v>
      </c>
      <c r="B546" s="135" t="s">
        <v>2783</v>
      </c>
      <c r="C546" s="136">
        <v>5904</v>
      </c>
      <c r="D546" s="137" t="s">
        <v>4700</v>
      </c>
      <c r="E546" s="137" t="s">
        <v>4694</v>
      </c>
      <c r="F546" s="137" t="s">
        <v>4695</v>
      </c>
      <c r="G546" s="137" t="s">
        <v>4696</v>
      </c>
    </row>
    <row r="547" spans="1:7">
      <c r="A547" s="134">
        <v>38982</v>
      </c>
      <c r="B547" s="135" t="s">
        <v>2783</v>
      </c>
      <c r="C547" s="136">
        <v>12455</v>
      </c>
      <c r="D547" s="137" t="s">
        <v>4697</v>
      </c>
      <c r="E547" s="137" t="s">
        <v>4698</v>
      </c>
      <c r="F547" s="137" t="s">
        <v>4702</v>
      </c>
      <c r="G547" s="137" t="s">
        <v>4696</v>
      </c>
    </row>
    <row r="548" spans="1:7">
      <c r="A548" s="134">
        <v>38982</v>
      </c>
      <c r="B548" s="135" t="s">
        <v>2783</v>
      </c>
      <c r="C548" s="136">
        <v>13000</v>
      </c>
      <c r="D548" s="137" t="s">
        <v>4697</v>
      </c>
      <c r="E548" s="137" t="s">
        <v>4698</v>
      </c>
      <c r="F548" s="137" t="s">
        <v>4703</v>
      </c>
      <c r="G548" s="137" t="s">
        <v>4696</v>
      </c>
    </row>
    <row r="549" spans="1:7">
      <c r="A549" s="134">
        <v>38982</v>
      </c>
      <c r="B549" s="135" t="s">
        <v>2783</v>
      </c>
      <c r="C549" s="136">
        <v>600</v>
      </c>
      <c r="D549" s="137" t="s">
        <v>4701</v>
      </c>
      <c r="E549" s="137" t="s">
        <v>4694</v>
      </c>
      <c r="F549" s="137" t="s">
        <v>4695</v>
      </c>
      <c r="G549" s="137" t="s">
        <v>4696</v>
      </c>
    </row>
    <row r="550" spans="1:7">
      <c r="A550" s="134">
        <v>38982</v>
      </c>
      <c r="B550" s="135" t="s">
        <v>2783</v>
      </c>
      <c r="C550" s="136">
        <v>13155</v>
      </c>
      <c r="D550" s="137" t="s">
        <v>4697</v>
      </c>
      <c r="E550" s="137" t="s">
        <v>4698</v>
      </c>
      <c r="F550" s="137" t="s">
        <v>4702</v>
      </c>
      <c r="G550" s="137" t="s">
        <v>4696</v>
      </c>
    </row>
    <row r="551" spans="1:7">
      <c r="A551" s="134">
        <v>38982</v>
      </c>
      <c r="B551" s="135" t="s">
        <v>2783</v>
      </c>
      <c r="C551" s="136">
        <v>3728</v>
      </c>
      <c r="D551" s="137" t="s">
        <v>4700</v>
      </c>
      <c r="E551" s="137" t="s">
        <v>4694</v>
      </c>
      <c r="F551" s="137" t="s">
        <v>4702</v>
      </c>
      <c r="G551" s="137" t="s">
        <v>4699</v>
      </c>
    </row>
    <row r="552" spans="1:7">
      <c r="A552" s="134">
        <v>38982</v>
      </c>
      <c r="B552" s="135" t="s">
        <v>2783</v>
      </c>
      <c r="C552" s="136">
        <v>2000</v>
      </c>
      <c r="D552" s="137" t="s">
        <v>4700</v>
      </c>
      <c r="E552" s="137" t="s">
        <v>4698</v>
      </c>
      <c r="F552" s="137" t="s">
        <v>4703</v>
      </c>
      <c r="G552" s="137" t="s">
        <v>4696</v>
      </c>
    </row>
    <row r="553" spans="1:7">
      <c r="A553" s="134">
        <v>38982</v>
      </c>
      <c r="B553" s="135" t="s">
        <v>2783</v>
      </c>
      <c r="C553" s="136">
        <v>13550</v>
      </c>
      <c r="D553" s="137" t="s">
        <v>4697</v>
      </c>
      <c r="E553" s="137" t="s">
        <v>4694</v>
      </c>
      <c r="F553" s="137" t="s">
        <v>4695</v>
      </c>
      <c r="G553" s="137" t="s">
        <v>4699</v>
      </c>
    </row>
    <row r="554" spans="1:7">
      <c r="A554" s="134">
        <v>38982</v>
      </c>
      <c r="B554" s="135" t="s">
        <v>2783</v>
      </c>
      <c r="C554" s="136">
        <v>7854</v>
      </c>
      <c r="D554" s="137" t="s">
        <v>4701</v>
      </c>
      <c r="E554" s="137" t="s">
        <v>4698</v>
      </c>
      <c r="F554" s="137" t="s">
        <v>4702</v>
      </c>
      <c r="G554" s="137" t="s">
        <v>4699</v>
      </c>
    </row>
    <row r="555" spans="1:7">
      <c r="A555" s="134">
        <v>38982</v>
      </c>
      <c r="B555" s="135" t="s">
        <v>2783</v>
      </c>
      <c r="C555" s="136">
        <v>5393</v>
      </c>
      <c r="D555" s="137" t="s">
        <v>4701</v>
      </c>
      <c r="E555" s="137" t="s">
        <v>4698</v>
      </c>
      <c r="F555" s="137" t="s">
        <v>4695</v>
      </c>
      <c r="G555" s="137" t="s">
        <v>4699</v>
      </c>
    </row>
    <row r="556" spans="1:7">
      <c r="A556" s="134">
        <v>38982</v>
      </c>
      <c r="B556" s="135" t="s">
        <v>2783</v>
      </c>
      <c r="C556" s="136">
        <v>8469</v>
      </c>
      <c r="D556" s="137" t="s">
        <v>4697</v>
      </c>
      <c r="E556" s="137" t="s">
        <v>4698</v>
      </c>
      <c r="F556" s="137" t="s">
        <v>4703</v>
      </c>
      <c r="G556" s="137" t="s">
        <v>4696</v>
      </c>
    </row>
    <row r="557" spans="1:7">
      <c r="A557" s="134">
        <v>38982</v>
      </c>
      <c r="B557" s="135" t="s">
        <v>2783</v>
      </c>
      <c r="C557" s="136">
        <v>200</v>
      </c>
      <c r="D557" s="137" t="s">
        <v>4701</v>
      </c>
      <c r="E557" s="137" t="s">
        <v>4694</v>
      </c>
      <c r="F557" s="137" t="s">
        <v>4695</v>
      </c>
      <c r="G557" s="137" t="s">
        <v>4696</v>
      </c>
    </row>
    <row r="558" spans="1:7">
      <c r="A558" s="134">
        <v>38982</v>
      </c>
      <c r="B558" s="135" t="s">
        <v>2783</v>
      </c>
      <c r="C558" s="136">
        <v>12789</v>
      </c>
      <c r="D558" s="137" t="s">
        <v>4700</v>
      </c>
      <c r="E558" s="137" t="s">
        <v>4698</v>
      </c>
      <c r="F558" s="137" t="s">
        <v>4695</v>
      </c>
      <c r="G558" s="137" t="s">
        <v>4699</v>
      </c>
    </row>
    <row r="559" spans="1:7">
      <c r="A559" s="134">
        <v>38982</v>
      </c>
      <c r="B559" s="135" t="s">
        <v>2783</v>
      </c>
      <c r="C559" s="136">
        <v>133</v>
      </c>
      <c r="D559" s="137" t="s">
        <v>4700</v>
      </c>
      <c r="E559" s="137" t="s">
        <v>4694</v>
      </c>
      <c r="F559" s="137" t="s">
        <v>4703</v>
      </c>
      <c r="G559" s="137" t="s">
        <v>4696</v>
      </c>
    </row>
    <row r="560" spans="1:7">
      <c r="A560" s="134">
        <v>38982</v>
      </c>
      <c r="B560" s="135" t="s">
        <v>2783</v>
      </c>
      <c r="C560" s="136">
        <v>30000</v>
      </c>
      <c r="D560" s="137" t="s">
        <v>4701</v>
      </c>
      <c r="E560" s="137" t="s">
        <v>4694</v>
      </c>
      <c r="F560" s="137" t="s">
        <v>4695</v>
      </c>
      <c r="G560" s="137" t="s">
        <v>4696</v>
      </c>
    </row>
    <row r="561" spans="1:7">
      <c r="A561" s="134">
        <v>38982</v>
      </c>
      <c r="B561" s="135" t="s">
        <v>2783</v>
      </c>
      <c r="C561" s="136">
        <v>11169</v>
      </c>
      <c r="D561" s="137" t="s">
        <v>4701</v>
      </c>
      <c r="E561" s="137" t="s">
        <v>4698</v>
      </c>
      <c r="F561" s="137" t="s">
        <v>4703</v>
      </c>
      <c r="G561" s="137" t="s">
        <v>4696</v>
      </c>
    </row>
    <row r="562" spans="1:7">
      <c r="A562" s="134">
        <v>38982</v>
      </c>
      <c r="B562" s="135" t="s">
        <v>2783</v>
      </c>
      <c r="C562" s="136">
        <v>6314</v>
      </c>
      <c r="D562" s="137" t="s">
        <v>4697</v>
      </c>
      <c r="E562" s="137" t="s">
        <v>4698</v>
      </c>
      <c r="F562" s="137" t="s">
        <v>4702</v>
      </c>
      <c r="G562" s="137" t="s">
        <v>4696</v>
      </c>
    </row>
    <row r="563" spans="1:7">
      <c r="A563" s="134">
        <v>38982</v>
      </c>
      <c r="B563" s="135" t="s">
        <v>2783</v>
      </c>
      <c r="C563" s="136">
        <v>500</v>
      </c>
      <c r="D563" s="137" t="s">
        <v>4700</v>
      </c>
      <c r="E563" s="137" t="s">
        <v>4698</v>
      </c>
      <c r="F563" s="137" t="s">
        <v>4695</v>
      </c>
      <c r="G563" s="137" t="s">
        <v>4699</v>
      </c>
    </row>
    <row r="564" spans="1:7">
      <c r="A564" s="134">
        <v>38982</v>
      </c>
      <c r="B564" s="135" t="s">
        <v>2783</v>
      </c>
      <c r="C564" s="136">
        <v>14698</v>
      </c>
      <c r="D564" s="137" t="s">
        <v>4697</v>
      </c>
      <c r="E564" s="137" t="s">
        <v>4694</v>
      </c>
      <c r="F564" s="137" t="s">
        <v>4703</v>
      </c>
      <c r="G564" s="137" t="s">
        <v>4699</v>
      </c>
    </row>
    <row r="565" spans="1:7">
      <c r="A565" s="134">
        <v>38982</v>
      </c>
      <c r="B565" s="135" t="s">
        <v>2783</v>
      </c>
      <c r="C565" s="136">
        <v>11201</v>
      </c>
      <c r="D565" s="137" t="s">
        <v>4697</v>
      </c>
      <c r="E565" s="137" t="s">
        <v>4694</v>
      </c>
      <c r="F565" s="137" t="s">
        <v>4695</v>
      </c>
      <c r="G565" s="137" t="s">
        <v>4699</v>
      </c>
    </row>
    <row r="566" spans="1:7">
      <c r="A566" s="134">
        <v>38982</v>
      </c>
      <c r="B566" s="135" t="s">
        <v>2783</v>
      </c>
      <c r="C566" s="136">
        <v>8042</v>
      </c>
      <c r="D566" s="137" t="s">
        <v>4701</v>
      </c>
      <c r="E566" s="137" t="s">
        <v>4698</v>
      </c>
      <c r="F566" s="137" t="s">
        <v>4702</v>
      </c>
      <c r="G566" s="137" t="s">
        <v>4696</v>
      </c>
    </row>
    <row r="567" spans="1:7">
      <c r="A567" s="134">
        <v>38982</v>
      </c>
      <c r="B567" s="135" t="s">
        <v>2783</v>
      </c>
      <c r="C567" s="136">
        <v>13973</v>
      </c>
      <c r="D567" s="137" t="s">
        <v>4701</v>
      </c>
      <c r="E567" s="137" t="s">
        <v>4694</v>
      </c>
      <c r="F567" s="137" t="s">
        <v>4703</v>
      </c>
      <c r="G567" s="137" t="s">
        <v>4696</v>
      </c>
    </row>
    <row r="568" spans="1:7">
      <c r="A568" s="134">
        <v>38982</v>
      </c>
      <c r="B568" s="135" t="s">
        <v>2783</v>
      </c>
      <c r="C568" s="136">
        <v>7192</v>
      </c>
      <c r="D568" s="137" t="s">
        <v>4701</v>
      </c>
      <c r="E568" s="137" t="s">
        <v>4694</v>
      </c>
      <c r="F568" s="137" t="s">
        <v>4695</v>
      </c>
      <c r="G568" s="137" t="s">
        <v>4699</v>
      </c>
    </row>
    <row r="569" spans="1:7">
      <c r="A569" s="134">
        <v>38982</v>
      </c>
      <c r="B569" s="135" t="s">
        <v>2783</v>
      </c>
      <c r="C569" s="136">
        <v>15208</v>
      </c>
      <c r="D569" s="137" t="s">
        <v>4697</v>
      </c>
      <c r="E569" s="137" t="s">
        <v>4694</v>
      </c>
      <c r="F569" s="137" t="s">
        <v>4695</v>
      </c>
      <c r="G569" s="137" t="s">
        <v>4696</v>
      </c>
    </row>
    <row r="570" spans="1:7">
      <c r="A570" s="134">
        <v>38982</v>
      </c>
      <c r="B570" s="135" t="s">
        <v>2783</v>
      </c>
      <c r="C570" s="136">
        <v>2749</v>
      </c>
      <c r="D570" s="137" t="s">
        <v>4700</v>
      </c>
      <c r="E570" s="137" t="s">
        <v>4694</v>
      </c>
      <c r="F570" s="137" t="s">
        <v>4695</v>
      </c>
      <c r="G570" s="137" t="s">
        <v>4699</v>
      </c>
    </row>
    <row r="571" spans="1:7">
      <c r="A571" s="134">
        <v>38982</v>
      </c>
      <c r="B571" s="135" t="s">
        <v>2783</v>
      </c>
      <c r="C571" s="136">
        <v>9641</v>
      </c>
      <c r="D571" s="137" t="s">
        <v>4700</v>
      </c>
      <c r="E571" s="137" t="s">
        <v>4698</v>
      </c>
      <c r="F571" s="137" t="s">
        <v>4695</v>
      </c>
      <c r="G571" s="137" t="s">
        <v>4696</v>
      </c>
    </row>
    <row r="572" spans="1:7">
      <c r="A572" s="134">
        <v>38982</v>
      </c>
      <c r="B572" s="135" t="s">
        <v>2783</v>
      </c>
      <c r="C572" s="136">
        <v>75000</v>
      </c>
      <c r="D572" s="137" t="s">
        <v>4697</v>
      </c>
      <c r="E572" s="137" t="s">
        <v>4694</v>
      </c>
      <c r="F572" s="137" t="s">
        <v>4702</v>
      </c>
      <c r="G572" s="137" t="s">
        <v>4696</v>
      </c>
    </row>
    <row r="573" spans="1:7">
      <c r="A573" s="134">
        <v>38982</v>
      </c>
      <c r="B573" s="135" t="s">
        <v>2783</v>
      </c>
      <c r="C573" s="136">
        <v>5943</v>
      </c>
      <c r="D573" s="137" t="s">
        <v>4697</v>
      </c>
      <c r="E573" s="137" t="s">
        <v>4698</v>
      </c>
      <c r="F573" s="137" t="s">
        <v>4695</v>
      </c>
      <c r="G573" s="137" t="s">
        <v>4696</v>
      </c>
    </row>
    <row r="574" spans="1:7">
      <c r="A574" s="134">
        <v>38982</v>
      </c>
      <c r="B574" s="135" t="s">
        <v>2783</v>
      </c>
      <c r="C574" s="136">
        <v>11898</v>
      </c>
      <c r="D574" s="137" t="s">
        <v>4697</v>
      </c>
      <c r="E574" s="137" t="s">
        <v>4694</v>
      </c>
      <c r="F574" s="137" t="s">
        <v>4702</v>
      </c>
      <c r="G574" s="137" t="s">
        <v>4699</v>
      </c>
    </row>
    <row r="575" spans="1:7">
      <c r="A575" s="134">
        <v>38982</v>
      </c>
      <c r="B575" s="135" t="s">
        <v>2783</v>
      </c>
      <c r="C575" s="136">
        <v>9001</v>
      </c>
      <c r="D575" s="137" t="s">
        <v>4697</v>
      </c>
      <c r="E575" s="137" t="s">
        <v>4694</v>
      </c>
      <c r="F575" s="137" t="s">
        <v>4702</v>
      </c>
      <c r="G575" s="137" t="s">
        <v>4699</v>
      </c>
    </row>
    <row r="576" spans="1:7">
      <c r="A576" s="134">
        <v>38982</v>
      </c>
      <c r="B576" s="135" t="s">
        <v>2783</v>
      </c>
      <c r="C576" s="136">
        <v>2000</v>
      </c>
      <c r="D576" s="137" t="s">
        <v>4693</v>
      </c>
      <c r="E576" s="137" t="s">
        <v>4698</v>
      </c>
      <c r="F576" s="137" t="s">
        <v>4702</v>
      </c>
      <c r="G576" s="137" t="s">
        <v>4699</v>
      </c>
    </row>
    <row r="577" spans="1:7">
      <c r="A577" s="134">
        <v>38982</v>
      </c>
      <c r="B577" s="135" t="s">
        <v>2783</v>
      </c>
      <c r="C577" s="136">
        <v>3807</v>
      </c>
      <c r="D577" s="137" t="s">
        <v>4700</v>
      </c>
      <c r="E577" s="137" t="s">
        <v>4694</v>
      </c>
      <c r="F577" s="137" t="s">
        <v>4703</v>
      </c>
      <c r="G577" s="137" t="s">
        <v>4696</v>
      </c>
    </row>
    <row r="578" spans="1:7">
      <c r="A578" s="134">
        <v>38982</v>
      </c>
      <c r="B578" s="135" t="s">
        <v>2783</v>
      </c>
      <c r="C578" s="136">
        <v>4191</v>
      </c>
      <c r="D578" s="137" t="s">
        <v>4697</v>
      </c>
      <c r="E578" s="137" t="s">
        <v>4698</v>
      </c>
      <c r="F578" s="137" t="s">
        <v>4695</v>
      </c>
      <c r="G578" s="137" t="s">
        <v>4699</v>
      </c>
    </row>
    <row r="579" spans="1:7">
      <c r="A579" s="134">
        <v>38982</v>
      </c>
      <c r="B579" s="135" t="s">
        <v>2783</v>
      </c>
      <c r="C579" s="136">
        <v>7342</v>
      </c>
      <c r="D579" s="137" t="s">
        <v>4700</v>
      </c>
      <c r="E579" s="137" t="s">
        <v>4694</v>
      </c>
      <c r="F579" s="137" t="s">
        <v>4695</v>
      </c>
      <c r="G579" s="137" t="s">
        <v>4699</v>
      </c>
    </row>
    <row r="580" spans="1:7">
      <c r="A580" s="134">
        <v>38982</v>
      </c>
      <c r="B580" s="135" t="s">
        <v>2783</v>
      </c>
      <c r="C580" s="136">
        <v>4985</v>
      </c>
      <c r="D580" s="137" t="s">
        <v>4701</v>
      </c>
      <c r="E580" s="137" t="s">
        <v>4694</v>
      </c>
      <c r="F580" s="137" t="s">
        <v>4703</v>
      </c>
      <c r="G580" s="137" t="s">
        <v>4696</v>
      </c>
    </row>
    <row r="581" spans="1:7">
      <c r="A581" s="134">
        <v>38982</v>
      </c>
      <c r="B581" s="135" t="s">
        <v>2783</v>
      </c>
      <c r="C581" s="136">
        <v>12276</v>
      </c>
      <c r="D581" s="137" t="s">
        <v>4697</v>
      </c>
      <c r="E581" s="137" t="s">
        <v>4698</v>
      </c>
      <c r="F581" s="137" t="s">
        <v>4703</v>
      </c>
      <c r="G581" s="137" t="s">
        <v>4699</v>
      </c>
    </row>
    <row r="582" spans="1:7">
      <c r="A582" s="134">
        <v>38982</v>
      </c>
      <c r="B582" s="135" t="s">
        <v>2783</v>
      </c>
      <c r="C582" s="136">
        <v>7167</v>
      </c>
      <c r="D582" s="137" t="s">
        <v>4701</v>
      </c>
      <c r="E582" s="137" t="s">
        <v>4694</v>
      </c>
      <c r="F582" s="137" t="s">
        <v>4695</v>
      </c>
      <c r="G582" s="137" t="s">
        <v>4696</v>
      </c>
    </row>
    <row r="583" spans="1:7">
      <c r="A583" s="134">
        <v>38982</v>
      </c>
      <c r="B583" s="135" t="s">
        <v>2783</v>
      </c>
      <c r="C583" s="136">
        <v>12817</v>
      </c>
      <c r="D583" s="137" t="s">
        <v>4700</v>
      </c>
      <c r="E583" s="137" t="s">
        <v>4694</v>
      </c>
      <c r="F583" s="137" t="s">
        <v>4695</v>
      </c>
      <c r="G583" s="137" t="s">
        <v>4699</v>
      </c>
    </row>
    <row r="584" spans="1:7">
      <c r="A584" s="134">
        <v>38982</v>
      </c>
      <c r="B584" s="135" t="s">
        <v>2783</v>
      </c>
      <c r="C584" s="136">
        <v>5517</v>
      </c>
      <c r="D584" s="137" t="s">
        <v>4700</v>
      </c>
      <c r="E584" s="137" t="s">
        <v>4698</v>
      </c>
      <c r="F584" s="137" t="s">
        <v>4702</v>
      </c>
      <c r="G584" s="137" t="s">
        <v>4699</v>
      </c>
    </row>
    <row r="585" spans="1:7">
      <c r="A585" s="134">
        <v>38982</v>
      </c>
      <c r="B585" s="135" t="s">
        <v>2783</v>
      </c>
      <c r="C585" s="136">
        <v>10306</v>
      </c>
      <c r="D585" s="137" t="s">
        <v>4697</v>
      </c>
      <c r="E585" s="137" t="s">
        <v>4698</v>
      </c>
      <c r="F585" s="137" t="s">
        <v>4702</v>
      </c>
      <c r="G585" s="137" t="s">
        <v>4696</v>
      </c>
    </row>
    <row r="586" spans="1:7">
      <c r="A586" s="134">
        <v>38982</v>
      </c>
      <c r="B586" s="135" t="s">
        <v>2783</v>
      </c>
      <c r="C586" s="136">
        <v>14433</v>
      </c>
      <c r="D586" s="137" t="s">
        <v>4700</v>
      </c>
      <c r="E586" s="137" t="s">
        <v>4698</v>
      </c>
      <c r="F586" s="137" t="s">
        <v>4695</v>
      </c>
      <c r="G586" s="137" t="s">
        <v>4696</v>
      </c>
    </row>
    <row r="587" spans="1:7">
      <c r="A587" s="134">
        <v>38982</v>
      </c>
      <c r="B587" s="135" t="s">
        <v>2783</v>
      </c>
      <c r="C587" s="136">
        <v>4562</v>
      </c>
      <c r="D587" s="137" t="s">
        <v>4700</v>
      </c>
      <c r="E587" s="137" t="s">
        <v>4698</v>
      </c>
      <c r="F587" s="137" t="s">
        <v>4695</v>
      </c>
      <c r="G587" s="137" t="s">
        <v>4699</v>
      </c>
    </row>
    <row r="588" spans="1:7">
      <c r="A588" s="134">
        <v>38982</v>
      </c>
      <c r="B588" s="135" t="s">
        <v>2783</v>
      </c>
      <c r="C588" s="136">
        <v>11541</v>
      </c>
      <c r="D588" s="137" t="s">
        <v>4697</v>
      </c>
      <c r="E588" s="137" t="s">
        <v>4694</v>
      </c>
      <c r="F588" s="137" t="s">
        <v>4695</v>
      </c>
      <c r="G588" s="137" t="s">
        <v>4696</v>
      </c>
    </row>
    <row r="589" spans="1:7">
      <c r="A589" s="134">
        <v>38982</v>
      </c>
      <c r="B589" s="135" t="s">
        <v>2783</v>
      </c>
      <c r="C589" s="136">
        <v>5586</v>
      </c>
      <c r="D589" s="137" t="s">
        <v>4697</v>
      </c>
      <c r="E589" s="137" t="s">
        <v>4698</v>
      </c>
      <c r="F589" s="137" t="s">
        <v>4695</v>
      </c>
      <c r="G589" s="137" t="s">
        <v>4699</v>
      </c>
    </row>
    <row r="590" spans="1:7">
      <c r="A590" s="134">
        <v>38985</v>
      </c>
      <c r="B590" s="135" t="s">
        <v>2779</v>
      </c>
      <c r="C590" s="136">
        <v>7668</v>
      </c>
      <c r="D590" s="137" t="s">
        <v>4697</v>
      </c>
      <c r="E590" s="137" t="s">
        <v>4698</v>
      </c>
      <c r="F590" s="137" t="s">
        <v>4703</v>
      </c>
      <c r="G590" s="137" t="s">
        <v>4699</v>
      </c>
    </row>
    <row r="591" spans="1:7">
      <c r="A591" s="134">
        <v>38985</v>
      </c>
      <c r="B591" s="135" t="s">
        <v>2779</v>
      </c>
      <c r="C591" s="136">
        <v>4010</v>
      </c>
      <c r="D591" s="137" t="s">
        <v>4700</v>
      </c>
      <c r="E591" s="137" t="s">
        <v>4694</v>
      </c>
      <c r="F591" s="137" t="s">
        <v>4695</v>
      </c>
      <c r="G591" s="137" t="s">
        <v>4696</v>
      </c>
    </row>
    <row r="592" spans="1:7">
      <c r="A592" s="134">
        <v>38985</v>
      </c>
      <c r="B592" s="135" t="s">
        <v>2779</v>
      </c>
      <c r="C592" s="136">
        <v>10332</v>
      </c>
      <c r="D592" s="137" t="s">
        <v>4700</v>
      </c>
      <c r="E592" s="137" t="s">
        <v>4694</v>
      </c>
      <c r="F592" s="137" t="s">
        <v>4695</v>
      </c>
      <c r="G592" s="137" t="s">
        <v>4699</v>
      </c>
    </row>
    <row r="593" spans="1:7">
      <c r="A593" s="134">
        <v>38985</v>
      </c>
      <c r="B593" s="135" t="s">
        <v>2779</v>
      </c>
      <c r="C593" s="136">
        <v>14693</v>
      </c>
      <c r="D593" s="137" t="s">
        <v>4700</v>
      </c>
      <c r="E593" s="137" t="s">
        <v>4698</v>
      </c>
      <c r="F593" s="137" t="s">
        <v>4695</v>
      </c>
      <c r="G593" s="137" t="s">
        <v>4696</v>
      </c>
    </row>
    <row r="594" spans="1:7">
      <c r="A594" s="134">
        <v>38985</v>
      </c>
      <c r="B594" s="135" t="s">
        <v>2779</v>
      </c>
      <c r="C594" s="136">
        <v>13091</v>
      </c>
      <c r="D594" s="137" t="s">
        <v>4697</v>
      </c>
      <c r="E594" s="137" t="s">
        <v>4698</v>
      </c>
      <c r="F594" s="137" t="s">
        <v>4695</v>
      </c>
      <c r="G594" s="137" t="s">
        <v>4699</v>
      </c>
    </row>
    <row r="595" spans="1:7">
      <c r="A595" s="134">
        <v>38985</v>
      </c>
      <c r="B595" s="135" t="s">
        <v>2779</v>
      </c>
      <c r="C595" s="136">
        <v>14757</v>
      </c>
      <c r="D595" s="137" t="s">
        <v>4700</v>
      </c>
      <c r="E595" s="137" t="s">
        <v>4698</v>
      </c>
      <c r="F595" s="137" t="s">
        <v>4695</v>
      </c>
      <c r="G595" s="137" t="s">
        <v>4699</v>
      </c>
    </row>
    <row r="596" spans="1:7">
      <c r="A596" s="134">
        <v>38985</v>
      </c>
      <c r="B596" s="135" t="s">
        <v>2779</v>
      </c>
      <c r="C596" s="136">
        <v>8436</v>
      </c>
      <c r="D596" s="137" t="s">
        <v>4701</v>
      </c>
      <c r="E596" s="137" t="s">
        <v>4694</v>
      </c>
      <c r="F596" s="137" t="s">
        <v>4702</v>
      </c>
      <c r="G596" s="137" t="s">
        <v>4699</v>
      </c>
    </row>
    <row r="597" spans="1:7">
      <c r="A597" s="134">
        <v>38985</v>
      </c>
      <c r="B597" s="135" t="s">
        <v>2779</v>
      </c>
      <c r="C597" s="136">
        <v>14849</v>
      </c>
      <c r="D597" s="137" t="s">
        <v>4701</v>
      </c>
      <c r="E597" s="137" t="s">
        <v>4694</v>
      </c>
      <c r="F597" s="137" t="s">
        <v>4702</v>
      </c>
      <c r="G597" s="137" t="s">
        <v>4696</v>
      </c>
    </row>
    <row r="598" spans="1:7">
      <c r="A598" s="134">
        <v>38985</v>
      </c>
      <c r="B598" s="135" t="s">
        <v>2779</v>
      </c>
      <c r="C598" s="136">
        <v>11365</v>
      </c>
      <c r="D598" s="137" t="s">
        <v>4701</v>
      </c>
      <c r="E598" s="137" t="s">
        <v>4694</v>
      </c>
      <c r="F598" s="137" t="s">
        <v>4695</v>
      </c>
      <c r="G598" s="137" t="s">
        <v>4696</v>
      </c>
    </row>
    <row r="599" spans="1:7">
      <c r="A599" s="134">
        <v>38985</v>
      </c>
      <c r="B599" s="135" t="s">
        <v>2779</v>
      </c>
      <c r="C599" s="136">
        <v>7358</v>
      </c>
      <c r="D599" s="137" t="s">
        <v>4701</v>
      </c>
      <c r="E599" s="137" t="s">
        <v>4698</v>
      </c>
      <c r="F599" s="137" t="s">
        <v>4695</v>
      </c>
      <c r="G599" s="137" t="s">
        <v>4696</v>
      </c>
    </row>
    <row r="600" spans="1:7">
      <c r="A600" s="134">
        <v>38985</v>
      </c>
      <c r="B600" s="135" t="s">
        <v>2779</v>
      </c>
      <c r="C600" s="136">
        <v>7193</v>
      </c>
      <c r="D600" s="137" t="s">
        <v>4700</v>
      </c>
      <c r="E600" s="137" t="s">
        <v>4694</v>
      </c>
      <c r="F600" s="137" t="s">
        <v>4703</v>
      </c>
      <c r="G600" s="137" t="s">
        <v>4699</v>
      </c>
    </row>
    <row r="601" spans="1:7">
      <c r="A601" s="134">
        <v>38985</v>
      </c>
      <c r="B601" s="135" t="s">
        <v>2779</v>
      </c>
      <c r="C601" s="136">
        <v>13596</v>
      </c>
      <c r="D601" s="137" t="s">
        <v>4697</v>
      </c>
      <c r="E601" s="137" t="s">
        <v>4694</v>
      </c>
      <c r="F601" s="137" t="s">
        <v>4703</v>
      </c>
      <c r="G601" s="137" t="s">
        <v>4699</v>
      </c>
    </row>
    <row r="602" spans="1:7">
      <c r="A602" s="134">
        <v>38985</v>
      </c>
      <c r="B602" s="135" t="s">
        <v>2779</v>
      </c>
      <c r="C602" s="136">
        <v>3434</v>
      </c>
      <c r="D602" s="137" t="s">
        <v>4700</v>
      </c>
      <c r="E602" s="137" t="s">
        <v>4694</v>
      </c>
      <c r="F602" s="137" t="s">
        <v>4695</v>
      </c>
      <c r="G602" s="137" t="s">
        <v>4699</v>
      </c>
    </row>
    <row r="603" spans="1:7">
      <c r="A603" s="134">
        <v>38985</v>
      </c>
      <c r="B603" s="135" t="s">
        <v>2779</v>
      </c>
      <c r="C603" s="136">
        <v>6000</v>
      </c>
      <c r="D603" s="137" t="s">
        <v>4700</v>
      </c>
      <c r="E603" s="137" t="s">
        <v>4698</v>
      </c>
      <c r="F603" s="137" t="s">
        <v>4703</v>
      </c>
      <c r="G603" s="137" t="s">
        <v>4696</v>
      </c>
    </row>
    <row r="604" spans="1:7">
      <c r="A604" s="134">
        <v>38985</v>
      </c>
      <c r="B604" s="135" t="s">
        <v>2779</v>
      </c>
      <c r="C604" s="136">
        <v>7197</v>
      </c>
      <c r="D604" s="137" t="s">
        <v>4700</v>
      </c>
      <c r="E604" s="137" t="s">
        <v>4698</v>
      </c>
      <c r="F604" s="137" t="s">
        <v>4695</v>
      </c>
      <c r="G604" s="137" t="s">
        <v>4699</v>
      </c>
    </row>
    <row r="605" spans="1:7">
      <c r="A605" s="134">
        <v>38985</v>
      </c>
      <c r="B605" s="135" t="s">
        <v>2779</v>
      </c>
      <c r="C605" s="136">
        <v>5445</v>
      </c>
      <c r="D605" s="137" t="s">
        <v>4701</v>
      </c>
      <c r="E605" s="137" t="s">
        <v>4694</v>
      </c>
      <c r="F605" s="137" t="s">
        <v>4702</v>
      </c>
      <c r="G605" s="137" t="s">
        <v>4696</v>
      </c>
    </row>
    <row r="606" spans="1:7">
      <c r="A606" s="134">
        <v>38985</v>
      </c>
      <c r="B606" s="135" t="s">
        <v>2779</v>
      </c>
      <c r="C606" s="136">
        <v>12127</v>
      </c>
      <c r="D606" s="137" t="s">
        <v>4697</v>
      </c>
      <c r="E606" s="137" t="s">
        <v>4698</v>
      </c>
      <c r="F606" s="137" t="s">
        <v>4695</v>
      </c>
      <c r="G606" s="137" t="s">
        <v>4696</v>
      </c>
    </row>
    <row r="607" spans="1:7">
      <c r="A607" s="134">
        <v>38985</v>
      </c>
      <c r="B607" s="135" t="s">
        <v>2779</v>
      </c>
      <c r="C607" s="136">
        <v>10322</v>
      </c>
      <c r="D607" s="137" t="s">
        <v>4700</v>
      </c>
      <c r="E607" s="137" t="s">
        <v>4698</v>
      </c>
      <c r="F607" s="137" t="s">
        <v>4703</v>
      </c>
      <c r="G607" s="137" t="s">
        <v>4699</v>
      </c>
    </row>
    <row r="608" spans="1:7">
      <c r="A608" s="134">
        <v>38985</v>
      </c>
      <c r="B608" s="135" t="s">
        <v>2779</v>
      </c>
      <c r="C608" s="136">
        <v>4518</v>
      </c>
      <c r="D608" s="137" t="s">
        <v>4697</v>
      </c>
      <c r="E608" s="137" t="s">
        <v>4698</v>
      </c>
      <c r="F608" s="137" t="s">
        <v>4695</v>
      </c>
      <c r="G608" s="137" t="s">
        <v>4696</v>
      </c>
    </row>
    <row r="609" spans="1:7">
      <c r="A609" s="134">
        <v>38985</v>
      </c>
      <c r="B609" s="135" t="s">
        <v>2779</v>
      </c>
      <c r="C609" s="136">
        <v>6762</v>
      </c>
      <c r="D609" s="137" t="s">
        <v>4701</v>
      </c>
      <c r="E609" s="137" t="s">
        <v>4694</v>
      </c>
      <c r="F609" s="137" t="s">
        <v>4695</v>
      </c>
      <c r="G609" s="137" t="s">
        <v>4696</v>
      </c>
    </row>
    <row r="610" spans="1:7">
      <c r="A610" s="134">
        <v>38985</v>
      </c>
      <c r="B610" s="135" t="s">
        <v>2779</v>
      </c>
      <c r="C610" s="136">
        <v>15208</v>
      </c>
      <c r="D610" s="137" t="s">
        <v>4697</v>
      </c>
      <c r="E610" s="137" t="s">
        <v>4694</v>
      </c>
      <c r="F610" s="137" t="s">
        <v>4695</v>
      </c>
      <c r="G610" s="137" t="s">
        <v>4696</v>
      </c>
    </row>
    <row r="611" spans="1:7">
      <c r="A611" s="134">
        <v>38985</v>
      </c>
      <c r="B611" s="135" t="s">
        <v>2779</v>
      </c>
      <c r="C611" s="136">
        <v>100</v>
      </c>
      <c r="D611" s="137" t="s">
        <v>4700</v>
      </c>
      <c r="E611" s="137" t="s">
        <v>4694</v>
      </c>
      <c r="F611" s="137" t="s">
        <v>4695</v>
      </c>
      <c r="G611" s="137" t="s">
        <v>4699</v>
      </c>
    </row>
    <row r="612" spans="1:7">
      <c r="A612" s="134">
        <v>38985</v>
      </c>
      <c r="B612" s="135" t="s">
        <v>2779</v>
      </c>
      <c r="C612" s="136">
        <v>12505</v>
      </c>
      <c r="D612" s="137" t="s">
        <v>4697</v>
      </c>
      <c r="E612" s="137" t="s">
        <v>4694</v>
      </c>
      <c r="F612" s="137" t="s">
        <v>4703</v>
      </c>
      <c r="G612" s="137" t="s">
        <v>4696</v>
      </c>
    </row>
    <row r="613" spans="1:7">
      <c r="A613" s="134">
        <v>38985</v>
      </c>
      <c r="B613" s="135" t="s">
        <v>2779</v>
      </c>
      <c r="C613" s="136">
        <v>12500</v>
      </c>
      <c r="D613" s="137" t="s">
        <v>4697</v>
      </c>
      <c r="E613" s="137" t="s">
        <v>4694</v>
      </c>
      <c r="F613" s="137" t="s">
        <v>4702</v>
      </c>
      <c r="G613" s="137" t="s">
        <v>4699</v>
      </c>
    </row>
    <row r="614" spans="1:7">
      <c r="A614" s="134">
        <v>38985</v>
      </c>
      <c r="B614" s="135" t="s">
        <v>2779</v>
      </c>
      <c r="C614" s="136">
        <v>600</v>
      </c>
      <c r="D614" s="137" t="s">
        <v>4701</v>
      </c>
      <c r="E614" s="137" t="s">
        <v>4694</v>
      </c>
      <c r="F614" s="137" t="s">
        <v>4695</v>
      </c>
      <c r="G614" s="137" t="s">
        <v>4699</v>
      </c>
    </row>
    <row r="615" spans="1:7">
      <c r="A615" s="134">
        <v>38985</v>
      </c>
      <c r="B615" s="135" t="s">
        <v>2779</v>
      </c>
      <c r="C615" s="136">
        <v>12455</v>
      </c>
      <c r="D615" s="137" t="s">
        <v>4693</v>
      </c>
      <c r="E615" s="137" t="s">
        <v>4698</v>
      </c>
      <c r="F615" s="137" t="s">
        <v>4702</v>
      </c>
      <c r="G615" s="137" t="s">
        <v>4696</v>
      </c>
    </row>
    <row r="616" spans="1:7">
      <c r="A616" s="134">
        <v>38985</v>
      </c>
      <c r="B616" s="135" t="s">
        <v>2779</v>
      </c>
      <c r="C616" s="136">
        <v>10039</v>
      </c>
      <c r="D616" s="137" t="s">
        <v>4701</v>
      </c>
      <c r="E616" s="137" t="s">
        <v>4698</v>
      </c>
      <c r="F616" s="137" t="s">
        <v>4703</v>
      </c>
      <c r="G616" s="137" t="s">
        <v>4696</v>
      </c>
    </row>
    <row r="617" spans="1:7">
      <c r="A617" s="134">
        <v>38985</v>
      </c>
      <c r="B617" s="135" t="s">
        <v>2779</v>
      </c>
      <c r="C617" s="136">
        <v>11439</v>
      </c>
      <c r="D617" s="137" t="s">
        <v>4700</v>
      </c>
      <c r="E617" s="137" t="s">
        <v>4694</v>
      </c>
      <c r="F617" s="137" t="s">
        <v>4702</v>
      </c>
      <c r="G617" s="137" t="s">
        <v>4696</v>
      </c>
    </row>
    <row r="618" spans="1:7">
      <c r="A618" s="134">
        <v>38985</v>
      </c>
      <c r="B618" s="135" t="s">
        <v>2779</v>
      </c>
      <c r="C618" s="136">
        <v>1000</v>
      </c>
      <c r="D618" s="137" t="s">
        <v>4700</v>
      </c>
      <c r="E618" s="137" t="s">
        <v>4694</v>
      </c>
      <c r="F618" s="137" t="s">
        <v>4695</v>
      </c>
      <c r="G618" s="137" t="s">
        <v>4696</v>
      </c>
    </row>
    <row r="619" spans="1:7">
      <c r="A619" s="134">
        <v>38985</v>
      </c>
      <c r="B619" s="135" t="s">
        <v>2779</v>
      </c>
      <c r="C619" s="136">
        <v>3714</v>
      </c>
      <c r="D619" s="137" t="s">
        <v>4697</v>
      </c>
      <c r="E619" s="137" t="s">
        <v>4694</v>
      </c>
      <c r="F619" s="137" t="s">
        <v>4695</v>
      </c>
      <c r="G619" s="137" t="s">
        <v>4699</v>
      </c>
    </row>
    <row r="620" spans="1:7">
      <c r="A620" s="134">
        <v>38985</v>
      </c>
      <c r="B620" s="135" t="s">
        <v>2779</v>
      </c>
      <c r="C620" s="136">
        <v>100</v>
      </c>
      <c r="D620" s="137" t="s">
        <v>4700</v>
      </c>
      <c r="E620" s="137" t="s">
        <v>4694</v>
      </c>
      <c r="F620" s="137" t="s">
        <v>4695</v>
      </c>
      <c r="G620" s="137" t="s">
        <v>4696</v>
      </c>
    </row>
    <row r="621" spans="1:7">
      <c r="A621" s="134">
        <v>38985</v>
      </c>
      <c r="B621" s="135" t="s">
        <v>2779</v>
      </c>
      <c r="C621" s="136">
        <v>6000</v>
      </c>
      <c r="D621" s="137" t="s">
        <v>4700</v>
      </c>
      <c r="E621" s="137" t="s">
        <v>4698</v>
      </c>
      <c r="F621" s="137" t="s">
        <v>4703</v>
      </c>
      <c r="G621" s="137" t="s">
        <v>4696</v>
      </c>
    </row>
    <row r="622" spans="1:7">
      <c r="A622" s="134">
        <v>38985</v>
      </c>
      <c r="B622" s="135" t="s">
        <v>2779</v>
      </c>
      <c r="C622" s="136">
        <v>10351</v>
      </c>
      <c r="D622" s="137" t="s">
        <v>4700</v>
      </c>
      <c r="E622" s="137" t="s">
        <v>4698</v>
      </c>
      <c r="F622" s="137" t="s">
        <v>4695</v>
      </c>
      <c r="G622" s="137" t="s">
        <v>4699</v>
      </c>
    </row>
    <row r="623" spans="1:7">
      <c r="A623" s="134">
        <v>38985</v>
      </c>
      <c r="B623" s="135" t="s">
        <v>2779</v>
      </c>
      <c r="C623" s="136">
        <v>12505</v>
      </c>
      <c r="D623" s="137" t="s">
        <v>4697</v>
      </c>
      <c r="E623" s="137" t="s">
        <v>4694</v>
      </c>
      <c r="F623" s="137" t="s">
        <v>4703</v>
      </c>
      <c r="G623" s="137" t="s">
        <v>4696</v>
      </c>
    </row>
    <row r="624" spans="1:7">
      <c r="A624" s="134">
        <v>38985</v>
      </c>
      <c r="B624" s="135" t="s">
        <v>2779</v>
      </c>
      <c r="C624" s="136">
        <v>8894</v>
      </c>
      <c r="D624" s="137" t="s">
        <v>4700</v>
      </c>
      <c r="E624" s="137" t="s">
        <v>4694</v>
      </c>
      <c r="F624" s="137" t="s">
        <v>4695</v>
      </c>
      <c r="G624" s="137" t="s">
        <v>4696</v>
      </c>
    </row>
    <row r="625" spans="1:7">
      <c r="A625" s="134">
        <v>38985</v>
      </c>
      <c r="B625" s="135" t="s">
        <v>2779</v>
      </c>
      <c r="C625" s="136">
        <v>50000</v>
      </c>
      <c r="D625" s="137" t="s">
        <v>4697</v>
      </c>
      <c r="E625" s="137" t="s">
        <v>4694</v>
      </c>
      <c r="F625" s="137" t="s">
        <v>4702</v>
      </c>
      <c r="G625" s="137" t="s">
        <v>4696</v>
      </c>
    </row>
    <row r="626" spans="1:7">
      <c r="A626" s="134">
        <v>38985</v>
      </c>
      <c r="B626" s="135" t="s">
        <v>2779</v>
      </c>
      <c r="C626" s="136">
        <v>10000</v>
      </c>
      <c r="D626" s="137" t="s">
        <v>4693</v>
      </c>
      <c r="E626" s="137" t="s">
        <v>4698</v>
      </c>
      <c r="F626" s="137" t="s">
        <v>4702</v>
      </c>
      <c r="G626" s="137" t="s">
        <v>4696</v>
      </c>
    </row>
    <row r="627" spans="1:7">
      <c r="A627" s="134">
        <v>38985</v>
      </c>
      <c r="B627" s="135" t="s">
        <v>2779</v>
      </c>
      <c r="C627" s="136">
        <v>13777</v>
      </c>
      <c r="D627" s="137" t="s">
        <v>4700</v>
      </c>
      <c r="E627" s="137" t="s">
        <v>4694</v>
      </c>
      <c r="F627" s="137" t="s">
        <v>4695</v>
      </c>
      <c r="G627" s="137" t="s">
        <v>4699</v>
      </c>
    </row>
    <row r="628" spans="1:7">
      <c r="A628" s="134">
        <v>38985</v>
      </c>
      <c r="B628" s="135" t="s">
        <v>2779</v>
      </c>
      <c r="C628" s="136">
        <v>32000</v>
      </c>
      <c r="D628" s="137" t="s">
        <v>4701</v>
      </c>
      <c r="E628" s="137" t="s">
        <v>4694</v>
      </c>
      <c r="F628" s="137" t="s">
        <v>4695</v>
      </c>
      <c r="G628" s="137" t="s">
        <v>4699</v>
      </c>
    </row>
    <row r="629" spans="1:7">
      <c r="A629" s="134">
        <v>38985</v>
      </c>
      <c r="B629" s="135" t="s">
        <v>2779</v>
      </c>
      <c r="C629" s="136">
        <v>1000</v>
      </c>
      <c r="D629" s="137" t="s">
        <v>4700</v>
      </c>
      <c r="E629" s="137" t="s">
        <v>4694</v>
      </c>
      <c r="F629" s="137" t="s">
        <v>4695</v>
      </c>
      <c r="G629" s="137" t="s">
        <v>4696</v>
      </c>
    </row>
    <row r="630" spans="1:7">
      <c r="A630" s="134">
        <v>38985</v>
      </c>
      <c r="B630" s="135" t="s">
        <v>2779</v>
      </c>
      <c r="C630" s="136">
        <v>7955</v>
      </c>
      <c r="D630" s="137" t="s">
        <v>4701</v>
      </c>
      <c r="E630" s="137" t="s">
        <v>4694</v>
      </c>
      <c r="F630" s="137" t="s">
        <v>4695</v>
      </c>
      <c r="G630" s="137" t="s">
        <v>4696</v>
      </c>
    </row>
    <row r="631" spans="1:7">
      <c r="A631" s="134">
        <v>38985</v>
      </c>
      <c r="B631" s="135" t="s">
        <v>2779</v>
      </c>
      <c r="C631" s="136">
        <v>14546</v>
      </c>
      <c r="D631" s="137" t="s">
        <v>4701</v>
      </c>
      <c r="E631" s="137" t="s">
        <v>4698</v>
      </c>
      <c r="F631" s="137" t="s">
        <v>4695</v>
      </c>
      <c r="G631" s="137" t="s">
        <v>4696</v>
      </c>
    </row>
    <row r="632" spans="1:7">
      <c r="A632" s="134">
        <v>38985</v>
      </c>
      <c r="B632" s="135" t="s">
        <v>2779</v>
      </c>
      <c r="C632" s="136">
        <v>11901</v>
      </c>
      <c r="D632" s="137" t="s">
        <v>4697</v>
      </c>
      <c r="E632" s="137" t="s">
        <v>4698</v>
      </c>
      <c r="F632" s="137" t="s">
        <v>4702</v>
      </c>
      <c r="G632" s="137" t="s">
        <v>4699</v>
      </c>
    </row>
    <row r="633" spans="1:7">
      <c r="A633" s="134">
        <v>38986</v>
      </c>
      <c r="B633" s="135" t="s">
        <v>2780</v>
      </c>
      <c r="C633" s="136">
        <v>25000</v>
      </c>
      <c r="D633" s="137" t="s">
        <v>4697</v>
      </c>
      <c r="E633" s="137" t="s">
        <v>4694</v>
      </c>
      <c r="F633" s="137" t="s">
        <v>4703</v>
      </c>
      <c r="G633" s="137" t="s">
        <v>4696</v>
      </c>
    </row>
    <row r="634" spans="1:7">
      <c r="A634" s="134">
        <v>38986</v>
      </c>
      <c r="B634" s="135" t="s">
        <v>2780</v>
      </c>
      <c r="C634" s="136">
        <v>400</v>
      </c>
      <c r="D634" s="137" t="s">
        <v>4700</v>
      </c>
      <c r="E634" s="137" t="s">
        <v>4694</v>
      </c>
      <c r="F634" s="137" t="s">
        <v>4695</v>
      </c>
      <c r="G634" s="137" t="s">
        <v>4696</v>
      </c>
    </row>
    <row r="635" spans="1:7">
      <c r="A635" s="134">
        <v>38986</v>
      </c>
      <c r="B635" s="135" t="s">
        <v>2780</v>
      </c>
      <c r="C635" s="136">
        <v>8312</v>
      </c>
      <c r="D635" s="137" t="s">
        <v>4697</v>
      </c>
      <c r="E635" s="137" t="s">
        <v>4694</v>
      </c>
      <c r="F635" s="137" t="s">
        <v>4703</v>
      </c>
      <c r="G635" s="137" t="s">
        <v>4699</v>
      </c>
    </row>
    <row r="636" spans="1:7">
      <c r="A636" s="134">
        <v>38986</v>
      </c>
      <c r="B636" s="135" t="s">
        <v>2780</v>
      </c>
      <c r="C636" s="136">
        <v>1325</v>
      </c>
      <c r="D636" s="137" t="s">
        <v>4700</v>
      </c>
      <c r="E636" s="137" t="s">
        <v>4694</v>
      </c>
      <c r="F636" s="137" t="s">
        <v>4695</v>
      </c>
      <c r="G636" s="137" t="s">
        <v>4699</v>
      </c>
    </row>
    <row r="637" spans="1:7">
      <c r="A637" s="134">
        <v>38986</v>
      </c>
      <c r="B637" s="135" t="s">
        <v>2780</v>
      </c>
      <c r="C637" s="136">
        <v>7874</v>
      </c>
      <c r="D637" s="137" t="s">
        <v>4701</v>
      </c>
      <c r="E637" s="137" t="s">
        <v>4698</v>
      </c>
      <c r="F637" s="137" t="s">
        <v>4702</v>
      </c>
      <c r="G637" s="137" t="s">
        <v>4699</v>
      </c>
    </row>
    <row r="638" spans="1:7">
      <c r="A638" s="134">
        <v>38986</v>
      </c>
      <c r="B638" s="135" t="s">
        <v>2780</v>
      </c>
      <c r="C638" s="136">
        <v>17000</v>
      </c>
      <c r="D638" s="137" t="s">
        <v>4697</v>
      </c>
      <c r="E638" s="137" t="s">
        <v>4698</v>
      </c>
      <c r="F638" s="137" t="s">
        <v>4695</v>
      </c>
      <c r="G638" s="137" t="s">
        <v>4696</v>
      </c>
    </row>
    <row r="639" spans="1:7">
      <c r="A639" s="134">
        <v>38986</v>
      </c>
      <c r="B639" s="135" t="s">
        <v>2780</v>
      </c>
      <c r="C639" s="136">
        <v>4307</v>
      </c>
      <c r="D639" s="137" t="s">
        <v>4697</v>
      </c>
      <c r="E639" s="137" t="s">
        <v>4694</v>
      </c>
      <c r="F639" s="137" t="s">
        <v>4695</v>
      </c>
      <c r="G639" s="137" t="s">
        <v>4699</v>
      </c>
    </row>
    <row r="640" spans="1:7">
      <c r="A640" s="134">
        <v>38986</v>
      </c>
      <c r="B640" s="135" t="s">
        <v>2780</v>
      </c>
      <c r="C640" s="136">
        <v>3171</v>
      </c>
      <c r="D640" s="137" t="s">
        <v>4700</v>
      </c>
      <c r="E640" s="137" t="s">
        <v>4694</v>
      </c>
      <c r="F640" s="137" t="s">
        <v>4703</v>
      </c>
      <c r="G640" s="137" t="s">
        <v>4696</v>
      </c>
    </row>
    <row r="641" spans="1:7">
      <c r="A641" s="134">
        <v>38986</v>
      </c>
      <c r="B641" s="135" t="s">
        <v>2780</v>
      </c>
      <c r="C641" s="136">
        <v>4384</v>
      </c>
      <c r="D641" s="137" t="s">
        <v>4697</v>
      </c>
      <c r="E641" s="137" t="s">
        <v>4698</v>
      </c>
      <c r="F641" s="137" t="s">
        <v>4703</v>
      </c>
      <c r="G641" s="137" t="s">
        <v>4696</v>
      </c>
    </row>
    <row r="642" spans="1:7">
      <c r="A642" s="134">
        <v>38986</v>
      </c>
      <c r="B642" s="135" t="s">
        <v>2780</v>
      </c>
      <c r="C642" s="136">
        <v>9974</v>
      </c>
      <c r="D642" s="137" t="s">
        <v>4697</v>
      </c>
      <c r="E642" s="137" t="s">
        <v>4694</v>
      </c>
      <c r="F642" s="137" t="s">
        <v>4703</v>
      </c>
      <c r="G642" s="137" t="s">
        <v>4699</v>
      </c>
    </row>
    <row r="643" spans="1:7">
      <c r="A643" s="134">
        <v>38986</v>
      </c>
      <c r="B643" s="135" t="s">
        <v>2780</v>
      </c>
      <c r="C643" s="136">
        <v>14348</v>
      </c>
      <c r="D643" s="137" t="s">
        <v>4700</v>
      </c>
      <c r="E643" s="137" t="s">
        <v>4694</v>
      </c>
      <c r="F643" s="137" t="s">
        <v>4703</v>
      </c>
      <c r="G643" s="137" t="s">
        <v>4699</v>
      </c>
    </row>
    <row r="644" spans="1:7">
      <c r="A644" s="134">
        <v>38986</v>
      </c>
      <c r="B644" s="135" t="s">
        <v>2780</v>
      </c>
      <c r="C644" s="136">
        <v>12489</v>
      </c>
      <c r="D644" s="137" t="s">
        <v>4700</v>
      </c>
      <c r="E644" s="137" t="s">
        <v>4698</v>
      </c>
      <c r="F644" s="137" t="s">
        <v>4703</v>
      </c>
      <c r="G644" s="137" t="s">
        <v>4699</v>
      </c>
    </row>
    <row r="645" spans="1:7">
      <c r="A645" s="134">
        <v>38986</v>
      </c>
      <c r="B645" s="135" t="s">
        <v>2780</v>
      </c>
      <c r="C645" s="136">
        <v>9632</v>
      </c>
      <c r="D645" s="137" t="s">
        <v>4700</v>
      </c>
      <c r="E645" s="137" t="s">
        <v>4698</v>
      </c>
      <c r="F645" s="137" t="s">
        <v>4703</v>
      </c>
      <c r="G645" s="137" t="s">
        <v>4699</v>
      </c>
    </row>
    <row r="646" spans="1:7">
      <c r="A646" s="134">
        <v>38986</v>
      </c>
      <c r="B646" s="135" t="s">
        <v>2780</v>
      </c>
      <c r="C646" s="136">
        <v>250</v>
      </c>
      <c r="D646" s="137" t="s">
        <v>4701</v>
      </c>
      <c r="E646" s="137" t="s">
        <v>4694</v>
      </c>
      <c r="F646" s="137" t="s">
        <v>4702</v>
      </c>
      <c r="G646" s="137" t="s">
        <v>4696</v>
      </c>
    </row>
    <row r="647" spans="1:7">
      <c r="A647" s="134">
        <v>38986</v>
      </c>
      <c r="B647" s="135" t="s">
        <v>2780</v>
      </c>
      <c r="C647" s="136">
        <v>4623</v>
      </c>
      <c r="D647" s="137" t="s">
        <v>4701</v>
      </c>
      <c r="E647" s="137" t="s">
        <v>4694</v>
      </c>
      <c r="F647" s="137" t="s">
        <v>4702</v>
      </c>
      <c r="G647" s="137" t="s">
        <v>4696</v>
      </c>
    </row>
    <row r="648" spans="1:7">
      <c r="A648" s="134">
        <v>38986</v>
      </c>
      <c r="B648" s="135" t="s">
        <v>2780</v>
      </c>
      <c r="C648" s="136">
        <v>124</v>
      </c>
      <c r="D648" s="137" t="s">
        <v>4700</v>
      </c>
      <c r="E648" s="137" t="s">
        <v>4698</v>
      </c>
      <c r="F648" s="137" t="s">
        <v>4695</v>
      </c>
      <c r="G648" s="137" t="s">
        <v>4696</v>
      </c>
    </row>
    <row r="649" spans="1:7">
      <c r="A649" s="134">
        <v>38986</v>
      </c>
      <c r="B649" s="135" t="s">
        <v>2780</v>
      </c>
      <c r="C649" s="136">
        <v>2000</v>
      </c>
      <c r="D649" s="137" t="s">
        <v>4693</v>
      </c>
      <c r="E649" s="137" t="s">
        <v>4694</v>
      </c>
      <c r="F649" s="137" t="s">
        <v>4703</v>
      </c>
      <c r="G649" s="137" t="s">
        <v>4696</v>
      </c>
    </row>
    <row r="650" spans="1:7">
      <c r="A650" s="134">
        <v>38986</v>
      </c>
      <c r="B650" s="135" t="s">
        <v>2780</v>
      </c>
      <c r="C650" s="136">
        <v>400</v>
      </c>
      <c r="D650" s="137" t="s">
        <v>4700</v>
      </c>
      <c r="E650" s="137" t="s">
        <v>4698</v>
      </c>
      <c r="F650" s="137" t="s">
        <v>4695</v>
      </c>
      <c r="G650" s="137" t="s">
        <v>4696</v>
      </c>
    </row>
    <row r="651" spans="1:7">
      <c r="A651" s="134">
        <v>38986</v>
      </c>
      <c r="B651" s="135" t="s">
        <v>2780</v>
      </c>
      <c r="C651" s="136">
        <v>13617</v>
      </c>
      <c r="D651" s="137" t="s">
        <v>4701</v>
      </c>
      <c r="E651" s="137" t="s">
        <v>4698</v>
      </c>
      <c r="F651" s="137" t="s">
        <v>4695</v>
      </c>
      <c r="G651" s="137" t="s">
        <v>4699</v>
      </c>
    </row>
    <row r="652" spans="1:7">
      <c r="A652" s="134">
        <v>38986</v>
      </c>
      <c r="B652" s="135" t="s">
        <v>2780</v>
      </c>
      <c r="C652" s="136">
        <v>12887</v>
      </c>
      <c r="D652" s="137" t="s">
        <v>4701</v>
      </c>
      <c r="E652" s="137" t="s">
        <v>4698</v>
      </c>
      <c r="F652" s="137" t="s">
        <v>4695</v>
      </c>
      <c r="G652" s="137" t="s">
        <v>4699</v>
      </c>
    </row>
    <row r="653" spans="1:7">
      <c r="A653" s="134">
        <v>38986</v>
      </c>
      <c r="B653" s="135" t="s">
        <v>2780</v>
      </c>
      <c r="C653" s="136">
        <v>5159</v>
      </c>
      <c r="D653" s="137" t="s">
        <v>4701</v>
      </c>
      <c r="E653" s="137" t="s">
        <v>4698</v>
      </c>
      <c r="F653" s="137" t="s">
        <v>4702</v>
      </c>
      <c r="G653" s="137" t="s">
        <v>4696</v>
      </c>
    </row>
    <row r="654" spans="1:7">
      <c r="A654" s="134">
        <v>38986</v>
      </c>
      <c r="B654" s="135" t="s">
        <v>2780</v>
      </c>
      <c r="C654" s="136">
        <v>100</v>
      </c>
      <c r="D654" s="137" t="s">
        <v>4700</v>
      </c>
      <c r="E654" s="137" t="s">
        <v>4694</v>
      </c>
      <c r="F654" s="137" t="s">
        <v>4695</v>
      </c>
      <c r="G654" s="137" t="s">
        <v>4696</v>
      </c>
    </row>
    <row r="655" spans="1:7">
      <c r="A655" s="134">
        <v>38986</v>
      </c>
      <c r="B655" s="135" t="s">
        <v>2780</v>
      </c>
      <c r="C655" s="136">
        <v>11134</v>
      </c>
      <c r="D655" s="137" t="s">
        <v>4701</v>
      </c>
      <c r="E655" s="137" t="s">
        <v>4694</v>
      </c>
      <c r="F655" s="137" t="s">
        <v>4702</v>
      </c>
      <c r="G655" s="137" t="s">
        <v>4696</v>
      </c>
    </row>
    <row r="656" spans="1:7">
      <c r="A656" s="134">
        <v>38986</v>
      </c>
      <c r="B656" s="135" t="s">
        <v>2780</v>
      </c>
      <c r="C656" s="136">
        <v>5879</v>
      </c>
      <c r="D656" s="137" t="s">
        <v>4700</v>
      </c>
      <c r="E656" s="137" t="s">
        <v>4694</v>
      </c>
      <c r="F656" s="137" t="s">
        <v>4695</v>
      </c>
      <c r="G656" s="137" t="s">
        <v>4699</v>
      </c>
    </row>
    <row r="657" spans="1:7">
      <c r="A657" s="134">
        <v>38986</v>
      </c>
      <c r="B657" s="135" t="s">
        <v>2780</v>
      </c>
      <c r="C657" s="136">
        <v>100</v>
      </c>
      <c r="D657" s="137" t="s">
        <v>4700</v>
      </c>
      <c r="E657" s="137" t="s">
        <v>4694</v>
      </c>
      <c r="F657" s="137" t="s">
        <v>4695</v>
      </c>
      <c r="G657" s="137" t="s">
        <v>4696</v>
      </c>
    </row>
    <row r="658" spans="1:7">
      <c r="A658" s="134">
        <v>38986</v>
      </c>
      <c r="B658" s="135" t="s">
        <v>2780</v>
      </c>
      <c r="C658" s="136">
        <v>4000</v>
      </c>
      <c r="D658" s="137" t="s">
        <v>4701</v>
      </c>
      <c r="E658" s="137" t="s">
        <v>4694</v>
      </c>
      <c r="F658" s="137" t="s">
        <v>4695</v>
      </c>
      <c r="G658" s="137" t="s">
        <v>4699</v>
      </c>
    </row>
    <row r="659" spans="1:7">
      <c r="A659" s="134">
        <v>38986</v>
      </c>
      <c r="B659" s="135" t="s">
        <v>2780</v>
      </c>
      <c r="C659" s="136">
        <v>5000</v>
      </c>
      <c r="D659" s="137" t="s">
        <v>4701</v>
      </c>
      <c r="E659" s="137" t="s">
        <v>4694</v>
      </c>
      <c r="F659" s="137" t="s">
        <v>4703</v>
      </c>
      <c r="G659" s="137" t="s">
        <v>4696</v>
      </c>
    </row>
    <row r="660" spans="1:7">
      <c r="A660" s="134">
        <v>38986</v>
      </c>
      <c r="B660" s="135" t="s">
        <v>2780</v>
      </c>
      <c r="C660" s="136">
        <v>90000</v>
      </c>
      <c r="D660" s="137" t="s">
        <v>4697</v>
      </c>
      <c r="E660" s="137" t="s">
        <v>4694</v>
      </c>
      <c r="F660" s="137" t="s">
        <v>4695</v>
      </c>
      <c r="G660" s="137" t="s">
        <v>4696</v>
      </c>
    </row>
    <row r="661" spans="1:7">
      <c r="A661" s="134">
        <v>38987</v>
      </c>
      <c r="B661" s="135" t="s">
        <v>2781</v>
      </c>
      <c r="C661" s="136">
        <v>12572</v>
      </c>
      <c r="D661" s="137" t="s">
        <v>4701</v>
      </c>
      <c r="E661" s="137" t="s">
        <v>4694</v>
      </c>
      <c r="F661" s="137" t="s">
        <v>4702</v>
      </c>
      <c r="G661" s="137" t="s">
        <v>4696</v>
      </c>
    </row>
    <row r="662" spans="1:7">
      <c r="A662" s="134">
        <v>38987</v>
      </c>
      <c r="B662" s="135" t="s">
        <v>2781</v>
      </c>
      <c r="C662" s="136">
        <v>13428</v>
      </c>
      <c r="D662" s="137" t="s">
        <v>4697</v>
      </c>
      <c r="E662" s="137" t="s">
        <v>4698</v>
      </c>
      <c r="F662" s="137" t="s">
        <v>4695</v>
      </c>
      <c r="G662" s="137" t="s">
        <v>4696</v>
      </c>
    </row>
    <row r="663" spans="1:7">
      <c r="A663" s="134">
        <v>38987</v>
      </c>
      <c r="B663" s="135" t="s">
        <v>2781</v>
      </c>
      <c r="C663" s="136">
        <v>1000</v>
      </c>
      <c r="D663" s="137" t="s">
        <v>4700</v>
      </c>
      <c r="E663" s="137" t="s">
        <v>4694</v>
      </c>
      <c r="F663" s="137" t="s">
        <v>4702</v>
      </c>
      <c r="G663" s="137" t="s">
        <v>4699</v>
      </c>
    </row>
    <row r="664" spans="1:7">
      <c r="A664" s="134">
        <v>38987</v>
      </c>
      <c r="B664" s="135" t="s">
        <v>2781</v>
      </c>
      <c r="C664" s="136">
        <v>9405</v>
      </c>
      <c r="D664" s="137" t="s">
        <v>4697</v>
      </c>
      <c r="E664" s="137" t="s">
        <v>4694</v>
      </c>
      <c r="F664" s="137" t="s">
        <v>4703</v>
      </c>
      <c r="G664" s="137" t="s">
        <v>4696</v>
      </c>
    </row>
    <row r="665" spans="1:7">
      <c r="A665" s="134">
        <v>38987</v>
      </c>
      <c r="B665" s="135" t="s">
        <v>2781</v>
      </c>
      <c r="C665" s="136">
        <v>7277</v>
      </c>
      <c r="D665" s="137" t="s">
        <v>4693</v>
      </c>
      <c r="E665" s="137" t="s">
        <v>4694</v>
      </c>
      <c r="F665" s="137" t="s">
        <v>4702</v>
      </c>
      <c r="G665" s="137" t="s">
        <v>4696</v>
      </c>
    </row>
    <row r="666" spans="1:7">
      <c r="A666" s="134">
        <v>38987</v>
      </c>
      <c r="B666" s="135" t="s">
        <v>2781</v>
      </c>
      <c r="C666" s="136">
        <v>1000</v>
      </c>
      <c r="D666" s="137" t="s">
        <v>4700</v>
      </c>
      <c r="E666" s="137" t="s">
        <v>4694</v>
      </c>
      <c r="F666" s="137" t="s">
        <v>4695</v>
      </c>
      <c r="G666" s="137" t="s">
        <v>4696</v>
      </c>
    </row>
    <row r="667" spans="1:7">
      <c r="A667" s="134">
        <v>38987</v>
      </c>
      <c r="B667" s="135" t="s">
        <v>2781</v>
      </c>
      <c r="C667" s="136">
        <v>3434</v>
      </c>
      <c r="D667" s="137" t="s">
        <v>4700</v>
      </c>
      <c r="E667" s="137" t="s">
        <v>4694</v>
      </c>
      <c r="F667" s="137" t="s">
        <v>4695</v>
      </c>
      <c r="G667" s="137" t="s">
        <v>4696</v>
      </c>
    </row>
    <row r="668" spans="1:7">
      <c r="A668" s="134">
        <v>38987</v>
      </c>
      <c r="B668" s="135" t="s">
        <v>2781</v>
      </c>
      <c r="C668" s="136">
        <v>4566</v>
      </c>
      <c r="D668" s="137" t="s">
        <v>4700</v>
      </c>
      <c r="E668" s="137" t="s">
        <v>4698</v>
      </c>
      <c r="F668" s="137" t="s">
        <v>4695</v>
      </c>
      <c r="G668" s="137" t="s">
        <v>4699</v>
      </c>
    </row>
    <row r="669" spans="1:7">
      <c r="A669" s="134">
        <v>38987</v>
      </c>
      <c r="B669" s="135" t="s">
        <v>2781</v>
      </c>
      <c r="C669" s="136">
        <v>100</v>
      </c>
      <c r="D669" s="137" t="s">
        <v>4700</v>
      </c>
      <c r="E669" s="137" t="s">
        <v>4694</v>
      </c>
      <c r="F669" s="137" t="s">
        <v>4695</v>
      </c>
      <c r="G669" s="137" t="s">
        <v>4696</v>
      </c>
    </row>
    <row r="670" spans="1:7">
      <c r="A670" s="134">
        <v>38987</v>
      </c>
      <c r="B670" s="135" t="s">
        <v>2781</v>
      </c>
      <c r="C670" s="136">
        <v>5000</v>
      </c>
      <c r="D670" s="137" t="s">
        <v>4701</v>
      </c>
      <c r="E670" s="137" t="s">
        <v>4694</v>
      </c>
      <c r="F670" s="137" t="s">
        <v>4703</v>
      </c>
      <c r="G670" s="137" t="s">
        <v>4696</v>
      </c>
    </row>
    <row r="671" spans="1:7">
      <c r="A671" s="134">
        <v>38987</v>
      </c>
      <c r="B671" s="135" t="s">
        <v>2781</v>
      </c>
      <c r="C671" s="136">
        <v>3900</v>
      </c>
      <c r="D671" s="137" t="s">
        <v>4700</v>
      </c>
      <c r="E671" s="137" t="s">
        <v>4698</v>
      </c>
      <c r="F671" s="137" t="s">
        <v>4703</v>
      </c>
      <c r="G671" s="137" t="s">
        <v>4699</v>
      </c>
    </row>
    <row r="672" spans="1:7">
      <c r="A672" s="134">
        <v>38987</v>
      </c>
      <c r="B672" s="135" t="s">
        <v>2781</v>
      </c>
      <c r="C672" s="136">
        <v>13128</v>
      </c>
      <c r="D672" s="137" t="s">
        <v>4701</v>
      </c>
      <c r="E672" s="137" t="s">
        <v>4698</v>
      </c>
      <c r="F672" s="137" t="s">
        <v>4702</v>
      </c>
      <c r="G672" s="137" t="s">
        <v>4699</v>
      </c>
    </row>
    <row r="673" spans="1:7">
      <c r="A673" s="134">
        <v>38987</v>
      </c>
      <c r="B673" s="135" t="s">
        <v>2781</v>
      </c>
      <c r="C673" s="136">
        <v>8264</v>
      </c>
      <c r="D673" s="137" t="s">
        <v>4697</v>
      </c>
      <c r="E673" s="137" t="s">
        <v>4698</v>
      </c>
      <c r="F673" s="137" t="s">
        <v>4695</v>
      </c>
      <c r="G673" s="137" t="s">
        <v>4696</v>
      </c>
    </row>
    <row r="674" spans="1:7">
      <c r="A674" s="134">
        <v>38987</v>
      </c>
      <c r="B674" s="135" t="s">
        <v>2781</v>
      </c>
      <c r="C674" s="136">
        <v>6000</v>
      </c>
      <c r="D674" s="137" t="s">
        <v>4700</v>
      </c>
      <c r="E674" s="137" t="s">
        <v>4698</v>
      </c>
      <c r="F674" s="137" t="s">
        <v>4703</v>
      </c>
      <c r="G674" s="137" t="s">
        <v>4696</v>
      </c>
    </row>
    <row r="675" spans="1:7">
      <c r="A675" s="134">
        <v>38987</v>
      </c>
      <c r="B675" s="135" t="s">
        <v>2781</v>
      </c>
      <c r="C675" s="136">
        <v>6662</v>
      </c>
      <c r="D675" s="137" t="s">
        <v>4697</v>
      </c>
      <c r="E675" s="137" t="s">
        <v>4698</v>
      </c>
      <c r="F675" s="137" t="s">
        <v>4703</v>
      </c>
      <c r="G675" s="137" t="s">
        <v>4696</v>
      </c>
    </row>
    <row r="676" spans="1:7">
      <c r="A676" s="134">
        <v>38987</v>
      </c>
      <c r="B676" s="135" t="s">
        <v>2781</v>
      </c>
      <c r="C676" s="136">
        <v>9525</v>
      </c>
      <c r="D676" s="137" t="s">
        <v>4701</v>
      </c>
      <c r="E676" s="137" t="s">
        <v>4698</v>
      </c>
      <c r="F676" s="137" t="s">
        <v>4702</v>
      </c>
      <c r="G676" s="137" t="s">
        <v>4699</v>
      </c>
    </row>
    <row r="677" spans="1:7">
      <c r="A677" s="134">
        <v>38987</v>
      </c>
      <c r="B677" s="135" t="s">
        <v>2781</v>
      </c>
      <c r="C677" s="136">
        <v>13462</v>
      </c>
      <c r="D677" s="137" t="s">
        <v>4700</v>
      </c>
      <c r="E677" s="137" t="s">
        <v>4698</v>
      </c>
      <c r="F677" s="137" t="s">
        <v>4702</v>
      </c>
      <c r="G677" s="137" t="s">
        <v>4699</v>
      </c>
    </row>
    <row r="678" spans="1:7">
      <c r="A678" s="134">
        <v>38987</v>
      </c>
      <c r="B678" s="135" t="s">
        <v>2781</v>
      </c>
      <c r="C678" s="136">
        <v>12505</v>
      </c>
      <c r="D678" s="137" t="s">
        <v>4697</v>
      </c>
      <c r="E678" s="137" t="s">
        <v>4694</v>
      </c>
      <c r="F678" s="137" t="s">
        <v>4703</v>
      </c>
      <c r="G678" s="137" t="s">
        <v>4696</v>
      </c>
    </row>
    <row r="679" spans="1:7">
      <c r="A679" s="134">
        <v>38987</v>
      </c>
      <c r="B679" s="135" t="s">
        <v>2781</v>
      </c>
      <c r="C679" s="136">
        <v>15000</v>
      </c>
      <c r="D679" s="137" t="s">
        <v>4697</v>
      </c>
      <c r="E679" s="137" t="s">
        <v>4694</v>
      </c>
      <c r="F679" s="137" t="s">
        <v>4695</v>
      </c>
      <c r="G679" s="137" t="s">
        <v>4696</v>
      </c>
    </row>
    <row r="680" spans="1:7">
      <c r="A680" s="134">
        <v>38987</v>
      </c>
      <c r="B680" s="135" t="s">
        <v>2781</v>
      </c>
      <c r="C680" s="136">
        <v>15984</v>
      </c>
      <c r="D680" s="137" t="s">
        <v>4701</v>
      </c>
      <c r="E680" s="137" t="s">
        <v>4694</v>
      </c>
      <c r="F680" s="137" t="s">
        <v>4702</v>
      </c>
      <c r="G680" s="137" t="s">
        <v>4699</v>
      </c>
    </row>
    <row r="681" spans="1:7">
      <c r="A681" s="134">
        <v>38987</v>
      </c>
      <c r="B681" s="135" t="s">
        <v>2781</v>
      </c>
      <c r="C681" s="136">
        <v>10587</v>
      </c>
      <c r="D681" s="137" t="s">
        <v>4701</v>
      </c>
      <c r="E681" s="137" t="s">
        <v>4694</v>
      </c>
      <c r="F681" s="137" t="s">
        <v>4695</v>
      </c>
      <c r="G681" s="137" t="s">
        <v>4699</v>
      </c>
    </row>
    <row r="682" spans="1:7">
      <c r="A682" s="134">
        <v>38988</v>
      </c>
      <c r="B682" s="135" t="s">
        <v>2782</v>
      </c>
      <c r="C682" s="136">
        <v>1000</v>
      </c>
      <c r="D682" s="137" t="s">
        <v>4700</v>
      </c>
      <c r="E682" s="137" t="s">
        <v>4698</v>
      </c>
      <c r="F682" s="137" t="s">
        <v>4703</v>
      </c>
      <c r="G682" s="137" t="s">
        <v>4699</v>
      </c>
    </row>
    <row r="683" spans="1:7">
      <c r="A683" s="134">
        <v>38988</v>
      </c>
      <c r="B683" s="135" t="s">
        <v>2782</v>
      </c>
      <c r="C683" s="136">
        <v>3539</v>
      </c>
      <c r="D683" s="137" t="s">
        <v>4701</v>
      </c>
      <c r="E683" s="137" t="s">
        <v>4694</v>
      </c>
      <c r="F683" s="137" t="s">
        <v>4695</v>
      </c>
      <c r="G683" s="137" t="s">
        <v>4696</v>
      </c>
    </row>
    <row r="684" spans="1:7">
      <c r="A684" s="134">
        <v>38988</v>
      </c>
      <c r="B684" s="135" t="s">
        <v>2782</v>
      </c>
      <c r="C684" s="136">
        <v>10461</v>
      </c>
      <c r="D684" s="137" t="s">
        <v>4701</v>
      </c>
      <c r="E684" s="137" t="s">
        <v>4698</v>
      </c>
      <c r="F684" s="137" t="s">
        <v>4702</v>
      </c>
      <c r="G684" s="137" t="s">
        <v>4696</v>
      </c>
    </row>
    <row r="685" spans="1:7">
      <c r="A685" s="134">
        <v>38988</v>
      </c>
      <c r="B685" s="135" t="s">
        <v>2782</v>
      </c>
      <c r="C685" s="136">
        <v>5879</v>
      </c>
      <c r="D685" s="137" t="s">
        <v>4700</v>
      </c>
      <c r="E685" s="137" t="s">
        <v>4694</v>
      </c>
      <c r="F685" s="137" t="s">
        <v>4695</v>
      </c>
      <c r="G685" s="137" t="s">
        <v>4699</v>
      </c>
    </row>
    <row r="686" spans="1:7">
      <c r="A686" s="134">
        <v>38988</v>
      </c>
      <c r="B686" s="135" t="s">
        <v>2782</v>
      </c>
      <c r="C686" s="136">
        <v>2000</v>
      </c>
      <c r="D686" s="137" t="s">
        <v>4693</v>
      </c>
      <c r="E686" s="137" t="s">
        <v>4694</v>
      </c>
      <c r="F686" s="137" t="s">
        <v>4703</v>
      </c>
      <c r="G686" s="137" t="s">
        <v>4696</v>
      </c>
    </row>
    <row r="687" spans="1:7">
      <c r="A687" s="134">
        <v>38988</v>
      </c>
      <c r="B687" s="135" t="s">
        <v>2782</v>
      </c>
      <c r="C687" s="136">
        <v>4000</v>
      </c>
      <c r="D687" s="137" t="s">
        <v>4701</v>
      </c>
      <c r="E687" s="137" t="s">
        <v>4694</v>
      </c>
      <c r="F687" s="137" t="s">
        <v>4695</v>
      </c>
      <c r="G687" s="137" t="s">
        <v>4699</v>
      </c>
    </row>
    <row r="688" spans="1:7">
      <c r="A688" s="134">
        <v>38988</v>
      </c>
      <c r="B688" s="135" t="s">
        <v>2782</v>
      </c>
      <c r="C688" s="136">
        <v>7756</v>
      </c>
      <c r="D688" s="137" t="s">
        <v>4697</v>
      </c>
      <c r="E688" s="137" t="s">
        <v>4694</v>
      </c>
      <c r="F688" s="137" t="s">
        <v>4702</v>
      </c>
      <c r="G688" s="137" t="s">
        <v>4696</v>
      </c>
    </row>
    <row r="689" spans="1:7">
      <c r="A689" s="134">
        <v>38988</v>
      </c>
      <c r="B689" s="135" t="s">
        <v>2782</v>
      </c>
      <c r="C689" s="136">
        <v>6314</v>
      </c>
      <c r="D689" s="137" t="s">
        <v>4700</v>
      </c>
      <c r="E689" s="137" t="s">
        <v>4698</v>
      </c>
      <c r="F689" s="137" t="s">
        <v>4695</v>
      </c>
      <c r="G689" s="137" t="s">
        <v>4696</v>
      </c>
    </row>
    <row r="690" spans="1:7">
      <c r="A690" s="134">
        <v>38988</v>
      </c>
      <c r="B690" s="135" t="s">
        <v>2782</v>
      </c>
      <c r="C690" s="136">
        <v>9247</v>
      </c>
      <c r="D690" s="137" t="s">
        <v>4701</v>
      </c>
      <c r="E690" s="137" t="s">
        <v>4698</v>
      </c>
      <c r="F690" s="137" t="s">
        <v>4695</v>
      </c>
      <c r="G690" s="137" t="s">
        <v>4699</v>
      </c>
    </row>
    <row r="691" spans="1:7">
      <c r="A691" s="134">
        <v>38988</v>
      </c>
      <c r="B691" s="135" t="s">
        <v>2782</v>
      </c>
      <c r="C691" s="136">
        <v>5302</v>
      </c>
      <c r="D691" s="137" t="s">
        <v>4697</v>
      </c>
      <c r="E691" s="137" t="s">
        <v>4698</v>
      </c>
      <c r="F691" s="137" t="s">
        <v>4695</v>
      </c>
      <c r="G691" s="137" t="s">
        <v>4696</v>
      </c>
    </row>
    <row r="692" spans="1:7">
      <c r="A692" s="134">
        <v>38988</v>
      </c>
      <c r="B692" s="135" t="s">
        <v>2782</v>
      </c>
      <c r="C692" s="136">
        <v>14548</v>
      </c>
      <c r="D692" s="137" t="s">
        <v>4697</v>
      </c>
      <c r="E692" s="137" t="s">
        <v>4694</v>
      </c>
      <c r="F692" s="137" t="s">
        <v>4695</v>
      </c>
      <c r="G692" s="137" t="s">
        <v>4696</v>
      </c>
    </row>
    <row r="693" spans="1:7">
      <c r="A693" s="134">
        <v>38988</v>
      </c>
      <c r="B693" s="135" t="s">
        <v>2782</v>
      </c>
      <c r="C693" s="136">
        <v>3171</v>
      </c>
      <c r="D693" s="137" t="s">
        <v>4700</v>
      </c>
      <c r="E693" s="137" t="s">
        <v>4694</v>
      </c>
      <c r="F693" s="137" t="s">
        <v>4703</v>
      </c>
      <c r="G693" s="137" t="s">
        <v>4696</v>
      </c>
    </row>
    <row r="694" spans="1:7">
      <c r="A694" s="134">
        <v>38988</v>
      </c>
      <c r="B694" s="135" t="s">
        <v>2782</v>
      </c>
      <c r="C694" s="136">
        <v>25000</v>
      </c>
      <c r="D694" s="137" t="s">
        <v>4701</v>
      </c>
      <c r="E694" s="137" t="s">
        <v>4694</v>
      </c>
      <c r="F694" s="137" t="s">
        <v>4702</v>
      </c>
      <c r="G694" s="137" t="s">
        <v>4696</v>
      </c>
    </row>
    <row r="695" spans="1:7">
      <c r="A695" s="134">
        <v>38988</v>
      </c>
      <c r="B695" s="135" t="s">
        <v>2782</v>
      </c>
      <c r="C695" s="136">
        <v>5957</v>
      </c>
      <c r="D695" s="137" t="s">
        <v>4700</v>
      </c>
      <c r="E695" s="137" t="s">
        <v>4698</v>
      </c>
      <c r="F695" s="137" t="s">
        <v>4703</v>
      </c>
      <c r="G695" s="137" t="s">
        <v>4699</v>
      </c>
    </row>
    <row r="696" spans="1:7">
      <c r="A696" s="134">
        <v>38988</v>
      </c>
      <c r="B696" s="135" t="s">
        <v>2782</v>
      </c>
      <c r="C696" s="136">
        <v>4113</v>
      </c>
      <c r="D696" s="137" t="s">
        <v>4701</v>
      </c>
      <c r="E696" s="137" t="s">
        <v>4694</v>
      </c>
      <c r="F696" s="137" t="s">
        <v>4695</v>
      </c>
      <c r="G696" s="137" t="s">
        <v>4696</v>
      </c>
    </row>
    <row r="697" spans="1:7">
      <c r="A697" s="134">
        <v>38988</v>
      </c>
      <c r="B697" s="135" t="s">
        <v>2782</v>
      </c>
      <c r="C697" s="136">
        <v>9010</v>
      </c>
      <c r="D697" s="137" t="s">
        <v>4700</v>
      </c>
      <c r="E697" s="137" t="s">
        <v>4698</v>
      </c>
      <c r="F697" s="137" t="s">
        <v>4695</v>
      </c>
      <c r="G697" s="137" t="s">
        <v>4699</v>
      </c>
    </row>
    <row r="698" spans="1:7">
      <c r="A698" s="134">
        <v>38988</v>
      </c>
      <c r="B698" s="135" t="s">
        <v>2782</v>
      </c>
      <c r="C698" s="136">
        <v>240</v>
      </c>
      <c r="D698" s="137" t="s">
        <v>4700</v>
      </c>
      <c r="E698" s="137" t="s">
        <v>4694</v>
      </c>
      <c r="F698" s="137" t="s">
        <v>4695</v>
      </c>
      <c r="G698" s="137" t="s">
        <v>4696</v>
      </c>
    </row>
    <row r="699" spans="1:7">
      <c r="A699" s="134">
        <v>38989</v>
      </c>
      <c r="B699" s="135" t="s">
        <v>2783</v>
      </c>
      <c r="C699" s="136">
        <v>124</v>
      </c>
      <c r="D699" s="137" t="s">
        <v>4700</v>
      </c>
      <c r="E699" s="137" t="s">
        <v>4698</v>
      </c>
      <c r="F699" s="137" t="s">
        <v>4695</v>
      </c>
      <c r="G699" s="137" t="s">
        <v>4696</v>
      </c>
    </row>
    <row r="700" spans="1:7">
      <c r="A700" s="134">
        <v>38989</v>
      </c>
      <c r="B700" s="135" t="s">
        <v>2783</v>
      </c>
      <c r="C700" s="136">
        <v>11765</v>
      </c>
      <c r="D700" s="137" t="s">
        <v>4701</v>
      </c>
      <c r="E700" s="137" t="s">
        <v>4694</v>
      </c>
      <c r="F700" s="137" t="s">
        <v>4695</v>
      </c>
      <c r="G700" s="137" t="s">
        <v>4696</v>
      </c>
    </row>
    <row r="701" spans="1:7">
      <c r="A701" s="134">
        <v>38989</v>
      </c>
      <c r="B701" s="135" t="s">
        <v>2783</v>
      </c>
      <c r="C701" s="136">
        <v>13583</v>
      </c>
      <c r="D701" s="137" t="s">
        <v>4697</v>
      </c>
      <c r="E701" s="137" t="s">
        <v>4698</v>
      </c>
      <c r="F701" s="137" t="s">
        <v>4695</v>
      </c>
      <c r="G701" s="137" t="s">
        <v>4699</v>
      </c>
    </row>
    <row r="702" spans="1:7">
      <c r="A702" s="134">
        <v>38989</v>
      </c>
      <c r="B702" s="135" t="s">
        <v>2783</v>
      </c>
      <c r="C702" s="136">
        <v>10474</v>
      </c>
      <c r="D702" s="137" t="s">
        <v>4697</v>
      </c>
      <c r="E702" s="137" t="s">
        <v>4694</v>
      </c>
      <c r="F702" s="137" t="s">
        <v>4695</v>
      </c>
      <c r="G702" s="137" t="s">
        <v>4699</v>
      </c>
    </row>
    <row r="703" spans="1:7">
      <c r="A703" s="134">
        <v>38989</v>
      </c>
      <c r="B703" s="135" t="s">
        <v>2783</v>
      </c>
      <c r="C703" s="136">
        <v>90000</v>
      </c>
      <c r="D703" s="137" t="s">
        <v>4697</v>
      </c>
      <c r="E703" s="137" t="s">
        <v>4694</v>
      </c>
      <c r="F703" s="137" t="s">
        <v>4695</v>
      </c>
      <c r="G703" s="137" t="s">
        <v>4696</v>
      </c>
    </row>
    <row r="704" spans="1:7">
      <c r="A704" s="134">
        <v>38989</v>
      </c>
      <c r="B704" s="135" t="s">
        <v>2783</v>
      </c>
      <c r="C704" s="136">
        <v>13500</v>
      </c>
      <c r="D704" s="137" t="s">
        <v>4697</v>
      </c>
      <c r="E704" s="137" t="s">
        <v>4694</v>
      </c>
      <c r="F704" s="137" t="s">
        <v>4702</v>
      </c>
      <c r="G704" s="137" t="s">
        <v>4696</v>
      </c>
    </row>
    <row r="705" spans="1:7">
      <c r="A705" s="134">
        <v>38989</v>
      </c>
      <c r="B705" s="135" t="s">
        <v>2783</v>
      </c>
      <c r="C705" s="136">
        <v>11000</v>
      </c>
      <c r="D705" s="137" t="s">
        <v>4697</v>
      </c>
      <c r="E705" s="137" t="s">
        <v>4694</v>
      </c>
      <c r="F705" s="137" t="s">
        <v>4695</v>
      </c>
      <c r="G705" s="137" t="s">
        <v>4699</v>
      </c>
    </row>
    <row r="706" spans="1:7">
      <c r="A706" s="134">
        <v>38989</v>
      </c>
      <c r="B706" s="135" t="s">
        <v>2783</v>
      </c>
      <c r="C706" s="136">
        <v>4535</v>
      </c>
      <c r="D706" s="137" t="s">
        <v>4700</v>
      </c>
      <c r="E706" s="137" t="s">
        <v>4694</v>
      </c>
      <c r="F706" s="137" t="s">
        <v>4702</v>
      </c>
      <c r="G706" s="137" t="s">
        <v>4699</v>
      </c>
    </row>
    <row r="707" spans="1:7">
      <c r="A707" s="134">
        <v>38989</v>
      </c>
      <c r="B707" s="135" t="s">
        <v>2783</v>
      </c>
      <c r="C707" s="136">
        <v>12000</v>
      </c>
      <c r="D707" s="137" t="s">
        <v>4700</v>
      </c>
      <c r="E707" s="137" t="s">
        <v>4694</v>
      </c>
      <c r="F707" s="137" t="s">
        <v>4695</v>
      </c>
      <c r="G707" s="137" t="s">
        <v>4696</v>
      </c>
    </row>
    <row r="708" spans="1:7">
      <c r="A708" s="134">
        <v>38989</v>
      </c>
      <c r="B708" s="135" t="s">
        <v>2783</v>
      </c>
      <c r="C708" s="136">
        <v>2000</v>
      </c>
      <c r="D708" s="137" t="s">
        <v>4697</v>
      </c>
      <c r="E708" s="137" t="s">
        <v>4694</v>
      </c>
      <c r="F708" s="137" t="s">
        <v>4695</v>
      </c>
      <c r="G708" s="137" t="s">
        <v>4699</v>
      </c>
    </row>
    <row r="709" spans="1:7">
      <c r="A709" s="134">
        <v>38989</v>
      </c>
      <c r="B709" s="135" t="s">
        <v>2783</v>
      </c>
      <c r="C709" s="136">
        <v>14644</v>
      </c>
      <c r="D709" s="137" t="s">
        <v>4697</v>
      </c>
      <c r="E709" s="137" t="s">
        <v>4694</v>
      </c>
      <c r="F709" s="137" t="s">
        <v>4703</v>
      </c>
      <c r="G709" s="137" t="s">
        <v>4699</v>
      </c>
    </row>
    <row r="710" spans="1:7">
      <c r="A710" s="134">
        <v>38989</v>
      </c>
      <c r="B710" s="135" t="s">
        <v>2783</v>
      </c>
      <c r="C710" s="136">
        <v>1946</v>
      </c>
      <c r="D710" s="137" t="s">
        <v>4700</v>
      </c>
      <c r="E710" s="137" t="s">
        <v>4694</v>
      </c>
      <c r="F710" s="137" t="s">
        <v>4695</v>
      </c>
      <c r="G710" s="137" t="s">
        <v>4699</v>
      </c>
    </row>
    <row r="711" spans="1:7">
      <c r="A711" s="134">
        <v>38989</v>
      </c>
      <c r="B711" s="135" t="s">
        <v>2783</v>
      </c>
      <c r="C711" s="136">
        <v>9113</v>
      </c>
      <c r="D711" s="137" t="s">
        <v>4697</v>
      </c>
      <c r="E711" s="137" t="s">
        <v>4698</v>
      </c>
      <c r="F711" s="137" t="s">
        <v>4695</v>
      </c>
      <c r="G711" s="137" t="s">
        <v>4696</v>
      </c>
    </row>
    <row r="712" spans="1:7">
      <c r="A712" s="134">
        <v>38989</v>
      </c>
      <c r="B712" s="135" t="s">
        <v>2783</v>
      </c>
      <c r="C712" s="136">
        <v>1946</v>
      </c>
      <c r="D712" s="137" t="s">
        <v>4700</v>
      </c>
      <c r="E712" s="137" t="s">
        <v>4694</v>
      </c>
      <c r="F712" s="137" t="s">
        <v>4695</v>
      </c>
      <c r="G712" s="137" t="s">
        <v>4696</v>
      </c>
    </row>
    <row r="713" spans="1:7">
      <c r="A713" s="134">
        <v>38989</v>
      </c>
      <c r="B713" s="135" t="s">
        <v>2783</v>
      </c>
      <c r="C713" s="136">
        <v>3728</v>
      </c>
      <c r="D713" s="137" t="s">
        <v>4700</v>
      </c>
      <c r="E713" s="137" t="s">
        <v>4698</v>
      </c>
      <c r="F713" s="137" t="s">
        <v>4695</v>
      </c>
      <c r="G713" s="137" t="s">
        <v>4696</v>
      </c>
    </row>
    <row r="714" spans="1:7">
      <c r="A714" s="134">
        <v>38989</v>
      </c>
      <c r="B714" s="135" t="s">
        <v>2783</v>
      </c>
      <c r="C714" s="136">
        <v>4535</v>
      </c>
      <c r="D714" s="137" t="s">
        <v>4700</v>
      </c>
      <c r="E714" s="137" t="s">
        <v>4694</v>
      </c>
      <c r="F714" s="137" t="s">
        <v>4702</v>
      </c>
      <c r="G714" s="137" t="s">
        <v>4696</v>
      </c>
    </row>
    <row r="715" spans="1:7">
      <c r="A715" s="134">
        <v>38989</v>
      </c>
      <c r="B715" s="135" t="s">
        <v>2783</v>
      </c>
      <c r="C715" s="136">
        <v>4785</v>
      </c>
      <c r="D715" s="137" t="s">
        <v>4701</v>
      </c>
      <c r="E715" s="137" t="s">
        <v>4698</v>
      </c>
      <c r="F715" s="137" t="s">
        <v>4703</v>
      </c>
      <c r="G715" s="137" t="s">
        <v>4699</v>
      </c>
    </row>
    <row r="716" spans="1:7">
      <c r="A716" s="134">
        <v>38989</v>
      </c>
      <c r="B716" s="135" t="s">
        <v>2783</v>
      </c>
      <c r="C716" s="136">
        <v>100</v>
      </c>
      <c r="D716" s="137" t="s">
        <v>4700</v>
      </c>
      <c r="E716" s="137" t="s">
        <v>4694</v>
      </c>
      <c r="F716" s="137" t="s">
        <v>4695</v>
      </c>
      <c r="G716" s="137" t="s">
        <v>4696</v>
      </c>
    </row>
    <row r="717" spans="1:7">
      <c r="A717" s="134">
        <v>38989</v>
      </c>
      <c r="B717" s="135" t="s">
        <v>2783</v>
      </c>
      <c r="C717" s="136">
        <v>1000</v>
      </c>
      <c r="D717" s="137" t="s">
        <v>4700</v>
      </c>
      <c r="E717" s="137" t="s">
        <v>4694</v>
      </c>
      <c r="F717" s="137" t="s">
        <v>4695</v>
      </c>
      <c r="G717" s="137" t="s">
        <v>4696</v>
      </c>
    </row>
    <row r="718" spans="1:7">
      <c r="A718" s="134">
        <v>38990</v>
      </c>
      <c r="B718" s="135" t="s">
        <v>4704</v>
      </c>
      <c r="C718" s="136">
        <v>11632</v>
      </c>
      <c r="D718" s="137" t="s">
        <v>4700</v>
      </c>
      <c r="E718" s="137" t="s">
        <v>4694</v>
      </c>
      <c r="F718" s="137" t="s">
        <v>4695</v>
      </c>
      <c r="G718" s="137" t="s">
        <v>4696</v>
      </c>
    </row>
    <row r="719" spans="1:7">
      <c r="A719" s="134">
        <v>38990</v>
      </c>
      <c r="B719" s="135" t="s">
        <v>4704</v>
      </c>
      <c r="C719" s="136">
        <v>6144</v>
      </c>
      <c r="D719" s="137" t="s">
        <v>4697</v>
      </c>
      <c r="E719" s="137" t="s">
        <v>4698</v>
      </c>
      <c r="F719" s="137" t="s">
        <v>4695</v>
      </c>
      <c r="G719" s="137" t="s">
        <v>4699</v>
      </c>
    </row>
    <row r="720" spans="1:7">
      <c r="A720" s="134">
        <v>38990</v>
      </c>
      <c r="B720" s="135" t="s">
        <v>4704</v>
      </c>
      <c r="C720" s="136">
        <v>7000</v>
      </c>
      <c r="D720" s="137" t="s">
        <v>4693</v>
      </c>
      <c r="E720" s="137" t="s">
        <v>4694</v>
      </c>
      <c r="F720" s="137" t="s">
        <v>4702</v>
      </c>
      <c r="G720" s="137" t="s">
        <v>4696</v>
      </c>
    </row>
    <row r="721" spans="1:7">
      <c r="A721" s="134">
        <v>38990</v>
      </c>
      <c r="B721" s="135" t="s">
        <v>4704</v>
      </c>
      <c r="C721" s="136">
        <v>4257</v>
      </c>
      <c r="D721" s="137" t="s">
        <v>4701</v>
      </c>
      <c r="E721" s="137" t="s">
        <v>4694</v>
      </c>
      <c r="F721" s="137" t="s">
        <v>4703</v>
      </c>
      <c r="G721" s="137" t="s">
        <v>4696</v>
      </c>
    </row>
    <row r="722" spans="1:7">
      <c r="A722" s="134">
        <v>38990</v>
      </c>
      <c r="B722" s="135" t="s">
        <v>4704</v>
      </c>
      <c r="C722" s="136">
        <v>400</v>
      </c>
      <c r="D722" s="137" t="s">
        <v>4700</v>
      </c>
      <c r="E722" s="137" t="s">
        <v>4698</v>
      </c>
      <c r="F722" s="137" t="s">
        <v>4695</v>
      </c>
      <c r="G722" s="137" t="s">
        <v>4696</v>
      </c>
    </row>
    <row r="723" spans="1:7">
      <c r="A723" s="134">
        <v>38990</v>
      </c>
      <c r="B723" s="135" t="s">
        <v>4704</v>
      </c>
      <c r="C723" s="136">
        <v>12673</v>
      </c>
      <c r="D723" s="137" t="s">
        <v>4700</v>
      </c>
      <c r="E723" s="137" t="s">
        <v>4694</v>
      </c>
      <c r="F723" s="137" t="s">
        <v>4703</v>
      </c>
      <c r="G723" s="137" t="s">
        <v>4699</v>
      </c>
    </row>
    <row r="724" spans="1:7">
      <c r="A724" s="134">
        <v>38990</v>
      </c>
      <c r="B724" s="135" t="s">
        <v>4704</v>
      </c>
      <c r="C724" s="136">
        <v>4000</v>
      </c>
      <c r="D724" s="137" t="s">
        <v>4700</v>
      </c>
      <c r="E724" s="137" t="s">
        <v>4698</v>
      </c>
      <c r="F724" s="137" t="s">
        <v>4702</v>
      </c>
      <c r="G724" s="137" t="s">
        <v>4696</v>
      </c>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9AF4D-5644-4461-AD04-2F53AD1A55FD}">
  <dimension ref="A1:K65"/>
  <sheetViews>
    <sheetView topLeftCell="A6" zoomScale="130" zoomScaleNormal="130" workbookViewId="0">
      <selection activeCell="A19" sqref="A19"/>
    </sheetView>
  </sheetViews>
  <sheetFormatPr defaultRowHeight="14.6"/>
  <cols>
    <col min="1" max="1" width="10.4609375" bestFit="1" customWidth="1"/>
    <col min="2" max="2" width="11.53515625" bestFit="1" customWidth="1"/>
    <col min="3" max="3" width="11.3828125" bestFit="1" customWidth="1"/>
    <col min="4" max="4" width="16.84375" bestFit="1" customWidth="1"/>
  </cols>
  <sheetData>
    <row r="1" spans="1:5">
      <c r="A1" t="s">
        <v>4791</v>
      </c>
    </row>
    <row r="2" spans="1:5">
      <c r="A2" t="s">
        <v>4792</v>
      </c>
      <c r="C2" t="s">
        <v>4793</v>
      </c>
    </row>
    <row r="3" spans="1:5">
      <c r="A3" t="s">
        <v>4794</v>
      </c>
    </row>
    <row r="4" spans="1:5">
      <c r="A4" t="s">
        <v>4795</v>
      </c>
    </row>
    <row r="5" spans="1:5">
      <c r="A5" t="s">
        <v>4796</v>
      </c>
    </row>
    <row r="7" spans="1:5">
      <c r="A7" s="1" t="s">
        <v>4797</v>
      </c>
    </row>
    <row r="8" spans="1:5">
      <c r="A8" t="s">
        <v>4798</v>
      </c>
      <c r="B8" t="s">
        <v>4806</v>
      </c>
    </row>
    <row r="9" spans="1:5">
      <c r="A9" t="s">
        <v>4799</v>
      </c>
      <c r="B9" t="s">
        <v>4806</v>
      </c>
    </row>
    <row r="10" spans="1:5">
      <c r="A10" t="s">
        <v>4800</v>
      </c>
      <c r="B10" t="s">
        <v>4807</v>
      </c>
    </row>
    <row r="11" spans="1:5">
      <c r="A11" t="s">
        <v>4801</v>
      </c>
      <c r="B11" t="s">
        <v>4808</v>
      </c>
      <c r="C11" t="s">
        <v>4809</v>
      </c>
    </row>
    <row r="12" spans="1:5">
      <c r="A12" t="s">
        <v>4802</v>
      </c>
      <c r="B12" t="s">
        <v>4810</v>
      </c>
      <c r="E12" t="s">
        <v>4817</v>
      </c>
    </row>
    <row r="13" spans="1:5">
      <c r="A13" t="s">
        <v>4803</v>
      </c>
      <c r="B13" t="s">
        <v>4815</v>
      </c>
      <c r="C13" t="s">
        <v>4816</v>
      </c>
    </row>
    <row r="14" spans="1:5">
      <c r="A14" t="s">
        <v>4804</v>
      </c>
      <c r="B14" t="s">
        <v>4818</v>
      </c>
    </row>
    <row r="15" spans="1:5">
      <c r="A15" t="s">
        <v>4805</v>
      </c>
    </row>
    <row r="38" spans="1:11">
      <c r="H38" t="s">
        <v>4812</v>
      </c>
      <c r="I38" t="s">
        <v>4814</v>
      </c>
      <c r="J38">
        <v>2</v>
      </c>
      <c r="K38" t="s">
        <v>4813</v>
      </c>
    </row>
    <row r="39" spans="1:11">
      <c r="G39" t="s">
        <v>4811</v>
      </c>
      <c r="H39">
        <v>2</v>
      </c>
      <c r="I39">
        <v>2</v>
      </c>
    </row>
    <row r="45" spans="1:11">
      <c r="B45" s="45" t="s">
        <v>4664</v>
      </c>
    </row>
    <row r="46" spans="1:11">
      <c r="A46" s="45" t="s">
        <v>242</v>
      </c>
      <c r="B46" t="s">
        <v>2204</v>
      </c>
      <c r="C46" t="s">
        <v>4819</v>
      </c>
      <c r="D46" t="s">
        <v>4820</v>
      </c>
    </row>
    <row r="47" spans="1:11">
      <c r="A47" t="s">
        <v>4656</v>
      </c>
      <c r="B47" s="150">
        <v>45290</v>
      </c>
      <c r="C47" s="150">
        <v>3235</v>
      </c>
      <c r="D47" s="150">
        <v>17605.980000000003</v>
      </c>
    </row>
    <row r="48" spans="1:11">
      <c r="A48" t="s">
        <v>2333</v>
      </c>
      <c r="B48" s="150">
        <v>95256</v>
      </c>
      <c r="C48" s="150">
        <v>4536</v>
      </c>
      <c r="D48" s="150">
        <v>42976.080000000009</v>
      </c>
    </row>
    <row r="49" spans="1:5">
      <c r="A49" t="s">
        <v>2342</v>
      </c>
      <c r="B49" s="150">
        <v>114268</v>
      </c>
      <c r="C49" s="150">
        <v>5194</v>
      </c>
      <c r="D49" s="150">
        <v>38537.4</v>
      </c>
    </row>
    <row r="50" spans="1:5">
      <c r="A50" t="s">
        <v>4654</v>
      </c>
      <c r="B50" s="150">
        <v>92675</v>
      </c>
      <c r="C50" s="150">
        <v>3707</v>
      </c>
      <c r="D50" s="150">
        <v>23600.25</v>
      </c>
    </row>
    <row r="51" spans="1:5">
      <c r="A51" t="s">
        <v>2339</v>
      </c>
      <c r="B51" s="150">
        <v>134127</v>
      </c>
      <c r="C51" s="150">
        <v>6387</v>
      </c>
      <c r="D51" s="150">
        <v>57339.450000000019</v>
      </c>
    </row>
    <row r="52" spans="1:5">
      <c r="A52" t="s">
        <v>2203</v>
      </c>
      <c r="B52" s="150">
        <v>481616</v>
      </c>
      <c r="C52" s="150">
        <v>23059</v>
      </c>
      <c r="D52" s="150">
        <v>180059.16000000003</v>
      </c>
    </row>
    <row r="60" spans="1:5">
      <c r="A60" t="s">
        <v>4821</v>
      </c>
      <c r="B60" t="s">
        <v>4823</v>
      </c>
      <c r="C60" t="s">
        <v>4824</v>
      </c>
      <c r="D60" t="s">
        <v>4825</v>
      </c>
      <c r="E60" t="s">
        <v>4826</v>
      </c>
    </row>
    <row r="61" spans="1:5">
      <c r="A61" t="s">
        <v>82</v>
      </c>
    </row>
    <row r="62" spans="1:5">
      <c r="A62" t="s">
        <v>4822</v>
      </c>
    </row>
    <row r="63" spans="1:5">
      <c r="A63" t="s">
        <v>85</v>
      </c>
    </row>
    <row r="64" spans="1:5">
      <c r="A64" t="s">
        <v>2215</v>
      </c>
    </row>
    <row r="65" spans="1:1">
      <c r="A65" t="s">
        <v>216</v>
      </c>
    </row>
  </sheetData>
  <pageMargins left="0.7" right="0.7" top="0.75" bottom="0.75" header="0.3" footer="0.3"/>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94109-1088-40BA-9EB7-98444B7BA1BC}">
  <dimension ref="A1:I83"/>
  <sheetViews>
    <sheetView tabSelected="1" topLeftCell="A74" zoomScale="102" zoomScaleNormal="102" workbookViewId="0">
      <selection activeCell="I83" sqref="I83"/>
    </sheetView>
  </sheetViews>
  <sheetFormatPr defaultRowHeight="14.6"/>
  <cols>
    <col min="1" max="1" width="11.53515625" bestFit="1" customWidth="1"/>
    <col min="2" max="2" width="13.23046875" bestFit="1" customWidth="1"/>
    <col min="3" max="3" width="10.4609375" bestFit="1" customWidth="1"/>
    <col min="4" max="11" width="9.61328125" bestFit="1" customWidth="1"/>
    <col min="12" max="12" width="10.4609375" bestFit="1" customWidth="1"/>
  </cols>
  <sheetData>
    <row r="1" spans="1:2">
      <c r="A1" t="s">
        <v>4828</v>
      </c>
    </row>
    <row r="2" spans="1:2">
      <c r="A2" t="s">
        <v>4827</v>
      </c>
    </row>
    <row r="3" spans="1:2">
      <c r="A3" t="s">
        <v>4829</v>
      </c>
    </row>
    <row r="4" spans="1:2">
      <c r="A4" t="s">
        <v>4830</v>
      </c>
    </row>
    <row r="5" spans="1:2">
      <c r="A5" t="s">
        <v>4831</v>
      </c>
    </row>
    <row r="6" spans="1:2">
      <c r="A6" t="s">
        <v>4832</v>
      </c>
    </row>
    <row r="7" spans="1:2">
      <c r="A7" t="s">
        <v>4833</v>
      </c>
    </row>
    <row r="11" spans="1:2">
      <c r="A11" s="45" t="s">
        <v>4820</v>
      </c>
    </row>
    <row r="12" spans="1:2">
      <c r="A12" s="45" t="s">
        <v>242</v>
      </c>
      <c r="B12" t="s">
        <v>41</v>
      </c>
    </row>
    <row r="13" spans="1:2">
      <c r="A13" t="s">
        <v>2339</v>
      </c>
      <c r="B13" s="150">
        <v>57339.45</v>
      </c>
    </row>
    <row r="14" spans="1:2">
      <c r="A14" t="s">
        <v>2333</v>
      </c>
      <c r="B14" s="150">
        <v>42976.080000000009</v>
      </c>
    </row>
    <row r="15" spans="1:2">
      <c r="A15" t="s">
        <v>2342</v>
      </c>
      <c r="B15" s="150">
        <v>38537.4</v>
      </c>
    </row>
    <row r="16" spans="1:2">
      <c r="A16" t="s">
        <v>4655</v>
      </c>
      <c r="B16" s="150">
        <v>35758.560000000005</v>
      </c>
    </row>
    <row r="17" spans="1:4">
      <c r="A17" t="s">
        <v>2347</v>
      </c>
      <c r="B17" s="150">
        <v>32588.400000000005</v>
      </c>
    </row>
    <row r="18" spans="1:4">
      <c r="A18" t="s">
        <v>2203</v>
      </c>
      <c r="B18" s="150">
        <v>207199.89</v>
      </c>
    </row>
    <row r="26" spans="1:4">
      <c r="A26" s="45" t="s">
        <v>2204</v>
      </c>
      <c r="C26" s="45" t="s">
        <v>242</v>
      </c>
    </row>
    <row r="27" spans="1:4">
      <c r="A27" s="45" t="s">
        <v>4711</v>
      </c>
      <c r="B27" s="45" t="s">
        <v>4834</v>
      </c>
      <c r="C27" t="s">
        <v>2333</v>
      </c>
      <c r="D27" t="s">
        <v>2203</v>
      </c>
    </row>
    <row r="28" spans="1:4">
      <c r="A28" t="s">
        <v>4712</v>
      </c>
      <c r="B28" t="s">
        <v>4837</v>
      </c>
      <c r="C28" s="150">
        <v>12915</v>
      </c>
      <c r="D28" s="150">
        <v>12915</v>
      </c>
    </row>
    <row r="29" spans="1:4">
      <c r="B29" t="s">
        <v>2270</v>
      </c>
      <c r="C29" s="150">
        <v>14574</v>
      </c>
      <c r="D29" s="150">
        <v>14574</v>
      </c>
    </row>
    <row r="30" spans="1:4">
      <c r="B30" t="s">
        <v>4840</v>
      </c>
      <c r="C30" s="150">
        <v>6489</v>
      </c>
      <c r="D30" s="150">
        <v>6489</v>
      </c>
    </row>
    <row r="31" spans="1:4">
      <c r="B31" t="s">
        <v>4844</v>
      </c>
      <c r="C31" s="150">
        <v>5313</v>
      </c>
      <c r="D31" s="150">
        <v>5313</v>
      </c>
    </row>
    <row r="32" spans="1:4">
      <c r="B32" t="s">
        <v>4846</v>
      </c>
      <c r="C32" s="150">
        <v>819</v>
      </c>
      <c r="D32" s="150">
        <v>819</v>
      </c>
    </row>
    <row r="33" spans="1:4">
      <c r="B33" t="s">
        <v>4848</v>
      </c>
      <c r="C33" s="150">
        <v>693</v>
      </c>
      <c r="D33" s="150">
        <v>693</v>
      </c>
    </row>
    <row r="34" spans="1:4">
      <c r="B34" t="s">
        <v>4852</v>
      </c>
      <c r="C34" s="150">
        <v>2142</v>
      </c>
      <c r="D34" s="150">
        <v>2142</v>
      </c>
    </row>
    <row r="35" spans="1:4">
      <c r="A35" t="s">
        <v>4715</v>
      </c>
      <c r="C35" s="150">
        <v>42945</v>
      </c>
      <c r="D35" s="150">
        <v>42945</v>
      </c>
    </row>
    <row r="36" spans="1:4">
      <c r="A36" t="s">
        <v>4713</v>
      </c>
      <c r="B36" t="s">
        <v>4854</v>
      </c>
      <c r="C36" s="150">
        <v>6321</v>
      </c>
      <c r="D36" s="150">
        <v>6321</v>
      </c>
    </row>
    <row r="37" spans="1:4">
      <c r="B37" t="s">
        <v>4835</v>
      </c>
      <c r="C37" s="150">
        <v>4473</v>
      </c>
      <c r="D37" s="150">
        <v>4473</v>
      </c>
    </row>
    <row r="38" spans="1:4">
      <c r="B38" t="s">
        <v>4837</v>
      </c>
      <c r="C38" s="150">
        <v>6720</v>
      </c>
      <c r="D38" s="150">
        <v>6720</v>
      </c>
    </row>
    <row r="39" spans="1:4">
      <c r="B39" t="s">
        <v>4840</v>
      </c>
      <c r="C39" s="150">
        <v>315</v>
      </c>
      <c r="D39" s="150">
        <v>315</v>
      </c>
    </row>
    <row r="40" spans="1:4">
      <c r="B40" t="s">
        <v>4844</v>
      </c>
      <c r="C40" s="150">
        <v>8862</v>
      </c>
      <c r="D40" s="150">
        <v>8862</v>
      </c>
    </row>
    <row r="41" spans="1:4">
      <c r="B41" t="s">
        <v>4848</v>
      </c>
      <c r="C41" s="150">
        <v>1701</v>
      </c>
      <c r="D41" s="150">
        <v>1701</v>
      </c>
    </row>
    <row r="42" spans="1:4">
      <c r="B42" t="s">
        <v>4850</v>
      </c>
      <c r="C42" s="150">
        <v>1092</v>
      </c>
      <c r="D42" s="150">
        <v>1092</v>
      </c>
    </row>
    <row r="43" spans="1:4">
      <c r="B43" t="s">
        <v>4852</v>
      </c>
      <c r="C43" s="150">
        <v>8379</v>
      </c>
      <c r="D43" s="150">
        <v>8379</v>
      </c>
    </row>
    <row r="44" spans="1:4">
      <c r="A44" t="s">
        <v>4716</v>
      </c>
      <c r="C44" s="150">
        <v>37863</v>
      </c>
      <c r="D44" s="150">
        <v>37863</v>
      </c>
    </row>
    <row r="45" spans="1:4">
      <c r="A45" t="s">
        <v>4714</v>
      </c>
      <c r="B45" t="s">
        <v>4856</v>
      </c>
      <c r="C45" s="150">
        <v>14448</v>
      </c>
      <c r="D45" s="150">
        <v>14448</v>
      </c>
    </row>
    <row r="46" spans="1:4">
      <c r="A46" t="s">
        <v>4717</v>
      </c>
      <c r="C46" s="150">
        <v>14448</v>
      </c>
      <c r="D46" s="150">
        <v>14448</v>
      </c>
    </row>
    <row r="47" spans="1:4">
      <c r="A47" t="s">
        <v>2203</v>
      </c>
      <c r="C47" s="150">
        <v>95256</v>
      </c>
      <c r="D47" s="150">
        <v>95256</v>
      </c>
    </row>
    <row r="53" spans="1:4">
      <c r="A53" s="45" t="s">
        <v>2204</v>
      </c>
      <c r="B53" s="45" t="s">
        <v>242</v>
      </c>
    </row>
    <row r="54" spans="1:4">
      <c r="A54" s="45" t="s">
        <v>4711</v>
      </c>
      <c r="B54" t="s">
        <v>2333</v>
      </c>
      <c r="C54" t="s">
        <v>2342</v>
      </c>
      <c r="D54" t="s">
        <v>2203</v>
      </c>
    </row>
    <row r="55" spans="1:4">
      <c r="A55" t="s">
        <v>4712</v>
      </c>
      <c r="B55" s="150">
        <v>42945</v>
      </c>
      <c r="C55" s="150">
        <v>39336</v>
      </c>
      <c r="D55" s="150">
        <v>82281</v>
      </c>
    </row>
    <row r="56" spans="1:4">
      <c r="A56" t="s">
        <v>4713</v>
      </c>
      <c r="B56" s="150">
        <v>37863</v>
      </c>
      <c r="C56" s="150">
        <v>74932</v>
      </c>
      <c r="D56" s="150">
        <v>112795</v>
      </c>
    </row>
    <row r="57" spans="1:4">
      <c r="A57" t="s">
        <v>4714</v>
      </c>
      <c r="B57" s="150">
        <v>14448</v>
      </c>
      <c r="C57" s="150"/>
      <c r="D57" s="150">
        <v>14448</v>
      </c>
    </row>
    <row r="58" spans="1:4">
      <c r="A58" t="s">
        <v>2203</v>
      </c>
      <c r="B58" s="150">
        <v>95256</v>
      </c>
      <c r="C58" s="150">
        <v>114268</v>
      </c>
      <c r="D58" s="150">
        <v>209524</v>
      </c>
    </row>
    <row r="68" spans="1:3">
      <c r="A68" s="45" t="s">
        <v>2204</v>
      </c>
      <c r="B68" s="45" t="s">
        <v>4711</v>
      </c>
    </row>
    <row r="69" spans="1:3">
      <c r="A69" s="45" t="s">
        <v>242</v>
      </c>
      <c r="B69" t="s">
        <v>4713</v>
      </c>
      <c r="C69" t="s">
        <v>2203</v>
      </c>
    </row>
    <row r="70" spans="1:3">
      <c r="A70" t="s">
        <v>2342</v>
      </c>
      <c r="B70" s="139">
        <v>0.16578316238484209</v>
      </c>
      <c r="C70" s="139">
        <v>0.16578316238484209</v>
      </c>
    </row>
    <row r="71" spans="1:3">
      <c r="A71" t="s">
        <v>2339</v>
      </c>
      <c r="B71" s="139">
        <v>0.15299742471039054</v>
      </c>
      <c r="C71" s="139">
        <v>0.15299742471039054</v>
      </c>
    </row>
    <row r="72" spans="1:3">
      <c r="A72" t="s">
        <v>4657</v>
      </c>
      <c r="B72" s="139">
        <v>0.11792348469428392</v>
      </c>
      <c r="C72" s="139">
        <v>0.11792348469428392</v>
      </c>
    </row>
    <row r="73" spans="1:3">
      <c r="A73" t="s">
        <v>4655</v>
      </c>
      <c r="B73" s="139">
        <v>0.11207377187004965</v>
      </c>
      <c r="C73" s="139">
        <v>0.11207377187004965</v>
      </c>
    </row>
    <row r="74" spans="1:3">
      <c r="A74" t="s">
        <v>4654</v>
      </c>
      <c r="B74" s="139">
        <v>0.10796746816287157</v>
      </c>
      <c r="C74" s="139">
        <v>0.10796746816287157</v>
      </c>
    </row>
    <row r="75" spans="1:3">
      <c r="A75" t="s">
        <v>2337</v>
      </c>
      <c r="B75" s="139">
        <v>9.7398603502747857E-2</v>
      </c>
      <c r="C75" s="139">
        <v>9.7398603502747857E-2</v>
      </c>
    </row>
    <row r="76" spans="1:3">
      <c r="A76" t="s">
        <v>2333</v>
      </c>
      <c r="B76" s="139">
        <v>8.3769923095303414E-2</v>
      </c>
      <c r="C76" s="139">
        <v>8.3769923095303414E-2</v>
      </c>
    </row>
    <row r="77" spans="1:3">
      <c r="A77" t="s">
        <v>4656</v>
      </c>
      <c r="B77" s="139">
        <v>6.7802685027036111E-2</v>
      </c>
      <c r="C77" s="139">
        <v>6.7802685027036111E-2</v>
      </c>
    </row>
    <row r="78" spans="1:3">
      <c r="A78" t="s">
        <v>2347</v>
      </c>
      <c r="B78" s="139">
        <v>4.9116348221634201E-2</v>
      </c>
      <c r="C78" s="139">
        <v>4.9116348221634201E-2</v>
      </c>
    </row>
    <row r="79" spans="1:3">
      <c r="A79" t="s">
        <v>4653</v>
      </c>
      <c r="B79" s="139">
        <v>4.516712833084064E-2</v>
      </c>
      <c r="C79" s="139">
        <v>4.516712833084064E-2</v>
      </c>
    </row>
    <row r="80" spans="1:3">
      <c r="A80" t="s">
        <v>2203</v>
      </c>
      <c r="B80" s="139">
        <v>1</v>
      </c>
      <c r="C80" s="139">
        <v>1</v>
      </c>
    </row>
    <row r="82" spans="6:9">
      <c r="F82">
        <v>100.345</v>
      </c>
      <c r="G82">
        <f>INT(F82)</f>
        <v>100</v>
      </c>
      <c r="I82" t="str">
        <f ca="1">_xlfn.FORMULATEXT(G82)</f>
        <v>=INT(F82)</v>
      </c>
    </row>
    <row r="83" spans="6:9">
      <c r="F83">
        <v>123.7865</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1</vt:i4>
      </vt:variant>
    </vt:vector>
  </HeadingPairs>
  <TitlesOfParts>
    <vt:vector size="44" baseType="lpstr">
      <vt:lpstr>Sheet1</vt:lpstr>
      <vt:lpstr>Data Hyg notes</vt:lpstr>
      <vt:lpstr>Multiple Merged Cell</vt:lpstr>
      <vt:lpstr>Data Hyg Class Exer</vt:lpstr>
      <vt:lpstr>Number Formatting</vt:lpstr>
      <vt:lpstr>Numb form Class Exer</vt:lpstr>
      <vt:lpstr>Table form</vt:lpstr>
      <vt:lpstr>Filtering</vt:lpstr>
      <vt:lpstr>Sheet2</vt:lpstr>
      <vt:lpstr>Sheet5</vt:lpstr>
      <vt:lpstr>Adv Filtering</vt:lpstr>
      <vt:lpstr>Adv Filter Class exer</vt:lpstr>
      <vt:lpstr>Duplicates</vt:lpstr>
      <vt:lpstr>Sorting</vt:lpstr>
      <vt:lpstr>Sorting Exer</vt:lpstr>
      <vt:lpstr>Cell ref - notes</vt:lpstr>
      <vt:lpstr>Ref Exer</vt:lpstr>
      <vt:lpstr>Tables in Excel</vt:lpstr>
      <vt:lpstr>Basic Fn - Class Exer</vt:lpstr>
      <vt:lpstr>Wild cards</vt:lpstr>
      <vt:lpstr>Database Function</vt:lpstr>
      <vt:lpstr>Database class exer</vt:lpstr>
      <vt:lpstr>Dyn Array Misc</vt:lpstr>
      <vt:lpstr>Date Fn</vt:lpstr>
      <vt:lpstr>Time</vt:lpstr>
      <vt:lpstr>Paste Special</vt:lpstr>
      <vt:lpstr>Paste Spl Class exer</vt:lpstr>
      <vt:lpstr>Pivot</vt:lpstr>
      <vt:lpstr>Basic</vt:lpstr>
      <vt:lpstr>Grouping</vt:lpstr>
      <vt:lpstr>Calculations</vt:lpstr>
      <vt:lpstr>Pivot Data</vt:lpstr>
      <vt:lpstr>Sheet7</vt:lpstr>
      <vt:lpstr>Q1</vt:lpstr>
      <vt:lpstr>Q2</vt:lpstr>
      <vt:lpstr>Existing</vt:lpstr>
      <vt:lpstr>New</vt:lpstr>
      <vt:lpstr>Q3</vt:lpstr>
      <vt:lpstr>Q8 - 9</vt:lpstr>
      <vt:lpstr>Q4 6 10</vt:lpstr>
      <vt:lpstr>Pivot Class Exer</vt:lpstr>
      <vt:lpstr>Charts</vt:lpstr>
      <vt:lpstr>Charts Exer</vt:lpstr>
      <vt:lpstr>'Adv Filtering'!Criteria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Eeshani Agrawal</dc:creator>
  <cp:lastModifiedBy>Eeshani Agrawal</cp:lastModifiedBy>
  <dcterms:created xsi:type="dcterms:W3CDTF">2024-07-18T08:33:59Z</dcterms:created>
  <dcterms:modified xsi:type="dcterms:W3CDTF">2024-08-23T10:44:31Z</dcterms:modified>
</cp:coreProperties>
</file>