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thvija/Downloads/"/>
    </mc:Choice>
  </mc:AlternateContent>
  <xr:revisionPtr revIDLastSave="0" documentId="13_ncr:1_{C2B9673C-7673-324F-9F06-CB45625E0C1C}" xr6:coauthVersionLast="47" xr6:coauthVersionMax="47" xr10:uidLastSave="{00000000-0000-0000-0000-000000000000}"/>
  <bookViews>
    <workbookView xWindow="0" yWindow="760" windowWidth="30240" windowHeight="17680" activeTab="2" xr2:uid="{00000000-000D-0000-FFFF-FFFF00000000}"/>
  </bookViews>
  <sheets>
    <sheet name="sleepDay_merged" sheetId="1" r:id="rId1"/>
    <sheet name="Sheet1" sheetId="2" r:id="rId2"/>
    <sheet name="Sheet3" sheetId="4" r:id="rId3"/>
  </sheets>
  <calcPr calcId="191029"/>
  <pivotCaches>
    <pivotCache cacheId="4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26" i="2"/>
  <c r="E18" i="2"/>
  <c r="E10" i="2"/>
  <c r="E25" i="2"/>
  <c r="E17" i="2"/>
  <c r="E9" i="2"/>
  <c r="E23" i="2"/>
  <c r="E24" i="2"/>
  <c r="E16" i="2"/>
  <c r="E8" i="2"/>
  <c r="E22" i="2"/>
  <c r="E14" i="2"/>
  <c r="E6" i="2"/>
  <c r="E4" i="2"/>
  <c r="E7" i="2"/>
  <c r="E21" i="2"/>
  <c r="E13" i="2"/>
  <c r="E5" i="2"/>
  <c r="E12" i="2"/>
  <c r="E20" i="2"/>
  <c r="E27" i="2"/>
  <c r="E19" i="2"/>
  <c r="E11" i="2"/>
  <c r="E15" i="2"/>
  <c r="D27" i="4"/>
  <c r="D26" i="4"/>
  <c r="D24" i="4"/>
  <c r="D22" i="4"/>
  <c r="D20" i="4"/>
  <c r="D19" i="4"/>
  <c r="D18" i="4"/>
  <c r="D17" i="4"/>
  <c r="D15" i="4"/>
  <c r="D14" i="4"/>
  <c r="D13" i="4"/>
  <c r="D12" i="4"/>
  <c r="D11" i="4"/>
  <c r="D10" i="4"/>
  <c r="D9" i="4"/>
  <c r="D8" i="4"/>
  <c r="D7" i="4"/>
  <c r="D6" i="4"/>
  <c r="D21" i="4"/>
  <c r="D16" i="4"/>
  <c r="D25" i="4"/>
  <c r="D23" i="4"/>
  <c r="D4" i="4"/>
  <c r="D5" i="4" l="1"/>
</calcChain>
</file>

<file path=xl/sharedStrings.xml><?xml version="1.0" encoding="utf-8"?>
<sst xmlns="http://schemas.openxmlformats.org/spreadsheetml/2006/main" count="271" uniqueCount="35">
  <si>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</si>
  <si>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</si>
  <si>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</si>
  <si>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</si>
  <si>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</si>
  <si>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</si>
  <si>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</si>
  <si>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</si>
  <si>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</si>
  <si>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</si>
  <si>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</si>
  <si>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</si>
  <si>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</si>
  <si>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</si>
  <si>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</si>
  <si>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</si>
  <si>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</si>
  <si>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</si>
  <si>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</si>
  <si>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</si>
  <si>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</si>
  <si>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</si>
  <si>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</si>
  <si>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Row Labels</t>
  </si>
  <si>
    <t>Grand Total</t>
  </si>
  <si>
    <t>Average of TotalMinutesAsleep</t>
  </si>
  <si>
    <t>Average of TotalTimeInBed</t>
  </si>
  <si>
    <t>Count of SleepDay</t>
  </si>
  <si>
    <t>Difference</t>
  </si>
  <si>
    <t>total hours asleep</t>
  </si>
  <si>
    <t>total hours in bed</t>
  </si>
  <si>
    <t>difference</t>
  </si>
  <si>
    <t>Average of total hours in bed</t>
  </si>
  <si>
    <t>Average of total hours asleep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</si>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</sst>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applyNumberFormat="1" applyAlignment="1">
      <alignment horizontal="center"/>
    </xf>
    <xf numFmtId="0" fontId="18" fillId="3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22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164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Sheet1!$A$4:$A$27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Sheet1!$E$4:$E$27</c:f>
              <c:numCache>
                <c:formatCode>0</c:formatCode>
                <c:ptCount val="24"/>
                <c:pt idx="0">
                  <c:v>22.920000000000016</c:v>
                </c:pt>
                <c:pt idx="1">
                  <c:v>52</c:v>
                </c:pt>
                <c:pt idx="2">
                  <c:v>309</c:v>
                </c:pt>
                <c:pt idx="3">
                  <c:v>20.800000000000011</c:v>
                </c:pt>
                <c:pt idx="4">
                  <c:v>31.464285714285666</c:v>
                </c:pt>
                <c:pt idx="5">
                  <c:v>8</c:v>
                </c:pt>
                <c:pt idx="6">
                  <c:v>44.533333333333303</c:v>
                </c:pt>
                <c:pt idx="7">
                  <c:v>167.5</c:v>
                </c:pt>
                <c:pt idx="8">
                  <c:v>30.375</c:v>
                </c:pt>
                <c:pt idx="9">
                  <c:v>25.307692307692321</c:v>
                </c:pt>
                <c:pt idx="10">
                  <c:v>23.083333333333314</c:v>
                </c:pt>
                <c:pt idx="11">
                  <c:v>31.64285714285711</c:v>
                </c:pt>
                <c:pt idx="12">
                  <c:v>12.400000000000006</c:v>
                </c:pt>
                <c:pt idx="13">
                  <c:v>20.821428571428555</c:v>
                </c:pt>
                <c:pt idx="14">
                  <c:v>42.387096774193537</c:v>
                </c:pt>
                <c:pt idx="15">
                  <c:v>28.615384615384642</c:v>
                </c:pt>
                <c:pt idx="16">
                  <c:v>31.388888888888914</c:v>
                </c:pt>
                <c:pt idx="17">
                  <c:v>19.333333333333314</c:v>
                </c:pt>
                <c:pt idx="18">
                  <c:v>18.129032258064512</c:v>
                </c:pt>
                <c:pt idx="19">
                  <c:v>3</c:v>
                </c:pt>
                <c:pt idx="20">
                  <c:v>13.291666666666686</c:v>
                </c:pt>
                <c:pt idx="21">
                  <c:v>4.6666666666666856</c:v>
                </c:pt>
                <c:pt idx="22">
                  <c:v>39.96875</c:v>
                </c:pt>
                <c:pt idx="23">
                  <c:v>18.133333333333326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D-654C-B37B-897F0C00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889456"/>
        <c:axId val="1496574448"/>
      </c:barChart>
      <c:catAx>
        <c:axId val="15158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74448"/>
        <c:crosses val="autoZero"/>
        <c:auto val="1"/>
        <c:lblAlgn val="ctr"/>
        <c:lblOffset val="100"/>
        <c:noMultiLvlLbl val="0"/>
      </c:catAx>
      <c:valAx>
        <c:axId val="14965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12700</xdr:rowOff>
    </xdr:from>
    <xdr:to>
      <xdr:col>16</xdr:col>
      <xdr:colOff>304800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78B32-BB27-CD76-C2AC-60C71B3B0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28</xdr:row>
      <xdr:rowOff>177800</xdr:rowOff>
    </xdr:from>
    <xdr:to>
      <xdr:col>6</xdr:col>
      <xdr:colOff>698500</xdr:colOff>
      <xdr:row>47</xdr:row>
      <xdr:rowOff>139700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82730B6-038D-9522-38C1-F11A69C79A41}"/>
            </a:ext>
          </a:extLst>
        </xdr:cNvPr>
        <xdr:cNvSpPr/>
      </xdr:nvSpPr>
      <xdr:spPr>
        <a:xfrm>
          <a:off x="838200" y="5867400"/>
          <a:ext cx="7569200" cy="38227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/>
            <a:t>The</a:t>
          </a:r>
          <a:r>
            <a:rPr lang="en-GB" sz="1600" b="1" baseline="0"/>
            <a:t> chart shows difference between Time_in_bed and Time_asleep of each person.</a:t>
          </a:r>
        </a:p>
        <a:p>
          <a:pPr algn="l"/>
          <a:endParaRPr lang="en-GB" sz="1600" b="1" baseline="0"/>
        </a:p>
        <a:p>
          <a:pPr algn="l"/>
          <a:r>
            <a:rPr lang="en-GB" sz="1600" b="1" baseline="0"/>
            <a:t>The people whose difference between Time_in_bed and Time_asleep is more are having sleeping issues and they are the potential customers who are most likely to buy the subscription.</a:t>
          </a:r>
        </a:p>
        <a:p>
          <a:pPr algn="l"/>
          <a:r>
            <a:rPr lang="en-GB" sz="1600" b="1" baseline="0"/>
            <a:t>For example customer with ID </a:t>
          </a:r>
          <a:r>
            <a:rPr lang="en-IN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1844505072</a:t>
          </a:r>
          <a:r>
            <a:rPr lang="en-IN" sz="18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has the difference of 309 seconds which implies he is having a diffculty to have proper sleep. And hence this customer is having irregular sleeping habits. He is the one who requires sleep gadgets, Comfortable bedding, White noise machines etc.</a:t>
          </a:r>
          <a:endParaRPr lang="en-GB" sz="1600" b="1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Whereas customers like 7007744171 and 8053475328 have a proper sleeping routine and would not require products of wakefit as much as customers who are sleep deprived.</a:t>
          </a:r>
        </a:p>
        <a:p>
          <a:pPr algn="l"/>
          <a:r>
            <a:rPr lang="en-GB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Therefore, Wakefit should focus much on people who have higher difference as shown in chart.</a:t>
          </a:r>
          <a:endParaRPr lang="en-IN" sz="18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1.947584374997" createdVersion="8" refreshedVersion="8" minRefreshableVersion="3" recordCount="413" xr:uid="{00000000-000A-0000-FFFF-FFFF0A000000}">
  <cacheSource type="worksheet">
    <worksheetSource ref="A1:E414" sheet="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2.025794212961" createdVersion="8" refreshedVersion="8" minRefreshableVersion="3" recordCount="413" xr:uid="{00000000-000A-0000-FFFF-FFFF0E000000}">
  <cacheSource type="worksheet">
    <worksheetSource ref="A1:H414" sheet="sleepDay_merged"/>
  </cacheSource>
  <cacheFields count="8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 hours asleep" numFmtId="164">
      <sharedItems containsSemiMixedTypes="0" containsString="0" containsNumber="1" minValue="0.96666666666666667" maxValue="13.266666666666667"/>
    </cacheField>
    <cacheField name="total hours in bed" numFmtId="164">
      <sharedItems containsSemiMixedTypes="0" containsString="0" containsNumber="1" minValue="1.0166666666666666" maxValue="16.016666666666666"/>
    </cacheField>
    <cacheField name="difference" numFmtId="164">
      <sharedItems containsSemiMixedTypes="0" containsString="0" containsNumber="1" minValue="0" maxValue="6.1833333333333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3">
  <r>
    <x v="0"/>
    <d v="2016-12-04T00:00:00"/>
    <n v="1"/>
    <n v="327"/>
    <n v="346"/>
    <n v="5.45"/>
    <n v="5.7666666666666666"/>
    <n v="0.31666666666666643"/>
  </r>
  <r>
    <x v="0"/>
    <s v="4/13/2016 12:00:00 AM"/>
    <n v="2"/>
    <n v="384"/>
    <n v="407"/>
    <n v="6.4"/>
    <n v="6.7833333333333332"/>
    <n v="0.38333333333333286"/>
  </r>
  <r>
    <x v="0"/>
    <s v="4/15/2016 12:00:00 AM"/>
    <n v="1"/>
    <n v="412"/>
    <n v="442"/>
    <n v="6.8666666666666663"/>
    <n v="7.3666666666666663"/>
    <n v="0.5"/>
  </r>
  <r>
    <x v="0"/>
    <s v="4/16/2016 12:00:00 AM"/>
    <n v="2"/>
    <n v="340"/>
    <n v="367"/>
    <n v="5.666666666666667"/>
    <n v="6.1166666666666663"/>
    <n v="0.44999999999999929"/>
  </r>
  <r>
    <x v="0"/>
    <s v="4/17/2016 12:00:00 AM"/>
    <n v="1"/>
    <n v="700"/>
    <n v="712"/>
    <n v="11.666666666666666"/>
    <n v="11.866666666666667"/>
    <n v="0.20000000000000107"/>
  </r>
  <r>
    <x v="0"/>
    <s v="4/19/2016 12:00:00 AM"/>
    <n v="1"/>
    <n v="304"/>
    <n v="320"/>
    <n v="5.0666666666666664"/>
    <n v="5.333333333333333"/>
    <n v="0.26666666666666661"/>
  </r>
  <r>
    <x v="0"/>
    <s v="4/20/2016 12:00:00 AM"/>
    <n v="1"/>
    <n v="360"/>
    <n v="377"/>
    <n v="6"/>
    <n v="6.2833333333333332"/>
    <n v="0.28333333333333321"/>
  </r>
  <r>
    <x v="0"/>
    <s v="4/21/2016 12:00:00 AM"/>
    <n v="1"/>
    <n v="325"/>
    <n v="364"/>
    <n v="5.416666666666667"/>
    <n v="6.0666666666666664"/>
    <n v="0.64999999999999947"/>
  </r>
  <r>
    <x v="0"/>
    <s v="4/23/2016 12:00:00 AM"/>
    <n v="1"/>
    <n v="361"/>
    <n v="384"/>
    <n v="6.0166666666666666"/>
    <n v="6.4"/>
    <n v="0.38333333333333375"/>
  </r>
  <r>
    <x v="0"/>
    <s v="4/24/2016 12:00:00 AM"/>
    <n v="1"/>
    <n v="430"/>
    <n v="449"/>
    <n v="7.166666666666667"/>
    <n v="7.4833333333333334"/>
    <n v="0.31666666666666643"/>
  </r>
  <r>
    <x v="0"/>
    <s v="4/25/2016 12:00:00 AM"/>
    <n v="1"/>
    <n v="277"/>
    <n v="323"/>
    <n v="4.6166666666666663"/>
    <n v="5.3833333333333337"/>
    <n v="0.7666666666666675"/>
  </r>
  <r>
    <x v="0"/>
    <s v="4/26/2016 12:00:00 AM"/>
    <n v="1"/>
    <n v="245"/>
    <n v="274"/>
    <n v="4.083333333333333"/>
    <n v="4.5666666666666664"/>
    <n v="0.48333333333333339"/>
  </r>
  <r>
    <x v="0"/>
    <s v="4/28/2016 12:00:00 AM"/>
    <n v="1"/>
    <n v="366"/>
    <n v="393"/>
    <n v="6.1"/>
    <n v="6.55"/>
    <n v="0.45000000000000018"/>
  </r>
  <r>
    <x v="0"/>
    <s v="4/29/2016 12:00:00 AM"/>
    <n v="1"/>
    <n v="341"/>
    <n v="354"/>
    <n v="5.6833333333333336"/>
    <n v="5.9"/>
    <n v="0.21666666666666679"/>
  </r>
  <r>
    <x v="0"/>
    <s v="4/30/2016 12:00:00 AM"/>
    <n v="1"/>
    <n v="404"/>
    <n v="425"/>
    <n v="6.7333333333333334"/>
    <n v="7.083333333333333"/>
    <n v="0.34999999999999964"/>
  </r>
  <r>
    <x v="0"/>
    <d v="2016-01-05T00:00:00"/>
    <n v="1"/>
    <n v="369"/>
    <n v="396"/>
    <n v="6.15"/>
    <n v="6.6"/>
    <n v="0.44999999999999929"/>
  </r>
  <r>
    <x v="0"/>
    <d v="2016-02-05T00:00:00"/>
    <n v="1"/>
    <n v="277"/>
    <n v="309"/>
    <n v="4.6166666666666663"/>
    <n v="5.15"/>
    <n v="0.5333333333333341"/>
  </r>
  <r>
    <x v="0"/>
    <d v="2016-03-05T00:00:00"/>
    <n v="1"/>
    <n v="273"/>
    <n v="296"/>
    <n v="4.55"/>
    <n v="4.9333333333333336"/>
    <n v="0.38333333333333375"/>
  </r>
  <r>
    <x v="0"/>
    <d v="2016-05-05T00:00:00"/>
    <n v="1"/>
    <n v="247"/>
    <n v="264"/>
    <n v="4.1166666666666663"/>
    <n v="4.4000000000000004"/>
    <n v="0.2833333333333341"/>
  </r>
  <r>
    <x v="0"/>
    <d v="2016-06-05T00:00:00"/>
    <n v="1"/>
    <n v="334"/>
    <n v="367"/>
    <n v="5.5666666666666664"/>
    <n v="6.1166666666666663"/>
    <n v="0.54999999999999982"/>
  </r>
  <r>
    <x v="0"/>
    <d v="2016-07-05T00:00:00"/>
    <n v="1"/>
    <n v="331"/>
    <n v="349"/>
    <n v="5.5166666666666666"/>
    <n v="5.8166666666666664"/>
    <n v="0.29999999999999982"/>
  </r>
  <r>
    <x v="0"/>
    <d v="2016-08-05T00:00:00"/>
    <n v="1"/>
    <n v="594"/>
    <n v="611"/>
    <n v="9.9"/>
    <n v="10.183333333333334"/>
    <n v="0.28333333333333321"/>
  </r>
  <r>
    <x v="0"/>
    <d v="2016-09-05T00:00:00"/>
    <n v="1"/>
    <n v="338"/>
    <n v="342"/>
    <n v="5.6333333333333337"/>
    <n v="5.7"/>
    <n v="6.666666666666643E-2"/>
  </r>
  <r>
    <x v="0"/>
    <d v="2016-10-05T00:00:00"/>
    <n v="1"/>
    <n v="383"/>
    <n v="403"/>
    <n v="6.3833333333333337"/>
    <n v="6.7166666666666668"/>
    <n v="0.33333333333333304"/>
  </r>
  <r>
    <x v="0"/>
    <d v="2016-11-05T00:00:00"/>
    <n v="1"/>
    <n v="285"/>
    <n v="306"/>
    <n v="4.75"/>
    <n v="5.0999999999999996"/>
    <n v="0.34999999999999964"/>
  </r>
  <r>
    <x v="1"/>
    <s v="4/29/2016 12:00:00 AM"/>
    <n v="1"/>
    <n v="119"/>
    <n v="127"/>
    <n v="1.9833333333333334"/>
    <n v="2.1166666666666667"/>
    <n v="0.1333333333333333"/>
  </r>
  <r>
    <x v="1"/>
    <s v="4/30/2016 12:00:00 AM"/>
    <n v="1"/>
    <n v="124"/>
    <n v="142"/>
    <n v="2.0666666666666669"/>
    <n v="2.3666666666666667"/>
    <n v="0.29999999999999982"/>
  </r>
  <r>
    <x v="1"/>
    <d v="2016-02-05T00:00:00"/>
    <n v="1"/>
    <n v="796"/>
    <n v="961"/>
    <n v="13.266666666666667"/>
    <n v="16.016666666666666"/>
    <n v="2.7499999999999982"/>
  </r>
  <r>
    <x v="1"/>
    <d v="2016-08-05T00:00:00"/>
    <n v="1"/>
    <n v="137"/>
    <n v="154"/>
    <n v="2.2833333333333332"/>
    <n v="2.5666666666666669"/>
    <n v="0.28333333333333366"/>
  </r>
  <r>
    <x v="2"/>
    <s v="4/15/2016 12:00:00 AM"/>
    <n v="1"/>
    <n v="644"/>
    <n v="961"/>
    <n v="10.733333333333333"/>
    <n v="16.016666666666666"/>
    <n v="5.2833333333333332"/>
  </r>
  <r>
    <x v="2"/>
    <s v="4/30/2016 12:00:00 AM"/>
    <n v="1"/>
    <n v="722"/>
    <n v="961"/>
    <n v="12.033333333333333"/>
    <n v="16.016666666666666"/>
    <n v="3.9833333333333325"/>
  </r>
  <r>
    <x v="2"/>
    <d v="2016-01-05T00:00:00"/>
    <n v="1"/>
    <n v="590"/>
    <n v="961"/>
    <n v="9.8333333333333339"/>
    <n v="16.016666666666666"/>
    <n v="6.1833333333333318"/>
  </r>
  <r>
    <x v="3"/>
    <d v="2016-12-04T00:00:00"/>
    <n v="3"/>
    <n v="750"/>
    <n v="775"/>
    <n v="12.5"/>
    <n v="12.916666666666666"/>
    <n v="0.41666666666666607"/>
  </r>
  <r>
    <x v="3"/>
    <s v="4/13/2016 12:00:00 AM"/>
    <n v="1"/>
    <n v="398"/>
    <n v="422"/>
    <n v="6.6333333333333337"/>
    <n v="7.0333333333333332"/>
    <n v="0.39999999999999947"/>
  </r>
  <r>
    <x v="3"/>
    <s v="4/15/2016 12:00:00 AM"/>
    <n v="2"/>
    <n v="475"/>
    <n v="499"/>
    <n v="7.916666666666667"/>
    <n v="8.3166666666666664"/>
    <n v="0.39999999999999947"/>
  </r>
  <r>
    <x v="3"/>
    <s v="4/26/2016 12:00:00 AM"/>
    <n v="1"/>
    <n v="296"/>
    <n v="315"/>
    <n v="4.9333333333333336"/>
    <n v="5.25"/>
    <n v="0.31666666666666643"/>
  </r>
  <r>
    <x v="3"/>
    <s v="4/28/2016 12:00:00 AM"/>
    <n v="1"/>
    <n v="166"/>
    <n v="178"/>
    <n v="2.7666666666666666"/>
    <n v="2.9666666666666668"/>
    <n v="0.20000000000000018"/>
  </r>
  <r>
    <x v="4"/>
    <d v="2016-12-04T00:00:00"/>
    <n v="1"/>
    <n v="503"/>
    <n v="546"/>
    <n v="8.3833333333333329"/>
    <n v="9.1"/>
    <n v="0.71666666666666679"/>
  </r>
  <r>
    <x v="4"/>
    <s v="4/13/2016 12:00:00 AM"/>
    <n v="1"/>
    <n v="531"/>
    <n v="565"/>
    <n v="8.85"/>
    <n v="9.4166666666666661"/>
    <n v="0.56666666666666643"/>
  </r>
  <r>
    <x v="4"/>
    <s v="4/14/2016 12:00:00 AM"/>
    <n v="1"/>
    <n v="545"/>
    <n v="568"/>
    <n v="9.0833333333333339"/>
    <n v="9.4666666666666668"/>
    <n v="0.38333333333333286"/>
  </r>
  <r>
    <x v="4"/>
    <s v="4/15/2016 12:00:00 AM"/>
    <n v="1"/>
    <n v="523"/>
    <n v="573"/>
    <n v="8.7166666666666668"/>
    <n v="9.5500000000000007"/>
    <n v="0.83333333333333393"/>
  </r>
  <r>
    <x v="4"/>
    <s v="4/16/2016 12:00:00 AM"/>
    <n v="1"/>
    <n v="524"/>
    <n v="567"/>
    <n v="8.7333333333333325"/>
    <n v="9.4499999999999993"/>
    <n v="0.71666666666666679"/>
  </r>
  <r>
    <x v="4"/>
    <s v="4/17/2016 12:00:00 AM"/>
    <n v="1"/>
    <n v="437"/>
    <n v="498"/>
    <n v="7.2833333333333332"/>
    <n v="8.3000000000000007"/>
    <n v="1.0166666666666675"/>
  </r>
  <r>
    <x v="4"/>
    <s v="4/19/2016 12:00:00 AM"/>
    <n v="1"/>
    <n v="498"/>
    <n v="540"/>
    <n v="8.3000000000000007"/>
    <n v="9"/>
    <n v="0.69999999999999929"/>
  </r>
  <r>
    <x v="4"/>
    <s v="4/20/2016 12:00:00 AM"/>
    <n v="1"/>
    <n v="461"/>
    <n v="510"/>
    <n v="7.6833333333333336"/>
    <n v="8.5"/>
    <n v="0.81666666666666643"/>
  </r>
  <r>
    <x v="4"/>
    <s v="4/21/2016 12:00:00 AM"/>
    <n v="1"/>
    <n v="477"/>
    <n v="514"/>
    <n v="7.95"/>
    <n v="8.5666666666666664"/>
    <n v="0.61666666666666625"/>
  </r>
  <r>
    <x v="4"/>
    <s v="4/22/2016 12:00:00 AM"/>
    <n v="1"/>
    <n v="520"/>
    <n v="545"/>
    <n v="8.6666666666666661"/>
    <n v="9.0833333333333339"/>
    <n v="0.41666666666666785"/>
  </r>
  <r>
    <x v="4"/>
    <s v="4/23/2016 12:00:00 AM"/>
    <n v="1"/>
    <n v="522"/>
    <n v="554"/>
    <n v="8.6999999999999993"/>
    <n v="9.2333333333333325"/>
    <n v="0.53333333333333321"/>
  </r>
  <r>
    <x v="4"/>
    <s v="4/24/2016 12:00:00 AM"/>
    <n v="1"/>
    <n v="555"/>
    <n v="591"/>
    <n v="9.25"/>
    <n v="9.85"/>
    <n v="0.59999999999999964"/>
  </r>
  <r>
    <x v="4"/>
    <s v="4/25/2016 12:00:00 AM"/>
    <n v="1"/>
    <n v="506"/>
    <n v="531"/>
    <n v="8.4333333333333336"/>
    <n v="8.85"/>
    <n v="0.41666666666666607"/>
  </r>
  <r>
    <x v="4"/>
    <s v="4/27/2016 12:00:00 AM"/>
    <n v="1"/>
    <n v="508"/>
    <n v="545"/>
    <n v="8.4666666666666668"/>
    <n v="9.0833333333333339"/>
    <n v="0.61666666666666714"/>
  </r>
  <r>
    <x v="4"/>
    <s v="4/28/2016 12:00:00 AM"/>
    <n v="1"/>
    <n v="513"/>
    <n v="545"/>
    <n v="8.5500000000000007"/>
    <n v="9.0833333333333339"/>
    <n v="0.53333333333333321"/>
  </r>
  <r>
    <x v="4"/>
    <s v="4/29/2016 12:00:00 AM"/>
    <n v="1"/>
    <n v="490"/>
    <n v="510"/>
    <n v="8.1666666666666661"/>
    <n v="8.5"/>
    <n v="0.33333333333333393"/>
  </r>
  <r>
    <x v="4"/>
    <s v="4/30/2016 12:00:00 AM"/>
    <n v="1"/>
    <n v="573"/>
    <n v="607"/>
    <n v="9.5500000000000007"/>
    <n v="10.116666666666667"/>
    <n v="0.56666666666666643"/>
  </r>
  <r>
    <x v="4"/>
    <d v="2016-01-05T00:00:00"/>
    <n v="1"/>
    <n v="527"/>
    <n v="546"/>
    <n v="8.7833333333333332"/>
    <n v="9.1"/>
    <n v="0.31666666666666643"/>
  </r>
  <r>
    <x v="4"/>
    <d v="2016-02-05T00:00:00"/>
    <n v="1"/>
    <n v="511"/>
    <n v="543"/>
    <n v="8.5166666666666675"/>
    <n v="9.0500000000000007"/>
    <n v="0.53333333333333321"/>
  </r>
  <r>
    <x v="4"/>
    <d v="2016-04-05T00:00:00"/>
    <n v="1"/>
    <n v="538"/>
    <n v="560"/>
    <n v="8.9666666666666668"/>
    <n v="9.3333333333333339"/>
    <n v="0.36666666666666714"/>
  </r>
  <r>
    <x v="4"/>
    <d v="2016-05-05T00:00:00"/>
    <n v="1"/>
    <n v="468"/>
    <n v="485"/>
    <n v="7.8"/>
    <n v="8.0833333333333339"/>
    <n v="0.2833333333333341"/>
  </r>
  <r>
    <x v="4"/>
    <d v="2016-06-05T00:00:00"/>
    <n v="1"/>
    <n v="524"/>
    <n v="548"/>
    <n v="8.7333333333333325"/>
    <n v="9.1333333333333329"/>
    <n v="0.40000000000000036"/>
  </r>
  <r>
    <x v="4"/>
    <d v="2016-07-05T00:00:00"/>
    <n v="1"/>
    <n v="511"/>
    <n v="521"/>
    <n v="8.5166666666666675"/>
    <n v="8.6833333333333336"/>
    <n v="0.16666666666666607"/>
  </r>
  <r>
    <x v="4"/>
    <d v="2016-08-05T00:00:00"/>
    <n v="1"/>
    <n v="541"/>
    <n v="568"/>
    <n v="9.0166666666666675"/>
    <n v="9.4666666666666668"/>
    <n v="0.44999999999999929"/>
  </r>
  <r>
    <x v="4"/>
    <d v="2016-09-05T00:00:00"/>
    <n v="1"/>
    <n v="531"/>
    <n v="556"/>
    <n v="8.85"/>
    <n v="9.2666666666666675"/>
    <n v="0.41666666666666785"/>
  </r>
  <r>
    <x v="4"/>
    <d v="2016-10-05T00:00:00"/>
    <n v="1"/>
    <n v="357"/>
    <n v="380"/>
    <n v="5.95"/>
    <n v="6.333333333333333"/>
    <n v="0.38333333333333286"/>
  </r>
  <r>
    <x v="4"/>
    <d v="2016-11-05T00:00:00"/>
    <n v="1"/>
    <n v="523"/>
    <n v="553"/>
    <n v="8.7166666666666668"/>
    <n v="9.2166666666666668"/>
    <n v="0.5"/>
  </r>
  <r>
    <x v="4"/>
    <d v="2016-12-05T00:00:00"/>
    <n v="1"/>
    <n v="456"/>
    <n v="485"/>
    <n v="7.6"/>
    <n v="8.0833333333333339"/>
    <n v="0.48333333333333428"/>
  </r>
  <r>
    <x v="5"/>
    <s v="4/23/2016 12:00:00 AM"/>
    <n v="1"/>
    <n v="61"/>
    <n v="69"/>
    <n v="1.0166666666666666"/>
    <n v="1.1499999999999999"/>
    <n v="0.1333333333333333"/>
  </r>
  <r>
    <x v="6"/>
    <s v="4/13/2016 12:00:00 AM"/>
    <n v="1"/>
    <n v="467"/>
    <n v="531"/>
    <n v="7.7833333333333332"/>
    <n v="8.85"/>
    <n v="1.0666666666666664"/>
  </r>
  <r>
    <x v="6"/>
    <s v="4/14/2016 12:00:00 AM"/>
    <n v="1"/>
    <n v="445"/>
    <n v="489"/>
    <n v="7.416666666666667"/>
    <n v="8.15"/>
    <n v="0.73333333333333339"/>
  </r>
  <r>
    <x v="6"/>
    <s v="4/15/2016 12:00:00 AM"/>
    <n v="1"/>
    <n v="452"/>
    <n v="504"/>
    <n v="7.5333333333333332"/>
    <n v="8.4"/>
    <n v="0.86666666666666714"/>
  </r>
  <r>
    <x v="6"/>
    <s v="4/17/2016 12:00:00 AM"/>
    <n v="1"/>
    <n v="556"/>
    <n v="602"/>
    <n v="9.2666666666666675"/>
    <n v="10.033333333333333"/>
    <n v="0.76666666666666572"/>
  </r>
  <r>
    <x v="6"/>
    <s v="4/18/2016 12:00:00 AM"/>
    <n v="1"/>
    <n v="500"/>
    <n v="557"/>
    <n v="8.3333333333333339"/>
    <n v="9.2833333333333332"/>
    <n v="0.94999999999999929"/>
  </r>
  <r>
    <x v="6"/>
    <s v="4/19/2016 12:00:00 AM"/>
    <n v="1"/>
    <n v="465"/>
    <n v="514"/>
    <n v="7.75"/>
    <n v="8.5666666666666664"/>
    <n v="0.81666666666666643"/>
  </r>
  <r>
    <x v="6"/>
    <s v="4/21/2016 12:00:00 AM"/>
    <n v="1"/>
    <n v="460"/>
    <n v="484"/>
    <n v="7.666666666666667"/>
    <n v="8.0666666666666664"/>
    <n v="0.39999999999999947"/>
  </r>
  <r>
    <x v="6"/>
    <s v="4/22/2016 12:00:00 AM"/>
    <n v="1"/>
    <n v="405"/>
    <n v="461"/>
    <n v="6.75"/>
    <n v="7.6833333333333336"/>
    <n v="0.93333333333333357"/>
  </r>
  <r>
    <x v="6"/>
    <s v="4/23/2016 12:00:00 AM"/>
    <n v="1"/>
    <n v="374"/>
    <n v="386"/>
    <n v="6.2333333333333334"/>
    <n v="6.4333333333333336"/>
    <n v="0.20000000000000018"/>
  </r>
  <r>
    <x v="6"/>
    <s v="4/24/2016 12:00:00 AM"/>
    <n v="1"/>
    <n v="442"/>
    <n v="459"/>
    <n v="7.3666666666666663"/>
    <n v="7.65"/>
    <n v="0.2833333333333341"/>
  </r>
  <r>
    <x v="6"/>
    <s v="4/25/2016 12:00:00 AM"/>
    <n v="1"/>
    <n v="433"/>
    <n v="471"/>
    <n v="7.2166666666666668"/>
    <n v="7.85"/>
    <n v="0.63333333333333286"/>
  </r>
  <r>
    <x v="6"/>
    <s v="4/26/2016 12:00:00 AM"/>
    <n v="1"/>
    <n v="436"/>
    <n v="490"/>
    <n v="7.2666666666666666"/>
    <n v="8.1666666666666661"/>
    <n v="0.89999999999999947"/>
  </r>
  <r>
    <x v="6"/>
    <s v="4/27/2016 12:00:00 AM"/>
    <n v="1"/>
    <n v="448"/>
    <n v="499"/>
    <n v="7.4666666666666668"/>
    <n v="8.3166666666666664"/>
    <n v="0.84999999999999964"/>
  </r>
  <r>
    <x v="6"/>
    <s v="4/28/2016 12:00:00 AM"/>
    <n v="1"/>
    <n v="408"/>
    <n v="450"/>
    <n v="6.8"/>
    <n v="7.5"/>
    <n v="0.70000000000000018"/>
  </r>
  <r>
    <x v="6"/>
    <s v="4/29/2016 12:00:00 AM"/>
    <n v="1"/>
    <n v="411"/>
    <n v="473"/>
    <n v="6.85"/>
    <n v="7.8833333333333337"/>
    <n v="1.0333333333333341"/>
  </r>
  <r>
    <x v="7"/>
    <d v="2016-12-04T00:00:00"/>
    <n v="1"/>
    <n v="274"/>
    <n v="469"/>
    <n v="4.5666666666666664"/>
    <n v="7.8166666666666664"/>
    <n v="3.25"/>
  </r>
  <r>
    <x v="7"/>
    <s v="4/13/2016 12:00:00 AM"/>
    <n v="2"/>
    <n v="295"/>
    <n v="456"/>
    <n v="4.916666666666667"/>
    <n v="7.6"/>
    <n v="2.6833333333333327"/>
  </r>
  <r>
    <x v="7"/>
    <s v="4/14/2016 12:00:00 AM"/>
    <n v="1"/>
    <n v="291"/>
    <n v="397"/>
    <n v="4.8499999999999996"/>
    <n v="6.6166666666666663"/>
    <n v="1.7666666666666666"/>
  </r>
  <r>
    <x v="7"/>
    <s v="4/15/2016 12:00:00 AM"/>
    <n v="1"/>
    <n v="424"/>
    <n v="556"/>
    <n v="7.0666666666666664"/>
    <n v="9.2666666666666675"/>
    <n v="2.2000000000000011"/>
  </r>
  <r>
    <x v="7"/>
    <s v="4/16/2016 12:00:00 AM"/>
    <n v="1"/>
    <n v="283"/>
    <n v="510"/>
    <n v="4.7166666666666668"/>
    <n v="8.5"/>
    <n v="3.7833333333333332"/>
  </r>
  <r>
    <x v="7"/>
    <s v="4/17/2016 12:00:00 AM"/>
    <n v="1"/>
    <n v="381"/>
    <n v="566"/>
    <n v="6.35"/>
    <n v="9.4333333333333336"/>
    <n v="3.0833333333333339"/>
  </r>
  <r>
    <x v="7"/>
    <s v="4/18/2016 12:00:00 AM"/>
    <n v="2"/>
    <n v="412"/>
    <n v="522"/>
    <n v="6.8666666666666663"/>
    <n v="8.6999999999999993"/>
    <n v="1.833333333333333"/>
  </r>
  <r>
    <x v="7"/>
    <s v="4/19/2016 12:00:00 AM"/>
    <n v="1"/>
    <n v="219"/>
    <n v="395"/>
    <n v="3.65"/>
    <n v="6.583333333333333"/>
    <n v="2.9333333333333331"/>
  </r>
  <r>
    <x v="7"/>
    <s v="4/20/2016 12:00:00 AM"/>
    <n v="2"/>
    <n v="152"/>
    <n v="305"/>
    <n v="2.5333333333333332"/>
    <n v="5.083333333333333"/>
    <n v="2.5499999999999998"/>
  </r>
  <r>
    <x v="7"/>
    <s v="4/21/2016 12:00:00 AM"/>
    <n v="1"/>
    <n v="332"/>
    <n v="512"/>
    <n v="5.5333333333333332"/>
    <n v="8.5333333333333332"/>
    <n v="3"/>
  </r>
  <r>
    <x v="7"/>
    <s v="4/22/2016 12:00:00 AM"/>
    <n v="1"/>
    <n v="355"/>
    <n v="476"/>
    <n v="5.916666666666667"/>
    <n v="7.9333333333333336"/>
    <n v="2.0166666666666666"/>
  </r>
  <r>
    <x v="7"/>
    <s v="4/23/2016 12:00:00 AM"/>
    <n v="1"/>
    <n v="235"/>
    <n v="372"/>
    <n v="3.9166666666666665"/>
    <n v="6.2"/>
    <n v="2.2833333333333337"/>
  </r>
  <r>
    <x v="7"/>
    <s v="4/24/2016 12:00:00 AM"/>
    <n v="1"/>
    <n v="310"/>
    <n v="526"/>
    <n v="5.166666666666667"/>
    <n v="8.7666666666666675"/>
    <n v="3.6000000000000005"/>
  </r>
  <r>
    <x v="7"/>
    <s v="4/25/2016 12:00:00 AM"/>
    <n v="1"/>
    <n v="262"/>
    <n v="467"/>
    <n v="4.3666666666666663"/>
    <n v="7.7833333333333332"/>
    <n v="3.416666666666667"/>
  </r>
  <r>
    <x v="7"/>
    <s v="4/26/2016 12:00:00 AM"/>
    <n v="1"/>
    <n v="250"/>
    <n v="371"/>
    <n v="4.166666666666667"/>
    <n v="6.1833333333333336"/>
    <n v="2.0166666666666666"/>
  </r>
  <r>
    <x v="7"/>
    <s v="4/27/2016 12:00:00 AM"/>
    <n v="1"/>
    <n v="349"/>
    <n v="540"/>
    <n v="5.8166666666666664"/>
    <n v="9"/>
    <n v="3.1833333333333336"/>
  </r>
  <r>
    <x v="7"/>
    <s v="4/28/2016 12:00:00 AM"/>
    <n v="1"/>
    <n v="261"/>
    <n v="423"/>
    <n v="4.3499999999999996"/>
    <n v="7.05"/>
    <n v="2.7"/>
  </r>
  <r>
    <x v="7"/>
    <s v="4/29/2016 12:00:00 AM"/>
    <n v="1"/>
    <n v="333"/>
    <n v="478"/>
    <n v="5.55"/>
    <n v="7.9666666666666668"/>
    <n v="2.416666666666667"/>
  </r>
  <r>
    <x v="7"/>
    <s v="4/30/2016 12:00:00 AM"/>
    <n v="1"/>
    <n v="237"/>
    <n v="382"/>
    <n v="3.95"/>
    <n v="6.3666666666666663"/>
    <n v="2.4166666666666661"/>
  </r>
  <r>
    <x v="7"/>
    <d v="2016-01-05T00:00:00"/>
    <n v="1"/>
    <n v="383"/>
    <n v="626"/>
    <n v="6.3833333333333337"/>
    <n v="10.433333333333334"/>
    <n v="4.05"/>
  </r>
  <r>
    <x v="7"/>
    <d v="2016-02-05T00:00:00"/>
    <n v="1"/>
    <n v="230"/>
    <n v="384"/>
    <n v="3.8333333333333335"/>
    <n v="6.4"/>
    <n v="2.5666666666666669"/>
  </r>
  <r>
    <x v="7"/>
    <d v="2016-03-05T00:00:00"/>
    <n v="1"/>
    <n v="292"/>
    <n v="500"/>
    <n v="4.8666666666666663"/>
    <n v="8.3333333333333339"/>
    <n v="3.4666666666666677"/>
  </r>
  <r>
    <x v="7"/>
    <d v="2016-04-05T00:00:00"/>
    <n v="1"/>
    <n v="213"/>
    <n v="336"/>
    <n v="3.55"/>
    <n v="5.6"/>
    <n v="2.0499999999999998"/>
  </r>
  <r>
    <x v="7"/>
    <d v="2016-05-05T00:00:00"/>
    <n v="1"/>
    <n v="318"/>
    <n v="480"/>
    <n v="5.3"/>
    <n v="8"/>
    <n v="2.7"/>
  </r>
  <r>
    <x v="7"/>
    <d v="2016-06-05T00:00:00"/>
    <n v="1"/>
    <n v="323"/>
    <n v="512"/>
    <n v="5.3833333333333337"/>
    <n v="8.5333333333333332"/>
    <n v="3.1499999999999995"/>
  </r>
  <r>
    <x v="7"/>
    <d v="2016-07-05T00:00:00"/>
    <n v="1"/>
    <n v="237"/>
    <n v="443"/>
    <n v="3.95"/>
    <n v="7.3833333333333337"/>
    <n v="3.4333333333333336"/>
  </r>
  <r>
    <x v="7"/>
    <d v="2016-08-05T00:00:00"/>
    <n v="2"/>
    <n v="259"/>
    <n v="456"/>
    <n v="4.3166666666666664"/>
    <n v="7.6"/>
    <n v="3.2833333333333332"/>
  </r>
  <r>
    <x v="7"/>
    <d v="2016-10-05T00:00:00"/>
    <n v="1"/>
    <n v="312"/>
    <n v="452"/>
    <n v="5.2"/>
    <n v="7.5333333333333332"/>
    <n v="2.333333333333333"/>
  </r>
  <r>
    <x v="8"/>
    <d v="2016-12-04T00:00:00"/>
    <n v="1"/>
    <n v="501"/>
    <n v="541"/>
    <n v="8.35"/>
    <n v="9.0166666666666675"/>
    <n v="0.66666666666666785"/>
  </r>
  <r>
    <x v="8"/>
    <s v="4/16/2016 12:00:00 AM"/>
    <n v="1"/>
    <n v="77"/>
    <n v="77"/>
    <n v="1.2833333333333334"/>
    <n v="1.2833333333333334"/>
    <n v="0"/>
  </r>
  <r>
    <x v="8"/>
    <d v="2016-03-05T00:00:00"/>
    <n v="1"/>
    <n v="322"/>
    <n v="332"/>
    <n v="5.3666666666666663"/>
    <n v="5.5333333333333332"/>
    <n v="0.16666666666666696"/>
  </r>
  <r>
    <x v="8"/>
    <d v="2016-04-05T00:00:00"/>
    <n v="1"/>
    <n v="478"/>
    <n v="536"/>
    <n v="7.9666666666666668"/>
    <n v="8.9333333333333336"/>
    <n v="0.96666666666666679"/>
  </r>
  <r>
    <x v="8"/>
    <d v="2016-05-05T00:00:00"/>
    <n v="1"/>
    <n v="226"/>
    <n v="248"/>
    <n v="3.7666666666666666"/>
    <n v="4.1333333333333337"/>
    <n v="0.36666666666666714"/>
  </r>
  <r>
    <x v="8"/>
    <d v="2016-06-05T00:00:00"/>
    <n v="1"/>
    <n v="385"/>
    <n v="408"/>
    <n v="6.416666666666667"/>
    <n v="6.8"/>
    <n v="0.38333333333333286"/>
  </r>
  <r>
    <x v="8"/>
    <d v="2016-08-05T00:00:00"/>
    <n v="1"/>
    <n v="364"/>
    <n v="402"/>
    <n v="6.0666666666666664"/>
    <n v="6.7"/>
    <n v="0.63333333333333375"/>
  </r>
  <r>
    <x v="8"/>
    <d v="2016-10-05T00:00:00"/>
    <n v="1"/>
    <n v="442"/>
    <n v="494"/>
    <n v="7.3666666666666663"/>
    <n v="8.2333333333333325"/>
    <n v="0.86666666666666625"/>
  </r>
  <r>
    <x v="9"/>
    <s v="4/14/2016 12:00:00 AM"/>
    <n v="1"/>
    <n v="535"/>
    <n v="557"/>
    <n v="8.9166666666666661"/>
    <n v="9.2833333333333332"/>
    <n v="0.36666666666666714"/>
  </r>
  <r>
    <x v="9"/>
    <s v="4/15/2016 12:00:00 AM"/>
    <n v="1"/>
    <n v="465"/>
    <n v="491"/>
    <n v="7.75"/>
    <n v="8.1833333333333336"/>
    <n v="0.43333333333333357"/>
  </r>
  <r>
    <x v="9"/>
    <s v="4/16/2016 12:00:00 AM"/>
    <n v="1"/>
    <n v="506"/>
    <n v="522"/>
    <n v="8.4333333333333336"/>
    <n v="8.6999999999999993"/>
    <n v="0.26666666666666572"/>
  </r>
  <r>
    <x v="9"/>
    <s v="4/18/2016 12:00:00 AM"/>
    <n v="1"/>
    <n v="515"/>
    <n v="551"/>
    <n v="8.5833333333333339"/>
    <n v="9.1833333333333336"/>
    <n v="0.59999999999999964"/>
  </r>
  <r>
    <x v="9"/>
    <s v="4/19/2016 12:00:00 AM"/>
    <n v="2"/>
    <n v="461"/>
    <n v="498"/>
    <n v="7.6833333333333336"/>
    <n v="8.3000000000000007"/>
    <n v="0.61666666666666714"/>
  </r>
  <r>
    <x v="9"/>
    <s v="4/20/2016 12:00:00 AM"/>
    <n v="1"/>
    <n v="523"/>
    <n v="543"/>
    <n v="8.7166666666666668"/>
    <n v="9.0500000000000007"/>
    <n v="0.33333333333333393"/>
  </r>
  <r>
    <x v="9"/>
    <s v="4/21/2016 12:00:00 AM"/>
    <n v="1"/>
    <n v="59"/>
    <n v="65"/>
    <n v="0.98333333333333328"/>
    <n v="1.0833333333333333"/>
    <n v="9.9999999999999978E-2"/>
  </r>
  <r>
    <x v="9"/>
    <s v="4/22/2016 12:00:00 AM"/>
    <n v="1"/>
    <n v="533"/>
    <n v="550"/>
    <n v="8.8833333333333329"/>
    <n v="9.1666666666666661"/>
    <n v="0.28333333333333321"/>
  </r>
  <r>
    <x v="9"/>
    <s v="4/23/2016 12:00:00 AM"/>
    <n v="1"/>
    <n v="692"/>
    <n v="722"/>
    <n v="11.533333333333333"/>
    <n v="12.033333333333333"/>
    <n v="0.5"/>
  </r>
  <r>
    <x v="9"/>
    <s v="4/24/2016 12:00:00 AM"/>
    <n v="1"/>
    <n v="467"/>
    <n v="501"/>
    <n v="7.7833333333333332"/>
    <n v="8.35"/>
    <n v="0.56666666666666643"/>
  </r>
  <r>
    <x v="9"/>
    <s v="4/25/2016 12:00:00 AM"/>
    <n v="1"/>
    <n v="488"/>
    <n v="506"/>
    <n v="8.1333333333333329"/>
    <n v="8.4333333333333336"/>
    <n v="0.30000000000000071"/>
  </r>
  <r>
    <x v="9"/>
    <s v="4/26/2016 12:00:00 AM"/>
    <n v="1"/>
    <n v="505"/>
    <n v="516"/>
    <n v="8.4166666666666661"/>
    <n v="8.6"/>
    <n v="0.18333333333333357"/>
  </r>
  <r>
    <x v="9"/>
    <s v="4/27/2016 12:00:00 AM"/>
    <n v="1"/>
    <n v="286"/>
    <n v="307"/>
    <n v="4.7666666666666666"/>
    <n v="5.1166666666666663"/>
    <n v="0.34999999999999964"/>
  </r>
  <r>
    <x v="9"/>
    <s v="4/28/2016 12:00:00 AM"/>
    <n v="1"/>
    <n v="497"/>
    <n v="522"/>
    <n v="8.2833333333333332"/>
    <n v="8.6999999999999993"/>
    <n v="0.41666666666666607"/>
  </r>
  <r>
    <x v="9"/>
    <s v="4/29/2016 12:00:00 AM"/>
    <n v="1"/>
    <n v="523"/>
    <n v="546"/>
    <n v="8.7166666666666668"/>
    <n v="9.1"/>
    <n v="0.38333333333333286"/>
  </r>
  <r>
    <x v="9"/>
    <s v="4/30/2016 12:00:00 AM"/>
    <n v="1"/>
    <n v="490"/>
    <n v="516"/>
    <n v="8.1666666666666661"/>
    <n v="8.6"/>
    <n v="0.43333333333333357"/>
  </r>
  <r>
    <x v="9"/>
    <d v="2016-01-05T00:00:00"/>
    <n v="1"/>
    <n v="484"/>
    <n v="500"/>
    <n v="8.0666666666666664"/>
    <n v="8.3333333333333339"/>
    <n v="0.2666666666666675"/>
  </r>
  <r>
    <x v="9"/>
    <d v="2016-02-05T00:00:00"/>
    <n v="1"/>
    <n v="478"/>
    <n v="506"/>
    <n v="7.9666666666666668"/>
    <n v="8.4333333333333336"/>
    <n v="0.46666666666666679"/>
  </r>
  <r>
    <x v="9"/>
    <d v="2016-03-05T00:00:00"/>
    <n v="1"/>
    <n v="474"/>
    <n v="512"/>
    <n v="7.9"/>
    <n v="8.5333333333333332"/>
    <n v="0.63333333333333286"/>
  </r>
  <r>
    <x v="9"/>
    <d v="2016-06-05T00:00:00"/>
    <n v="1"/>
    <n v="450"/>
    <n v="491"/>
    <n v="7.5"/>
    <n v="8.1833333333333336"/>
    <n v="0.68333333333333357"/>
  </r>
  <r>
    <x v="9"/>
    <d v="2016-07-05T00:00:00"/>
    <n v="1"/>
    <n v="507"/>
    <n v="530"/>
    <n v="8.4499999999999993"/>
    <n v="8.8333333333333339"/>
    <n v="0.38333333333333464"/>
  </r>
  <r>
    <x v="9"/>
    <d v="2016-08-05T00:00:00"/>
    <n v="1"/>
    <n v="602"/>
    <n v="638"/>
    <n v="10.033333333333333"/>
    <n v="10.633333333333333"/>
    <n v="0.59999999999999964"/>
  </r>
  <r>
    <x v="9"/>
    <d v="2016-09-05T00:00:00"/>
    <n v="1"/>
    <n v="535"/>
    <n v="565"/>
    <n v="8.9166666666666661"/>
    <n v="9.4166666666666661"/>
    <n v="0.5"/>
  </r>
  <r>
    <x v="9"/>
    <d v="2016-10-05T00:00:00"/>
    <n v="1"/>
    <n v="487"/>
    <n v="517"/>
    <n v="8.1166666666666671"/>
    <n v="8.6166666666666671"/>
    <n v="0.5"/>
  </r>
  <r>
    <x v="9"/>
    <d v="2016-11-05T00:00:00"/>
    <n v="1"/>
    <n v="529"/>
    <n v="558"/>
    <n v="8.8166666666666664"/>
    <n v="9.3000000000000007"/>
    <n v="0.48333333333333428"/>
  </r>
  <r>
    <x v="9"/>
    <d v="2016-12-05T00:00:00"/>
    <n v="1"/>
    <n v="302"/>
    <n v="321"/>
    <n v="5.0333333333333332"/>
    <n v="5.35"/>
    <n v="0.31666666666666643"/>
  </r>
  <r>
    <x v="10"/>
    <s v="4/15/2016 12:00:00 AM"/>
    <n v="1"/>
    <n v="499"/>
    <n v="526"/>
    <n v="8.3166666666666664"/>
    <n v="8.7666666666666675"/>
    <n v="0.45000000000000107"/>
  </r>
  <r>
    <x v="10"/>
    <s v="4/16/2016 12:00:00 AM"/>
    <n v="2"/>
    <n v="426"/>
    <n v="448"/>
    <n v="7.1"/>
    <n v="7.4666666666666668"/>
    <n v="0.36666666666666714"/>
  </r>
  <r>
    <x v="10"/>
    <s v="4/17/2016 12:00:00 AM"/>
    <n v="2"/>
    <n v="619"/>
    <n v="641"/>
    <n v="10.316666666666666"/>
    <n v="10.683333333333334"/>
    <n v="0.36666666666666714"/>
  </r>
  <r>
    <x v="10"/>
    <s v="4/18/2016 12:00:00 AM"/>
    <n v="1"/>
    <n v="99"/>
    <n v="104"/>
    <n v="1.65"/>
    <n v="1.7333333333333334"/>
    <n v="8.3333333333333481E-2"/>
  </r>
  <r>
    <x v="10"/>
    <s v="4/19/2016 12:00:00 AM"/>
    <n v="1"/>
    <n v="329"/>
    <n v="338"/>
    <n v="5.4833333333333334"/>
    <n v="5.6333333333333337"/>
    <n v="0.15000000000000036"/>
  </r>
  <r>
    <x v="10"/>
    <s v="4/20/2016 12:00:00 AM"/>
    <n v="1"/>
    <n v="421"/>
    <n v="451"/>
    <n v="7.0166666666666666"/>
    <n v="7.5166666666666666"/>
    <n v="0.5"/>
  </r>
  <r>
    <x v="10"/>
    <s v="4/21/2016 12:00:00 AM"/>
    <n v="1"/>
    <n v="442"/>
    <n v="458"/>
    <n v="7.3666666666666663"/>
    <n v="7.6333333333333337"/>
    <n v="0.2666666666666675"/>
  </r>
  <r>
    <x v="10"/>
    <s v="4/22/2016 12:00:00 AM"/>
    <n v="1"/>
    <n v="82"/>
    <n v="85"/>
    <n v="1.3666666666666667"/>
    <n v="1.4166666666666667"/>
    <n v="5.0000000000000044E-2"/>
  </r>
  <r>
    <x v="10"/>
    <s v="4/23/2016 12:00:00 AM"/>
    <n v="1"/>
    <n v="478"/>
    <n v="501"/>
    <n v="7.9666666666666668"/>
    <n v="8.35"/>
    <n v="0.38333333333333286"/>
  </r>
  <r>
    <x v="10"/>
    <s v="4/24/2016 12:00:00 AM"/>
    <n v="3"/>
    <n v="552"/>
    <n v="595"/>
    <n v="9.1999999999999993"/>
    <n v="9.9166666666666661"/>
    <n v="0.71666666666666679"/>
  </r>
  <r>
    <x v="10"/>
    <s v="4/26/2016 12:00:00 AM"/>
    <n v="1"/>
    <n v="319"/>
    <n v="346"/>
    <n v="5.3166666666666664"/>
    <n v="5.7666666666666666"/>
    <n v="0.45000000000000018"/>
  </r>
  <r>
    <x v="10"/>
    <s v="4/27/2016 12:00:00 AM"/>
    <n v="1"/>
    <n v="439"/>
    <n v="500"/>
    <n v="7.3166666666666664"/>
    <n v="8.3333333333333339"/>
    <n v="1.0166666666666675"/>
  </r>
  <r>
    <x v="10"/>
    <s v="4/28/2016 12:00:00 AM"/>
    <n v="1"/>
    <n v="428"/>
    <n v="458"/>
    <n v="7.1333333333333337"/>
    <n v="7.6333333333333337"/>
    <n v="0.5"/>
  </r>
  <r>
    <x v="10"/>
    <s v="4/30/2016 12:00:00 AM"/>
    <n v="2"/>
    <n v="409"/>
    <n v="430"/>
    <n v="6.8166666666666664"/>
    <n v="7.166666666666667"/>
    <n v="0.35000000000000053"/>
  </r>
  <r>
    <x v="10"/>
    <d v="2016-01-05T00:00:00"/>
    <n v="1"/>
    <n v="547"/>
    <n v="597"/>
    <n v="9.1166666666666671"/>
    <n v="9.9499999999999993"/>
    <n v="0.83333333333333215"/>
  </r>
  <r>
    <x v="10"/>
    <d v="2016-02-05T00:00:00"/>
    <n v="2"/>
    <n v="368"/>
    <n v="376"/>
    <n v="6.1333333333333337"/>
    <n v="6.2666666666666666"/>
    <n v="0.13333333333333286"/>
  </r>
  <r>
    <x v="10"/>
    <d v="2016-04-05T00:00:00"/>
    <n v="1"/>
    <n v="390"/>
    <n v="414"/>
    <n v="6.5"/>
    <n v="6.9"/>
    <n v="0.40000000000000036"/>
  </r>
  <r>
    <x v="10"/>
    <d v="2016-05-05T00:00:00"/>
    <n v="1"/>
    <n v="471"/>
    <n v="495"/>
    <n v="7.85"/>
    <n v="8.25"/>
    <n v="0.40000000000000036"/>
  </r>
  <r>
    <x v="10"/>
    <d v="2016-05-05T00:00:00"/>
    <n v="1"/>
    <n v="471"/>
    <n v="495"/>
    <n v="7.85"/>
    <n v="8.25"/>
    <n v="0.40000000000000036"/>
  </r>
  <r>
    <x v="10"/>
    <d v="2016-07-05T00:00:00"/>
    <n v="1"/>
    <n v="472"/>
    <n v="496"/>
    <n v="7.8666666666666663"/>
    <n v="8.2666666666666675"/>
    <n v="0.40000000000000124"/>
  </r>
  <r>
    <x v="10"/>
    <d v="2016-08-05T00:00:00"/>
    <n v="2"/>
    <n v="529"/>
    <n v="541"/>
    <n v="8.8166666666666664"/>
    <n v="9.0166666666666675"/>
    <n v="0.20000000000000107"/>
  </r>
  <r>
    <x v="10"/>
    <d v="2016-09-05T00:00:00"/>
    <n v="1"/>
    <n v="62"/>
    <n v="65"/>
    <n v="1.0333333333333334"/>
    <n v="1.0833333333333333"/>
    <n v="4.9999999999999822E-2"/>
  </r>
  <r>
    <x v="10"/>
    <d v="2016-10-05T00:00:00"/>
    <n v="1"/>
    <n v="354"/>
    <n v="375"/>
    <n v="5.9"/>
    <n v="6.25"/>
    <n v="0.34999999999999964"/>
  </r>
  <r>
    <x v="10"/>
    <d v="2016-11-05T00:00:00"/>
    <n v="1"/>
    <n v="469"/>
    <n v="494"/>
    <n v="7.8166666666666664"/>
    <n v="8.2333333333333325"/>
    <n v="0.41666666666666607"/>
  </r>
  <r>
    <x v="11"/>
    <d v="2016-12-04T00:00:00"/>
    <n v="2"/>
    <n v="429"/>
    <n v="457"/>
    <n v="7.15"/>
    <n v="7.6166666666666663"/>
    <n v="0.4666666666666659"/>
  </r>
  <r>
    <x v="11"/>
    <s v="4/13/2016 12:00:00 AM"/>
    <n v="2"/>
    <n v="370"/>
    <n v="406"/>
    <n v="6.166666666666667"/>
    <n v="6.7666666666666666"/>
    <n v="0.59999999999999964"/>
  </r>
  <r>
    <x v="11"/>
    <s v="4/14/2016 12:00:00 AM"/>
    <n v="1"/>
    <n v="441"/>
    <n v="492"/>
    <n v="7.35"/>
    <n v="8.1999999999999993"/>
    <n v="0.84999999999999964"/>
  </r>
  <r>
    <x v="11"/>
    <s v="4/15/2016 12:00:00 AM"/>
    <n v="2"/>
    <n v="337"/>
    <n v="379"/>
    <n v="5.6166666666666663"/>
    <n v="6.3166666666666664"/>
    <n v="0.70000000000000018"/>
  </r>
  <r>
    <x v="11"/>
    <s v="4/16/2016 12:00:00 AM"/>
    <n v="1"/>
    <n v="462"/>
    <n v="499"/>
    <n v="7.7"/>
    <n v="8.3166666666666664"/>
    <n v="0.61666666666666625"/>
  </r>
  <r>
    <x v="11"/>
    <s v="4/17/2016 12:00:00 AM"/>
    <n v="1"/>
    <n v="98"/>
    <n v="107"/>
    <n v="1.6333333333333333"/>
    <n v="1.7833333333333334"/>
    <n v="0.15000000000000013"/>
  </r>
  <r>
    <x v="11"/>
    <s v="4/19/2016 12:00:00 AM"/>
    <n v="2"/>
    <n v="388"/>
    <n v="424"/>
    <n v="6.4666666666666668"/>
    <n v="7.0666666666666664"/>
    <n v="0.59999999999999964"/>
  </r>
  <r>
    <x v="11"/>
    <s v="4/20/2016 12:00:00 AM"/>
    <n v="1"/>
    <n v="439"/>
    <n v="462"/>
    <n v="7.3166666666666664"/>
    <n v="7.7"/>
    <n v="0.38333333333333375"/>
  </r>
  <r>
    <x v="11"/>
    <s v="4/21/2016 12:00:00 AM"/>
    <n v="1"/>
    <n v="436"/>
    <n v="469"/>
    <n v="7.2666666666666666"/>
    <n v="7.8166666666666664"/>
    <n v="0.54999999999999982"/>
  </r>
  <r>
    <x v="11"/>
    <s v="4/22/2016 12:00:00 AM"/>
    <n v="1"/>
    <n v="388"/>
    <n v="417"/>
    <n v="6.4666666666666668"/>
    <n v="6.95"/>
    <n v="0.48333333333333339"/>
  </r>
  <r>
    <x v="11"/>
    <s v="4/25/2016 12:00:00 AM"/>
    <n v="1"/>
    <n v="328"/>
    <n v="345"/>
    <n v="5.4666666666666668"/>
    <n v="5.75"/>
    <n v="0.28333333333333321"/>
  </r>
  <r>
    <x v="11"/>
    <s v="4/26/2016 12:00:00 AM"/>
    <n v="2"/>
    <n v="353"/>
    <n v="391"/>
    <n v="5.8833333333333337"/>
    <n v="6.5166666666666666"/>
    <n v="0.63333333333333286"/>
  </r>
  <r>
    <x v="11"/>
    <s v="4/27/2016 12:00:00 AM"/>
    <n v="1"/>
    <n v="332"/>
    <n v="374"/>
    <n v="5.5333333333333332"/>
    <n v="6.2333333333333334"/>
    <n v="0.70000000000000018"/>
  </r>
  <r>
    <x v="11"/>
    <s v="4/28/2016 12:00:00 AM"/>
    <n v="1"/>
    <n v="419"/>
    <n v="442"/>
    <n v="6.9833333333333334"/>
    <n v="7.3666666666666663"/>
    <n v="0.38333333333333286"/>
  </r>
  <r>
    <x v="11"/>
    <s v="4/29/2016 12:00:00 AM"/>
    <n v="1"/>
    <n v="106"/>
    <n v="108"/>
    <n v="1.7666666666666666"/>
    <n v="1.8"/>
    <n v="3.3333333333333437E-2"/>
  </r>
  <r>
    <x v="11"/>
    <s v="4/30/2016 12:00:00 AM"/>
    <n v="1"/>
    <n v="322"/>
    <n v="353"/>
    <n v="5.3666666666666663"/>
    <n v="5.8833333333333337"/>
    <n v="0.5166666666666675"/>
  </r>
  <r>
    <x v="11"/>
    <d v="2016-01-05T00:00:00"/>
    <n v="2"/>
    <n v="439"/>
    <n v="459"/>
    <n v="7.3166666666666664"/>
    <n v="7.65"/>
    <n v="0.33333333333333393"/>
  </r>
  <r>
    <x v="11"/>
    <d v="2016-02-05T00:00:00"/>
    <n v="1"/>
    <n v="502"/>
    <n v="542"/>
    <n v="8.3666666666666671"/>
    <n v="9.0333333333333332"/>
    <n v="0.66666666666666607"/>
  </r>
  <r>
    <x v="11"/>
    <d v="2016-03-05T00:00:00"/>
    <n v="2"/>
    <n v="417"/>
    <n v="450"/>
    <n v="6.95"/>
    <n v="7.5"/>
    <n v="0.54999999999999982"/>
  </r>
  <r>
    <x v="11"/>
    <d v="2016-04-05T00:00:00"/>
    <n v="2"/>
    <n v="337"/>
    <n v="363"/>
    <n v="5.6166666666666663"/>
    <n v="6.05"/>
    <n v="0.43333333333333357"/>
  </r>
  <r>
    <x v="11"/>
    <d v="2016-05-05T00:00:00"/>
    <n v="2"/>
    <n v="462"/>
    <n v="513"/>
    <n v="7.7"/>
    <n v="8.5500000000000007"/>
    <n v="0.85000000000000053"/>
  </r>
  <r>
    <x v="11"/>
    <d v="2016-06-05T00:00:00"/>
    <n v="2"/>
    <n v="374"/>
    <n v="402"/>
    <n v="6.2333333333333334"/>
    <n v="6.7"/>
    <n v="0.46666666666666679"/>
  </r>
  <r>
    <x v="11"/>
    <d v="2016-07-05T00:00:00"/>
    <n v="2"/>
    <n v="401"/>
    <n v="436"/>
    <n v="6.6833333333333336"/>
    <n v="7.2666666666666666"/>
    <n v="0.58333333333333304"/>
  </r>
  <r>
    <x v="11"/>
    <d v="2016-08-05T00:00:00"/>
    <n v="1"/>
    <n v="361"/>
    <n v="391"/>
    <n v="6.0166666666666666"/>
    <n v="6.5166666666666666"/>
    <n v="0.5"/>
  </r>
  <r>
    <x v="11"/>
    <d v="2016-09-05T00:00:00"/>
    <n v="1"/>
    <n v="457"/>
    <n v="533"/>
    <n v="7.6166666666666663"/>
    <n v="8.8833333333333329"/>
    <n v="1.2666666666666666"/>
  </r>
  <r>
    <x v="11"/>
    <d v="2016-10-05T00:00:00"/>
    <n v="1"/>
    <n v="405"/>
    <n v="426"/>
    <n v="6.75"/>
    <n v="7.1"/>
    <n v="0.34999999999999964"/>
  </r>
  <r>
    <x v="11"/>
    <d v="2016-11-05T00:00:00"/>
    <n v="1"/>
    <n v="499"/>
    <n v="530"/>
    <n v="8.3166666666666664"/>
    <n v="8.8333333333333339"/>
    <n v="0.5166666666666675"/>
  </r>
  <r>
    <x v="11"/>
    <d v="2016-12-05T00:00:00"/>
    <n v="1"/>
    <n v="483"/>
    <n v="501"/>
    <n v="8.0500000000000007"/>
    <n v="8.35"/>
    <n v="0.29999999999999893"/>
  </r>
  <r>
    <x v="12"/>
    <s v="4/21/2016 12:00:00 AM"/>
    <n v="1"/>
    <n v="126"/>
    <n v="137"/>
    <n v="2.1"/>
    <n v="2.2833333333333332"/>
    <n v="0.18333333333333313"/>
  </r>
  <r>
    <x v="12"/>
    <s v="4/26/2016 12:00:00 AM"/>
    <n v="1"/>
    <n v="103"/>
    <n v="121"/>
    <n v="1.7166666666666666"/>
    <n v="2.0166666666666666"/>
    <n v="0.30000000000000004"/>
  </r>
  <r>
    <x v="12"/>
    <s v="4/29/2016 12:00:00 AM"/>
    <n v="1"/>
    <n v="171"/>
    <n v="179"/>
    <n v="2.85"/>
    <n v="2.9833333333333334"/>
    <n v="0.1333333333333333"/>
  </r>
  <r>
    <x v="12"/>
    <d v="2016-01-05T00:00:00"/>
    <n v="1"/>
    <n v="115"/>
    <n v="129"/>
    <n v="1.9166666666666667"/>
    <n v="2.15"/>
    <n v="0.23333333333333317"/>
  </r>
  <r>
    <x v="12"/>
    <d v="2016-08-05T00:00:00"/>
    <n v="1"/>
    <n v="123"/>
    <n v="134"/>
    <n v="2.0499999999999998"/>
    <n v="2.2333333333333334"/>
    <n v="0.18333333333333357"/>
  </r>
  <r>
    <x v="13"/>
    <d v="2016-12-04T00:00:00"/>
    <n v="1"/>
    <n v="425"/>
    <n v="439"/>
    <n v="7.083333333333333"/>
    <n v="7.3166666666666664"/>
    <n v="0.23333333333333339"/>
  </r>
  <r>
    <x v="13"/>
    <s v="4/13/2016 12:00:00 AM"/>
    <n v="2"/>
    <n v="400"/>
    <n v="430"/>
    <n v="6.666666666666667"/>
    <n v="7.166666666666667"/>
    <n v="0.5"/>
  </r>
  <r>
    <x v="13"/>
    <s v="4/14/2016 12:00:00 AM"/>
    <n v="1"/>
    <n v="384"/>
    <n v="415"/>
    <n v="6.4"/>
    <n v="6.916666666666667"/>
    <n v="0.51666666666666661"/>
  </r>
  <r>
    <x v="13"/>
    <s v="4/15/2016 12:00:00 AM"/>
    <n v="1"/>
    <n v="253"/>
    <n v="257"/>
    <n v="4.2166666666666668"/>
    <n v="4.2833333333333332"/>
    <n v="6.666666666666643E-2"/>
  </r>
  <r>
    <x v="13"/>
    <s v="4/16/2016 12:00:00 AM"/>
    <n v="2"/>
    <n v="382"/>
    <n v="406"/>
    <n v="6.3666666666666663"/>
    <n v="6.7666666666666666"/>
    <n v="0.40000000000000036"/>
  </r>
  <r>
    <x v="13"/>
    <s v="4/17/2016 12:00:00 AM"/>
    <n v="1"/>
    <n v="591"/>
    <n v="612"/>
    <n v="9.85"/>
    <n v="10.199999999999999"/>
    <n v="0.34999999999999964"/>
  </r>
  <r>
    <x v="13"/>
    <s v="4/18/2016 12:00:00 AM"/>
    <n v="1"/>
    <n v="293"/>
    <n v="312"/>
    <n v="4.8833333333333337"/>
    <n v="5.2"/>
    <n v="0.31666666666666643"/>
  </r>
  <r>
    <x v="13"/>
    <s v="4/19/2016 12:00:00 AM"/>
    <n v="1"/>
    <n v="457"/>
    <n v="487"/>
    <n v="7.6166666666666663"/>
    <n v="8.1166666666666671"/>
    <n v="0.50000000000000089"/>
  </r>
  <r>
    <x v="13"/>
    <s v="4/20/2016 12:00:00 AM"/>
    <n v="1"/>
    <n v="454"/>
    <n v="468"/>
    <n v="7.5666666666666664"/>
    <n v="7.8"/>
    <n v="0.23333333333333339"/>
  </r>
  <r>
    <x v="13"/>
    <s v="4/21/2016 12:00:00 AM"/>
    <n v="1"/>
    <n v="425"/>
    <n v="434"/>
    <n v="7.083333333333333"/>
    <n v="7.2333333333333334"/>
    <n v="0.15000000000000036"/>
  </r>
  <r>
    <x v="13"/>
    <s v="4/23/2016 12:00:00 AM"/>
    <n v="1"/>
    <n v="465"/>
    <n v="475"/>
    <n v="7.75"/>
    <n v="7.916666666666667"/>
    <n v="0.16666666666666696"/>
  </r>
  <r>
    <x v="13"/>
    <s v="4/24/2016 12:00:00 AM"/>
    <n v="1"/>
    <n v="480"/>
    <n v="506"/>
    <n v="8"/>
    <n v="8.4333333333333336"/>
    <n v="0.43333333333333357"/>
  </r>
  <r>
    <x v="13"/>
    <s v="4/25/2016 12:00:00 AM"/>
    <n v="1"/>
    <n v="370"/>
    <n v="380"/>
    <n v="6.166666666666667"/>
    <n v="6.333333333333333"/>
    <n v="0.16666666666666607"/>
  </r>
  <r>
    <x v="13"/>
    <s v="4/26/2016 12:00:00 AM"/>
    <n v="1"/>
    <n v="421"/>
    <n v="429"/>
    <n v="7.0166666666666666"/>
    <n v="7.15"/>
    <n v="0.13333333333333375"/>
  </r>
  <r>
    <x v="13"/>
    <s v="4/27/2016 12:00:00 AM"/>
    <n v="1"/>
    <n v="432"/>
    <n v="449"/>
    <n v="7.2"/>
    <n v="7.4833333333333334"/>
    <n v="0.28333333333333321"/>
  </r>
  <r>
    <x v="13"/>
    <s v="4/28/2016 12:00:00 AM"/>
    <n v="1"/>
    <n v="442"/>
    <n v="461"/>
    <n v="7.3666666666666663"/>
    <n v="7.6833333333333336"/>
    <n v="0.31666666666666732"/>
  </r>
  <r>
    <x v="13"/>
    <s v="4/29/2016 12:00:00 AM"/>
    <n v="1"/>
    <n v="433"/>
    <n v="447"/>
    <n v="7.2166666666666668"/>
    <n v="7.45"/>
    <n v="0.23333333333333339"/>
  </r>
  <r>
    <x v="13"/>
    <s v="4/30/2016 12:00:00 AM"/>
    <n v="1"/>
    <n v="479"/>
    <n v="501"/>
    <n v="7.9833333333333334"/>
    <n v="8.35"/>
    <n v="0.36666666666666625"/>
  </r>
  <r>
    <x v="13"/>
    <d v="2016-03-05T00:00:00"/>
    <n v="1"/>
    <n v="327"/>
    <n v="373"/>
    <n v="5.45"/>
    <n v="6.2166666666666668"/>
    <n v="0.76666666666666661"/>
  </r>
  <r>
    <x v="13"/>
    <d v="2016-04-05T00:00:00"/>
    <n v="1"/>
    <n v="412"/>
    <n v="434"/>
    <n v="6.8666666666666663"/>
    <n v="7.2333333333333334"/>
    <n v="0.36666666666666714"/>
  </r>
  <r>
    <x v="13"/>
    <d v="2016-05-05T00:00:00"/>
    <n v="1"/>
    <n v="414"/>
    <n v="428"/>
    <n v="6.9"/>
    <n v="7.1333333333333337"/>
    <n v="0.23333333333333339"/>
  </r>
  <r>
    <x v="13"/>
    <d v="2016-06-05T00:00:00"/>
    <n v="1"/>
    <n v="404"/>
    <n v="449"/>
    <n v="6.7333333333333334"/>
    <n v="7.4833333333333334"/>
    <n v="0.75"/>
  </r>
  <r>
    <x v="13"/>
    <d v="2016-07-05T00:00:00"/>
    <n v="1"/>
    <n v="520"/>
    <n v="543"/>
    <n v="8.6666666666666661"/>
    <n v="9.0500000000000007"/>
    <n v="0.38333333333333464"/>
  </r>
  <r>
    <x v="13"/>
    <d v="2016-07-05T00:00:00"/>
    <n v="1"/>
    <n v="520"/>
    <n v="543"/>
    <n v="8.6666666666666661"/>
    <n v="9.0500000000000007"/>
    <n v="0.38333333333333464"/>
  </r>
  <r>
    <x v="13"/>
    <d v="2016-09-05T00:00:00"/>
    <n v="1"/>
    <n v="435"/>
    <n v="458"/>
    <n v="7.25"/>
    <n v="7.6333333333333337"/>
    <n v="0.38333333333333375"/>
  </r>
  <r>
    <x v="13"/>
    <d v="2016-10-05T00:00:00"/>
    <n v="1"/>
    <n v="416"/>
    <n v="431"/>
    <n v="6.9333333333333336"/>
    <n v="7.1833333333333336"/>
    <n v="0.25"/>
  </r>
  <r>
    <x v="13"/>
    <d v="2016-11-05T00:00:00"/>
    <n v="1"/>
    <n v="354"/>
    <n v="366"/>
    <n v="5.9"/>
    <n v="6.1"/>
    <n v="0.19999999999999929"/>
  </r>
  <r>
    <x v="13"/>
    <d v="2016-12-05T00:00:00"/>
    <n v="1"/>
    <n v="404"/>
    <n v="442"/>
    <n v="6.7333333333333334"/>
    <n v="7.3666666666666663"/>
    <n v="0.63333333333333286"/>
  </r>
  <r>
    <x v="14"/>
    <d v="2016-12-04T00:00:00"/>
    <n v="1"/>
    <n v="441"/>
    <n v="464"/>
    <n v="7.35"/>
    <n v="7.7333333333333334"/>
    <n v="0.38333333333333375"/>
  </r>
  <r>
    <x v="14"/>
    <s v="4/13/2016 12:00:00 AM"/>
    <n v="2"/>
    <n v="455"/>
    <n v="488"/>
    <n v="7.583333333333333"/>
    <n v="8.1333333333333329"/>
    <n v="0.54999999999999982"/>
  </r>
  <r>
    <x v="14"/>
    <s v="4/14/2016 12:00:00 AM"/>
    <n v="1"/>
    <n v="357"/>
    <n v="418"/>
    <n v="5.95"/>
    <n v="6.9666666666666668"/>
    <n v="1.0166666666666666"/>
  </r>
  <r>
    <x v="14"/>
    <s v="4/15/2016 12:00:00 AM"/>
    <n v="1"/>
    <n v="377"/>
    <n v="409"/>
    <n v="6.2833333333333332"/>
    <n v="6.8166666666666664"/>
    <n v="0.53333333333333321"/>
  </r>
  <r>
    <x v="14"/>
    <s v="4/16/2016 12:00:00 AM"/>
    <n v="2"/>
    <n v="651"/>
    <n v="686"/>
    <n v="10.85"/>
    <n v="11.433333333333334"/>
    <n v="0.58333333333333393"/>
  </r>
  <r>
    <x v="14"/>
    <s v="4/17/2016 12:00:00 AM"/>
    <n v="1"/>
    <n v="350"/>
    <n v="402"/>
    <n v="5.833333333333333"/>
    <n v="6.7"/>
    <n v="0.86666666666666714"/>
  </r>
  <r>
    <x v="14"/>
    <s v="4/18/2016 12:00:00 AM"/>
    <n v="2"/>
    <n v="520"/>
    <n v="541"/>
    <n v="8.6666666666666661"/>
    <n v="9.0166666666666675"/>
    <n v="0.35000000000000142"/>
  </r>
  <r>
    <x v="14"/>
    <s v="4/19/2016 12:00:00 AM"/>
    <n v="1"/>
    <n v="357"/>
    <n v="410"/>
    <n v="5.95"/>
    <n v="6.833333333333333"/>
    <n v="0.88333333333333286"/>
  </r>
  <r>
    <x v="14"/>
    <s v="4/20/2016 12:00:00 AM"/>
    <n v="1"/>
    <n v="658"/>
    <n v="678"/>
    <n v="10.966666666666667"/>
    <n v="11.3"/>
    <n v="0.33333333333333393"/>
  </r>
  <r>
    <x v="14"/>
    <s v="4/21/2016 12:00:00 AM"/>
    <n v="1"/>
    <n v="399"/>
    <n v="431"/>
    <n v="6.65"/>
    <n v="7.1833333333333336"/>
    <n v="0.53333333333333321"/>
  </r>
  <r>
    <x v="14"/>
    <s v="4/22/2016 12:00:00 AM"/>
    <n v="1"/>
    <n v="322"/>
    <n v="353"/>
    <n v="5.3666666666666663"/>
    <n v="5.8833333333333337"/>
    <n v="0.5166666666666675"/>
  </r>
  <r>
    <x v="14"/>
    <s v="4/23/2016 12:00:00 AM"/>
    <n v="2"/>
    <n v="631"/>
    <n v="725"/>
    <n v="10.516666666666667"/>
    <n v="12.083333333333334"/>
    <n v="1.5666666666666664"/>
  </r>
  <r>
    <x v="14"/>
    <s v="4/24/2016 12:00:00 AM"/>
    <n v="2"/>
    <n v="553"/>
    <n v="640"/>
    <n v="9.2166666666666668"/>
    <n v="10.666666666666666"/>
    <n v="1.4499999999999993"/>
  </r>
  <r>
    <x v="14"/>
    <s v="4/25/2016 12:00:00 AM"/>
    <n v="1"/>
    <n v="433"/>
    <n v="468"/>
    <n v="7.2166666666666668"/>
    <n v="7.8"/>
    <n v="0.58333333333333304"/>
  </r>
  <r>
    <x v="14"/>
    <s v="4/26/2016 12:00:00 AM"/>
    <n v="1"/>
    <n v="412"/>
    <n v="453"/>
    <n v="6.8666666666666663"/>
    <n v="7.55"/>
    <n v="0.68333333333333357"/>
  </r>
  <r>
    <x v="14"/>
    <s v="4/27/2016 12:00:00 AM"/>
    <n v="1"/>
    <n v="347"/>
    <n v="391"/>
    <n v="5.7833333333333332"/>
    <n v="6.5166666666666666"/>
    <n v="0.73333333333333339"/>
  </r>
  <r>
    <x v="14"/>
    <s v="4/28/2016 12:00:00 AM"/>
    <n v="1"/>
    <n v="421"/>
    <n v="457"/>
    <n v="7.0166666666666666"/>
    <n v="7.6166666666666663"/>
    <n v="0.59999999999999964"/>
  </r>
  <r>
    <x v="14"/>
    <s v="4/29/2016 12:00:00 AM"/>
    <n v="1"/>
    <n v="450"/>
    <n v="495"/>
    <n v="7.5"/>
    <n v="8.25"/>
    <n v="0.75"/>
  </r>
  <r>
    <x v="14"/>
    <s v="4/30/2016 12:00:00 AM"/>
    <n v="2"/>
    <n v="775"/>
    <n v="843"/>
    <n v="12.916666666666666"/>
    <n v="14.05"/>
    <n v="1.1333333333333346"/>
  </r>
  <r>
    <x v="14"/>
    <d v="2016-01-05T00:00:00"/>
    <n v="2"/>
    <n v="622"/>
    <n v="686"/>
    <n v="10.366666666666667"/>
    <n v="11.433333333333334"/>
    <n v="1.0666666666666664"/>
  </r>
  <r>
    <x v="14"/>
    <d v="2016-02-05T00:00:00"/>
    <n v="1"/>
    <n v="409"/>
    <n v="471"/>
    <n v="6.8166666666666664"/>
    <n v="7.85"/>
    <n v="1.0333333333333332"/>
  </r>
  <r>
    <x v="14"/>
    <d v="2016-03-05T00:00:00"/>
    <n v="1"/>
    <n v="380"/>
    <n v="429"/>
    <n v="6.333333333333333"/>
    <n v="7.15"/>
    <n v="0.81666666666666732"/>
  </r>
  <r>
    <x v="14"/>
    <d v="2016-04-05T00:00:00"/>
    <n v="1"/>
    <n v="447"/>
    <n v="470"/>
    <n v="7.45"/>
    <n v="7.833333333333333"/>
    <n v="0.38333333333333286"/>
  </r>
  <r>
    <x v="14"/>
    <d v="2016-05-05T00:00:00"/>
    <n v="1"/>
    <n v="419"/>
    <n v="464"/>
    <n v="6.9833333333333334"/>
    <n v="7.7333333333333334"/>
    <n v="0.75"/>
  </r>
  <r>
    <x v="14"/>
    <d v="2016-06-05T00:00:00"/>
    <n v="1"/>
    <n v="400"/>
    <n v="434"/>
    <n v="6.666666666666667"/>
    <n v="7.2333333333333334"/>
    <n v="0.56666666666666643"/>
  </r>
  <r>
    <x v="14"/>
    <d v="2016-07-05T00:00:00"/>
    <n v="1"/>
    <n v="442"/>
    <n v="470"/>
    <n v="7.3666666666666663"/>
    <n v="7.833333333333333"/>
    <n v="0.46666666666666679"/>
  </r>
  <r>
    <x v="14"/>
    <d v="2016-08-05T00:00:00"/>
    <n v="1"/>
    <n v="568"/>
    <n v="608"/>
    <n v="9.4666666666666668"/>
    <n v="10.133333333333333"/>
    <n v="0.66666666666666607"/>
  </r>
  <r>
    <x v="14"/>
    <d v="2016-09-05T00:00:00"/>
    <n v="1"/>
    <n v="453"/>
    <n v="494"/>
    <n v="7.55"/>
    <n v="8.2333333333333325"/>
    <n v="0.68333333333333268"/>
  </r>
  <r>
    <x v="14"/>
    <d v="2016-10-05T00:00:00"/>
    <n v="1"/>
    <n v="418"/>
    <n v="443"/>
    <n v="6.9666666666666668"/>
    <n v="7.3833333333333337"/>
    <n v="0.41666666666666696"/>
  </r>
  <r>
    <x v="14"/>
    <d v="2016-11-05T00:00:00"/>
    <n v="1"/>
    <n v="463"/>
    <n v="486"/>
    <n v="7.7166666666666668"/>
    <n v="8.1"/>
    <n v="0.38333333333333286"/>
  </r>
  <r>
    <x v="14"/>
    <d v="2016-12-05T00:00:00"/>
    <n v="1"/>
    <n v="438"/>
    <n v="475"/>
    <n v="7.3"/>
    <n v="7.916666666666667"/>
    <n v="0.61666666666666714"/>
  </r>
  <r>
    <x v="15"/>
    <d v="2016-12-04T00:00:00"/>
    <n v="1"/>
    <n v="419"/>
    <n v="438"/>
    <n v="6.9833333333333334"/>
    <n v="7.3"/>
    <n v="0.31666666666666643"/>
  </r>
  <r>
    <x v="15"/>
    <s v="4/13/2016 12:00:00 AM"/>
    <n v="1"/>
    <n v="432"/>
    <n v="458"/>
    <n v="7.2"/>
    <n v="7.6333333333333337"/>
    <n v="0.43333333333333357"/>
  </r>
  <r>
    <x v="15"/>
    <s v="4/14/2016 12:00:00 AM"/>
    <n v="1"/>
    <n v="477"/>
    <n v="497"/>
    <n v="7.95"/>
    <n v="8.2833333333333332"/>
    <n v="0.33333333333333304"/>
  </r>
  <r>
    <x v="15"/>
    <s v="4/15/2016 12:00:00 AM"/>
    <n v="1"/>
    <n v="392"/>
    <n v="413"/>
    <n v="6.5333333333333332"/>
    <n v="6.8833333333333337"/>
    <n v="0.35000000000000053"/>
  </r>
  <r>
    <x v="15"/>
    <s v="4/16/2016 12:00:00 AM"/>
    <n v="1"/>
    <n v="406"/>
    <n v="445"/>
    <n v="6.7666666666666666"/>
    <n v="7.416666666666667"/>
    <n v="0.65000000000000036"/>
  </r>
  <r>
    <x v="15"/>
    <s v="4/17/2016 12:00:00 AM"/>
    <n v="1"/>
    <n v="549"/>
    <n v="583"/>
    <n v="9.15"/>
    <n v="9.7166666666666668"/>
    <n v="0.56666666666666643"/>
  </r>
  <r>
    <x v="15"/>
    <s v="4/18/2016 12:00:00 AM"/>
    <n v="1"/>
    <n v="527"/>
    <n v="553"/>
    <n v="8.7833333333333332"/>
    <n v="9.2166666666666668"/>
    <n v="0.43333333333333357"/>
  </r>
  <r>
    <x v="15"/>
    <s v="4/19/2016 12:00:00 AM"/>
    <n v="1"/>
    <n v="449"/>
    <n v="465"/>
    <n v="7.4833333333333334"/>
    <n v="7.75"/>
    <n v="0.26666666666666661"/>
  </r>
  <r>
    <x v="15"/>
    <s v="4/20/2016 12:00:00 AM"/>
    <n v="1"/>
    <n v="447"/>
    <n v="480"/>
    <n v="7.45"/>
    <n v="8"/>
    <n v="0.54999999999999982"/>
  </r>
  <r>
    <x v="15"/>
    <s v="4/21/2016 12:00:00 AM"/>
    <n v="1"/>
    <n v="414"/>
    <n v="437"/>
    <n v="6.9"/>
    <n v="7.2833333333333332"/>
    <n v="0.38333333333333286"/>
  </r>
  <r>
    <x v="15"/>
    <s v="4/22/2016 12:00:00 AM"/>
    <n v="1"/>
    <n v="338"/>
    <n v="366"/>
    <n v="5.6333333333333337"/>
    <n v="6.1"/>
    <n v="0.4666666666666659"/>
  </r>
  <r>
    <x v="15"/>
    <s v="4/23/2016 12:00:00 AM"/>
    <n v="1"/>
    <n v="384"/>
    <n v="402"/>
    <n v="6.4"/>
    <n v="6.7"/>
    <n v="0.29999999999999982"/>
  </r>
  <r>
    <x v="15"/>
    <s v="4/24/2016 12:00:00 AM"/>
    <n v="1"/>
    <n v="543"/>
    <n v="615"/>
    <n v="9.0500000000000007"/>
    <n v="10.25"/>
    <n v="1.1999999999999993"/>
  </r>
  <r>
    <x v="15"/>
    <s v="4/25/2016 12:00:00 AM"/>
    <n v="1"/>
    <n v="421"/>
    <n v="461"/>
    <n v="7.0166666666666666"/>
    <n v="7.6833333333333336"/>
    <n v="0.66666666666666696"/>
  </r>
  <r>
    <x v="15"/>
    <s v="4/26/2016 12:00:00 AM"/>
    <n v="1"/>
    <n v="354"/>
    <n v="377"/>
    <n v="5.9"/>
    <n v="6.2833333333333332"/>
    <n v="0.38333333333333286"/>
  </r>
  <r>
    <x v="15"/>
    <s v="4/27/2016 12:00:00 AM"/>
    <n v="1"/>
    <n v="424"/>
    <n v="452"/>
    <n v="7.0666666666666664"/>
    <n v="7.5333333333333332"/>
    <n v="0.46666666666666679"/>
  </r>
  <r>
    <x v="15"/>
    <s v="4/28/2016 12:00:00 AM"/>
    <n v="1"/>
    <n v="361"/>
    <n v="372"/>
    <n v="6.0166666666666666"/>
    <n v="6.2"/>
    <n v="0.18333333333333357"/>
  </r>
  <r>
    <x v="15"/>
    <s v="4/29/2016 12:00:00 AM"/>
    <n v="1"/>
    <n v="459"/>
    <n v="485"/>
    <n v="7.65"/>
    <n v="8.0833333333333339"/>
    <n v="0.43333333333333357"/>
  </r>
  <r>
    <x v="15"/>
    <s v="4/30/2016 12:00:00 AM"/>
    <n v="1"/>
    <n v="412"/>
    <n v="433"/>
    <n v="6.8666666666666663"/>
    <n v="7.2166666666666668"/>
    <n v="0.35000000000000053"/>
  </r>
  <r>
    <x v="15"/>
    <d v="2016-01-05T00:00:00"/>
    <n v="1"/>
    <n v="379"/>
    <n v="398"/>
    <n v="6.3166666666666664"/>
    <n v="6.6333333333333337"/>
    <n v="0.31666666666666732"/>
  </r>
  <r>
    <x v="15"/>
    <d v="2016-02-05T00:00:00"/>
    <n v="2"/>
    <n v="525"/>
    <n v="553"/>
    <n v="8.75"/>
    <n v="9.2166666666666668"/>
    <n v="0.46666666666666679"/>
  </r>
  <r>
    <x v="15"/>
    <d v="2016-03-05T00:00:00"/>
    <n v="1"/>
    <n v="508"/>
    <n v="543"/>
    <n v="8.4666666666666668"/>
    <n v="9.0500000000000007"/>
    <n v="0.58333333333333393"/>
  </r>
  <r>
    <x v="15"/>
    <d v="2016-04-05T00:00:00"/>
    <n v="1"/>
    <n v="603"/>
    <n v="634"/>
    <n v="10.050000000000001"/>
    <n v="10.566666666666666"/>
    <n v="0.51666666666666572"/>
  </r>
  <r>
    <x v="15"/>
    <d v="2016-05-05T00:00:00"/>
    <n v="1"/>
    <n v="74"/>
    <n v="78"/>
    <n v="1.2333333333333334"/>
    <n v="1.3"/>
    <n v="6.6666666666666652E-2"/>
  </r>
  <r>
    <x v="15"/>
    <d v="2016-10-05T00:00:00"/>
    <n v="1"/>
    <n v="504"/>
    <n v="562"/>
    <n v="8.4"/>
    <n v="9.3666666666666671"/>
    <n v="0.96666666666666679"/>
  </r>
  <r>
    <x v="15"/>
    <d v="2016-11-05T00:00:00"/>
    <n v="1"/>
    <n v="431"/>
    <n v="476"/>
    <n v="7.1833333333333336"/>
    <n v="7.9333333333333336"/>
    <n v="0.75"/>
  </r>
  <r>
    <x v="16"/>
    <s v="4/16/2016 12:00:00 AM"/>
    <n v="1"/>
    <n v="380"/>
    <n v="398"/>
    <n v="6.333333333333333"/>
    <n v="6.6333333333333337"/>
    <n v="0.30000000000000071"/>
  </r>
  <r>
    <x v="16"/>
    <s v="4/17/2016 12:00:00 AM"/>
    <n v="2"/>
    <n v="336"/>
    <n v="350"/>
    <n v="5.6"/>
    <n v="5.833333333333333"/>
    <n v="0.23333333333333339"/>
  </r>
  <r>
    <x v="16"/>
    <s v="4/18/2016 12:00:00 AM"/>
    <n v="2"/>
    <n v="493"/>
    <n v="510"/>
    <n v="8.2166666666666668"/>
    <n v="8.5"/>
    <n v="0.28333333333333321"/>
  </r>
  <r>
    <x v="16"/>
    <s v="4/19/2016 12:00:00 AM"/>
    <n v="1"/>
    <n v="465"/>
    <n v="492"/>
    <n v="7.75"/>
    <n v="8.1999999999999993"/>
    <n v="0.44999999999999929"/>
  </r>
  <r>
    <x v="16"/>
    <s v="4/20/2016 12:00:00 AM"/>
    <n v="1"/>
    <n v="474"/>
    <n v="502"/>
    <n v="7.9"/>
    <n v="8.3666666666666671"/>
    <n v="0.46666666666666679"/>
  </r>
  <r>
    <x v="16"/>
    <s v="4/21/2016 12:00:00 AM"/>
    <n v="1"/>
    <n v="508"/>
    <n v="550"/>
    <n v="8.4666666666666668"/>
    <n v="9.1666666666666661"/>
    <n v="0.69999999999999929"/>
  </r>
  <r>
    <x v="16"/>
    <s v="4/22/2016 12:00:00 AM"/>
    <n v="1"/>
    <n v="480"/>
    <n v="546"/>
    <n v="8"/>
    <n v="9.1"/>
    <n v="1.0999999999999996"/>
  </r>
  <r>
    <x v="16"/>
    <s v="4/23/2016 12:00:00 AM"/>
    <n v="1"/>
    <n v="492"/>
    <n v="539"/>
    <n v="8.1999999999999993"/>
    <n v="8.9833333333333325"/>
    <n v="0.78333333333333321"/>
  </r>
  <r>
    <x v="16"/>
    <s v="4/24/2016 12:00:00 AM"/>
    <n v="1"/>
    <n v="353"/>
    <n v="367"/>
    <n v="5.8833333333333337"/>
    <n v="6.1166666666666663"/>
    <n v="0.2333333333333325"/>
  </r>
  <r>
    <x v="16"/>
    <s v="4/27/2016 12:00:00 AM"/>
    <n v="1"/>
    <n v="542"/>
    <n v="557"/>
    <n v="9.0333333333333332"/>
    <n v="9.2833333333333332"/>
    <n v="0.25"/>
  </r>
  <r>
    <x v="16"/>
    <s v="4/28/2016 12:00:00 AM"/>
    <n v="1"/>
    <n v="393"/>
    <n v="416"/>
    <n v="6.55"/>
    <n v="6.9333333333333336"/>
    <n v="0.38333333333333375"/>
  </r>
  <r>
    <x v="16"/>
    <s v="4/29/2016 12:00:00 AM"/>
    <n v="1"/>
    <n v="600"/>
    <n v="636"/>
    <n v="10"/>
    <n v="10.6"/>
    <n v="0.59999999999999964"/>
  </r>
  <r>
    <x v="16"/>
    <d v="2016-01-05T00:00:00"/>
    <n v="1"/>
    <n v="507"/>
    <n v="575"/>
    <n v="8.4499999999999993"/>
    <n v="9.5833333333333339"/>
    <n v="1.1333333333333346"/>
  </r>
  <r>
    <x v="16"/>
    <d v="2016-05-05T00:00:00"/>
    <n v="1"/>
    <n v="392"/>
    <n v="415"/>
    <n v="6.5333333333333332"/>
    <n v="6.916666666666667"/>
    <n v="0.38333333333333375"/>
  </r>
  <r>
    <x v="16"/>
    <d v="2016-06-05T00:00:00"/>
    <n v="2"/>
    <n v="658"/>
    <n v="698"/>
    <n v="10.966666666666667"/>
    <n v="11.633333333333333"/>
    <n v="0.66666666666666607"/>
  </r>
  <r>
    <x v="16"/>
    <d v="2016-07-05T00:00:00"/>
    <n v="2"/>
    <n v="498"/>
    <n v="507"/>
    <n v="8.3000000000000007"/>
    <n v="8.4499999999999993"/>
    <n v="0.14999999999999858"/>
  </r>
  <r>
    <x v="16"/>
    <d v="2016-08-05T00:00:00"/>
    <n v="1"/>
    <n v="555"/>
    <n v="603"/>
    <n v="9.25"/>
    <n v="10.050000000000001"/>
    <n v="0.80000000000000071"/>
  </r>
  <r>
    <x v="16"/>
    <d v="2016-09-05T00:00:00"/>
    <n v="1"/>
    <n v="492"/>
    <n v="522"/>
    <n v="8.1999999999999993"/>
    <n v="8.6999999999999993"/>
    <n v="0.5"/>
  </r>
  <r>
    <x v="17"/>
    <s v="4/13/2016 12:00:00 AM"/>
    <n v="1"/>
    <n v="235"/>
    <n v="260"/>
    <n v="3.9166666666666665"/>
    <n v="4.333333333333333"/>
    <n v="0.41666666666666652"/>
  </r>
  <r>
    <x v="17"/>
    <s v="4/14/2016 12:00:00 AM"/>
    <n v="1"/>
    <n v="423"/>
    <n v="441"/>
    <n v="7.05"/>
    <n v="7.35"/>
    <n v="0.29999999999999982"/>
  </r>
  <r>
    <x v="17"/>
    <s v="4/15/2016 12:00:00 AM"/>
    <n v="1"/>
    <n v="391"/>
    <n v="406"/>
    <n v="6.5166666666666666"/>
    <n v="6.7666666666666666"/>
    <n v="0.25"/>
  </r>
  <r>
    <x v="18"/>
    <d v="2016-12-04T00:00:00"/>
    <n v="1"/>
    <n v="366"/>
    <n v="387"/>
    <n v="6.1"/>
    <n v="6.45"/>
    <n v="0.35000000000000053"/>
  </r>
  <r>
    <x v="18"/>
    <s v="4/13/2016 12:00:00 AM"/>
    <n v="3"/>
    <n v="630"/>
    <n v="679"/>
    <n v="10.5"/>
    <n v="11.316666666666666"/>
    <n v="0.81666666666666643"/>
  </r>
  <r>
    <x v="18"/>
    <s v="4/14/2016 12:00:00 AM"/>
    <n v="2"/>
    <n v="508"/>
    <n v="535"/>
    <n v="8.4666666666666668"/>
    <n v="8.9166666666666661"/>
    <n v="0.44999999999999929"/>
  </r>
  <r>
    <x v="18"/>
    <s v="4/15/2016 12:00:00 AM"/>
    <n v="1"/>
    <n v="370"/>
    <n v="386"/>
    <n v="6.166666666666667"/>
    <n v="6.4333333333333336"/>
    <n v="0.26666666666666661"/>
  </r>
  <r>
    <x v="18"/>
    <s v="4/16/2016 12:00:00 AM"/>
    <n v="1"/>
    <n v="357"/>
    <n v="366"/>
    <n v="5.95"/>
    <n v="6.1"/>
    <n v="0.14999999999999947"/>
  </r>
  <r>
    <x v="18"/>
    <s v="4/17/2016 12:00:00 AM"/>
    <n v="1"/>
    <n v="427"/>
    <n v="446"/>
    <n v="7.1166666666666663"/>
    <n v="7.4333333333333336"/>
    <n v="0.31666666666666732"/>
  </r>
  <r>
    <x v="18"/>
    <s v="4/18/2016 12:00:00 AM"/>
    <n v="1"/>
    <n v="442"/>
    <n v="458"/>
    <n v="7.3666666666666663"/>
    <n v="7.6333333333333337"/>
    <n v="0.2666666666666675"/>
  </r>
  <r>
    <x v="18"/>
    <s v="4/19/2016 12:00:00 AM"/>
    <n v="1"/>
    <n v="476"/>
    <n v="535"/>
    <n v="7.9333333333333336"/>
    <n v="8.9166666666666661"/>
    <n v="0.9833333333333325"/>
  </r>
  <r>
    <x v="18"/>
    <s v="4/20/2016 12:00:00 AM"/>
    <n v="1"/>
    <n v="418"/>
    <n v="424"/>
    <n v="6.9666666666666668"/>
    <n v="7.0666666666666664"/>
    <n v="9.9999999999999645E-2"/>
  </r>
  <r>
    <x v="18"/>
    <s v="4/21/2016 12:00:00 AM"/>
    <n v="1"/>
    <n v="451"/>
    <n v="457"/>
    <n v="7.5166666666666666"/>
    <n v="7.6166666666666663"/>
    <n v="9.9999999999999645E-2"/>
  </r>
  <r>
    <x v="18"/>
    <s v="4/22/2016 12:00:00 AM"/>
    <n v="1"/>
    <n v="425"/>
    <n v="435"/>
    <n v="7.083333333333333"/>
    <n v="7.25"/>
    <n v="0.16666666666666696"/>
  </r>
  <r>
    <x v="18"/>
    <s v="4/23/2016 12:00:00 AM"/>
    <n v="1"/>
    <n v="528"/>
    <n v="546"/>
    <n v="8.8000000000000007"/>
    <n v="9.1"/>
    <n v="0.29999999999999893"/>
  </r>
  <r>
    <x v="18"/>
    <s v="4/24/2016 12:00:00 AM"/>
    <n v="1"/>
    <n v="511"/>
    <n v="514"/>
    <n v="8.5166666666666675"/>
    <n v="8.5666666666666664"/>
    <n v="4.9999999999998934E-2"/>
  </r>
  <r>
    <x v="18"/>
    <s v="4/25/2016 12:00:00 AM"/>
    <n v="1"/>
    <n v="400"/>
    <n v="415"/>
    <n v="6.666666666666667"/>
    <n v="6.916666666666667"/>
    <n v="0.25"/>
  </r>
  <r>
    <x v="18"/>
    <s v="4/26/2016 12:00:00 AM"/>
    <n v="1"/>
    <n v="441"/>
    <n v="446"/>
    <n v="7.35"/>
    <n v="7.4333333333333336"/>
    <n v="8.3333333333333925E-2"/>
  </r>
  <r>
    <x v="18"/>
    <s v="4/27/2016 12:00:00 AM"/>
    <n v="1"/>
    <n v="455"/>
    <n v="467"/>
    <n v="7.583333333333333"/>
    <n v="7.7833333333333332"/>
    <n v="0.20000000000000018"/>
  </r>
  <r>
    <x v="18"/>
    <s v="4/28/2016 12:00:00 AM"/>
    <n v="1"/>
    <n v="440"/>
    <n v="453"/>
    <n v="7.333333333333333"/>
    <n v="7.55"/>
    <n v="0.21666666666666679"/>
  </r>
  <r>
    <x v="18"/>
    <s v="4/29/2016 12:00:00 AM"/>
    <n v="1"/>
    <n v="433"/>
    <n v="447"/>
    <n v="7.2166666666666668"/>
    <n v="7.45"/>
    <n v="0.23333333333333339"/>
  </r>
  <r>
    <x v="18"/>
    <s v="4/30/2016 12:00:00 AM"/>
    <n v="1"/>
    <n v="422"/>
    <n v="424"/>
    <n v="7.0333333333333332"/>
    <n v="7.0666666666666664"/>
    <n v="3.3333333333333215E-2"/>
  </r>
  <r>
    <x v="18"/>
    <d v="2016-01-05T00:00:00"/>
    <n v="1"/>
    <n v="411"/>
    <n v="426"/>
    <n v="6.85"/>
    <n v="7.1"/>
    <n v="0.25"/>
  </r>
  <r>
    <x v="18"/>
    <d v="2016-02-05T00:00:00"/>
    <n v="1"/>
    <n v="466"/>
    <n v="482"/>
    <n v="7.7666666666666666"/>
    <n v="8.0333333333333332"/>
    <n v="0.26666666666666661"/>
  </r>
  <r>
    <x v="18"/>
    <d v="2016-03-05T00:00:00"/>
    <n v="1"/>
    <n v="394"/>
    <n v="418"/>
    <n v="6.5666666666666664"/>
    <n v="6.9666666666666668"/>
    <n v="0.40000000000000036"/>
  </r>
  <r>
    <x v="18"/>
    <d v="2016-04-05T00:00:00"/>
    <n v="1"/>
    <n v="442"/>
    <n v="455"/>
    <n v="7.3666666666666663"/>
    <n v="7.583333333333333"/>
    <n v="0.21666666666666679"/>
  </r>
  <r>
    <x v="18"/>
    <d v="2016-05-05T00:00:00"/>
    <n v="1"/>
    <n v="467"/>
    <n v="491"/>
    <n v="7.7833333333333332"/>
    <n v="8.1833333333333336"/>
    <n v="0.40000000000000036"/>
  </r>
  <r>
    <x v="18"/>
    <d v="2016-06-05T00:00:00"/>
    <n v="1"/>
    <n v="443"/>
    <n v="462"/>
    <n v="7.3833333333333337"/>
    <n v="7.7"/>
    <n v="0.31666666666666643"/>
  </r>
  <r>
    <x v="18"/>
    <d v="2016-07-05T00:00:00"/>
    <n v="1"/>
    <n v="298"/>
    <n v="334"/>
    <n v="4.9666666666666668"/>
    <n v="5.5666666666666664"/>
    <n v="0.59999999999999964"/>
  </r>
  <r>
    <x v="18"/>
    <d v="2016-08-05T00:00:00"/>
    <n v="1"/>
    <n v="541"/>
    <n v="569"/>
    <n v="9.0166666666666675"/>
    <n v="9.4833333333333325"/>
    <n v="0.46666666666666501"/>
  </r>
  <r>
    <x v="18"/>
    <d v="2016-09-05T00:00:00"/>
    <n v="1"/>
    <n v="489"/>
    <n v="497"/>
    <n v="8.15"/>
    <n v="8.2833333333333332"/>
    <n v="0.13333333333333286"/>
  </r>
  <r>
    <x v="18"/>
    <d v="2016-10-05T00:00:00"/>
    <n v="1"/>
    <n v="469"/>
    <n v="481"/>
    <n v="7.8166666666666664"/>
    <n v="8.0166666666666675"/>
    <n v="0.20000000000000107"/>
  </r>
  <r>
    <x v="18"/>
    <d v="2016-11-05T00:00:00"/>
    <n v="1"/>
    <n v="452"/>
    <n v="480"/>
    <n v="7.5333333333333332"/>
    <n v="8"/>
    <n v="0.46666666666666679"/>
  </r>
  <r>
    <x v="18"/>
    <d v="2016-12-05T00:00:00"/>
    <n v="1"/>
    <n v="516"/>
    <n v="535"/>
    <n v="8.6"/>
    <n v="8.9166666666666661"/>
    <n v="0.31666666666666643"/>
  </r>
  <r>
    <x v="19"/>
    <s v="4/16/2016 12:00:00 AM"/>
    <n v="1"/>
    <n v="79"/>
    <n v="82"/>
    <n v="1.3166666666666667"/>
    <n v="1.3666666666666667"/>
    <n v="5.0000000000000044E-2"/>
  </r>
  <r>
    <x v="19"/>
    <d v="2016-01-05T00:00:00"/>
    <n v="1"/>
    <n v="58"/>
    <n v="61"/>
    <n v="0.96666666666666667"/>
    <n v="1.0166666666666666"/>
    <n v="4.9999999999999933E-2"/>
  </r>
  <r>
    <x v="20"/>
    <d v="2016-12-04T00:00:00"/>
    <n v="1"/>
    <n v="514"/>
    <n v="525"/>
    <n v="8.5666666666666664"/>
    <n v="8.75"/>
    <n v="0.18333333333333357"/>
  </r>
  <r>
    <x v="20"/>
    <s v="4/13/2016 12:00:00 AM"/>
    <n v="1"/>
    <n v="451"/>
    <n v="465"/>
    <n v="7.5166666666666666"/>
    <n v="7.75"/>
    <n v="0.23333333333333339"/>
  </r>
  <r>
    <x v="20"/>
    <s v="4/14/2016 12:00:00 AM"/>
    <n v="1"/>
    <n v="472"/>
    <n v="476"/>
    <n v="7.8666666666666663"/>
    <n v="7.9333333333333336"/>
    <n v="6.6666666666667318E-2"/>
  </r>
  <r>
    <x v="20"/>
    <s v="4/15/2016 12:00:00 AM"/>
    <n v="1"/>
    <n v="377"/>
    <n v="386"/>
    <n v="6.2833333333333332"/>
    <n v="6.4333333333333336"/>
    <n v="0.15000000000000036"/>
  </r>
  <r>
    <x v="20"/>
    <s v="4/19/2016 12:00:00 AM"/>
    <n v="1"/>
    <n v="472"/>
    <n v="483"/>
    <n v="7.8666666666666663"/>
    <n v="8.0500000000000007"/>
    <n v="0.18333333333333446"/>
  </r>
  <r>
    <x v="20"/>
    <s v="4/20/2016 12:00:00 AM"/>
    <n v="1"/>
    <n v="492"/>
    <n v="502"/>
    <n v="8.1999999999999993"/>
    <n v="8.3666666666666671"/>
    <n v="0.16666666666666785"/>
  </r>
  <r>
    <x v="20"/>
    <s v="4/21/2016 12:00:00 AM"/>
    <n v="1"/>
    <n v="390"/>
    <n v="411"/>
    <n v="6.5"/>
    <n v="6.85"/>
    <n v="0.34999999999999964"/>
  </r>
  <r>
    <x v="20"/>
    <s v="4/22/2016 12:00:00 AM"/>
    <n v="1"/>
    <n v="428"/>
    <n v="448"/>
    <n v="7.1333333333333337"/>
    <n v="7.4666666666666668"/>
    <n v="0.33333333333333304"/>
  </r>
  <r>
    <x v="20"/>
    <s v="4/24/2016 12:00:00 AM"/>
    <n v="1"/>
    <n v="681"/>
    <n v="704"/>
    <n v="11.35"/>
    <n v="11.733333333333333"/>
    <n v="0.38333333333333286"/>
  </r>
  <r>
    <x v="20"/>
    <s v="4/25/2016 12:00:00 AM"/>
    <n v="1"/>
    <n v="446"/>
    <n v="447"/>
    <n v="7.4333333333333336"/>
    <n v="7.45"/>
    <n v="1.6666666666666607E-2"/>
  </r>
  <r>
    <x v="20"/>
    <s v="4/26/2016 12:00:00 AM"/>
    <n v="1"/>
    <n v="485"/>
    <n v="500"/>
    <n v="8.0833333333333339"/>
    <n v="8.3333333333333339"/>
    <n v="0.25"/>
  </r>
  <r>
    <x v="20"/>
    <s v="4/27/2016 12:00:00 AM"/>
    <n v="1"/>
    <n v="469"/>
    <n v="479"/>
    <n v="7.8166666666666664"/>
    <n v="7.9833333333333334"/>
    <n v="0.16666666666666696"/>
  </r>
  <r>
    <x v="20"/>
    <s v="4/28/2016 12:00:00 AM"/>
    <n v="1"/>
    <n v="354"/>
    <n v="367"/>
    <n v="5.9"/>
    <n v="6.1166666666666663"/>
    <n v="0.2166666666666659"/>
  </r>
  <r>
    <x v="20"/>
    <s v="4/30/2016 12:00:00 AM"/>
    <n v="1"/>
    <n v="485"/>
    <n v="489"/>
    <n v="8.0833333333333339"/>
    <n v="8.15"/>
    <n v="6.666666666666643E-2"/>
  </r>
  <r>
    <x v="20"/>
    <d v="2016-01-05T00:00:00"/>
    <n v="1"/>
    <n v="388"/>
    <n v="407"/>
    <n v="6.4666666666666668"/>
    <n v="6.7833333333333332"/>
    <n v="0.31666666666666643"/>
  </r>
  <r>
    <x v="20"/>
    <d v="2016-02-05T00:00:00"/>
    <n v="1"/>
    <n v="440"/>
    <n v="459"/>
    <n v="7.333333333333333"/>
    <n v="7.65"/>
    <n v="0.31666666666666732"/>
  </r>
  <r>
    <x v="20"/>
    <d v="2016-03-05T00:00:00"/>
    <n v="1"/>
    <n v="456"/>
    <n v="461"/>
    <n v="7.6"/>
    <n v="7.6833333333333336"/>
    <n v="8.3333333333333925E-2"/>
  </r>
  <r>
    <x v="20"/>
    <d v="2016-04-05T00:00:00"/>
    <n v="1"/>
    <n v="420"/>
    <n v="436"/>
    <n v="7"/>
    <n v="7.2666666666666666"/>
    <n v="0.26666666666666661"/>
  </r>
  <r>
    <x v="20"/>
    <d v="2016-06-05T00:00:00"/>
    <n v="1"/>
    <n v="322"/>
    <n v="333"/>
    <n v="5.3666666666666663"/>
    <n v="5.55"/>
    <n v="0.18333333333333357"/>
  </r>
  <r>
    <x v="20"/>
    <d v="2016-07-05T00:00:00"/>
    <n v="1"/>
    <n v="530"/>
    <n v="548"/>
    <n v="8.8333333333333339"/>
    <n v="9.1333333333333329"/>
    <n v="0.29999999999999893"/>
  </r>
  <r>
    <x v="20"/>
    <d v="2016-08-05T00:00:00"/>
    <n v="1"/>
    <n v="481"/>
    <n v="510"/>
    <n v="8.0166666666666675"/>
    <n v="8.5"/>
    <n v="0.4833333333333325"/>
  </r>
  <r>
    <x v="20"/>
    <d v="2016-09-05T00:00:00"/>
    <n v="1"/>
    <n v="427"/>
    <n v="438"/>
    <n v="7.1166666666666663"/>
    <n v="7.3"/>
    <n v="0.18333333333333357"/>
  </r>
  <r>
    <x v="20"/>
    <d v="2016-11-05T00:00:00"/>
    <n v="1"/>
    <n v="451"/>
    <n v="463"/>
    <n v="7.5166666666666666"/>
    <n v="7.7166666666666668"/>
    <n v="0.20000000000000018"/>
  </r>
  <r>
    <x v="20"/>
    <d v="2016-12-05T00:00:00"/>
    <n v="1"/>
    <n v="444"/>
    <n v="457"/>
    <n v="7.4"/>
    <n v="7.6166666666666663"/>
    <n v="0.2166666666666659"/>
  </r>
  <r>
    <x v="21"/>
    <s v="4/20/2016 12:00:00 AM"/>
    <n v="1"/>
    <n v="486"/>
    <n v="493"/>
    <n v="8.1"/>
    <n v="8.2166666666666668"/>
    <n v="0.11666666666666714"/>
  </r>
  <r>
    <x v="21"/>
    <s v="4/23/2016 12:00:00 AM"/>
    <n v="1"/>
    <n v="331"/>
    <n v="337"/>
    <n v="5.5166666666666666"/>
    <n v="5.6166666666666663"/>
    <n v="9.9999999999999645E-2"/>
  </r>
  <r>
    <x v="21"/>
    <d v="2016-07-05T00:00:00"/>
    <n v="1"/>
    <n v="74"/>
    <n v="75"/>
    <n v="1.2333333333333334"/>
    <n v="1.25"/>
    <n v="1.6666666666666607E-2"/>
  </r>
  <r>
    <x v="22"/>
    <d v="2016-12-04T00:00:00"/>
    <n v="1"/>
    <n v="338"/>
    <n v="356"/>
    <n v="5.6333333333333337"/>
    <n v="5.9333333333333336"/>
    <n v="0.29999999999999982"/>
  </r>
  <r>
    <x v="22"/>
    <s v="4/13/2016 12:00:00 AM"/>
    <n v="2"/>
    <n v="447"/>
    <n v="487"/>
    <n v="7.45"/>
    <n v="8.1166666666666671"/>
    <n v="0.66666666666666696"/>
  </r>
  <r>
    <x v="22"/>
    <s v="4/14/2016 12:00:00 AM"/>
    <n v="1"/>
    <n v="424"/>
    <n v="455"/>
    <n v="7.0666666666666664"/>
    <n v="7.583333333333333"/>
    <n v="0.51666666666666661"/>
  </r>
  <r>
    <x v="22"/>
    <s v="4/15/2016 12:00:00 AM"/>
    <n v="1"/>
    <n v="513"/>
    <n v="533"/>
    <n v="8.5500000000000007"/>
    <n v="8.8833333333333329"/>
    <n v="0.33333333333333215"/>
  </r>
  <r>
    <x v="22"/>
    <s v="4/16/2016 12:00:00 AM"/>
    <n v="2"/>
    <n v="611"/>
    <n v="689"/>
    <n v="10.183333333333334"/>
    <n v="11.483333333333333"/>
    <n v="1.2999999999999989"/>
  </r>
  <r>
    <x v="22"/>
    <s v="4/17/2016 12:00:00 AM"/>
    <n v="2"/>
    <n v="525"/>
    <n v="591"/>
    <n v="8.75"/>
    <n v="9.85"/>
    <n v="1.0999999999999996"/>
  </r>
  <r>
    <x v="22"/>
    <s v="4/18/2016 12:00:00 AM"/>
    <n v="1"/>
    <n v="398"/>
    <n v="451"/>
    <n v="6.6333333333333337"/>
    <n v="7.5166666666666666"/>
    <n v="0.88333333333333286"/>
  </r>
  <r>
    <x v="22"/>
    <s v="4/19/2016 12:00:00 AM"/>
    <n v="1"/>
    <n v="387"/>
    <n v="421"/>
    <n v="6.45"/>
    <n v="7.0166666666666666"/>
    <n v="0.56666666666666643"/>
  </r>
  <r>
    <x v="22"/>
    <s v="4/20/2016 12:00:00 AM"/>
    <n v="1"/>
    <n v="381"/>
    <n v="409"/>
    <n v="6.35"/>
    <n v="6.8166666666666664"/>
    <n v="0.46666666666666679"/>
  </r>
  <r>
    <x v="22"/>
    <s v="4/21/2016 12:00:00 AM"/>
    <n v="1"/>
    <n v="396"/>
    <n v="417"/>
    <n v="6.6"/>
    <n v="6.95"/>
    <n v="0.35000000000000053"/>
  </r>
  <r>
    <x v="22"/>
    <s v="4/22/2016 12:00:00 AM"/>
    <n v="1"/>
    <n v="441"/>
    <n v="469"/>
    <n v="7.35"/>
    <n v="7.8166666666666664"/>
    <n v="0.46666666666666679"/>
  </r>
  <r>
    <x v="22"/>
    <s v="4/23/2016 12:00:00 AM"/>
    <n v="1"/>
    <n v="565"/>
    <n v="591"/>
    <n v="9.4166666666666661"/>
    <n v="9.85"/>
    <n v="0.43333333333333357"/>
  </r>
  <r>
    <x v="22"/>
    <s v="4/24/2016 12:00:00 AM"/>
    <n v="1"/>
    <n v="458"/>
    <n v="492"/>
    <n v="7.6333333333333337"/>
    <n v="8.1999999999999993"/>
    <n v="0.56666666666666554"/>
  </r>
  <r>
    <x v="22"/>
    <s v="4/25/2016 12:00:00 AM"/>
    <n v="1"/>
    <n v="388"/>
    <n v="402"/>
    <n v="6.4666666666666668"/>
    <n v="6.7"/>
    <n v="0.23333333333333339"/>
  </r>
  <r>
    <x v="22"/>
    <s v="4/25/2016 12:00:00 AM"/>
    <n v="1"/>
    <n v="388"/>
    <n v="402"/>
    <n v="6.4666666666666668"/>
    <n v="6.7"/>
    <n v="0.23333333333333339"/>
  </r>
  <r>
    <x v="22"/>
    <s v="4/26/2016 12:00:00 AM"/>
    <n v="1"/>
    <n v="550"/>
    <n v="584"/>
    <n v="9.1666666666666661"/>
    <n v="9.7333333333333325"/>
    <n v="0.56666666666666643"/>
  </r>
  <r>
    <x v="22"/>
    <s v="4/27/2016 12:00:00 AM"/>
    <n v="1"/>
    <n v="531"/>
    <n v="600"/>
    <n v="8.85"/>
    <n v="10"/>
    <n v="1.1500000000000004"/>
  </r>
  <r>
    <x v="22"/>
    <s v="4/28/2016 12:00:00 AM"/>
    <n v="1"/>
    <n v="506"/>
    <n v="556"/>
    <n v="8.4333333333333336"/>
    <n v="9.2666666666666675"/>
    <n v="0.83333333333333393"/>
  </r>
  <r>
    <x v="22"/>
    <s v="4/29/2016 12:00:00 AM"/>
    <n v="1"/>
    <n v="527"/>
    <n v="562"/>
    <n v="8.7833333333333332"/>
    <n v="9.3666666666666671"/>
    <n v="0.58333333333333393"/>
  </r>
  <r>
    <x v="22"/>
    <s v="4/30/2016 12:00:00 AM"/>
    <n v="1"/>
    <n v="468"/>
    <n v="555"/>
    <n v="7.8"/>
    <n v="9.25"/>
    <n v="1.4500000000000002"/>
  </r>
  <r>
    <x v="22"/>
    <d v="2016-01-05T00:00:00"/>
    <n v="1"/>
    <n v="475"/>
    <n v="539"/>
    <n v="7.916666666666667"/>
    <n v="8.9833333333333325"/>
    <n v="1.0666666666666655"/>
  </r>
  <r>
    <x v="22"/>
    <d v="2016-02-05T00:00:00"/>
    <n v="1"/>
    <n v="351"/>
    <n v="385"/>
    <n v="5.85"/>
    <n v="6.416666666666667"/>
    <n v="0.56666666666666732"/>
  </r>
  <r>
    <x v="22"/>
    <d v="2016-03-05T00:00:00"/>
    <n v="1"/>
    <n v="405"/>
    <n v="429"/>
    <n v="6.75"/>
    <n v="7.15"/>
    <n v="0.40000000000000036"/>
  </r>
  <r>
    <x v="22"/>
    <d v="2016-04-05T00:00:00"/>
    <n v="1"/>
    <n v="441"/>
    <n v="477"/>
    <n v="7.35"/>
    <n v="7.95"/>
    <n v="0.60000000000000053"/>
  </r>
  <r>
    <x v="22"/>
    <d v="2016-05-05T00:00:00"/>
    <n v="1"/>
    <n v="381"/>
    <n v="417"/>
    <n v="6.35"/>
    <n v="6.95"/>
    <n v="0.60000000000000053"/>
  </r>
  <r>
    <x v="22"/>
    <d v="2016-06-05T00:00:00"/>
    <n v="1"/>
    <n v="323"/>
    <n v="355"/>
    <n v="5.3833333333333337"/>
    <n v="5.916666666666667"/>
    <n v="0.53333333333333321"/>
  </r>
  <r>
    <x v="22"/>
    <d v="2016-07-05T00:00:00"/>
    <n v="2"/>
    <n v="459"/>
    <n v="513"/>
    <n v="7.65"/>
    <n v="8.5500000000000007"/>
    <n v="0.90000000000000036"/>
  </r>
  <r>
    <x v="22"/>
    <d v="2016-08-05T00:00:00"/>
    <n v="1"/>
    <n v="545"/>
    <n v="606"/>
    <n v="9.0833333333333339"/>
    <n v="10.1"/>
    <n v="1.0166666666666657"/>
  </r>
  <r>
    <x v="22"/>
    <d v="2016-09-05T00:00:00"/>
    <n v="1"/>
    <n v="359"/>
    <n v="399"/>
    <n v="5.9833333333333334"/>
    <n v="6.65"/>
    <n v="0.66666666666666696"/>
  </r>
  <r>
    <x v="22"/>
    <d v="2016-10-05T00:00:00"/>
    <n v="1"/>
    <n v="342"/>
    <n v="391"/>
    <n v="5.7"/>
    <n v="6.5166666666666666"/>
    <n v="0.81666666666666643"/>
  </r>
  <r>
    <x v="22"/>
    <d v="2016-11-05T00:00:00"/>
    <n v="1"/>
    <n v="368"/>
    <n v="387"/>
    <n v="6.1333333333333337"/>
    <n v="6.45"/>
    <n v="0.31666666666666643"/>
  </r>
  <r>
    <x v="22"/>
    <d v="2016-12-05T00:00:00"/>
    <n v="1"/>
    <n v="496"/>
    <n v="546"/>
    <n v="8.2666666666666675"/>
    <n v="9.1"/>
    <n v="0.83333333333333215"/>
  </r>
  <r>
    <x v="23"/>
    <d v="2016-12-04T00:00:00"/>
    <n v="1"/>
    <n v="458"/>
    <n v="493"/>
    <n v="7.6333333333333337"/>
    <n v="8.2166666666666668"/>
    <n v="0.58333333333333304"/>
  </r>
  <r>
    <x v="23"/>
    <s v="4/13/2016 12:00:00 AM"/>
    <n v="1"/>
    <n v="531"/>
    <n v="552"/>
    <n v="8.85"/>
    <n v="9.1999999999999993"/>
    <n v="0.34999999999999964"/>
  </r>
  <r>
    <x v="23"/>
    <s v="4/14/2016 12:00:00 AM"/>
    <n v="1"/>
    <n v="486"/>
    <n v="503"/>
    <n v="8.1"/>
    <n v="8.3833333333333329"/>
    <n v="0.28333333333333321"/>
  </r>
  <r>
    <x v="23"/>
    <s v="4/15/2016 12:00:00 AM"/>
    <n v="1"/>
    <n v="363"/>
    <n v="377"/>
    <n v="6.05"/>
    <n v="6.2833333333333332"/>
    <n v="0.23333333333333339"/>
  </r>
  <r>
    <x v="23"/>
    <s v="4/20/2016 12:00:00 AM"/>
    <n v="1"/>
    <n v="528"/>
    <n v="547"/>
    <n v="8.8000000000000007"/>
    <n v="9.1166666666666671"/>
    <n v="0.31666666666666643"/>
  </r>
  <r>
    <x v="23"/>
    <s v="4/22/2016 12:00:00 AM"/>
    <n v="1"/>
    <n v="391"/>
    <n v="407"/>
    <n v="6.5166666666666666"/>
    <n v="6.7833333333333332"/>
    <n v="0.26666666666666661"/>
  </r>
  <r>
    <x v="23"/>
    <s v="4/23/2016 12:00:00 AM"/>
    <n v="1"/>
    <n v="339"/>
    <n v="360"/>
    <n v="5.65"/>
    <n v="6"/>
    <n v="0.34999999999999964"/>
  </r>
  <r>
    <x v="23"/>
    <s v="4/27/2016 12:00:00 AM"/>
    <n v="1"/>
    <n v="423"/>
    <n v="428"/>
    <n v="7.05"/>
    <n v="7.1333333333333337"/>
    <n v="8.3333333333333925E-2"/>
  </r>
  <r>
    <x v="23"/>
    <s v="4/28/2016 12:00:00 AM"/>
    <n v="1"/>
    <n v="402"/>
    <n v="416"/>
    <n v="6.7"/>
    <n v="6.9333333333333336"/>
    <n v="0.23333333333333339"/>
  </r>
  <r>
    <x v="23"/>
    <s v="4/29/2016 12:00:00 AM"/>
    <n v="1"/>
    <n v="398"/>
    <n v="406"/>
    <n v="6.6333333333333337"/>
    <n v="6.7666666666666666"/>
    <n v="0.13333333333333286"/>
  </r>
  <r>
    <x v="23"/>
    <s v="4/30/2016 12:00:00 AM"/>
    <n v="1"/>
    <n v="343"/>
    <n v="360"/>
    <n v="5.7166666666666668"/>
    <n v="6"/>
    <n v="0.28333333333333321"/>
  </r>
  <r>
    <x v="23"/>
    <d v="2016-01-05T00:00:00"/>
    <n v="1"/>
    <n v="503"/>
    <n v="527"/>
    <n v="8.3833333333333329"/>
    <n v="8.7833333333333332"/>
    <n v="0.40000000000000036"/>
  </r>
  <r>
    <x v="23"/>
    <d v="2016-02-05T00:00:00"/>
    <n v="1"/>
    <n v="415"/>
    <n v="423"/>
    <n v="6.916666666666667"/>
    <n v="7.05"/>
    <n v="0.13333333333333286"/>
  </r>
  <r>
    <x v="23"/>
    <d v="2016-03-05T00:00:00"/>
    <n v="1"/>
    <n v="516"/>
    <n v="545"/>
    <n v="8.6"/>
    <n v="9.0833333333333339"/>
    <n v="0.48333333333333428"/>
  </r>
  <r>
    <x v="23"/>
    <d v="2016-04-05T00:00:00"/>
    <n v="1"/>
    <n v="439"/>
    <n v="463"/>
    <n v="7.3166666666666664"/>
    <n v="7.7166666666666668"/>
    <n v="0.400000000000000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MinutesAsleep" fld="3" subtotal="average" baseField="0" baseItem="0"/>
    <dataField name="Average of TotalTimeInBed" fld="4" subtotal="average" baseField="0" baseItem="0"/>
    <dataField name="Count of SleepDay" fld="1" subtotal="count" baseField="0" baseItem="0"/>
  </dataFields>
  <formats count="8">
    <format dxfId="16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8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numFmtId="164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hours in bed" fld="6" subtotal="average" baseField="0" baseItem="0"/>
    <dataField name="Average of total hours asleep" fld="5" subtotal="average" baseField="0" baseItem="0"/>
  </dataFields>
  <formats count="9">
    <format dxfId="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4"/>
  <sheetViews>
    <sheetView topLeftCell="A180" workbookViewId="0">
      <selection sqref="A1:H1"/>
    </sheetView>
  </sheetViews>
  <sheetFormatPr baseColWidth="10" defaultRowHeight="16" x14ac:dyDescent="0.2"/>
  <cols>
    <col min="1" max="1" width="12.83203125" style="1" bestFit="1" customWidth="1"/>
    <col min="2" max="2" width="24.1640625" style="1" customWidth="1"/>
    <col min="3" max="3" width="19.33203125" style="1" bestFit="1" customWidth="1"/>
    <col min="4" max="4" width="20" style="1" bestFit="1" customWidth="1"/>
    <col min="5" max="5" width="16" style="1" bestFit="1" customWidth="1"/>
    <col min="6" max="6" width="18.33203125" style="1" bestFit="1" customWidth="1"/>
    <col min="7" max="7" width="17.83203125" style="1" bestFit="1" customWidth="1"/>
    <col min="8" max="8" width="11" style="1" bestFit="1" customWidth="1"/>
    <col min="9" max="16384" width="10.83203125" style="1"/>
  </cols>
  <sheetData>
    <row r="1" spans="1:8" ht="1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29</v>
      </c>
      <c r="G1" s="7" t="s">
        <v>30</v>
      </c>
      <c r="H1" s="7" t="s">
        <v>31</v>
      </c>
    </row>
    <row r="2" spans="1:8" ht="19" x14ac:dyDescent="0.25">
      <c r="A2" s="8">
        <v>1503960366</v>
      </c>
      <c r="B2" s="9">
        <v>42708</v>
      </c>
      <c r="C2" s="8">
        <v>1</v>
      </c>
      <c r="D2" s="8">
        <v>327</v>
      </c>
      <c r="E2" s="8">
        <v>346</v>
      </c>
      <c r="F2" s="10">
        <f>CONVERT(D2,"mn","hr")</f>
        <v>5.45</v>
      </c>
      <c r="G2" s="10">
        <f>CONVERT(E2,"mn","hr")</f>
        <v>5.7666666666666666</v>
      </c>
      <c r="H2" s="10">
        <f>G2-F2</f>
        <v>0.31666666666666643</v>
      </c>
    </row>
    <row r="3" spans="1:8" ht="19" x14ac:dyDescent="0.25">
      <c r="A3" s="8">
        <v>1503960366</v>
      </c>
      <c r="B3" s="8" t="s">
        <v>5</v>
      </c>
      <c r="C3" s="8">
        <v>2</v>
      </c>
      <c r="D3" s="8">
        <v>384</v>
      </c>
      <c r="E3" s="8">
        <v>407</v>
      </c>
      <c r="F3" s="10">
        <f t="shared" ref="F3:F66" si="0">CONVERT(D3,"mn","hr")</f>
        <v>6.4</v>
      </c>
      <c r="G3" s="10">
        <f t="shared" ref="G3:G66" si="1">CONVERT(E3,"mn","hr")</f>
        <v>6.7833333333333332</v>
      </c>
      <c r="H3" s="10">
        <f t="shared" ref="H3:H66" si="2">G3-F3</f>
        <v>0.38333333333333286</v>
      </c>
    </row>
    <row r="4" spans="1:8" ht="19" x14ac:dyDescent="0.25">
      <c r="A4" s="8">
        <v>1503960366</v>
      </c>
      <c r="B4" s="8" t="s">
        <v>6</v>
      </c>
      <c r="C4" s="8">
        <v>1</v>
      </c>
      <c r="D4" s="8">
        <v>412</v>
      </c>
      <c r="E4" s="8">
        <v>442</v>
      </c>
      <c r="F4" s="10">
        <f t="shared" si="0"/>
        <v>6.8666666666666663</v>
      </c>
      <c r="G4" s="10">
        <f t="shared" si="1"/>
        <v>7.3666666666666663</v>
      </c>
      <c r="H4" s="10">
        <f t="shared" si="2"/>
        <v>0.5</v>
      </c>
    </row>
    <row r="5" spans="1:8" ht="19" x14ac:dyDescent="0.25">
      <c r="A5" s="8">
        <v>1503960366</v>
      </c>
      <c r="B5" s="8" t="s">
        <v>7</v>
      </c>
      <c r="C5" s="8">
        <v>2</v>
      </c>
      <c r="D5" s="8">
        <v>340</v>
      </c>
      <c r="E5" s="8">
        <v>367</v>
      </c>
      <c r="F5" s="10">
        <f t="shared" si="0"/>
        <v>5.666666666666667</v>
      </c>
      <c r="G5" s="10">
        <f t="shared" si="1"/>
        <v>6.1166666666666663</v>
      </c>
      <c r="H5" s="10">
        <f t="shared" si="2"/>
        <v>0.44999999999999929</v>
      </c>
    </row>
    <row r="6" spans="1:8" ht="19" x14ac:dyDescent="0.25">
      <c r="A6" s="8">
        <v>1503960366</v>
      </c>
      <c r="B6" s="8" t="s">
        <v>8</v>
      </c>
      <c r="C6" s="8">
        <v>1</v>
      </c>
      <c r="D6" s="8">
        <v>700</v>
      </c>
      <c r="E6" s="8">
        <v>712</v>
      </c>
      <c r="F6" s="10">
        <f t="shared" si="0"/>
        <v>11.666666666666666</v>
      </c>
      <c r="G6" s="10">
        <f t="shared" si="1"/>
        <v>11.866666666666667</v>
      </c>
      <c r="H6" s="10">
        <f t="shared" si="2"/>
        <v>0.20000000000000107</v>
      </c>
    </row>
    <row r="7" spans="1:8" ht="19" x14ac:dyDescent="0.25">
      <c r="A7" s="8">
        <v>1503960366</v>
      </c>
      <c r="B7" s="8" t="s">
        <v>9</v>
      </c>
      <c r="C7" s="8">
        <v>1</v>
      </c>
      <c r="D7" s="8">
        <v>304</v>
      </c>
      <c r="E7" s="8">
        <v>320</v>
      </c>
      <c r="F7" s="10">
        <f t="shared" si="0"/>
        <v>5.0666666666666664</v>
      </c>
      <c r="G7" s="10">
        <f t="shared" si="1"/>
        <v>5.333333333333333</v>
      </c>
      <c r="H7" s="10">
        <f t="shared" si="2"/>
        <v>0.26666666666666661</v>
      </c>
    </row>
    <row r="8" spans="1:8" ht="19" x14ac:dyDescent="0.25">
      <c r="A8" s="8">
        <v>1503960366</v>
      </c>
      <c r="B8" s="8" t="s">
        <v>10</v>
      </c>
      <c r="C8" s="8">
        <v>1</v>
      </c>
      <c r="D8" s="8">
        <v>360</v>
      </c>
      <c r="E8" s="8">
        <v>377</v>
      </c>
      <c r="F8" s="10">
        <f t="shared" si="0"/>
        <v>6</v>
      </c>
      <c r="G8" s="10">
        <f t="shared" si="1"/>
        <v>6.2833333333333332</v>
      </c>
      <c r="H8" s="10">
        <f t="shared" si="2"/>
        <v>0.28333333333333321</v>
      </c>
    </row>
    <row r="9" spans="1:8" ht="19" x14ac:dyDescent="0.25">
      <c r="A9" s="8">
        <v>1503960366</v>
      </c>
      <c r="B9" s="8" t="s">
        <v>11</v>
      </c>
      <c r="C9" s="8">
        <v>1</v>
      </c>
      <c r="D9" s="8">
        <v>325</v>
      </c>
      <c r="E9" s="8">
        <v>364</v>
      </c>
      <c r="F9" s="10">
        <f t="shared" si="0"/>
        <v>5.416666666666667</v>
      </c>
      <c r="G9" s="10">
        <f t="shared" si="1"/>
        <v>6.0666666666666664</v>
      </c>
      <c r="H9" s="10">
        <f t="shared" si="2"/>
        <v>0.64999999999999947</v>
      </c>
    </row>
    <row r="10" spans="1:8" ht="19" x14ac:dyDescent="0.25">
      <c r="A10" s="8">
        <v>1503960366</v>
      </c>
      <c r="B10" s="8" t="s">
        <v>12</v>
      </c>
      <c r="C10" s="8">
        <v>1</v>
      </c>
      <c r="D10" s="8">
        <v>361</v>
      </c>
      <c r="E10" s="8">
        <v>384</v>
      </c>
      <c r="F10" s="10">
        <f t="shared" si="0"/>
        <v>6.0166666666666666</v>
      </c>
      <c r="G10" s="10">
        <f t="shared" si="1"/>
        <v>6.4</v>
      </c>
      <c r="H10" s="10">
        <f t="shared" si="2"/>
        <v>0.38333333333333375</v>
      </c>
    </row>
    <row r="11" spans="1:8" ht="19" x14ac:dyDescent="0.25">
      <c r="A11" s="8">
        <v>1503960366</v>
      </c>
      <c r="B11" s="8" t="s">
        <v>13</v>
      </c>
      <c r="C11" s="8">
        <v>1</v>
      </c>
      <c r="D11" s="8">
        <v>430</v>
      </c>
      <c r="E11" s="8">
        <v>449</v>
      </c>
      <c r="F11" s="10">
        <f t="shared" si="0"/>
        <v>7.166666666666667</v>
      </c>
      <c r="G11" s="10">
        <f t="shared" si="1"/>
        <v>7.4833333333333334</v>
      </c>
      <c r="H11" s="10">
        <f t="shared" si="2"/>
        <v>0.31666666666666643</v>
      </c>
    </row>
    <row r="12" spans="1:8" ht="19" x14ac:dyDescent="0.25">
      <c r="A12" s="8">
        <v>1503960366</v>
      </c>
      <c r="B12" s="8" t="s">
        <v>14</v>
      </c>
      <c r="C12" s="8">
        <v>1</v>
      </c>
      <c r="D12" s="8">
        <v>277</v>
      </c>
      <c r="E12" s="8">
        <v>323</v>
      </c>
      <c r="F12" s="10">
        <f t="shared" si="0"/>
        <v>4.6166666666666663</v>
      </c>
      <c r="G12" s="10">
        <f t="shared" si="1"/>
        <v>5.3833333333333337</v>
      </c>
      <c r="H12" s="10">
        <f t="shared" si="2"/>
        <v>0.7666666666666675</v>
      </c>
    </row>
    <row r="13" spans="1:8" ht="19" x14ac:dyDescent="0.25">
      <c r="A13" s="8">
        <v>1503960366</v>
      </c>
      <c r="B13" s="8" t="s">
        <v>15</v>
      </c>
      <c r="C13" s="8">
        <v>1</v>
      </c>
      <c r="D13" s="8">
        <v>245</v>
      </c>
      <c r="E13" s="8">
        <v>274</v>
      </c>
      <c r="F13" s="10">
        <f t="shared" si="0"/>
        <v>4.083333333333333</v>
      </c>
      <c r="G13" s="10">
        <f t="shared" si="1"/>
        <v>4.5666666666666664</v>
      </c>
      <c r="H13" s="10">
        <f t="shared" si="2"/>
        <v>0.48333333333333339</v>
      </c>
    </row>
    <row r="14" spans="1:8" ht="19" x14ac:dyDescent="0.25">
      <c r="A14" s="8">
        <v>1503960366</v>
      </c>
      <c r="B14" s="8" t="s">
        <v>16</v>
      </c>
      <c r="C14" s="8">
        <v>1</v>
      </c>
      <c r="D14" s="8">
        <v>366</v>
      </c>
      <c r="E14" s="8">
        <v>393</v>
      </c>
      <c r="F14" s="10">
        <f t="shared" si="0"/>
        <v>6.1</v>
      </c>
      <c r="G14" s="10">
        <f t="shared" si="1"/>
        <v>6.55</v>
      </c>
      <c r="H14" s="10">
        <f t="shared" si="2"/>
        <v>0.45000000000000018</v>
      </c>
    </row>
    <row r="15" spans="1:8" ht="19" x14ac:dyDescent="0.25">
      <c r="A15" s="8">
        <v>1503960366</v>
      </c>
      <c r="B15" s="8" t="s">
        <v>17</v>
      </c>
      <c r="C15" s="8">
        <v>1</v>
      </c>
      <c r="D15" s="8">
        <v>341</v>
      </c>
      <c r="E15" s="8">
        <v>354</v>
      </c>
      <c r="F15" s="10">
        <f t="shared" si="0"/>
        <v>5.6833333333333336</v>
      </c>
      <c r="G15" s="10">
        <f t="shared" si="1"/>
        <v>5.9</v>
      </c>
      <c r="H15" s="10">
        <f t="shared" si="2"/>
        <v>0.21666666666666679</v>
      </c>
    </row>
    <row r="16" spans="1:8" ht="19" x14ac:dyDescent="0.25">
      <c r="A16" s="8">
        <v>1503960366</v>
      </c>
      <c r="B16" s="8" t="s">
        <v>18</v>
      </c>
      <c r="C16" s="8">
        <v>1</v>
      </c>
      <c r="D16" s="8">
        <v>404</v>
      </c>
      <c r="E16" s="8">
        <v>425</v>
      </c>
      <c r="F16" s="10">
        <f t="shared" si="0"/>
        <v>6.7333333333333334</v>
      </c>
      <c r="G16" s="10">
        <f t="shared" si="1"/>
        <v>7.083333333333333</v>
      </c>
      <c r="H16" s="10">
        <f t="shared" si="2"/>
        <v>0.34999999999999964</v>
      </c>
    </row>
    <row r="17" spans="1:8" ht="19" x14ac:dyDescent="0.25">
      <c r="A17" s="8">
        <v>1503960366</v>
      </c>
      <c r="B17" s="9">
        <v>42374</v>
      </c>
      <c r="C17" s="8">
        <v>1</v>
      </c>
      <c r="D17" s="8">
        <v>369</v>
      </c>
      <c r="E17" s="8">
        <v>396</v>
      </c>
      <c r="F17" s="10">
        <f t="shared" si="0"/>
        <v>6.15</v>
      </c>
      <c r="G17" s="10">
        <f t="shared" si="1"/>
        <v>6.6</v>
      </c>
      <c r="H17" s="10">
        <f t="shared" si="2"/>
        <v>0.44999999999999929</v>
      </c>
    </row>
    <row r="18" spans="1:8" ht="19" x14ac:dyDescent="0.25">
      <c r="A18" s="8">
        <v>1503960366</v>
      </c>
      <c r="B18" s="9">
        <v>42405</v>
      </c>
      <c r="C18" s="8">
        <v>1</v>
      </c>
      <c r="D18" s="8">
        <v>277</v>
      </c>
      <c r="E18" s="8">
        <v>309</v>
      </c>
      <c r="F18" s="10">
        <f t="shared" si="0"/>
        <v>4.6166666666666663</v>
      </c>
      <c r="G18" s="10">
        <f t="shared" si="1"/>
        <v>5.15</v>
      </c>
      <c r="H18" s="10">
        <f t="shared" si="2"/>
        <v>0.5333333333333341</v>
      </c>
    </row>
    <row r="19" spans="1:8" ht="19" x14ac:dyDescent="0.25">
      <c r="A19" s="8">
        <v>1503960366</v>
      </c>
      <c r="B19" s="9">
        <v>42434</v>
      </c>
      <c r="C19" s="8">
        <v>1</v>
      </c>
      <c r="D19" s="8">
        <v>273</v>
      </c>
      <c r="E19" s="8">
        <v>296</v>
      </c>
      <c r="F19" s="10">
        <f t="shared" si="0"/>
        <v>4.55</v>
      </c>
      <c r="G19" s="10">
        <f t="shared" si="1"/>
        <v>4.9333333333333336</v>
      </c>
      <c r="H19" s="10">
        <f t="shared" si="2"/>
        <v>0.38333333333333375</v>
      </c>
    </row>
    <row r="20" spans="1:8" ht="19" x14ac:dyDescent="0.25">
      <c r="A20" s="8">
        <v>1503960366</v>
      </c>
      <c r="B20" s="9">
        <v>42495</v>
      </c>
      <c r="C20" s="8">
        <v>1</v>
      </c>
      <c r="D20" s="8">
        <v>247</v>
      </c>
      <c r="E20" s="8">
        <v>264</v>
      </c>
      <c r="F20" s="10">
        <f t="shared" si="0"/>
        <v>4.1166666666666663</v>
      </c>
      <c r="G20" s="10">
        <f t="shared" si="1"/>
        <v>4.4000000000000004</v>
      </c>
      <c r="H20" s="10">
        <f t="shared" si="2"/>
        <v>0.2833333333333341</v>
      </c>
    </row>
    <row r="21" spans="1:8" ht="19" x14ac:dyDescent="0.25">
      <c r="A21" s="8">
        <v>1503960366</v>
      </c>
      <c r="B21" s="9">
        <v>42526</v>
      </c>
      <c r="C21" s="8">
        <v>1</v>
      </c>
      <c r="D21" s="8">
        <v>334</v>
      </c>
      <c r="E21" s="8">
        <v>367</v>
      </c>
      <c r="F21" s="10">
        <f t="shared" si="0"/>
        <v>5.5666666666666664</v>
      </c>
      <c r="G21" s="10">
        <f t="shared" si="1"/>
        <v>6.1166666666666663</v>
      </c>
      <c r="H21" s="10">
        <f t="shared" si="2"/>
        <v>0.54999999999999982</v>
      </c>
    </row>
    <row r="22" spans="1:8" ht="19" x14ac:dyDescent="0.25">
      <c r="A22" s="8">
        <v>1503960366</v>
      </c>
      <c r="B22" s="9">
        <v>42556</v>
      </c>
      <c r="C22" s="8">
        <v>1</v>
      </c>
      <c r="D22" s="8">
        <v>331</v>
      </c>
      <c r="E22" s="8">
        <v>349</v>
      </c>
      <c r="F22" s="10">
        <f t="shared" si="0"/>
        <v>5.5166666666666666</v>
      </c>
      <c r="G22" s="10">
        <f t="shared" si="1"/>
        <v>5.8166666666666664</v>
      </c>
      <c r="H22" s="10">
        <f t="shared" si="2"/>
        <v>0.29999999999999982</v>
      </c>
    </row>
    <row r="23" spans="1:8" ht="19" x14ac:dyDescent="0.25">
      <c r="A23" s="8">
        <v>1503960366</v>
      </c>
      <c r="B23" s="9">
        <v>42587</v>
      </c>
      <c r="C23" s="8">
        <v>1</v>
      </c>
      <c r="D23" s="8">
        <v>594</v>
      </c>
      <c r="E23" s="8">
        <v>611</v>
      </c>
      <c r="F23" s="10">
        <f t="shared" si="0"/>
        <v>9.9</v>
      </c>
      <c r="G23" s="10">
        <f t="shared" si="1"/>
        <v>10.183333333333334</v>
      </c>
      <c r="H23" s="10">
        <f t="shared" si="2"/>
        <v>0.28333333333333321</v>
      </c>
    </row>
    <row r="24" spans="1:8" ht="19" x14ac:dyDescent="0.25">
      <c r="A24" s="8">
        <v>1503960366</v>
      </c>
      <c r="B24" s="9">
        <v>42618</v>
      </c>
      <c r="C24" s="8">
        <v>1</v>
      </c>
      <c r="D24" s="8">
        <v>338</v>
      </c>
      <c r="E24" s="8">
        <v>342</v>
      </c>
      <c r="F24" s="10">
        <f t="shared" si="0"/>
        <v>5.6333333333333337</v>
      </c>
      <c r="G24" s="10">
        <f t="shared" si="1"/>
        <v>5.7</v>
      </c>
      <c r="H24" s="10">
        <f t="shared" si="2"/>
        <v>6.666666666666643E-2</v>
      </c>
    </row>
    <row r="25" spans="1:8" ht="19" x14ac:dyDescent="0.25">
      <c r="A25" s="8">
        <v>1503960366</v>
      </c>
      <c r="B25" s="9">
        <v>42648</v>
      </c>
      <c r="C25" s="8">
        <v>1</v>
      </c>
      <c r="D25" s="8">
        <v>383</v>
      </c>
      <c r="E25" s="8">
        <v>403</v>
      </c>
      <c r="F25" s="10">
        <f t="shared" si="0"/>
        <v>6.3833333333333337</v>
      </c>
      <c r="G25" s="10">
        <f t="shared" si="1"/>
        <v>6.7166666666666668</v>
      </c>
      <c r="H25" s="10">
        <f t="shared" si="2"/>
        <v>0.33333333333333304</v>
      </c>
    </row>
    <row r="26" spans="1:8" ht="19" x14ac:dyDescent="0.25">
      <c r="A26" s="8">
        <v>1503960366</v>
      </c>
      <c r="B26" s="9">
        <v>42679</v>
      </c>
      <c r="C26" s="8">
        <v>1</v>
      </c>
      <c r="D26" s="8">
        <v>285</v>
      </c>
      <c r="E26" s="8">
        <v>306</v>
      </c>
      <c r="F26" s="10">
        <f t="shared" si="0"/>
        <v>4.75</v>
      </c>
      <c r="G26" s="10">
        <f t="shared" si="1"/>
        <v>5.0999999999999996</v>
      </c>
      <c r="H26" s="10">
        <f t="shared" si="2"/>
        <v>0.34999999999999964</v>
      </c>
    </row>
    <row r="27" spans="1:8" ht="19" x14ac:dyDescent="0.25">
      <c r="A27" s="8">
        <v>1644430081</v>
      </c>
      <c r="B27" s="8" t="s">
        <v>17</v>
      </c>
      <c r="C27" s="8">
        <v>1</v>
      </c>
      <c r="D27" s="8">
        <v>119</v>
      </c>
      <c r="E27" s="8">
        <v>127</v>
      </c>
      <c r="F27" s="10">
        <f t="shared" si="0"/>
        <v>1.9833333333333334</v>
      </c>
      <c r="G27" s="10">
        <f t="shared" si="1"/>
        <v>2.1166666666666667</v>
      </c>
      <c r="H27" s="10">
        <f t="shared" si="2"/>
        <v>0.1333333333333333</v>
      </c>
    </row>
    <row r="28" spans="1:8" ht="19" x14ac:dyDescent="0.25">
      <c r="A28" s="8">
        <v>1644430081</v>
      </c>
      <c r="B28" s="8" t="s">
        <v>18</v>
      </c>
      <c r="C28" s="8">
        <v>1</v>
      </c>
      <c r="D28" s="8">
        <v>124</v>
      </c>
      <c r="E28" s="8">
        <v>142</v>
      </c>
      <c r="F28" s="10">
        <f t="shared" si="0"/>
        <v>2.0666666666666669</v>
      </c>
      <c r="G28" s="10">
        <f t="shared" si="1"/>
        <v>2.3666666666666667</v>
      </c>
      <c r="H28" s="10">
        <f t="shared" si="2"/>
        <v>0.29999999999999982</v>
      </c>
    </row>
    <row r="29" spans="1:8" ht="19" x14ac:dyDescent="0.25">
      <c r="A29" s="8">
        <v>1644430081</v>
      </c>
      <c r="B29" s="9">
        <v>42405</v>
      </c>
      <c r="C29" s="8">
        <v>1</v>
      </c>
      <c r="D29" s="8">
        <v>796</v>
      </c>
      <c r="E29" s="8">
        <v>961</v>
      </c>
      <c r="F29" s="10">
        <f t="shared" si="0"/>
        <v>13.266666666666667</v>
      </c>
      <c r="G29" s="10">
        <f t="shared" si="1"/>
        <v>16.016666666666666</v>
      </c>
      <c r="H29" s="10">
        <f t="shared" si="2"/>
        <v>2.7499999999999982</v>
      </c>
    </row>
    <row r="30" spans="1:8" ht="19" x14ac:dyDescent="0.25">
      <c r="A30" s="8">
        <v>1644430081</v>
      </c>
      <c r="B30" s="9">
        <v>42587</v>
      </c>
      <c r="C30" s="8">
        <v>1</v>
      </c>
      <c r="D30" s="8">
        <v>137</v>
      </c>
      <c r="E30" s="8">
        <v>154</v>
      </c>
      <c r="F30" s="10">
        <f t="shared" si="0"/>
        <v>2.2833333333333332</v>
      </c>
      <c r="G30" s="10">
        <f t="shared" si="1"/>
        <v>2.5666666666666669</v>
      </c>
      <c r="H30" s="10">
        <f t="shared" si="2"/>
        <v>0.28333333333333366</v>
      </c>
    </row>
    <row r="31" spans="1:8" ht="19" x14ac:dyDescent="0.25">
      <c r="A31" s="8">
        <v>1844505072</v>
      </c>
      <c r="B31" s="8" t="s">
        <v>6</v>
      </c>
      <c r="C31" s="8">
        <v>1</v>
      </c>
      <c r="D31" s="8">
        <v>644</v>
      </c>
      <c r="E31" s="8">
        <v>961</v>
      </c>
      <c r="F31" s="10">
        <f t="shared" si="0"/>
        <v>10.733333333333333</v>
      </c>
      <c r="G31" s="10">
        <f t="shared" si="1"/>
        <v>16.016666666666666</v>
      </c>
      <c r="H31" s="10">
        <f t="shared" si="2"/>
        <v>5.2833333333333332</v>
      </c>
    </row>
    <row r="32" spans="1:8" ht="19" x14ac:dyDescent="0.25">
      <c r="A32" s="8">
        <v>1844505072</v>
      </c>
      <c r="B32" s="8" t="s">
        <v>18</v>
      </c>
      <c r="C32" s="8">
        <v>1</v>
      </c>
      <c r="D32" s="8">
        <v>722</v>
      </c>
      <c r="E32" s="8">
        <v>961</v>
      </c>
      <c r="F32" s="10">
        <f t="shared" si="0"/>
        <v>12.033333333333333</v>
      </c>
      <c r="G32" s="10">
        <f t="shared" si="1"/>
        <v>16.016666666666666</v>
      </c>
      <c r="H32" s="10">
        <f t="shared" si="2"/>
        <v>3.9833333333333325</v>
      </c>
    </row>
    <row r="33" spans="1:8" ht="19" x14ac:dyDescent="0.25">
      <c r="A33" s="8">
        <v>1844505072</v>
      </c>
      <c r="B33" s="9">
        <v>42374</v>
      </c>
      <c r="C33" s="8">
        <v>1</v>
      </c>
      <c r="D33" s="8">
        <v>590</v>
      </c>
      <c r="E33" s="8">
        <v>961</v>
      </c>
      <c r="F33" s="10">
        <f t="shared" si="0"/>
        <v>9.8333333333333339</v>
      </c>
      <c r="G33" s="10">
        <f t="shared" si="1"/>
        <v>16.016666666666666</v>
      </c>
      <c r="H33" s="10">
        <f t="shared" si="2"/>
        <v>6.1833333333333318</v>
      </c>
    </row>
    <row r="34" spans="1:8" ht="19" x14ac:dyDescent="0.25">
      <c r="A34" s="8">
        <v>1927972279</v>
      </c>
      <c r="B34" s="9">
        <v>42708</v>
      </c>
      <c r="C34" s="8">
        <v>3</v>
      </c>
      <c r="D34" s="8">
        <v>750</v>
      </c>
      <c r="E34" s="8">
        <v>775</v>
      </c>
      <c r="F34" s="10">
        <f t="shared" si="0"/>
        <v>12.5</v>
      </c>
      <c r="G34" s="10">
        <f t="shared" si="1"/>
        <v>12.916666666666666</v>
      </c>
      <c r="H34" s="10">
        <f t="shared" si="2"/>
        <v>0.41666666666666607</v>
      </c>
    </row>
    <row r="35" spans="1:8" ht="19" x14ac:dyDescent="0.25">
      <c r="A35" s="8">
        <v>1927972279</v>
      </c>
      <c r="B35" s="8" t="s">
        <v>5</v>
      </c>
      <c r="C35" s="8">
        <v>1</v>
      </c>
      <c r="D35" s="8">
        <v>398</v>
      </c>
      <c r="E35" s="8">
        <v>422</v>
      </c>
      <c r="F35" s="10">
        <f t="shared" si="0"/>
        <v>6.6333333333333337</v>
      </c>
      <c r="G35" s="10">
        <f t="shared" si="1"/>
        <v>7.0333333333333332</v>
      </c>
      <c r="H35" s="10">
        <f t="shared" si="2"/>
        <v>0.39999999999999947</v>
      </c>
    </row>
    <row r="36" spans="1:8" ht="19" x14ac:dyDescent="0.25">
      <c r="A36" s="8">
        <v>1927972279</v>
      </c>
      <c r="B36" s="8" t="s">
        <v>6</v>
      </c>
      <c r="C36" s="8">
        <v>2</v>
      </c>
      <c r="D36" s="8">
        <v>475</v>
      </c>
      <c r="E36" s="8">
        <v>499</v>
      </c>
      <c r="F36" s="10">
        <f t="shared" si="0"/>
        <v>7.916666666666667</v>
      </c>
      <c r="G36" s="10">
        <f t="shared" si="1"/>
        <v>8.3166666666666664</v>
      </c>
      <c r="H36" s="10">
        <f t="shared" si="2"/>
        <v>0.39999999999999947</v>
      </c>
    </row>
    <row r="37" spans="1:8" ht="19" x14ac:dyDescent="0.25">
      <c r="A37" s="8">
        <v>1927972279</v>
      </c>
      <c r="B37" s="8" t="s">
        <v>15</v>
      </c>
      <c r="C37" s="8">
        <v>1</v>
      </c>
      <c r="D37" s="8">
        <v>296</v>
      </c>
      <c r="E37" s="8">
        <v>315</v>
      </c>
      <c r="F37" s="10">
        <f t="shared" si="0"/>
        <v>4.9333333333333336</v>
      </c>
      <c r="G37" s="10">
        <f t="shared" si="1"/>
        <v>5.25</v>
      </c>
      <c r="H37" s="10">
        <f t="shared" si="2"/>
        <v>0.31666666666666643</v>
      </c>
    </row>
    <row r="38" spans="1:8" ht="19" x14ac:dyDescent="0.25">
      <c r="A38" s="8">
        <v>1927972279</v>
      </c>
      <c r="B38" s="8" t="s">
        <v>16</v>
      </c>
      <c r="C38" s="8">
        <v>1</v>
      </c>
      <c r="D38" s="8">
        <v>166</v>
      </c>
      <c r="E38" s="8">
        <v>178</v>
      </c>
      <c r="F38" s="10">
        <f t="shared" si="0"/>
        <v>2.7666666666666666</v>
      </c>
      <c r="G38" s="10">
        <f t="shared" si="1"/>
        <v>2.9666666666666668</v>
      </c>
      <c r="H38" s="10">
        <f t="shared" si="2"/>
        <v>0.20000000000000018</v>
      </c>
    </row>
    <row r="39" spans="1:8" ht="19" x14ac:dyDescent="0.25">
      <c r="A39" s="8">
        <v>2026352035</v>
      </c>
      <c r="B39" s="9">
        <v>42708</v>
      </c>
      <c r="C39" s="8">
        <v>1</v>
      </c>
      <c r="D39" s="8">
        <v>503</v>
      </c>
      <c r="E39" s="8">
        <v>546</v>
      </c>
      <c r="F39" s="10">
        <f t="shared" si="0"/>
        <v>8.3833333333333329</v>
      </c>
      <c r="G39" s="10">
        <f t="shared" si="1"/>
        <v>9.1</v>
      </c>
      <c r="H39" s="10">
        <f t="shared" si="2"/>
        <v>0.71666666666666679</v>
      </c>
    </row>
    <row r="40" spans="1:8" ht="19" x14ac:dyDescent="0.25">
      <c r="A40" s="8">
        <v>2026352035</v>
      </c>
      <c r="B40" s="8" t="s">
        <v>5</v>
      </c>
      <c r="C40" s="8">
        <v>1</v>
      </c>
      <c r="D40" s="8">
        <v>531</v>
      </c>
      <c r="E40" s="8">
        <v>565</v>
      </c>
      <c r="F40" s="10">
        <f t="shared" si="0"/>
        <v>8.85</v>
      </c>
      <c r="G40" s="10">
        <f t="shared" si="1"/>
        <v>9.4166666666666661</v>
      </c>
      <c r="H40" s="10">
        <f t="shared" si="2"/>
        <v>0.56666666666666643</v>
      </c>
    </row>
    <row r="41" spans="1:8" ht="19" x14ac:dyDescent="0.25">
      <c r="A41" s="8">
        <v>2026352035</v>
      </c>
      <c r="B41" s="8" t="s">
        <v>19</v>
      </c>
      <c r="C41" s="8">
        <v>1</v>
      </c>
      <c r="D41" s="8">
        <v>545</v>
      </c>
      <c r="E41" s="8">
        <v>568</v>
      </c>
      <c r="F41" s="10">
        <f t="shared" si="0"/>
        <v>9.0833333333333339</v>
      </c>
      <c r="G41" s="10">
        <f t="shared" si="1"/>
        <v>9.4666666666666668</v>
      </c>
      <c r="H41" s="10">
        <f t="shared" si="2"/>
        <v>0.38333333333333286</v>
      </c>
    </row>
    <row r="42" spans="1:8" ht="19" x14ac:dyDescent="0.25">
      <c r="A42" s="8">
        <v>2026352035</v>
      </c>
      <c r="B42" s="8" t="s">
        <v>6</v>
      </c>
      <c r="C42" s="8">
        <v>1</v>
      </c>
      <c r="D42" s="8">
        <v>523</v>
      </c>
      <c r="E42" s="8">
        <v>573</v>
      </c>
      <c r="F42" s="10">
        <f t="shared" si="0"/>
        <v>8.7166666666666668</v>
      </c>
      <c r="G42" s="10">
        <f t="shared" si="1"/>
        <v>9.5500000000000007</v>
      </c>
      <c r="H42" s="10">
        <f t="shared" si="2"/>
        <v>0.83333333333333393</v>
      </c>
    </row>
    <row r="43" spans="1:8" ht="19" x14ac:dyDescent="0.25">
      <c r="A43" s="8">
        <v>2026352035</v>
      </c>
      <c r="B43" s="8" t="s">
        <v>7</v>
      </c>
      <c r="C43" s="8">
        <v>1</v>
      </c>
      <c r="D43" s="8">
        <v>524</v>
      </c>
      <c r="E43" s="8">
        <v>567</v>
      </c>
      <c r="F43" s="10">
        <f t="shared" si="0"/>
        <v>8.7333333333333325</v>
      </c>
      <c r="G43" s="10">
        <f t="shared" si="1"/>
        <v>9.4499999999999993</v>
      </c>
      <c r="H43" s="10">
        <f t="shared" si="2"/>
        <v>0.71666666666666679</v>
      </c>
    </row>
    <row r="44" spans="1:8" ht="19" x14ac:dyDescent="0.25">
      <c r="A44" s="8">
        <v>2026352035</v>
      </c>
      <c r="B44" s="8" t="s">
        <v>8</v>
      </c>
      <c r="C44" s="8">
        <v>1</v>
      </c>
      <c r="D44" s="8">
        <v>437</v>
      </c>
      <c r="E44" s="8">
        <v>498</v>
      </c>
      <c r="F44" s="10">
        <f t="shared" si="0"/>
        <v>7.2833333333333332</v>
      </c>
      <c r="G44" s="10">
        <f t="shared" si="1"/>
        <v>8.3000000000000007</v>
      </c>
      <c r="H44" s="10">
        <f t="shared" si="2"/>
        <v>1.0166666666666675</v>
      </c>
    </row>
    <row r="45" spans="1:8" ht="19" x14ac:dyDescent="0.25">
      <c r="A45" s="8">
        <v>2026352035</v>
      </c>
      <c r="B45" s="8" t="s">
        <v>9</v>
      </c>
      <c r="C45" s="8">
        <v>1</v>
      </c>
      <c r="D45" s="8">
        <v>498</v>
      </c>
      <c r="E45" s="8">
        <v>540</v>
      </c>
      <c r="F45" s="10">
        <f t="shared" si="0"/>
        <v>8.3000000000000007</v>
      </c>
      <c r="G45" s="10">
        <f t="shared" si="1"/>
        <v>9</v>
      </c>
      <c r="H45" s="10">
        <f t="shared" si="2"/>
        <v>0.69999999999999929</v>
      </c>
    </row>
    <row r="46" spans="1:8" ht="19" x14ac:dyDescent="0.25">
      <c r="A46" s="8">
        <v>2026352035</v>
      </c>
      <c r="B46" s="8" t="s">
        <v>10</v>
      </c>
      <c r="C46" s="8">
        <v>1</v>
      </c>
      <c r="D46" s="8">
        <v>461</v>
      </c>
      <c r="E46" s="8">
        <v>510</v>
      </c>
      <c r="F46" s="10">
        <f t="shared" si="0"/>
        <v>7.6833333333333336</v>
      </c>
      <c r="G46" s="10">
        <f t="shared" si="1"/>
        <v>8.5</v>
      </c>
      <c r="H46" s="10">
        <f t="shared" si="2"/>
        <v>0.81666666666666643</v>
      </c>
    </row>
    <row r="47" spans="1:8" ht="19" x14ac:dyDescent="0.25">
      <c r="A47" s="8">
        <v>2026352035</v>
      </c>
      <c r="B47" s="8" t="s">
        <v>11</v>
      </c>
      <c r="C47" s="8">
        <v>1</v>
      </c>
      <c r="D47" s="8">
        <v>477</v>
      </c>
      <c r="E47" s="8">
        <v>514</v>
      </c>
      <c r="F47" s="10">
        <f t="shared" si="0"/>
        <v>7.95</v>
      </c>
      <c r="G47" s="10">
        <f t="shared" si="1"/>
        <v>8.5666666666666664</v>
      </c>
      <c r="H47" s="10">
        <f t="shared" si="2"/>
        <v>0.61666666666666625</v>
      </c>
    </row>
    <row r="48" spans="1:8" ht="19" x14ac:dyDescent="0.25">
      <c r="A48" s="8">
        <v>2026352035</v>
      </c>
      <c r="B48" s="8" t="s">
        <v>20</v>
      </c>
      <c r="C48" s="8">
        <v>1</v>
      </c>
      <c r="D48" s="8">
        <v>520</v>
      </c>
      <c r="E48" s="8">
        <v>545</v>
      </c>
      <c r="F48" s="10">
        <f t="shared" si="0"/>
        <v>8.6666666666666661</v>
      </c>
      <c r="G48" s="10">
        <f t="shared" si="1"/>
        <v>9.0833333333333339</v>
      </c>
      <c r="H48" s="10">
        <f t="shared" si="2"/>
        <v>0.41666666666666785</v>
      </c>
    </row>
    <row r="49" spans="1:8" ht="19" x14ac:dyDescent="0.25">
      <c r="A49" s="8">
        <v>2026352035</v>
      </c>
      <c r="B49" s="8" t="s">
        <v>12</v>
      </c>
      <c r="C49" s="8">
        <v>1</v>
      </c>
      <c r="D49" s="8">
        <v>522</v>
      </c>
      <c r="E49" s="8">
        <v>554</v>
      </c>
      <c r="F49" s="10">
        <f t="shared" si="0"/>
        <v>8.6999999999999993</v>
      </c>
      <c r="G49" s="10">
        <f t="shared" si="1"/>
        <v>9.2333333333333325</v>
      </c>
      <c r="H49" s="10">
        <f t="shared" si="2"/>
        <v>0.53333333333333321</v>
      </c>
    </row>
    <row r="50" spans="1:8" ht="19" x14ac:dyDescent="0.25">
      <c r="A50" s="8">
        <v>2026352035</v>
      </c>
      <c r="B50" s="8" t="s">
        <v>13</v>
      </c>
      <c r="C50" s="8">
        <v>1</v>
      </c>
      <c r="D50" s="8">
        <v>555</v>
      </c>
      <c r="E50" s="8">
        <v>591</v>
      </c>
      <c r="F50" s="10">
        <f t="shared" si="0"/>
        <v>9.25</v>
      </c>
      <c r="G50" s="10">
        <f t="shared" si="1"/>
        <v>9.85</v>
      </c>
      <c r="H50" s="10">
        <f t="shared" si="2"/>
        <v>0.59999999999999964</v>
      </c>
    </row>
    <row r="51" spans="1:8" ht="19" x14ac:dyDescent="0.25">
      <c r="A51" s="8">
        <v>2026352035</v>
      </c>
      <c r="B51" s="8" t="s">
        <v>14</v>
      </c>
      <c r="C51" s="8">
        <v>1</v>
      </c>
      <c r="D51" s="8">
        <v>506</v>
      </c>
      <c r="E51" s="8">
        <v>531</v>
      </c>
      <c r="F51" s="10">
        <f t="shared" si="0"/>
        <v>8.4333333333333336</v>
      </c>
      <c r="G51" s="10">
        <f t="shared" si="1"/>
        <v>8.85</v>
      </c>
      <c r="H51" s="10">
        <f t="shared" si="2"/>
        <v>0.41666666666666607</v>
      </c>
    </row>
    <row r="52" spans="1:8" ht="19" x14ac:dyDescent="0.25">
      <c r="A52" s="8">
        <v>2026352035</v>
      </c>
      <c r="B52" s="8" t="s">
        <v>21</v>
      </c>
      <c r="C52" s="8">
        <v>1</v>
      </c>
      <c r="D52" s="8">
        <v>508</v>
      </c>
      <c r="E52" s="8">
        <v>545</v>
      </c>
      <c r="F52" s="10">
        <f t="shared" si="0"/>
        <v>8.4666666666666668</v>
      </c>
      <c r="G52" s="10">
        <f t="shared" si="1"/>
        <v>9.0833333333333339</v>
      </c>
      <c r="H52" s="10">
        <f t="shared" si="2"/>
        <v>0.61666666666666714</v>
      </c>
    </row>
    <row r="53" spans="1:8" ht="19" x14ac:dyDescent="0.25">
      <c r="A53" s="8">
        <v>2026352035</v>
      </c>
      <c r="B53" s="8" t="s">
        <v>16</v>
      </c>
      <c r="C53" s="8">
        <v>1</v>
      </c>
      <c r="D53" s="8">
        <v>513</v>
      </c>
      <c r="E53" s="8">
        <v>545</v>
      </c>
      <c r="F53" s="10">
        <f t="shared" si="0"/>
        <v>8.5500000000000007</v>
      </c>
      <c r="G53" s="10">
        <f t="shared" si="1"/>
        <v>9.0833333333333339</v>
      </c>
      <c r="H53" s="10">
        <f t="shared" si="2"/>
        <v>0.53333333333333321</v>
      </c>
    </row>
    <row r="54" spans="1:8" ht="19" x14ac:dyDescent="0.25">
      <c r="A54" s="8">
        <v>2026352035</v>
      </c>
      <c r="B54" s="8" t="s">
        <v>17</v>
      </c>
      <c r="C54" s="8">
        <v>1</v>
      </c>
      <c r="D54" s="8">
        <v>490</v>
      </c>
      <c r="E54" s="8">
        <v>510</v>
      </c>
      <c r="F54" s="10">
        <f t="shared" si="0"/>
        <v>8.1666666666666661</v>
      </c>
      <c r="G54" s="10">
        <f t="shared" si="1"/>
        <v>8.5</v>
      </c>
      <c r="H54" s="10">
        <f t="shared" si="2"/>
        <v>0.33333333333333393</v>
      </c>
    </row>
    <row r="55" spans="1:8" ht="19" x14ac:dyDescent="0.25">
      <c r="A55" s="8">
        <v>2026352035</v>
      </c>
      <c r="B55" s="8" t="s">
        <v>18</v>
      </c>
      <c r="C55" s="8">
        <v>1</v>
      </c>
      <c r="D55" s="8">
        <v>573</v>
      </c>
      <c r="E55" s="8">
        <v>607</v>
      </c>
      <c r="F55" s="10">
        <f t="shared" si="0"/>
        <v>9.5500000000000007</v>
      </c>
      <c r="G55" s="10">
        <f t="shared" si="1"/>
        <v>10.116666666666667</v>
      </c>
      <c r="H55" s="10">
        <f t="shared" si="2"/>
        <v>0.56666666666666643</v>
      </c>
    </row>
    <row r="56" spans="1:8" ht="19" x14ac:dyDescent="0.25">
      <c r="A56" s="8">
        <v>2026352035</v>
      </c>
      <c r="B56" s="9">
        <v>42374</v>
      </c>
      <c r="C56" s="8">
        <v>1</v>
      </c>
      <c r="D56" s="8">
        <v>527</v>
      </c>
      <c r="E56" s="8">
        <v>546</v>
      </c>
      <c r="F56" s="10">
        <f t="shared" si="0"/>
        <v>8.7833333333333332</v>
      </c>
      <c r="G56" s="10">
        <f t="shared" si="1"/>
        <v>9.1</v>
      </c>
      <c r="H56" s="10">
        <f t="shared" si="2"/>
        <v>0.31666666666666643</v>
      </c>
    </row>
    <row r="57" spans="1:8" ht="19" x14ac:dyDescent="0.25">
      <c r="A57" s="8">
        <v>2026352035</v>
      </c>
      <c r="B57" s="9">
        <v>42405</v>
      </c>
      <c r="C57" s="8">
        <v>1</v>
      </c>
      <c r="D57" s="8">
        <v>511</v>
      </c>
      <c r="E57" s="8">
        <v>543</v>
      </c>
      <c r="F57" s="10">
        <f t="shared" si="0"/>
        <v>8.5166666666666675</v>
      </c>
      <c r="G57" s="10">
        <f t="shared" si="1"/>
        <v>9.0500000000000007</v>
      </c>
      <c r="H57" s="10">
        <f t="shared" si="2"/>
        <v>0.53333333333333321</v>
      </c>
    </row>
    <row r="58" spans="1:8" ht="19" x14ac:dyDescent="0.25">
      <c r="A58" s="8">
        <v>2026352035</v>
      </c>
      <c r="B58" s="9">
        <v>42465</v>
      </c>
      <c r="C58" s="8">
        <v>1</v>
      </c>
      <c r="D58" s="8">
        <v>538</v>
      </c>
      <c r="E58" s="8">
        <v>560</v>
      </c>
      <c r="F58" s="10">
        <f t="shared" si="0"/>
        <v>8.9666666666666668</v>
      </c>
      <c r="G58" s="10">
        <f t="shared" si="1"/>
        <v>9.3333333333333339</v>
      </c>
      <c r="H58" s="10">
        <f t="shared" si="2"/>
        <v>0.36666666666666714</v>
      </c>
    </row>
    <row r="59" spans="1:8" ht="19" x14ac:dyDescent="0.25">
      <c r="A59" s="8">
        <v>2026352035</v>
      </c>
      <c r="B59" s="9">
        <v>42495</v>
      </c>
      <c r="C59" s="8">
        <v>1</v>
      </c>
      <c r="D59" s="8">
        <v>468</v>
      </c>
      <c r="E59" s="8">
        <v>485</v>
      </c>
      <c r="F59" s="10">
        <f t="shared" si="0"/>
        <v>7.8</v>
      </c>
      <c r="G59" s="10">
        <f t="shared" si="1"/>
        <v>8.0833333333333339</v>
      </c>
      <c r="H59" s="10">
        <f t="shared" si="2"/>
        <v>0.2833333333333341</v>
      </c>
    </row>
    <row r="60" spans="1:8" ht="19" x14ac:dyDescent="0.25">
      <c r="A60" s="8">
        <v>2026352035</v>
      </c>
      <c r="B60" s="9">
        <v>42526</v>
      </c>
      <c r="C60" s="8">
        <v>1</v>
      </c>
      <c r="D60" s="8">
        <v>524</v>
      </c>
      <c r="E60" s="8">
        <v>548</v>
      </c>
      <c r="F60" s="10">
        <f t="shared" si="0"/>
        <v>8.7333333333333325</v>
      </c>
      <c r="G60" s="10">
        <f t="shared" si="1"/>
        <v>9.1333333333333329</v>
      </c>
      <c r="H60" s="10">
        <f t="shared" si="2"/>
        <v>0.40000000000000036</v>
      </c>
    </row>
    <row r="61" spans="1:8" ht="19" x14ac:dyDescent="0.25">
      <c r="A61" s="8">
        <v>2026352035</v>
      </c>
      <c r="B61" s="9">
        <v>42556</v>
      </c>
      <c r="C61" s="8">
        <v>1</v>
      </c>
      <c r="D61" s="8">
        <v>511</v>
      </c>
      <c r="E61" s="8">
        <v>521</v>
      </c>
      <c r="F61" s="10">
        <f t="shared" si="0"/>
        <v>8.5166666666666675</v>
      </c>
      <c r="G61" s="10">
        <f t="shared" si="1"/>
        <v>8.6833333333333336</v>
      </c>
      <c r="H61" s="10">
        <f t="shared" si="2"/>
        <v>0.16666666666666607</v>
      </c>
    </row>
    <row r="62" spans="1:8" ht="19" x14ac:dyDescent="0.25">
      <c r="A62" s="8">
        <v>2026352035</v>
      </c>
      <c r="B62" s="9">
        <v>42587</v>
      </c>
      <c r="C62" s="8">
        <v>1</v>
      </c>
      <c r="D62" s="8">
        <v>541</v>
      </c>
      <c r="E62" s="8">
        <v>568</v>
      </c>
      <c r="F62" s="10">
        <f t="shared" si="0"/>
        <v>9.0166666666666675</v>
      </c>
      <c r="G62" s="10">
        <f t="shared" si="1"/>
        <v>9.4666666666666668</v>
      </c>
      <c r="H62" s="10">
        <f t="shared" si="2"/>
        <v>0.44999999999999929</v>
      </c>
    </row>
    <row r="63" spans="1:8" ht="19" x14ac:dyDescent="0.25">
      <c r="A63" s="8">
        <v>2026352035</v>
      </c>
      <c r="B63" s="9">
        <v>42618</v>
      </c>
      <c r="C63" s="8">
        <v>1</v>
      </c>
      <c r="D63" s="8">
        <v>531</v>
      </c>
      <c r="E63" s="8">
        <v>556</v>
      </c>
      <c r="F63" s="10">
        <f t="shared" si="0"/>
        <v>8.85</v>
      </c>
      <c r="G63" s="10">
        <f t="shared" si="1"/>
        <v>9.2666666666666675</v>
      </c>
      <c r="H63" s="10">
        <f t="shared" si="2"/>
        <v>0.41666666666666785</v>
      </c>
    </row>
    <row r="64" spans="1:8" ht="19" x14ac:dyDescent="0.25">
      <c r="A64" s="8">
        <v>2026352035</v>
      </c>
      <c r="B64" s="9">
        <v>42648</v>
      </c>
      <c r="C64" s="8">
        <v>1</v>
      </c>
      <c r="D64" s="8">
        <v>357</v>
      </c>
      <c r="E64" s="8">
        <v>380</v>
      </c>
      <c r="F64" s="10">
        <f t="shared" si="0"/>
        <v>5.95</v>
      </c>
      <c r="G64" s="10">
        <f t="shared" si="1"/>
        <v>6.333333333333333</v>
      </c>
      <c r="H64" s="10">
        <f t="shared" si="2"/>
        <v>0.38333333333333286</v>
      </c>
    </row>
    <row r="65" spans="1:8" ht="19" x14ac:dyDescent="0.25">
      <c r="A65" s="8">
        <v>2026352035</v>
      </c>
      <c r="B65" s="9">
        <v>42679</v>
      </c>
      <c r="C65" s="8">
        <v>1</v>
      </c>
      <c r="D65" s="8">
        <v>523</v>
      </c>
      <c r="E65" s="8">
        <v>553</v>
      </c>
      <c r="F65" s="10">
        <f t="shared" si="0"/>
        <v>8.7166666666666668</v>
      </c>
      <c r="G65" s="10">
        <f t="shared" si="1"/>
        <v>9.2166666666666668</v>
      </c>
      <c r="H65" s="10">
        <f t="shared" si="2"/>
        <v>0.5</v>
      </c>
    </row>
    <row r="66" spans="1:8" ht="19" x14ac:dyDescent="0.25">
      <c r="A66" s="8">
        <v>2026352035</v>
      </c>
      <c r="B66" s="9">
        <v>42709</v>
      </c>
      <c r="C66" s="8">
        <v>1</v>
      </c>
      <c r="D66" s="8">
        <v>456</v>
      </c>
      <c r="E66" s="8">
        <v>485</v>
      </c>
      <c r="F66" s="10">
        <f t="shared" si="0"/>
        <v>7.6</v>
      </c>
      <c r="G66" s="10">
        <f t="shared" si="1"/>
        <v>8.0833333333333339</v>
      </c>
      <c r="H66" s="10">
        <f t="shared" si="2"/>
        <v>0.48333333333333428</v>
      </c>
    </row>
    <row r="67" spans="1:8" ht="19" x14ac:dyDescent="0.25">
      <c r="A67" s="8">
        <v>2320127002</v>
      </c>
      <c r="B67" s="8" t="s">
        <v>12</v>
      </c>
      <c r="C67" s="8">
        <v>1</v>
      </c>
      <c r="D67" s="8">
        <v>61</v>
      </c>
      <c r="E67" s="8">
        <v>69</v>
      </c>
      <c r="F67" s="10">
        <f t="shared" ref="F67:F130" si="3">CONVERT(D67,"mn","hr")</f>
        <v>1.0166666666666666</v>
      </c>
      <c r="G67" s="10">
        <f t="shared" ref="G67:G130" si="4">CONVERT(E67,"mn","hr")</f>
        <v>1.1499999999999999</v>
      </c>
      <c r="H67" s="10">
        <f t="shared" ref="H67:H130" si="5">G67-F67</f>
        <v>0.1333333333333333</v>
      </c>
    </row>
    <row r="68" spans="1:8" ht="19" x14ac:dyDescent="0.25">
      <c r="A68" s="8">
        <v>2347167796</v>
      </c>
      <c r="B68" s="8" t="s">
        <v>5</v>
      </c>
      <c r="C68" s="8">
        <v>1</v>
      </c>
      <c r="D68" s="8">
        <v>467</v>
      </c>
      <c r="E68" s="8">
        <v>531</v>
      </c>
      <c r="F68" s="10">
        <f t="shared" si="3"/>
        <v>7.7833333333333332</v>
      </c>
      <c r="G68" s="10">
        <f t="shared" si="4"/>
        <v>8.85</v>
      </c>
      <c r="H68" s="10">
        <f t="shared" si="5"/>
        <v>1.0666666666666664</v>
      </c>
    </row>
    <row r="69" spans="1:8" ht="19" x14ac:dyDescent="0.25">
      <c r="A69" s="8">
        <v>2347167796</v>
      </c>
      <c r="B69" s="8" t="s">
        <v>19</v>
      </c>
      <c r="C69" s="8">
        <v>1</v>
      </c>
      <c r="D69" s="8">
        <v>445</v>
      </c>
      <c r="E69" s="8">
        <v>489</v>
      </c>
      <c r="F69" s="10">
        <f t="shared" si="3"/>
        <v>7.416666666666667</v>
      </c>
      <c r="G69" s="10">
        <f t="shared" si="4"/>
        <v>8.15</v>
      </c>
      <c r="H69" s="10">
        <f t="shared" si="5"/>
        <v>0.73333333333333339</v>
      </c>
    </row>
    <row r="70" spans="1:8" ht="19" x14ac:dyDescent="0.25">
      <c r="A70" s="8">
        <v>2347167796</v>
      </c>
      <c r="B70" s="8" t="s">
        <v>6</v>
      </c>
      <c r="C70" s="8">
        <v>1</v>
      </c>
      <c r="D70" s="8">
        <v>452</v>
      </c>
      <c r="E70" s="8">
        <v>504</v>
      </c>
      <c r="F70" s="10">
        <f t="shared" si="3"/>
        <v>7.5333333333333332</v>
      </c>
      <c r="G70" s="10">
        <f t="shared" si="4"/>
        <v>8.4</v>
      </c>
      <c r="H70" s="10">
        <f t="shared" si="5"/>
        <v>0.86666666666666714</v>
      </c>
    </row>
    <row r="71" spans="1:8" ht="19" x14ac:dyDescent="0.25">
      <c r="A71" s="8">
        <v>2347167796</v>
      </c>
      <c r="B71" s="8" t="s">
        <v>8</v>
      </c>
      <c r="C71" s="8">
        <v>1</v>
      </c>
      <c r="D71" s="8">
        <v>556</v>
      </c>
      <c r="E71" s="8">
        <v>602</v>
      </c>
      <c r="F71" s="10">
        <f t="shared" si="3"/>
        <v>9.2666666666666675</v>
      </c>
      <c r="G71" s="10">
        <f t="shared" si="4"/>
        <v>10.033333333333333</v>
      </c>
      <c r="H71" s="10">
        <f t="shared" si="5"/>
        <v>0.76666666666666572</v>
      </c>
    </row>
    <row r="72" spans="1:8" ht="19" x14ac:dyDescent="0.25">
      <c r="A72" s="8">
        <v>2347167796</v>
      </c>
      <c r="B72" s="8" t="s">
        <v>22</v>
      </c>
      <c r="C72" s="8">
        <v>1</v>
      </c>
      <c r="D72" s="8">
        <v>500</v>
      </c>
      <c r="E72" s="8">
        <v>557</v>
      </c>
      <c r="F72" s="10">
        <f t="shared" si="3"/>
        <v>8.3333333333333339</v>
      </c>
      <c r="G72" s="10">
        <f t="shared" si="4"/>
        <v>9.2833333333333332</v>
      </c>
      <c r="H72" s="10">
        <f t="shared" si="5"/>
        <v>0.94999999999999929</v>
      </c>
    </row>
    <row r="73" spans="1:8" ht="19" x14ac:dyDescent="0.25">
      <c r="A73" s="8">
        <v>2347167796</v>
      </c>
      <c r="B73" s="8" t="s">
        <v>9</v>
      </c>
      <c r="C73" s="8">
        <v>1</v>
      </c>
      <c r="D73" s="8">
        <v>465</v>
      </c>
      <c r="E73" s="8">
        <v>514</v>
      </c>
      <c r="F73" s="10">
        <f t="shared" si="3"/>
        <v>7.75</v>
      </c>
      <c r="G73" s="10">
        <f t="shared" si="4"/>
        <v>8.5666666666666664</v>
      </c>
      <c r="H73" s="10">
        <f t="shared" si="5"/>
        <v>0.81666666666666643</v>
      </c>
    </row>
    <row r="74" spans="1:8" ht="19" x14ac:dyDescent="0.25">
      <c r="A74" s="8">
        <v>2347167796</v>
      </c>
      <c r="B74" s="8" t="s">
        <v>11</v>
      </c>
      <c r="C74" s="8">
        <v>1</v>
      </c>
      <c r="D74" s="8">
        <v>460</v>
      </c>
      <c r="E74" s="8">
        <v>484</v>
      </c>
      <c r="F74" s="10">
        <f t="shared" si="3"/>
        <v>7.666666666666667</v>
      </c>
      <c r="G74" s="10">
        <f t="shared" si="4"/>
        <v>8.0666666666666664</v>
      </c>
      <c r="H74" s="10">
        <f t="shared" si="5"/>
        <v>0.39999999999999947</v>
      </c>
    </row>
    <row r="75" spans="1:8" ht="19" x14ac:dyDescent="0.25">
      <c r="A75" s="8">
        <v>2347167796</v>
      </c>
      <c r="B75" s="8" t="s">
        <v>20</v>
      </c>
      <c r="C75" s="8">
        <v>1</v>
      </c>
      <c r="D75" s="8">
        <v>405</v>
      </c>
      <c r="E75" s="8">
        <v>461</v>
      </c>
      <c r="F75" s="10">
        <f t="shared" si="3"/>
        <v>6.75</v>
      </c>
      <c r="G75" s="10">
        <f t="shared" si="4"/>
        <v>7.6833333333333336</v>
      </c>
      <c r="H75" s="10">
        <f t="shared" si="5"/>
        <v>0.93333333333333357</v>
      </c>
    </row>
    <row r="76" spans="1:8" ht="19" x14ac:dyDescent="0.25">
      <c r="A76" s="8">
        <v>2347167796</v>
      </c>
      <c r="B76" s="8" t="s">
        <v>12</v>
      </c>
      <c r="C76" s="8">
        <v>1</v>
      </c>
      <c r="D76" s="8">
        <v>374</v>
      </c>
      <c r="E76" s="8">
        <v>386</v>
      </c>
      <c r="F76" s="10">
        <f t="shared" si="3"/>
        <v>6.2333333333333334</v>
      </c>
      <c r="G76" s="10">
        <f t="shared" si="4"/>
        <v>6.4333333333333336</v>
      </c>
      <c r="H76" s="10">
        <f t="shared" si="5"/>
        <v>0.20000000000000018</v>
      </c>
    </row>
    <row r="77" spans="1:8" ht="19" x14ac:dyDescent="0.25">
      <c r="A77" s="8">
        <v>2347167796</v>
      </c>
      <c r="B77" s="8" t="s">
        <v>13</v>
      </c>
      <c r="C77" s="8">
        <v>1</v>
      </c>
      <c r="D77" s="8">
        <v>442</v>
      </c>
      <c r="E77" s="8">
        <v>459</v>
      </c>
      <c r="F77" s="10">
        <f t="shared" si="3"/>
        <v>7.3666666666666663</v>
      </c>
      <c r="G77" s="10">
        <f t="shared" si="4"/>
        <v>7.65</v>
      </c>
      <c r="H77" s="10">
        <f t="shared" si="5"/>
        <v>0.2833333333333341</v>
      </c>
    </row>
    <row r="78" spans="1:8" ht="19" x14ac:dyDescent="0.25">
      <c r="A78" s="8">
        <v>2347167796</v>
      </c>
      <c r="B78" s="8" t="s">
        <v>14</v>
      </c>
      <c r="C78" s="8">
        <v>1</v>
      </c>
      <c r="D78" s="8">
        <v>433</v>
      </c>
      <c r="E78" s="8">
        <v>471</v>
      </c>
      <c r="F78" s="10">
        <f t="shared" si="3"/>
        <v>7.2166666666666668</v>
      </c>
      <c r="G78" s="10">
        <f t="shared" si="4"/>
        <v>7.85</v>
      </c>
      <c r="H78" s="10">
        <f t="shared" si="5"/>
        <v>0.63333333333333286</v>
      </c>
    </row>
    <row r="79" spans="1:8" ht="19" x14ac:dyDescent="0.25">
      <c r="A79" s="8">
        <v>2347167796</v>
      </c>
      <c r="B79" s="8" t="s">
        <v>15</v>
      </c>
      <c r="C79" s="8">
        <v>1</v>
      </c>
      <c r="D79" s="8">
        <v>436</v>
      </c>
      <c r="E79" s="8">
        <v>490</v>
      </c>
      <c r="F79" s="10">
        <f t="shared" si="3"/>
        <v>7.2666666666666666</v>
      </c>
      <c r="G79" s="10">
        <f t="shared" si="4"/>
        <v>8.1666666666666661</v>
      </c>
      <c r="H79" s="10">
        <f t="shared" si="5"/>
        <v>0.89999999999999947</v>
      </c>
    </row>
    <row r="80" spans="1:8" ht="19" x14ac:dyDescent="0.25">
      <c r="A80" s="8">
        <v>2347167796</v>
      </c>
      <c r="B80" s="8" t="s">
        <v>21</v>
      </c>
      <c r="C80" s="8">
        <v>1</v>
      </c>
      <c r="D80" s="8">
        <v>448</v>
      </c>
      <c r="E80" s="8">
        <v>499</v>
      </c>
      <c r="F80" s="10">
        <f t="shared" si="3"/>
        <v>7.4666666666666668</v>
      </c>
      <c r="G80" s="10">
        <f t="shared" si="4"/>
        <v>8.3166666666666664</v>
      </c>
      <c r="H80" s="10">
        <f t="shared" si="5"/>
        <v>0.84999999999999964</v>
      </c>
    </row>
    <row r="81" spans="1:8" ht="19" x14ac:dyDescent="0.25">
      <c r="A81" s="8">
        <v>2347167796</v>
      </c>
      <c r="B81" s="8" t="s">
        <v>16</v>
      </c>
      <c r="C81" s="8">
        <v>1</v>
      </c>
      <c r="D81" s="8">
        <v>408</v>
      </c>
      <c r="E81" s="8">
        <v>450</v>
      </c>
      <c r="F81" s="10">
        <f t="shared" si="3"/>
        <v>6.8</v>
      </c>
      <c r="G81" s="10">
        <f t="shared" si="4"/>
        <v>7.5</v>
      </c>
      <c r="H81" s="10">
        <f t="shared" si="5"/>
        <v>0.70000000000000018</v>
      </c>
    </row>
    <row r="82" spans="1:8" ht="19" x14ac:dyDescent="0.25">
      <c r="A82" s="8">
        <v>2347167796</v>
      </c>
      <c r="B82" s="8" t="s">
        <v>17</v>
      </c>
      <c r="C82" s="8">
        <v>1</v>
      </c>
      <c r="D82" s="8">
        <v>411</v>
      </c>
      <c r="E82" s="8">
        <v>473</v>
      </c>
      <c r="F82" s="10">
        <f t="shared" si="3"/>
        <v>6.85</v>
      </c>
      <c r="G82" s="10">
        <f t="shared" si="4"/>
        <v>7.8833333333333337</v>
      </c>
      <c r="H82" s="10">
        <f t="shared" si="5"/>
        <v>1.0333333333333341</v>
      </c>
    </row>
    <row r="83" spans="1:8" ht="19" x14ac:dyDescent="0.25">
      <c r="A83" s="8">
        <v>3977333714</v>
      </c>
      <c r="B83" s="9">
        <v>42708</v>
      </c>
      <c r="C83" s="8">
        <v>1</v>
      </c>
      <c r="D83" s="8">
        <v>274</v>
      </c>
      <c r="E83" s="8">
        <v>469</v>
      </c>
      <c r="F83" s="10">
        <f t="shared" si="3"/>
        <v>4.5666666666666664</v>
      </c>
      <c r="G83" s="10">
        <f t="shared" si="4"/>
        <v>7.8166666666666664</v>
      </c>
      <c r="H83" s="10">
        <f t="shared" si="5"/>
        <v>3.25</v>
      </c>
    </row>
    <row r="84" spans="1:8" ht="19" x14ac:dyDescent="0.25">
      <c r="A84" s="8">
        <v>3977333714</v>
      </c>
      <c r="B84" s="8" t="s">
        <v>5</v>
      </c>
      <c r="C84" s="8">
        <v>2</v>
      </c>
      <c r="D84" s="8">
        <v>295</v>
      </c>
      <c r="E84" s="8">
        <v>456</v>
      </c>
      <c r="F84" s="10">
        <f t="shared" si="3"/>
        <v>4.916666666666667</v>
      </c>
      <c r="G84" s="10">
        <f t="shared" si="4"/>
        <v>7.6</v>
      </c>
      <c r="H84" s="10">
        <f t="shared" si="5"/>
        <v>2.6833333333333327</v>
      </c>
    </row>
    <row r="85" spans="1:8" ht="19" x14ac:dyDescent="0.25">
      <c r="A85" s="8">
        <v>3977333714</v>
      </c>
      <c r="B85" s="8" t="s">
        <v>19</v>
      </c>
      <c r="C85" s="8">
        <v>1</v>
      </c>
      <c r="D85" s="8">
        <v>291</v>
      </c>
      <c r="E85" s="8">
        <v>397</v>
      </c>
      <c r="F85" s="10">
        <f t="shared" si="3"/>
        <v>4.8499999999999996</v>
      </c>
      <c r="G85" s="10">
        <f t="shared" si="4"/>
        <v>6.6166666666666663</v>
      </c>
      <c r="H85" s="10">
        <f t="shared" si="5"/>
        <v>1.7666666666666666</v>
      </c>
    </row>
    <row r="86" spans="1:8" ht="19" x14ac:dyDescent="0.25">
      <c r="A86" s="8">
        <v>3977333714</v>
      </c>
      <c r="B86" s="8" t="s">
        <v>6</v>
      </c>
      <c r="C86" s="8">
        <v>1</v>
      </c>
      <c r="D86" s="8">
        <v>424</v>
      </c>
      <c r="E86" s="8">
        <v>556</v>
      </c>
      <c r="F86" s="10">
        <f t="shared" si="3"/>
        <v>7.0666666666666664</v>
      </c>
      <c r="G86" s="10">
        <f t="shared" si="4"/>
        <v>9.2666666666666675</v>
      </c>
      <c r="H86" s="10">
        <f t="shared" si="5"/>
        <v>2.2000000000000011</v>
      </c>
    </row>
    <row r="87" spans="1:8" ht="19" x14ac:dyDescent="0.25">
      <c r="A87" s="8">
        <v>3977333714</v>
      </c>
      <c r="B87" s="8" t="s">
        <v>7</v>
      </c>
      <c r="C87" s="8">
        <v>1</v>
      </c>
      <c r="D87" s="8">
        <v>283</v>
      </c>
      <c r="E87" s="8">
        <v>510</v>
      </c>
      <c r="F87" s="10">
        <f t="shared" si="3"/>
        <v>4.7166666666666668</v>
      </c>
      <c r="G87" s="10">
        <f t="shared" si="4"/>
        <v>8.5</v>
      </c>
      <c r="H87" s="10">
        <f t="shared" si="5"/>
        <v>3.7833333333333332</v>
      </c>
    </row>
    <row r="88" spans="1:8" ht="19" x14ac:dyDescent="0.25">
      <c r="A88" s="8">
        <v>3977333714</v>
      </c>
      <c r="B88" s="8" t="s">
        <v>8</v>
      </c>
      <c r="C88" s="8">
        <v>1</v>
      </c>
      <c r="D88" s="8">
        <v>381</v>
      </c>
      <c r="E88" s="8">
        <v>566</v>
      </c>
      <c r="F88" s="10">
        <f t="shared" si="3"/>
        <v>6.35</v>
      </c>
      <c r="G88" s="10">
        <f t="shared" si="4"/>
        <v>9.4333333333333336</v>
      </c>
      <c r="H88" s="10">
        <f t="shared" si="5"/>
        <v>3.0833333333333339</v>
      </c>
    </row>
    <row r="89" spans="1:8" ht="19" x14ac:dyDescent="0.25">
      <c r="A89" s="8">
        <v>3977333714</v>
      </c>
      <c r="B89" s="8" t="s">
        <v>22</v>
      </c>
      <c r="C89" s="8">
        <v>2</v>
      </c>
      <c r="D89" s="8">
        <v>412</v>
      </c>
      <c r="E89" s="8">
        <v>522</v>
      </c>
      <c r="F89" s="10">
        <f t="shared" si="3"/>
        <v>6.8666666666666663</v>
      </c>
      <c r="G89" s="10">
        <f t="shared" si="4"/>
        <v>8.6999999999999993</v>
      </c>
      <c r="H89" s="10">
        <f t="shared" si="5"/>
        <v>1.833333333333333</v>
      </c>
    </row>
    <row r="90" spans="1:8" ht="19" x14ac:dyDescent="0.25">
      <c r="A90" s="8">
        <v>3977333714</v>
      </c>
      <c r="B90" s="8" t="s">
        <v>9</v>
      </c>
      <c r="C90" s="8">
        <v>1</v>
      </c>
      <c r="D90" s="8">
        <v>219</v>
      </c>
      <c r="E90" s="8">
        <v>395</v>
      </c>
      <c r="F90" s="10">
        <f t="shared" si="3"/>
        <v>3.65</v>
      </c>
      <c r="G90" s="10">
        <f t="shared" si="4"/>
        <v>6.583333333333333</v>
      </c>
      <c r="H90" s="10">
        <f t="shared" si="5"/>
        <v>2.9333333333333331</v>
      </c>
    </row>
    <row r="91" spans="1:8" ht="19" x14ac:dyDescent="0.25">
      <c r="A91" s="8">
        <v>3977333714</v>
      </c>
      <c r="B91" s="8" t="s">
        <v>10</v>
      </c>
      <c r="C91" s="8">
        <v>2</v>
      </c>
      <c r="D91" s="8">
        <v>152</v>
      </c>
      <c r="E91" s="8">
        <v>305</v>
      </c>
      <c r="F91" s="10">
        <f t="shared" si="3"/>
        <v>2.5333333333333332</v>
      </c>
      <c r="G91" s="10">
        <f t="shared" si="4"/>
        <v>5.083333333333333</v>
      </c>
      <c r="H91" s="10">
        <f t="shared" si="5"/>
        <v>2.5499999999999998</v>
      </c>
    </row>
    <row r="92" spans="1:8" ht="19" x14ac:dyDescent="0.25">
      <c r="A92" s="8">
        <v>3977333714</v>
      </c>
      <c r="B92" s="8" t="s">
        <v>11</v>
      </c>
      <c r="C92" s="8">
        <v>1</v>
      </c>
      <c r="D92" s="8">
        <v>332</v>
      </c>
      <c r="E92" s="8">
        <v>512</v>
      </c>
      <c r="F92" s="10">
        <f t="shared" si="3"/>
        <v>5.5333333333333332</v>
      </c>
      <c r="G92" s="10">
        <f t="shared" si="4"/>
        <v>8.5333333333333332</v>
      </c>
      <c r="H92" s="10">
        <f t="shared" si="5"/>
        <v>3</v>
      </c>
    </row>
    <row r="93" spans="1:8" ht="19" x14ac:dyDescent="0.25">
      <c r="A93" s="8">
        <v>3977333714</v>
      </c>
      <c r="B93" s="8" t="s">
        <v>20</v>
      </c>
      <c r="C93" s="8">
        <v>1</v>
      </c>
      <c r="D93" s="8">
        <v>355</v>
      </c>
      <c r="E93" s="8">
        <v>476</v>
      </c>
      <c r="F93" s="10">
        <f t="shared" si="3"/>
        <v>5.916666666666667</v>
      </c>
      <c r="G93" s="10">
        <f t="shared" si="4"/>
        <v>7.9333333333333336</v>
      </c>
      <c r="H93" s="10">
        <f t="shared" si="5"/>
        <v>2.0166666666666666</v>
      </c>
    </row>
    <row r="94" spans="1:8" ht="19" x14ac:dyDescent="0.25">
      <c r="A94" s="8">
        <v>3977333714</v>
      </c>
      <c r="B94" s="8" t="s">
        <v>12</v>
      </c>
      <c r="C94" s="8">
        <v>1</v>
      </c>
      <c r="D94" s="8">
        <v>235</v>
      </c>
      <c r="E94" s="8">
        <v>372</v>
      </c>
      <c r="F94" s="10">
        <f t="shared" si="3"/>
        <v>3.9166666666666665</v>
      </c>
      <c r="G94" s="10">
        <f t="shared" si="4"/>
        <v>6.2</v>
      </c>
      <c r="H94" s="10">
        <f t="shared" si="5"/>
        <v>2.2833333333333337</v>
      </c>
    </row>
    <row r="95" spans="1:8" ht="19" x14ac:dyDescent="0.25">
      <c r="A95" s="8">
        <v>3977333714</v>
      </c>
      <c r="B95" s="8" t="s">
        <v>13</v>
      </c>
      <c r="C95" s="8">
        <v>1</v>
      </c>
      <c r="D95" s="8">
        <v>310</v>
      </c>
      <c r="E95" s="8">
        <v>526</v>
      </c>
      <c r="F95" s="10">
        <f t="shared" si="3"/>
        <v>5.166666666666667</v>
      </c>
      <c r="G95" s="10">
        <f t="shared" si="4"/>
        <v>8.7666666666666675</v>
      </c>
      <c r="H95" s="10">
        <f t="shared" si="5"/>
        <v>3.6000000000000005</v>
      </c>
    </row>
    <row r="96" spans="1:8" ht="19" x14ac:dyDescent="0.25">
      <c r="A96" s="8">
        <v>3977333714</v>
      </c>
      <c r="B96" s="8" t="s">
        <v>14</v>
      </c>
      <c r="C96" s="8">
        <v>1</v>
      </c>
      <c r="D96" s="8">
        <v>262</v>
      </c>
      <c r="E96" s="8">
        <v>467</v>
      </c>
      <c r="F96" s="10">
        <f t="shared" si="3"/>
        <v>4.3666666666666663</v>
      </c>
      <c r="G96" s="10">
        <f t="shared" si="4"/>
        <v>7.7833333333333332</v>
      </c>
      <c r="H96" s="10">
        <f t="shared" si="5"/>
        <v>3.416666666666667</v>
      </c>
    </row>
    <row r="97" spans="1:8" ht="19" x14ac:dyDescent="0.25">
      <c r="A97" s="8">
        <v>3977333714</v>
      </c>
      <c r="B97" s="8" t="s">
        <v>15</v>
      </c>
      <c r="C97" s="8">
        <v>1</v>
      </c>
      <c r="D97" s="8">
        <v>250</v>
      </c>
      <c r="E97" s="8">
        <v>371</v>
      </c>
      <c r="F97" s="10">
        <f t="shared" si="3"/>
        <v>4.166666666666667</v>
      </c>
      <c r="G97" s="10">
        <f t="shared" si="4"/>
        <v>6.1833333333333336</v>
      </c>
      <c r="H97" s="10">
        <f t="shared" si="5"/>
        <v>2.0166666666666666</v>
      </c>
    </row>
    <row r="98" spans="1:8" ht="19" x14ac:dyDescent="0.25">
      <c r="A98" s="8">
        <v>3977333714</v>
      </c>
      <c r="B98" s="8" t="s">
        <v>21</v>
      </c>
      <c r="C98" s="8">
        <v>1</v>
      </c>
      <c r="D98" s="8">
        <v>349</v>
      </c>
      <c r="E98" s="8">
        <v>540</v>
      </c>
      <c r="F98" s="10">
        <f t="shared" si="3"/>
        <v>5.8166666666666664</v>
      </c>
      <c r="G98" s="10">
        <f t="shared" si="4"/>
        <v>9</v>
      </c>
      <c r="H98" s="10">
        <f t="shared" si="5"/>
        <v>3.1833333333333336</v>
      </c>
    </row>
    <row r="99" spans="1:8" ht="19" x14ac:dyDescent="0.25">
      <c r="A99" s="8">
        <v>3977333714</v>
      </c>
      <c r="B99" s="8" t="s">
        <v>16</v>
      </c>
      <c r="C99" s="8">
        <v>1</v>
      </c>
      <c r="D99" s="8">
        <v>261</v>
      </c>
      <c r="E99" s="8">
        <v>423</v>
      </c>
      <c r="F99" s="10">
        <f t="shared" si="3"/>
        <v>4.3499999999999996</v>
      </c>
      <c r="G99" s="10">
        <f t="shared" si="4"/>
        <v>7.05</v>
      </c>
      <c r="H99" s="10">
        <f t="shared" si="5"/>
        <v>2.7</v>
      </c>
    </row>
    <row r="100" spans="1:8" ht="19" x14ac:dyDescent="0.25">
      <c r="A100" s="8">
        <v>3977333714</v>
      </c>
      <c r="B100" s="8" t="s">
        <v>17</v>
      </c>
      <c r="C100" s="8">
        <v>1</v>
      </c>
      <c r="D100" s="8">
        <v>333</v>
      </c>
      <c r="E100" s="8">
        <v>478</v>
      </c>
      <c r="F100" s="10">
        <f t="shared" si="3"/>
        <v>5.55</v>
      </c>
      <c r="G100" s="10">
        <f t="shared" si="4"/>
        <v>7.9666666666666668</v>
      </c>
      <c r="H100" s="10">
        <f t="shared" si="5"/>
        <v>2.416666666666667</v>
      </c>
    </row>
    <row r="101" spans="1:8" ht="19" x14ac:dyDescent="0.25">
      <c r="A101" s="8">
        <v>3977333714</v>
      </c>
      <c r="B101" s="8" t="s">
        <v>18</v>
      </c>
      <c r="C101" s="8">
        <v>1</v>
      </c>
      <c r="D101" s="8">
        <v>237</v>
      </c>
      <c r="E101" s="8">
        <v>382</v>
      </c>
      <c r="F101" s="10">
        <f t="shared" si="3"/>
        <v>3.95</v>
      </c>
      <c r="G101" s="10">
        <f t="shared" si="4"/>
        <v>6.3666666666666663</v>
      </c>
      <c r="H101" s="10">
        <f t="shared" si="5"/>
        <v>2.4166666666666661</v>
      </c>
    </row>
    <row r="102" spans="1:8" ht="19" x14ac:dyDescent="0.25">
      <c r="A102" s="8">
        <v>3977333714</v>
      </c>
      <c r="B102" s="9">
        <v>42374</v>
      </c>
      <c r="C102" s="8">
        <v>1</v>
      </c>
      <c r="D102" s="8">
        <v>383</v>
      </c>
      <c r="E102" s="8">
        <v>626</v>
      </c>
      <c r="F102" s="10">
        <f t="shared" si="3"/>
        <v>6.3833333333333337</v>
      </c>
      <c r="G102" s="10">
        <f t="shared" si="4"/>
        <v>10.433333333333334</v>
      </c>
      <c r="H102" s="10">
        <f t="shared" si="5"/>
        <v>4.05</v>
      </c>
    </row>
    <row r="103" spans="1:8" ht="19" x14ac:dyDescent="0.25">
      <c r="A103" s="8">
        <v>3977333714</v>
      </c>
      <c r="B103" s="9">
        <v>42405</v>
      </c>
      <c r="C103" s="8">
        <v>1</v>
      </c>
      <c r="D103" s="8">
        <v>230</v>
      </c>
      <c r="E103" s="8">
        <v>384</v>
      </c>
      <c r="F103" s="10">
        <f t="shared" si="3"/>
        <v>3.8333333333333335</v>
      </c>
      <c r="G103" s="10">
        <f t="shared" si="4"/>
        <v>6.4</v>
      </c>
      <c r="H103" s="10">
        <f t="shared" si="5"/>
        <v>2.5666666666666669</v>
      </c>
    </row>
    <row r="104" spans="1:8" ht="19" x14ac:dyDescent="0.25">
      <c r="A104" s="8">
        <v>3977333714</v>
      </c>
      <c r="B104" s="9">
        <v>42434</v>
      </c>
      <c r="C104" s="8">
        <v>1</v>
      </c>
      <c r="D104" s="8">
        <v>292</v>
      </c>
      <c r="E104" s="8">
        <v>500</v>
      </c>
      <c r="F104" s="10">
        <f t="shared" si="3"/>
        <v>4.8666666666666663</v>
      </c>
      <c r="G104" s="10">
        <f t="shared" si="4"/>
        <v>8.3333333333333339</v>
      </c>
      <c r="H104" s="10">
        <f t="shared" si="5"/>
        <v>3.4666666666666677</v>
      </c>
    </row>
    <row r="105" spans="1:8" ht="19" x14ac:dyDescent="0.25">
      <c r="A105" s="8">
        <v>3977333714</v>
      </c>
      <c r="B105" s="9">
        <v>42465</v>
      </c>
      <c r="C105" s="8">
        <v>1</v>
      </c>
      <c r="D105" s="8">
        <v>213</v>
      </c>
      <c r="E105" s="8">
        <v>336</v>
      </c>
      <c r="F105" s="10">
        <f t="shared" si="3"/>
        <v>3.55</v>
      </c>
      <c r="G105" s="10">
        <f t="shared" si="4"/>
        <v>5.6</v>
      </c>
      <c r="H105" s="10">
        <f t="shared" si="5"/>
        <v>2.0499999999999998</v>
      </c>
    </row>
    <row r="106" spans="1:8" ht="19" x14ac:dyDescent="0.25">
      <c r="A106" s="8">
        <v>3977333714</v>
      </c>
      <c r="B106" s="9">
        <v>42495</v>
      </c>
      <c r="C106" s="8">
        <v>1</v>
      </c>
      <c r="D106" s="8">
        <v>318</v>
      </c>
      <c r="E106" s="8">
        <v>480</v>
      </c>
      <c r="F106" s="10">
        <f t="shared" si="3"/>
        <v>5.3</v>
      </c>
      <c r="G106" s="10">
        <f t="shared" si="4"/>
        <v>8</v>
      </c>
      <c r="H106" s="10">
        <f t="shared" si="5"/>
        <v>2.7</v>
      </c>
    </row>
    <row r="107" spans="1:8" ht="19" x14ac:dyDescent="0.25">
      <c r="A107" s="8">
        <v>3977333714</v>
      </c>
      <c r="B107" s="9">
        <v>42526</v>
      </c>
      <c r="C107" s="8">
        <v>1</v>
      </c>
      <c r="D107" s="8">
        <v>323</v>
      </c>
      <c r="E107" s="8">
        <v>512</v>
      </c>
      <c r="F107" s="10">
        <f t="shared" si="3"/>
        <v>5.3833333333333337</v>
      </c>
      <c r="G107" s="10">
        <f t="shared" si="4"/>
        <v>8.5333333333333332</v>
      </c>
      <c r="H107" s="10">
        <f t="shared" si="5"/>
        <v>3.1499999999999995</v>
      </c>
    </row>
    <row r="108" spans="1:8" ht="19" x14ac:dyDescent="0.25">
      <c r="A108" s="8">
        <v>3977333714</v>
      </c>
      <c r="B108" s="9">
        <v>42556</v>
      </c>
      <c r="C108" s="8">
        <v>1</v>
      </c>
      <c r="D108" s="8">
        <v>237</v>
      </c>
      <c r="E108" s="8">
        <v>443</v>
      </c>
      <c r="F108" s="10">
        <f t="shared" si="3"/>
        <v>3.95</v>
      </c>
      <c r="G108" s="10">
        <f t="shared" si="4"/>
        <v>7.3833333333333337</v>
      </c>
      <c r="H108" s="10">
        <f t="shared" si="5"/>
        <v>3.4333333333333336</v>
      </c>
    </row>
    <row r="109" spans="1:8" ht="19" x14ac:dyDescent="0.25">
      <c r="A109" s="8">
        <v>3977333714</v>
      </c>
      <c r="B109" s="9">
        <v>42587</v>
      </c>
      <c r="C109" s="8">
        <v>2</v>
      </c>
      <c r="D109" s="8">
        <v>259</v>
      </c>
      <c r="E109" s="8">
        <v>456</v>
      </c>
      <c r="F109" s="10">
        <f t="shared" si="3"/>
        <v>4.3166666666666664</v>
      </c>
      <c r="G109" s="10">
        <f t="shared" si="4"/>
        <v>7.6</v>
      </c>
      <c r="H109" s="10">
        <f t="shared" si="5"/>
        <v>3.2833333333333332</v>
      </c>
    </row>
    <row r="110" spans="1:8" ht="19" x14ac:dyDescent="0.25">
      <c r="A110" s="8">
        <v>3977333714</v>
      </c>
      <c r="B110" s="9">
        <v>42648</v>
      </c>
      <c r="C110" s="8">
        <v>1</v>
      </c>
      <c r="D110" s="8">
        <v>312</v>
      </c>
      <c r="E110" s="8">
        <v>452</v>
      </c>
      <c r="F110" s="10">
        <f t="shared" si="3"/>
        <v>5.2</v>
      </c>
      <c r="G110" s="10">
        <f t="shared" si="4"/>
        <v>7.5333333333333332</v>
      </c>
      <c r="H110" s="10">
        <f t="shared" si="5"/>
        <v>2.333333333333333</v>
      </c>
    </row>
    <row r="111" spans="1:8" ht="19" x14ac:dyDescent="0.25">
      <c r="A111" s="8">
        <v>4020332650</v>
      </c>
      <c r="B111" s="9">
        <v>42708</v>
      </c>
      <c r="C111" s="8">
        <v>1</v>
      </c>
      <c r="D111" s="8">
        <v>501</v>
      </c>
      <c r="E111" s="8">
        <v>541</v>
      </c>
      <c r="F111" s="10">
        <f t="shared" si="3"/>
        <v>8.35</v>
      </c>
      <c r="G111" s="10">
        <f t="shared" si="4"/>
        <v>9.0166666666666675</v>
      </c>
      <c r="H111" s="10">
        <f t="shared" si="5"/>
        <v>0.66666666666666785</v>
      </c>
    </row>
    <row r="112" spans="1:8" ht="19" x14ac:dyDescent="0.25">
      <c r="A112" s="8">
        <v>4020332650</v>
      </c>
      <c r="B112" s="8" t="s">
        <v>7</v>
      </c>
      <c r="C112" s="8">
        <v>1</v>
      </c>
      <c r="D112" s="8">
        <v>77</v>
      </c>
      <c r="E112" s="8">
        <v>77</v>
      </c>
      <c r="F112" s="10">
        <f t="shared" si="3"/>
        <v>1.2833333333333334</v>
      </c>
      <c r="G112" s="10">
        <f t="shared" si="4"/>
        <v>1.2833333333333334</v>
      </c>
      <c r="H112" s="10">
        <f t="shared" si="5"/>
        <v>0</v>
      </c>
    </row>
    <row r="113" spans="1:8" ht="19" x14ac:dyDescent="0.25">
      <c r="A113" s="8">
        <v>4020332650</v>
      </c>
      <c r="B113" s="9">
        <v>42434</v>
      </c>
      <c r="C113" s="8">
        <v>1</v>
      </c>
      <c r="D113" s="8">
        <v>322</v>
      </c>
      <c r="E113" s="8">
        <v>332</v>
      </c>
      <c r="F113" s="10">
        <f t="shared" si="3"/>
        <v>5.3666666666666663</v>
      </c>
      <c r="G113" s="10">
        <f t="shared" si="4"/>
        <v>5.5333333333333332</v>
      </c>
      <c r="H113" s="10">
        <f t="shared" si="5"/>
        <v>0.16666666666666696</v>
      </c>
    </row>
    <row r="114" spans="1:8" ht="19" x14ac:dyDescent="0.25">
      <c r="A114" s="8">
        <v>4020332650</v>
      </c>
      <c r="B114" s="9">
        <v>42465</v>
      </c>
      <c r="C114" s="8">
        <v>1</v>
      </c>
      <c r="D114" s="8">
        <v>478</v>
      </c>
      <c r="E114" s="8">
        <v>536</v>
      </c>
      <c r="F114" s="10">
        <f t="shared" si="3"/>
        <v>7.9666666666666668</v>
      </c>
      <c r="G114" s="10">
        <f t="shared" si="4"/>
        <v>8.9333333333333336</v>
      </c>
      <c r="H114" s="10">
        <f t="shared" si="5"/>
        <v>0.96666666666666679</v>
      </c>
    </row>
    <row r="115" spans="1:8" ht="19" x14ac:dyDescent="0.25">
      <c r="A115" s="8">
        <v>4020332650</v>
      </c>
      <c r="B115" s="9">
        <v>42495</v>
      </c>
      <c r="C115" s="8">
        <v>1</v>
      </c>
      <c r="D115" s="8">
        <v>226</v>
      </c>
      <c r="E115" s="8">
        <v>248</v>
      </c>
      <c r="F115" s="10">
        <f t="shared" si="3"/>
        <v>3.7666666666666666</v>
      </c>
      <c r="G115" s="10">
        <f t="shared" si="4"/>
        <v>4.1333333333333337</v>
      </c>
      <c r="H115" s="10">
        <f t="shared" si="5"/>
        <v>0.36666666666666714</v>
      </c>
    </row>
    <row r="116" spans="1:8" ht="19" x14ac:dyDescent="0.25">
      <c r="A116" s="8">
        <v>4020332650</v>
      </c>
      <c r="B116" s="9">
        <v>42526</v>
      </c>
      <c r="C116" s="8">
        <v>1</v>
      </c>
      <c r="D116" s="8">
        <v>385</v>
      </c>
      <c r="E116" s="8">
        <v>408</v>
      </c>
      <c r="F116" s="10">
        <f t="shared" si="3"/>
        <v>6.416666666666667</v>
      </c>
      <c r="G116" s="10">
        <f t="shared" si="4"/>
        <v>6.8</v>
      </c>
      <c r="H116" s="10">
        <f t="shared" si="5"/>
        <v>0.38333333333333286</v>
      </c>
    </row>
    <row r="117" spans="1:8" ht="19" x14ac:dyDescent="0.25">
      <c r="A117" s="8">
        <v>4020332650</v>
      </c>
      <c r="B117" s="9">
        <v>42587</v>
      </c>
      <c r="C117" s="8">
        <v>1</v>
      </c>
      <c r="D117" s="8">
        <v>364</v>
      </c>
      <c r="E117" s="8">
        <v>402</v>
      </c>
      <c r="F117" s="10">
        <f t="shared" si="3"/>
        <v>6.0666666666666664</v>
      </c>
      <c r="G117" s="10">
        <f t="shared" si="4"/>
        <v>6.7</v>
      </c>
      <c r="H117" s="10">
        <f t="shared" si="5"/>
        <v>0.63333333333333375</v>
      </c>
    </row>
    <row r="118" spans="1:8" ht="19" x14ac:dyDescent="0.25">
      <c r="A118" s="8">
        <v>4020332650</v>
      </c>
      <c r="B118" s="9">
        <v>42648</v>
      </c>
      <c r="C118" s="8">
        <v>1</v>
      </c>
      <c r="D118" s="8">
        <v>442</v>
      </c>
      <c r="E118" s="8">
        <v>494</v>
      </c>
      <c r="F118" s="10">
        <f t="shared" si="3"/>
        <v>7.3666666666666663</v>
      </c>
      <c r="G118" s="10">
        <f t="shared" si="4"/>
        <v>8.2333333333333325</v>
      </c>
      <c r="H118" s="10">
        <f t="shared" si="5"/>
        <v>0.86666666666666625</v>
      </c>
    </row>
    <row r="119" spans="1:8" ht="19" x14ac:dyDescent="0.25">
      <c r="A119" s="8">
        <v>4319703577</v>
      </c>
      <c r="B119" s="8" t="s">
        <v>19</v>
      </c>
      <c r="C119" s="8">
        <v>1</v>
      </c>
      <c r="D119" s="8">
        <v>535</v>
      </c>
      <c r="E119" s="8">
        <v>557</v>
      </c>
      <c r="F119" s="10">
        <f t="shared" si="3"/>
        <v>8.9166666666666661</v>
      </c>
      <c r="G119" s="10">
        <f t="shared" si="4"/>
        <v>9.2833333333333332</v>
      </c>
      <c r="H119" s="10">
        <f t="shared" si="5"/>
        <v>0.36666666666666714</v>
      </c>
    </row>
    <row r="120" spans="1:8" ht="19" x14ac:dyDescent="0.25">
      <c r="A120" s="8">
        <v>4319703577</v>
      </c>
      <c r="B120" s="8" t="s">
        <v>6</v>
      </c>
      <c r="C120" s="8">
        <v>1</v>
      </c>
      <c r="D120" s="8">
        <v>465</v>
      </c>
      <c r="E120" s="8">
        <v>491</v>
      </c>
      <c r="F120" s="10">
        <f t="shared" si="3"/>
        <v>7.75</v>
      </c>
      <c r="G120" s="10">
        <f t="shared" si="4"/>
        <v>8.1833333333333336</v>
      </c>
      <c r="H120" s="10">
        <f t="shared" si="5"/>
        <v>0.43333333333333357</v>
      </c>
    </row>
    <row r="121" spans="1:8" ht="19" x14ac:dyDescent="0.25">
      <c r="A121" s="8">
        <v>4319703577</v>
      </c>
      <c r="B121" s="8" t="s">
        <v>7</v>
      </c>
      <c r="C121" s="8">
        <v>1</v>
      </c>
      <c r="D121" s="8">
        <v>506</v>
      </c>
      <c r="E121" s="8">
        <v>522</v>
      </c>
      <c r="F121" s="10">
        <f t="shared" si="3"/>
        <v>8.4333333333333336</v>
      </c>
      <c r="G121" s="10">
        <f t="shared" si="4"/>
        <v>8.6999999999999993</v>
      </c>
      <c r="H121" s="10">
        <f t="shared" si="5"/>
        <v>0.26666666666666572</v>
      </c>
    </row>
    <row r="122" spans="1:8" ht="19" x14ac:dyDescent="0.25">
      <c r="A122" s="8">
        <v>4319703577</v>
      </c>
      <c r="B122" s="8" t="s">
        <v>22</v>
      </c>
      <c r="C122" s="8">
        <v>1</v>
      </c>
      <c r="D122" s="8">
        <v>515</v>
      </c>
      <c r="E122" s="8">
        <v>551</v>
      </c>
      <c r="F122" s="10">
        <f t="shared" si="3"/>
        <v>8.5833333333333339</v>
      </c>
      <c r="G122" s="10">
        <f t="shared" si="4"/>
        <v>9.1833333333333336</v>
      </c>
      <c r="H122" s="10">
        <f t="shared" si="5"/>
        <v>0.59999999999999964</v>
      </c>
    </row>
    <row r="123" spans="1:8" ht="19" x14ac:dyDescent="0.25">
      <c r="A123" s="8">
        <v>4319703577</v>
      </c>
      <c r="B123" s="8" t="s">
        <v>9</v>
      </c>
      <c r="C123" s="8">
        <v>2</v>
      </c>
      <c r="D123" s="8">
        <v>461</v>
      </c>
      <c r="E123" s="8">
        <v>498</v>
      </c>
      <c r="F123" s="10">
        <f t="shared" si="3"/>
        <v>7.6833333333333336</v>
      </c>
      <c r="G123" s="10">
        <f t="shared" si="4"/>
        <v>8.3000000000000007</v>
      </c>
      <c r="H123" s="10">
        <f t="shared" si="5"/>
        <v>0.61666666666666714</v>
      </c>
    </row>
    <row r="124" spans="1:8" ht="19" x14ac:dyDescent="0.25">
      <c r="A124" s="8">
        <v>4319703577</v>
      </c>
      <c r="B124" s="8" t="s">
        <v>10</v>
      </c>
      <c r="C124" s="8">
        <v>1</v>
      </c>
      <c r="D124" s="8">
        <v>523</v>
      </c>
      <c r="E124" s="8">
        <v>543</v>
      </c>
      <c r="F124" s="10">
        <f t="shared" si="3"/>
        <v>8.7166666666666668</v>
      </c>
      <c r="G124" s="10">
        <f t="shared" si="4"/>
        <v>9.0500000000000007</v>
      </c>
      <c r="H124" s="10">
        <f t="shared" si="5"/>
        <v>0.33333333333333393</v>
      </c>
    </row>
    <row r="125" spans="1:8" ht="19" x14ac:dyDescent="0.25">
      <c r="A125" s="8">
        <v>4319703577</v>
      </c>
      <c r="B125" s="8" t="s">
        <v>11</v>
      </c>
      <c r="C125" s="8">
        <v>1</v>
      </c>
      <c r="D125" s="8">
        <v>59</v>
      </c>
      <c r="E125" s="8">
        <v>65</v>
      </c>
      <c r="F125" s="10">
        <f t="shared" si="3"/>
        <v>0.98333333333333328</v>
      </c>
      <c r="G125" s="10">
        <f t="shared" si="4"/>
        <v>1.0833333333333333</v>
      </c>
      <c r="H125" s="10">
        <f t="shared" si="5"/>
        <v>9.9999999999999978E-2</v>
      </c>
    </row>
    <row r="126" spans="1:8" ht="19" x14ac:dyDescent="0.25">
      <c r="A126" s="8">
        <v>4319703577</v>
      </c>
      <c r="B126" s="8" t="s">
        <v>20</v>
      </c>
      <c r="C126" s="8">
        <v>1</v>
      </c>
      <c r="D126" s="8">
        <v>533</v>
      </c>
      <c r="E126" s="8">
        <v>550</v>
      </c>
      <c r="F126" s="10">
        <f t="shared" si="3"/>
        <v>8.8833333333333329</v>
      </c>
      <c r="G126" s="10">
        <f t="shared" si="4"/>
        <v>9.1666666666666661</v>
      </c>
      <c r="H126" s="10">
        <f t="shared" si="5"/>
        <v>0.28333333333333321</v>
      </c>
    </row>
    <row r="127" spans="1:8" ht="19" x14ac:dyDescent="0.25">
      <c r="A127" s="8">
        <v>4319703577</v>
      </c>
      <c r="B127" s="8" t="s">
        <v>12</v>
      </c>
      <c r="C127" s="8">
        <v>1</v>
      </c>
      <c r="D127" s="8">
        <v>692</v>
      </c>
      <c r="E127" s="8">
        <v>722</v>
      </c>
      <c r="F127" s="10">
        <f t="shared" si="3"/>
        <v>11.533333333333333</v>
      </c>
      <c r="G127" s="10">
        <f t="shared" si="4"/>
        <v>12.033333333333333</v>
      </c>
      <c r="H127" s="10">
        <f t="shared" si="5"/>
        <v>0.5</v>
      </c>
    </row>
    <row r="128" spans="1:8" ht="19" x14ac:dyDescent="0.25">
      <c r="A128" s="8">
        <v>4319703577</v>
      </c>
      <c r="B128" s="8" t="s">
        <v>13</v>
      </c>
      <c r="C128" s="8">
        <v>1</v>
      </c>
      <c r="D128" s="8">
        <v>467</v>
      </c>
      <c r="E128" s="8">
        <v>501</v>
      </c>
      <c r="F128" s="10">
        <f t="shared" si="3"/>
        <v>7.7833333333333332</v>
      </c>
      <c r="G128" s="10">
        <f t="shared" si="4"/>
        <v>8.35</v>
      </c>
      <c r="H128" s="10">
        <f t="shared" si="5"/>
        <v>0.56666666666666643</v>
      </c>
    </row>
    <row r="129" spans="1:8" ht="19" x14ac:dyDescent="0.25">
      <c r="A129" s="8">
        <v>4319703577</v>
      </c>
      <c r="B129" s="8" t="s">
        <v>14</v>
      </c>
      <c r="C129" s="8">
        <v>1</v>
      </c>
      <c r="D129" s="8">
        <v>488</v>
      </c>
      <c r="E129" s="8">
        <v>506</v>
      </c>
      <c r="F129" s="10">
        <f t="shared" si="3"/>
        <v>8.1333333333333329</v>
      </c>
      <c r="G129" s="10">
        <f t="shared" si="4"/>
        <v>8.4333333333333336</v>
      </c>
      <c r="H129" s="10">
        <f t="shared" si="5"/>
        <v>0.30000000000000071</v>
      </c>
    </row>
    <row r="130" spans="1:8" ht="19" x14ac:dyDescent="0.25">
      <c r="A130" s="8">
        <v>4319703577</v>
      </c>
      <c r="B130" s="8" t="s">
        <v>15</v>
      </c>
      <c r="C130" s="8">
        <v>1</v>
      </c>
      <c r="D130" s="8">
        <v>505</v>
      </c>
      <c r="E130" s="8">
        <v>516</v>
      </c>
      <c r="F130" s="10">
        <f t="shared" si="3"/>
        <v>8.4166666666666661</v>
      </c>
      <c r="G130" s="10">
        <f t="shared" si="4"/>
        <v>8.6</v>
      </c>
      <c r="H130" s="10">
        <f t="shared" si="5"/>
        <v>0.18333333333333357</v>
      </c>
    </row>
    <row r="131" spans="1:8" ht="19" x14ac:dyDescent="0.25">
      <c r="A131" s="8">
        <v>4319703577</v>
      </c>
      <c r="B131" s="8" t="s">
        <v>21</v>
      </c>
      <c r="C131" s="8">
        <v>1</v>
      </c>
      <c r="D131" s="8">
        <v>286</v>
      </c>
      <c r="E131" s="8">
        <v>307</v>
      </c>
      <c r="F131" s="10">
        <f t="shared" ref="F131:F194" si="6">CONVERT(D131,"mn","hr")</f>
        <v>4.7666666666666666</v>
      </c>
      <c r="G131" s="10">
        <f t="shared" ref="G131:G194" si="7">CONVERT(E131,"mn","hr")</f>
        <v>5.1166666666666663</v>
      </c>
      <c r="H131" s="10">
        <f t="shared" ref="H131:H194" si="8">G131-F131</f>
        <v>0.34999999999999964</v>
      </c>
    </row>
    <row r="132" spans="1:8" ht="19" x14ac:dyDescent="0.25">
      <c r="A132" s="8">
        <v>4319703577</v>
      </c>
      <c r="B132" s="8" t="s">
        <v>16</v>
      </c>
      <c r="C132" s="8">
        <v>1</v>
      </c>
      <c r="D132" s="8">
        <v>497</v>
      </c>
      <c r="E132" s="8">
        <v>522</v>
      </c>
      <c r="F132" s="10">
        <f t="shared" si="6"/>
        <v>8.2833333333333332</v>
      </c>
      <c r="G132" s="10">
        <f t="shared" si="7"/>
        <v>8.6999999999999993</v>
      </c>
      <c r="H132" s="10">
        <f t="shared" si="8"/>
        <v>0.41666666666666607</v>
      </c>
    </row>
    <row r="133" spans="1:8" ht="19" x14ac:dyDescent="0.25">
      <c r="A133" s="8">
        <v>4319703577</v>
      </c>
      <c r="B133" s="8" t="s">
        <v>17</v>
      </c>
      <c r="C133" s="8">
        <v>1</v>
      </c>
      <c r="D133" s="8">
        <v>523</v>
      </c>
      <c r="E133" s="8">
        <v>546</v>
      </c>
      <c r="F133" s="10">
        <f t="shared" si="6"/>
        <v>8.7166666666666668</v>
      </c>
      <c r="G133" s="10">
        <f t="shared" si="7"/>
        <v>9.1</v>
      </c>
      <c r="H133" s="10">
        <f t="shared" si="8"/>
        <v>0.38333333333333286</v>
      </c>
    </row>
    <row r="134" spans="1:8" ht="19" x14ac:dyDescent="0.25">
      <c r="A134" s="8">
        <v>4319703577</v>
      </c>
      <c r="B134" s="8" t="s">
        <v>18</v>
      </c>
      <c r="C134" s="8">
        <v>1</v>
      </c>
      <c r="D134" s="8">
        <v>490</v>
      </c>
      <c r="E134" s="8">
        <v>516</v>
      </c>
      <c r="F134" s="10">
        <f t="shared" si="6"/>
        <v>8.1666666666666661</v>
      </c>
      <c r="G134" s="10">
        <f t="shared" si="7"/>
        <v>8.6</v>
      </c>
      <c r="H134" s="10">
        <f t="shared" si="8"/>
        <v>0.43333333333333357</v>
      </c>
    </row>
    <row r="135" spans="1:8" ht="19" x14ac:dyDescent="0.25">
      <c r="A135" s="8">
        <v>4319703577</v>
      </c>
      <c r="B135" s="9">
        <v>42374</v>
      </c>
      <c r="C135" s="8">
        <v>1</v>
      </c>
      <c r="D135" s="8">
        <v>484</v>
      </c>
      <c r="E135" s="8">
        <v>500</v>
      </c>
      <c r="F135" s="10">
        <f t="shared" si="6"/>
        <v>8.0666666666666664</v>
      </c>
      <c r="G135" s="10">
        <f t="shared" si="7"/>
        <v>8.3333333333333339</v>
      </c>
      <c r="H135" s="10">
        <f t="shared" si="8"/>
        <v>0.2666666666666675</v>
      </c>
    </row>
    <row r="136" spans="1:8" ht="19" x14ac:dyDescent="0.25">
      <c r="A136" s="8">
        <v>4319703577</v>
      </c>
      <c r="B136" s="9">
        <v>42405</v>
      </c>
      <c r="C136" s="8">
        <v>1</v>
      </c>
      <c r="D136" s="8">
        <v>478</v>
      </c>
      <c r="E136" s="8">
        <v>506</v>
      </c>
      <c r="F136" s="10">
        <f t="shared" si="6"/>
        <v>7.9666666666666668</v>
      </c>
      <c r="G136" s="10">
        <f t="shared" si="7"/>
        <v>8.4333333333333336</v>
      </c>
      <c r="H136" s="10">
        <f t="shared" si="8"/>
        <v>0.46666666666666679</v>
      </c>
    </row>
    <row r="137" spans="1:8" ht="19" x14ac:dyDescent="0.25">
      <c r="A137" s="8">
        <v>4319703577</v>
      </c>
      <c r="B137" s="9">
        <v>42434</v>
      </c>
      <c r="C137" s="8">
        <v>1</v>
      </c>
      <c r="D137" s="8">
        <v>474</v>
      </c>
      <c r="E137" s="8">
        <v>512</v>
      </c>
      <c r="F137" s="10">
        <f t="shared" si="6"/>
        <v>7.9</v>
      </c>
      <c r="G137" s="10">
        <f t="shared" si="7"/>
        <v>8.5333333333333332</v>
      </c>
      <c r="H137" s="10">
        <f t="shared" si="8"/>
        <v>0.63333333333333286</v>
      </c>
    </row>
    <row r="138" spans="1:8" ht="19" x14ac:dyDescent="0.25">
      <c r="A138" s="8">
        <v>4319703577</v>
      </c>
      <c r="B138" s="9">
        <v>42526</v>
      </c>
      <c r="C138" s="8">
        <v>1</v>
      </c>
      <c r="D138" s="8">
        <v>450</v>
      </c>
      <c r="E138" s="8">
        <v>491</v>
      </c>
      <c r="F138" s="10">
        <f t="shared" si="6"/>
        <v>7.5</v>
      </c>
      <c r="G138" s="10">
        <f t="shared" si="7"/>
        <v>8.1833333333333336</v>
      </c>
      <c r="H138" s="10">
        <f t="shared" si="8"/>
        <v>0.68333333333333357</v>
      </c>
    </row>
    <row r="139" spans="1:8" ht="19" x14ac:dyDescent="0.25">
      <c r="A139" s="8">
        <v>4319703577</v>
      </c>
      <c r="B139" s="9">
        <v>42556</v>
      </c>
      <c r="C139" s="8">
        <v>1</v>
      </c>
      <c r="D139" s="8">
        <v>507</v>
      </c>
      <c r="E139" s="8">
        <v>530</v>
      </c>
      <c r="F139" s="10">
        <f t="shared" si="6"/>
        <v>8.4499999999999993</v>
      </c>
      <c r="G139" s="10">
        <f t="shared" si="7"/>
        <v>8.8333333333333339</v>
      </c>
      <c r="H139" s="10">
        <f t="shared" si="8"/>
        <v>0.38333333333333464</v>
      </c>
    </row>
    <row r="140" spans="1:8" ht="19" x14ac:dyDescent="0.25">
      <c r="A140" s="8">
        <v>4319703577</v>
      </c>
      <c r="B140" s="9">
        <v>42587</v>
      </c>
      <c r="C140" s="8">
        <v>1</v>
      </c>
      <c r="D140" s="8">
        <v>602</v>
      </c>
      <c r="E140" s="8">
        <v>638</v>
      </c>
      <c r="F140" s="10">
        <f t="shared" si="6"/>
        <v>10.033333333333333</v>
      </c>
      <c r="G140" s="10">
        <f t="shared" si="7"/>
        <v>10.633333333333333</v>
      </c>
      <c r="H140" s="10">
        <f t="shared" si="8"/>
        <v>0.59999999999999964</v>
      </c>
    </row>
    <row r="141" spans="1:8" ht="19" x14ac:dyDescent="0.25">
      <c r="A141" s="8">
        <v>4319703577</v>
      </c>
      <c r="B141" s="9">
        <v>42618</v>
      </c>
      <c r="C141" s="8">
        <v>1</v>
      </c>
      <c r="D141" s="8">
        <v>535</v>
      </c>
      <c r="E141" s="8">
        <v>565</v>
      </c>
      <c r="F141" s="10">
        <f t="shared" si="6"/>
        <v>8.9166666666666661</v>
      </c>
      <c r="G141" s="10">
        <f t="shared" si="7"/>
        <v>9.4166666666666661</v>
      </c>
      <c r="H141" s="10">
        <f t="shared" si="8"/>
        <v>0.5</v>
      </c>
    </row>
    <row r="142" spans="1:8" ht="19" x14ac:dyDescent="0.25">
      <c r="A142" s="8">
        <v>4319703577</v>
      </c>
      <c r="B142" s="9">
        <v>42648</v>
      </c>
      <c r="C142" s="8">
        <v>1</v>
      </c>
      <c r="D142" s="8">
        <v>487</v>
      </c>
      <c r="E142" s="8">
        <v>517</v>
      </c>
      <c r="F142" s="10">
        <f t="shared" si="6"/>
        <v>8.1166666666666671</v>
      </c>
      <c r="G142" s="10">
        <f t="shared" si="7"/>
        <v>8.6166666666666671</v>
      </c>
      <c r="H142" s="10">
        <f t="shared" si="8"/>
        <v>0.5</v>
      </c>
    </row>
    <row r="143" spans="1:8" ht="19" x14ac:dyDescent="0.25">
      <c r="A143" s="8">
        <v>4319703577</v>
      </c>
      <c r="B143" s="9">
        <v>42679</v>
      </c>
      <c r="C143" s="8">
        <v>1</v>
      </c>
      <c r="D143" s="8">
        <v>529</v>
      </c>
      <c r="E143" s="8">
        <v>558</v>
      </c>
      <c r="F143" s="10">
        <f t="shared" si="6"/>
        <v>8.8166666666666664</v>
      </c>
      <c r="G143" s="10">
        <f t="shared" si="7"/>
        <v>9.3000000000000007</v>
      </c>
      <c r="H143" s="10">
        <f t="shared" si="8"/>
        <v>0.48333333333333428</v>
      </c>
    </row>
    <row r="144" spans="1:8" ht="19" x14ac:dyDescent="0.25">
      <c r="A144" s="8">
        <v>4319703577</v>
      </c>
      <c r="B144" s="9">
        <v>42709</v>
      </c>
      <c r="C144" s="8">
        <v>1</v>
      </c>
      <c r="D144" s="8">
        <v>302</v>
      </c>
      <c r="E144" s="8">
        <v>321</v>
      </c>
      <c r="F144" s="10">
        <f t="shared" si="6"/>
        <v>5.0333333333333332</v>
      </c>
      <c r="G144" s="10">
        <f t="shared" si="7"/>
        <v>5.35</v>
      </c>
      <c r="H144" s="10">
        <f t="shared" si="8"/>
        <v>0.31666666666666643</v>
      </c>
    </row>
    <row r="145" spans="1:8" ht="19" x14ac:dyDescent="0.25">
      <c r="A145" s="8">
        <v>4388161847</v>
      </c>
      <c r="B145" s="8" t="s">
        <v>6</v>
      </c>
      <c r="C145" s="8">
        <v>1</v>
      </c>
      <c r="D145" s="8">
        <v>499</v>
      </c>
      <c r="E145" s="8">
        <v>526</v>
      </c>
      <c r="F145" s="10">
        <f t="shared" si="6"/>
        <v>8.3166666666666664</v>
      </c>
      <c r="G145" s="10">
        <f t="shared" si="7"/>
        <v>8.7666666666666675</v>
      </c>
      <c r="H145" s="10">
        <f t="shared" si="8"/>
        <v>0.45000000000000107</v>
      </c>
    </row>
    <row r="146" spans="1:8" ht="19" x14ac:dyDescent="0.25">
      <c r="A146" s="8">
        <v>4388161847</v>
      </c>
      <c r="B146" s="8" t="s">
        <v>7</v>
      </c>
      <c r="C146" s="8">
        <v>2</v>
      </c>
      <c r="D146" s="8">
        <v>426</v>
      </c>
      <c r="E146" s="8">
        <v>448</v>
      </c>
      <c r="F146" s="10">
        <f t="shared" si="6"/>
        <v>7.1</v>
      </c>
      <c r="G146" s="10">
        <f t="shared" si="7"/>
        <v>7.4666666666666668</v>
      </c>
      <c r="H146" s="10">
        <f t="shared" si="8"/>
        <v>0.36666666666666714</v>
      </c>
    </row>
    <row r="147" spans="1:8" ht="19" x14ac:dyDescent="0.25">
      <c r="A147" s="8">
        <v>4388161847</v>
      </c>
      <c r="B147" s="8" t="s">
        <v>8</v>
      </c>
      <c r="C147" s="8">
        <v>2</v>
      </c>
      <c r="D147" s="8">
        <v>619</v>
      </c>
      <c r="E147" s="8">
        <v>641</v>
      </c>
      <c r="F147" s="10">
        <f t="shared" si="6"/>
        <v>10.316666666666666</v>
      </c>
      <c r="G147" s="10">
        <f t="shared" si="7"/>
        <v>10.683333333333334</v>
      </c>
      <c r="H147" s="10">
        <f t="shared" si="8"/>
        <v>0.36666666666666714</v>
      </c>
    </row>
    <row r="148" spans="1:8" ht="19" x14ac:dyDescent="0.25">
      <c r="A148" s="8">
        <v>4388161847</v>
      </c>
      <c r="B148" s="8" t="s">
        <v>22</v>
      </c>
      <c r="C148" s="8">
        <v>1</v>
      </c>
      <c r="D148" s="8">
        <v>99</v>
      </c>
      <c r="E148" s="8">
        <v>104</v>
      </c>
      <c r="F148" s="10">
        <f t="shared" si="6"/>
        <v>1.65</v>
      </c>
      <c r="G148" s="10">
        <f t="shared" si="7"/>
        <v>1.7333333333333334</v>
      </c>
      <c r="H148" s="10">
        <f t="shared" si="8"/>
        <v>8.3333333333333481E-2</v>
      </c>
    </row>
    <row r="149" spans="1:8" ht="19" x14ac:dyDescent="0.25">
      <c r="A149" s="8">
        <v>4388161847</v>
      </c>
      <c r="B149" s="8" t="s">
        <v>9</v>
      </c>
      <c r="C149" s="8">
        <v>1</v>
      </c>
      <c r="D149" s="8">
        <v>329</v>
      </c>
      <c r="E149" s="8">
        <v>338</v>
      </c>
      <c r="F149" s="10">
        <f t="shared" si="6"/>
        <v>5.4833333333333334</v>
      </c>
      <c r="G149" s="10">
        <f t="shared" si="7"/>
        <v>5.6333333333333337</v>
      </c>
      <c r="H149" s="10">
        <f t="shared" si="8"/>
        <v>0.15000000000000036</v>
      </c>
    </row>
    <row r="150" spans="1:8" ht="19" x14ac:dyDescent="0.25">
      <c r="A150" s="8">
        <v>4388161847</v>
      </c>
      <c r="B150" s="8" t="s">
        <v>10</v>
      </c>
      <c r="C150" s="8">
        <v>1</v>
      </c>
      <c r="D150" s="8">
        <v>421</v>
      </c>
      <c r="E150" s="8">
        <v>451</v>
      </c>
      <c r="F150" s="10">
        <f t="shared" si="6"/>
        <v>7.0166666666666666</v>
      </c>
      <c r="G150" s="10">
        <f t="shared" si="7"/>
        <v>7.5166666666666666</v>
      </c>
      <c r="H150" s="10">
        <f t="shared" si="8"/>
        <v>0.5</v>
      </c>
    </row>
    <row r="151" spans="1:8" ht="19" x14ac:dyDescent="0.25">
      <c r="A151" s="8">
        <v>4388161847</v>
      </c>
      <c r="B151" s="8" t="s">
        <v>11</v>
      </c>
      <c r="C151" s="8">
        <v>1</v>
      </c>
      <c r="D151" s="8">
        <v>442</v>
      </c>
      <c r="E151" s="8">
        <v>458</v>
      </c>
      <c r="F151" s="10">
        <f t="shared" si="6"/>
        <v>7.3666666666666663</v>
      </c>
      <c r="G151" s="10">
        <f t="shared" si="7"/>
        <v>7.6333333333333337</v>
      </c>
      <c r="H151" s="10">
        <f t="shared" si="8"/>
        <v>0.2666666666666675</v>
      </c>
    </row>
    <row r="152" spans="1:8" ht="19" x14ac:dyDescent="0.25">
      <c r="A152" s="8">
        <v>4388161847</v>
      </c>
      <c r="B152" s="8" t="s">
        <v>20</v>
      </c>
      <c r="C152" s="8">
        <v>1</v>
      </c>
      <c r="D152" s="8">
        <v>82</v>
      </c>
      <c r="E152" s="8">
        <v>85</v>
      </c>
      <c r="F152" s="10">
        <f t="shared" si="6"/>
        <v>1.3666666666666667</v>
      </c>
      <c r="G152" s="10">
        <f t="shared" si="7"/>
        <v>1.4166666666666667</v>
      </c>
      <c r="H152" s="10">
        <f t="shared" si="8"/>
        <v>5.0000000000000044E-2</v>
      </c>
    </row>
    <row r="153" spans="1:8" ht="19" x14ac:dyDescent="0.25">
      <c r="A153" s="8">
        <v>4388161847</v>
      </c>
      <c r="B153" s="8" t="s">
        <v>12</v>
      </c>
      <c r="C153" s="8">
        <v>1</v>
      </c>
      <c r="D153" s="8">
        <v>478</v>
      </c>
      <c r="E153" s="8">
        <v>501</v>
      </c>
      <c r="F153" s="10">
        <f t="shared" si="6"/>
        <v>7.9666666666666668</v>
      </c>
      <c r="G153" s="10">
        <f t="shared" si="7"/>
        <v>8.35</v>
      </c>
      <c r="H153" s="10">
        <f t="shared" si="8"/>
        <v>0.38333333333333286</v>
      </c>
    </row>
    <row r="154" spans="1:8" ht="19" x14ac:dyDescent="0.25">
      <c r="A154" s="8">
        <v>4388161847</v>
      </c>
      <c r="B154" s="8" t="s">
        <v>13</v>
      </c>
      <c r="C154" s="8">
        <v>3</v>
      </c>
      <c r="D154" s="8">
        <v>552</v>
      </c>
      <c r="E154" s="8">
        <v>595</v>
      </c>
      <c r="F154" s="10">
        <f t="shared" si="6"/>
        <v>9.1999999999999993</v>
      </c>
      <c r="G154" s="10">
        <f t="shared" si="7"/>
        <v>9.9166666666666661</v>
      </c>
      <c r="H154" s="10">
        <f t="shared" si="8"/>
        <v>0.71666666666666679</v>
      </c>
    </row>
    <row r="155" spans="1:8" ht="19" x14ac:dyDescent="0.25">
      <c r="A155" s="8">
        <v>4388161847</v>
      </c>
      <c r="B155" s="8" t="s">
        <v>15</v>
      </c>
      <c r="C155" s="8">
        <v>1</v>
      </c>
      <c r="D155" s="8">
        <v>319</v>
      </c>
      <c r="E155" s="8">
        <v>346</v>
      </c>
      <c r="F155" s="10">
        <f t="shared" si="6"/>
        <v>5.3166666666666664</v>
      </c>
      <c r="G155" s="10">
        <f t="shared" si="7"/>
        <v>5.7666666666666666</v>
      </c>
      <c r="H155" s="10">
        <f t="shared" si="8"/>
        <v>0.45000000000000018</v>
      </c>
    </row>
    <row r="156" spans="1:8" ht="19" x14ac:dyDescent="0.25">
      <c r="A156" s="8">
        <v>4388161847</v>
      </c>
      <c r="B156" s="8" t="s">
        <v>21</v>
      </c>
      <c r="C156" s="8">
        <v>1</v>
      </c>
      <c r="D156" s="8">
        <v>439</v>
      </c>
      <c r="E156" s="8">
        <v>500</v>
      </c>
      <c r="F156" s="10">
        <f t="shared" si="6"/>
        <v>7.3166666666666664</v>
      </c>
      <c r="G156" s="10">
        <f t="shared" si="7"/>
        <v>8.3333333333333339</v>
      </c>
      <c r="H156" s="10">
        <f t="shared" si="8"/>
        <v>1.0166666666666675</v>
      </c>
    </row>
    <row r="157" spans="1:8" ht="19" x14ac:dyDescent="0.25">
      <c r="A157" s="8">
        <v>4388161847</v>
      </c>
      <c r="B157" s="8" t="s">
        <v>16</v>
      </c>
      <c r="C157" s="8">
        <v>1</v>
      </c>
      <c r="D157" s="8">
        <v>428</v>
      </c>
      <c r="E157" s="8">
        <v>458</v>
      </c>
      <c r="F157" s="10">
        <f t="shared" si="6"/>
        <v>7.1333333333333337</v>
      </c>
      <c r="G157" s="10">
        <f t="shared" si="7"/>
        <v>7.6333333333333337</v>
      </c>
      <c r="H157" s="10">
        <f t="shared" si="8"/>
        <v>0.5</v>
      </c>
    </row>
    <row r="158" spans="1:8" ht="19" x14ac:dyDescent="0.25">
      <c r="A158" s="8">
        <v>4388161847</v>
      </c>
      <c r="B158" s="8" t="s">
        <v>18</v>
      </c>
      <c r="C158" s="8">
        <v>2</v>
      </c>
      <c r="D158" s="8">
        <v>409</v>
      </c>
      <c r="E158" s="8">
        <v>430</v>
      </c>
      <c r="F158" s="10">
        <f t="shared" si="6"/>
        <v>6.8166666666666664</v>
      </c>
      <c r="G158" s="10">
        <f t="shared" si="7"/>
        <v>7.166666666666667</v>
      </c>
      <c r="H158" s="10">
        <f t="shared" si="8"/>
        <v>0.35000000000000053</v>
      </c>
    </row>
    <row r="159" spans="1:8" ht="19" x14ac:dyDescent="0.25">
      <c r="A159" s="8">
        <v>4388161847</v>
      </c>
      <c r="B159" s="9">
        <v>42374</v>
      </c>
      <c r="C159" s="8">
        <v>1</v>
      </c>
      <c r="D159" s="8">
        <v>547</v>
      </c>
      <c r="E159" s="8">
        <v>597</v>
      </c>
      <c r="F159" s="10">
        <f t="shared" si="6"/>
        <v>9.1166666666666671</v>
      </c>
      <c r="G159" s="10">
        <f t="shared" si="7"/>
        <v>9.9499999999999993</v>
      </c>
      <c r="H159" s="10">
        <f t="shared" si="8"/>
        <v>0.83333333333333215</v>
      </c>
    </row>
    <row r="160" spans="1:8" ht="19" x14ac:dyDescent="0.25">
      <c r="A160" s="8">
        <v>4388161847</v>
      </c>
      <c r="B160" s="9">
        <v>42405</v>
      </c>
      <c r="C160" s="8">
        <v>2</v>
      </c>
      <c r="D160" s="8">
        <v>368</v>
      </c>
      <c r="E160" s="8">
        <v>376</v>
      </c>
      <c r="F160" s="10">
        <f t="shared" si="6"/>
        <v>6.1333333333333337</v>
      </c>
      <c r="G160" s="10">
        <f t="shared" si="7"/>
        <v>6.2666666666666666</v>
      </c>
      <c r="H160" s="10">
        <f t="shared" si="8"/>
        <v>0.13333333333333286</v>
      </c>
    </row>
    <row r="161" spans="1:8" ht="19" x14ac:dyDescent="0.25">
      <c r="A161" s="8">
        <v>4388161847</v>
      </c>
      <c r="B161" s="9">
        <v>42465</v>
      </c>
      <c r="C161" s="8">
        <v>1</v>
      </c>
      <c r="D161" s="8">
        <v>390</v>
      </c>
      <c r="E161" s="8">
        <v>414</v>
      </c>
      <c r="F161" s="10">
        <f t="shared" si="6"/>
        <v>6.5</v>
      </c>
      <c r="G161" s="10">
        <f t="shared" si="7"/>
        <v>6.9</v>
      </c>
      <c r="H161" s="10">
        <f t="shared" si="8"/>
        <v>0.40000000000000036</v>
      </c>
    </row>
    <row r="162" spans="1:8" ht="19" x14ac:dyDescent="0.25">
      <c r="A162" s="8">
        <v>4388161847</v>
      </c>
      <c r="B162" s="9">
        <v>42495</v>
      </c>
      <c r="C162" s="8">
        <v>1</v>
      </c>
      <c r="D162" s="8">
        <v>471</v>
      </c>
      <c r="E162" s="8">
        <v>495</v>
      </c>
      <c r="F162" s="10">
        <f t="shared" si="6"/>
        <v>7.85</v>
      </c>
      <c r="G162" s="10">
        <f t="shared" si="7"/>
        <v>8.25</v>
      </c>
      <c r="H162" s="10">
        <f t="shared" si="8"/>
        <v>0.40000000000000036</v>
      </c>
    </row>
    <row r="163" spans="1:8" ht="19" x14ac:dyDescent="0.25">
      <c r="A163" s="8">
        <v>4388161847</v>
      </c>
      <c r="B163" s="9">
        <v>42495</v>
      </c>
      <c r="C163" s="8">
        <v>1</v>
      </c>
      <c r="D163" s="8">
        <v>471</v>
      </c>
      <c r="E163" s="8">
        <v>495</v>
      </c>
      <c r="F163" s="10">
        <f t="shared" si="6"/>
        <v>7.85</v>
      </c>
      <c r="G163" s="10">
        <f t="shared" si="7"/>
        <v>8.25</v>
      </c>
      <c r="H163" s="10">
        <f t="shared" si="8"/>
        <v>0.40000000000000036</v>
      </c>
    </row>
    <row r="164" spans="1:8" ht="19" x14ac:dyDescent="0.25">
      <c r="A164" s="8">
        <v>4388161847</v>
      </c>
      <c r="B164" s="9">
        <v>42556</v>
      </c>
      <c r="C164" s="8">
        <v>1</v>
      </c>
      <c r="D164" s="8">
        <v>472</v>
      </c>
      <c r="E164" s="8">
        <v>496</v>
      </c>
      <c r="F164" s="10">
        <f t="shared" si="6"/>
        <v>7.8666666666666663</v>
      </c>
      <c r="G164" s="10">
        <f t="shared" si="7"/>
        <v>8.2666666666666675</v>
      </c>
      <c r="H164" s="10">
        <f t="shared" si="8"/>
        <v>0.40000000000000124</v>
      </c>
    </row>
    <row r="165" spans="1:8" ht="19" x14ac:dyDescent="0.25">
      <c r="A165" s="8">
        <v>4388161847</v>
      </c>
      <c r="B165" s="9">
        <v>42587</v>
      </c>
      <c r="C165" s="8">
        <v>2</v>
      </c>
      <c r="D165" s="8">
        <v>529</v>
      </c>
      <c r="E165" s="8">
        <v>541</v>
      </c>
      <c r="F165" s="10">
        <f t="shared" si="6"/>
        <v>8.8166666666666664</v>
      </c>
      <c r="G165" s="10">
        <f t="shared" si="7"/>
        <v>9.0166666666666675</v>
      </c>
      <c r="H165" s="10">
        <f t="shared" si="8"/>
        <v>0.20000000000000107</v>
      </c>
    </row>
    <row r="166" spans="1:8" ht="19" x14ac:dyDescent="0.25">
      <c r="A166" s="8">
        <v>4388161847</v>
      </c>
      <c r="B166" s="9">
        <v>42618</v>
      </c>
      <c r="C166" s="8">
        <v>1</v>
      </c>
      <c r="D166" s="8">
        <v>62</v>
      </c>
      <c r="E166" s="8">
        <v>65</v>
      </c>
      <c r="F166" s="10">
        <f t="shared" si="6"/>
        <v>1.0333333333333334</v>
      </c>
      <c r="G166" s="10">
        <f t="shared" si="7"/>
        <v>1.0833333333333333</v>
      </c>
      <c r="H166" s="10">
        <f t="shared" si="8"/>
        <v>4.9999999999999822E-2</v>
      </c>
    </row>
    <row r="167" spans="1:8" ht="19" x14ac:dyDescent="0.25">
      <c r="A167" s="8">
        <v>4388161847</v>
      </c>
      <c r="B167" s="9">
        <v>42648</v>
      </c>
      <c r="C167" s="8">
        <v>1</v>
      </c>
      <c r="D167" s="8">
        <v>354</v>
      </c>
      <c r="E167" s="8">
        <v>375</v>
      </c>
      <c r="F167" s="10">
        <f t="shared" si="6"/>
        <v>5.9</v>
      </c>
      <c r="G167" s="10">
        <f t="shared" si="7"/>
        <v>6.25</v>
      </c>
      <c r="H167" s="10">
        <f t="shared" si="8"/>
        <v>0.34999999999999964</v>
      </c>
    </row>
    <row r="168" spans="1:8" ht="19" x14ac:dyDescent="0.25">
      <c r="A168" s="8">
        <v>4388161847</v>
      </c>
      <c r="B168" s="9">
        <v>42679</v>
      </c>
      <c r="C168" s="8">
        <v>1</v>
      </c>
      <c r="D168" s="8">
        <v>469</v>
      </c>
      <c r="E168" s="8">
        <v>494</v>
      </c>
      <c r="F168" s="10">
        <f t="shared" si="6"/>
        <v>7.8166666666666664</v>
      </c>
      <c r="G168" s="10">
        <f t="shared" si="7"/>
        <v>8.2333333333333325</v>
      </c>
      <c r="H168" s="10">
        <f t="shared" si="8"/>
        <v>0.41666666666666607</v>
      </c>
    </row>
    <row r="169" spans="1:8" ht="19" x14ac:dyDescent="0.25">
      <c r="A169" s="8">
        <v>4445114986</v>
      </c>
      <c r="B169" s="9">
        <v>42708</v>
      </c>
      <c r="C169" s="8">
        <v>2</v>
      </c>
      <c r="D169" s="8">
        <v>429</v>
      </c>
      <c r="E169" s="8">
        <v>457</v>
      </c>
      <c r="F169" s="10">
        <f t="shared" si="6"/>
        <v>7.15</v>
      </c>
      <c r="G169" s="10">
        <f t="shared" si="7"/>
        <v>7.6166666666666663</v>
      </c>
      <c r="H169" s="10">
        <f t="shared" si="8"/>
        <v>0.4666666666666659</v>
      </c>
    </row>
    <row r="170" spans="1:8" ht="19" x14ac:dyDescent="0.25">
      <c r="A170" s="8">
        <v>4445114986</v>
      </c>
      <c r="B170" s="8" t="s">
        <v>5</v>
      </c>
      <c r="C170" s="8">
        <v>2</v>
      </c>
      <c r="D170" s="8">
        <v>370</v>
      </c>
      <c r="E170" s="8">
        <v>406</v>
      </c>
      <c r="F170" s="10">
        <f t="shared" si="6"/>
        <v>6.166666666666667</v>
      </c>
      <c r="G170" s="10">
        <f t="shared" si="7"/>
        <v>6.7666666666666666</v>
      </c>
      <c r="H170" s="10">
        <f t="shared" si="8"/>
        <v>0.59999999999999964</v>
      </c>
    </row>
    <row r="171" spans="1:8" ht="19" x14ac:dyDescent="0.25">
      <c r="A171" s="8">
        <v>4445114986</v>
      </c>
      <c r="B171" s="8" t="s">
        <v>19</v>
      </c>
      <c r="C171" s="8">
        <v>1</v>
      </c>
      <c r="D171" s="8">
        <v>441</v>
      </c>
      <c r="E171" s="8">
        <v>492</v>
      </c>
      <c r="F171" s="10">
        <f t="shared" si="6"/>
        <v>7.35</v>
      </c>
      <c r="G171" s="10">
        <f t="shared" si="7"/>
        <v>8.1999999999999993</v>
      </c>
      <c r="H171" s="10">
        <f t="shared" si="8"/>
        <v>0.84999999999999964</v>
      </c>
    </row>
    <row r="172" spans="1:8" ht="19" x14ac:dyDescent="0.25">
      <c r="A172" s="8">
        <v>4445114986</v>
      </c>
      <c r="B172" s="8" t="s">
        <v>6</v>
      </c>
      <c r="C172" s="8">
        <v>2</v>
      </c>
      <c r="D172" s="8">
        <v>337</v>
      </c>
      <c r="E172" s="8">
        <v>379</v>
      </c>
      <c r="F172" s="10">
        <f t="shared" si="6"/>
        <v>5.6166666666666663</v>
      </c>
      <c r="G172" s="10">
        <f t="shared" si="7"/>
        <v>6.3166666666666664</v>
      </c>
      <c r="H172" s="10">
        <f t="shared" si="8"/>
        <v>0.70000000000000018</v>
      </c>
    </row>
    <row r="173" spans="1:8" ht="19" x14ac:dyDescent="0.25">
      <c r="A173" s="8">
        <v>4445114986</v>
      </c>
      <c r="B173" s="8" t="s">
        <v>7</v>
      </c>
      <c r="C173" s="8">
        <v>1</v>
      </c>
      <c r="D173" s="8">
        <v>462</v>
      </c>
      <c r="E173" s="8">
        <v>499</v>
      </c>
      <c r="F173" s="10">
        <f t="shared" si="6"/>
        <v>7.7</v>
      </c>
      <c r="G173" s="10">
        <f t="shared" si="7"/>
        <v>8.3166666666666664</v>
      </c>
      <c r="H173" s="10">
        <f t="shared" si="8"/>
        <v>0.61666666666666625</v>
      </c>
    </row>
    <row r="174" spans="1:8" ht="19" x14ac:dyDescent="0.25">
      <c r="A174" s="8">
        <v>4445114986</v>
      </c>
      <c r="B174" s="8" t="s">
        <v>8</v>
      </c>
      <c r="C174" s="8">
        <v>1</v>
      </c>
      <c r="D174" s="8">
        <v>98</v>
      </c>
      <c r="E174" s="8">
        <v>107</v>
      </c>
      <c r="F174" s="10">
        <f t="shared" si="6"/>
        <v>1.6333333333333333</v>
      </c>
      <c r="G174" s="10">
        <f t="shared" si="7"/>
        <v>1.7833333333333334</v>
      </c>
      <c r="H174" s="10">
        <f t="shared" si="8"/>
        <v>0.15000000000000013</v>
      </c>
    </row>
    <row r="175" spans="1:8" ht="19" x14ac:dyDescent="0.25">
      <c r="A175" s="8">
        <v>4445114986</v>
      </c>
      <c r="B175" s="8" t="s">
        <v>9</v>
      </c>
      <c r="C175" s="8">
        <v>2</v>
      </c>
      <c r="D175" s="8">
        <v>388</v>
      </c>
      <c r="E175" s="8">
        <v>424</v>
      </c>
      <c r="F175" s="10">
        <f t="shared" si="6"/>
        <v>6.4666666666666668</v>
      </c>
      <c r="G175" s="10">
        <f t="shared" si="7"/>
        <v>7.0666666666666664</v>
      </c>
      <c r="H175" s="10">
        <f t="shared" si="8"/>
        <v>0.59999999999999964</v>
      </c>
    </row>
    <row r="176" spans="1:8" ht="19" x14ac:dyDescent="0.25">
      <c r="A176" s="8">
        <v>4445114986</v>
      </c>
      <c r="B176" s="8" t="s">
        <v>10</v>
      </c>
      <c r="C176" s="8">
        <v>1</v>
      </c>
      <c r="D176" s="8">
        <v>439</v>
      </c>
      <c r="E176" s="8">
        <v>462</v>
      </c>
      <c r="F176" s="10">
        <f t="shared" si="6"/>
        <v>7.3166666666666664</v>
      </c>
      <c r="G176" s="10">
        <f t="shared" si="7"/>
        <v>7.7</v>
      </c>
      <c r="H176" s="10">
        <f t="shared" si="8"/>
        <v>0.38333333333333375</v>
      </c>
    </row>
    <row r="177" spans="1:8" ht="19" x14ac:dyDescent="0.25">
      <c r="A177" s="8">
        <v>4445114986</v>
      </c>
      <c r="B177" s="8" t="s">
        <v>11</v>
      </c>
      <c r="C177" s="8">
        <v>1</v>
      </c>
      <c r="D177" s="8">
        <v>436</v>
      </c>
      <c r="E177" s="8">
        <v>469</v>
      </c>
      <c r="F177" s="10">
        <f t="shared" si="6"/>
        <v>7.2666666666666666</v>
      </c>
      <c r="G177" s="10">
        <f t="shared" si="7"/>
        <v>7.8166666666666664</v>
      </c>
      <c r="H177" s="10">
        <f t="shared" si="8"/>
        <v>0.54999999999999982</v>
      </c>
    </row>
    <row r="178" spans="1:8" ht="19" x14ac:dyDescent="0.25">
      <c r="A178" s="8">
        <v>4445114986</v>
      </c>
      <c r="B178" s="8" t="s">
        <v>20</v>
      </c>
      <c r="C178" s="8">
        <v>1</v>
      </c>
      <c r="D178" s="8">
        <v>388</v>
      </c>
      <c r="E178" s="8">
        <v>417</v>
      </c>
      <c r="F178" s="10">
        <f t="shared" si="6"/>
        <v>6.4666666666666668</v>
      </c>
      <c r="G178" s="10">
        <f t="shared" si="7"/>
        <v>6.95</v>
      </c>
      <c r="H178" s="10">
        <f t="shared" si="8"/>
        <v>0.48333333333333339</v>
      </c>
    </row>
    <row r="179" spans="1:8" ht="19" x14ac:dyDescent="0.25">
      <c r="A179" s="8">
        <v>4445114986</v>
      </c>
      <c r="B179" s="8" t="s">
        <v>14</v>
      </c>
      <c r="C179" s="8">
        <v>1</v>
      </c>
      <c r="D179" s="8">
        <v>328</v>
      </c>
      <c r="E179" s="8">
        <v>345</v>
      </c>
      <c r="F179" s="10">
        <f t="shared" si="6"/>
        <v>5.4666666666666668</v>
      </c>
      <c r="G179" s="10">
        <f t="shared" si="7"/>
        <v>5.75</v>
      </c>
      <c r="H179" s="10">
        <f t="shared" si="8"/>
        <v>0.28333333333333321</v>
      </c>
    </row>
    <row r="180" spans="1:8" ht="19" x14ac:dyDescent="0.25">
      <c r="A180" s="8">
        <v>4445114986</v>
      </c>
      <c r="B180" s="8" t="s">
        <v>15</v>
      </c>
      <c r="C180" s="8">
        <v>2</v>
      </c>
      <c r="D180" s="8">
        <v>353</v>
      </c>
      <c r="E180" s="8">
        <v>391</v>
      </c>
      <c r="F180" s="10">
        <f t="shared" si="6"/>
        <v>5.8833333333333337</v>
      </c>
      <c r="G180" s="10">
        <f t="shared" si="7"/>
        <v>6.5166666666666666</v>
      </c>
      <c r="H180" s="10">
        <f t="shared" si="8"/>
        <v>0.63333333333333286</v>
      </c>
    </row>
    <row r="181" spans="1:8" ht="19" x14ac:dyDescent="0.25">
      <c r="A181" s="8">
        <v>4445114986</v>
      </c>
      <c r="B181" s="8" t="s">
        <v>21</v>
      </c>
      <c r="C181" s="8">
        <v>1</v>
      </c>
      <c r="D181" s="8">
        <v>332</v>
      </c>
      <c r="E181" s="8">
        <v>374</v>
      </c>
      <c r="F181" s="10">
        <f t="shared" si="6"/>
        <v>5.5333333333333332</v>
      </c>
      <c r="G181" s="10">
        <f t="shared" si="7"/>
        <v>6.2333333333333334</v>
      </c>
      <c r="H181" s="10">
        <f t="shared" si="8"/>
        <v>0.70000000000000018</v>
      </c>
    </row>
    <row r="182" spans="1:8" ht="19" x14ac:dyDescent="0.25">
      <c r="A182" s="8">
        <v>4445114986</v>
      </c>
      <c r="B182" s="8" t="s">
        <v>16</v>
      </c>
      <c r="C182" s="8">
        <v>1</v>
      </c>
      <c r="D182" s="8">
        <v>419</v>
      </c>
      <c r="E182" s="8">
        <v>442</v>
      </c>
      <c r="F182" s="10">
        <f t="shared" si="6"/>
        <v>6.9833333333333334</v>
      </c>
      <c r="G182" s="10">
        <f t="shared" si="7"/>
        <v>7.3666666666666663</v>
      </c>
      <c r="H182" s="10">
        <f t="shared" si="8"/>
        <v>0.38333333333333286</v>
      </c>
    </row>
    <row r="183" spans="1:8" ht="19" x14ac:dyDescent="0.25">
      <c r="A183" s="8">
        <v>4445114986</v>
      </c>
      <c r="B183" s="8" t="s">
        <v>17</v>
      </c>
      <c r="C183" s="8">
        <v>1</v>
      </c>
      <c r="D183" s="8">
        <v>106</v>
      </c>
      <c r="E183" s="8">
        <v>108</v>
      </c>
      <c r="F183" s="10">
        <f t="shared" si="6"/>
        <v>1.7666666666666666</v>
      </c>
      <c r="G183" s="10">
        <f t="shared" si="7"/>
        <v>1.8</v>
      </c>
      <c r="H183" s="10">
        <f t="shared" si="8"/>
        <v>3.3333333333333437E-2</v>
      </c>
    </row>
    <row r="184" spans="1:8" ht="19" x14ac:dyDescent="0.25">
      <c r="A184" s="8">
        <v>4445114986</v>
      </c>
      <c r="B184" s="8" t="s">
        <v>18</v>
      </c>
      <c r="C184" s="8">
        <v>1</v>
      </c>
      <c r="D184" s="8">
        <v>322</v>
      </c>
      <c r="E184" s="8">
        <v>353</v>
      </c>
      <c r="F184" s="10">
        <f t="shared" si="6"/>
        <v>5.3666666666666663</v>
      </c>
      <c r="G184" s="10">
        <f t="shared" si="7"/>
        <v>5.8833333333333337</v>
      </c>
      <c r="H184" s="10">
        <f t="shared" si="8"/>
        <v>0.5166666666666675</v>
      </c>
    </row>
    <row r="185" spans="1:8" ht="19" x14ac:dyDescent="0.25">
      <c r="A185" s="8">
        <v>4445114986</v>
      </c>
      <c r="B185" s="9">
        <v>42374</v>
      </c>
      <c r="C185" s="8">
        <v>2</v>
      </c>
      <c r="D185" s="8">
        <v>439</v>
      </c>
      <c r="E185" s="8">
        <v>459</v>
      </c>
      <c r="F185" s="10">
        <f t="shared" si="6"/>
        <v>7.3166666666666664</v>
      </c>
      <c r="G185" s="10">
        <f t="shared" si="7"/>
        <v>7.65</v>
      </c>
      <c r="H185" s="10">
        <f t="shared" si="8"/>
        <v>0.33333333333333393</v>
      </c>
    </row>
    <row r="186" spans="1:8" ht="19" x14ac:dyDescent="0.25">
      <c r="A186" s="8">
        <v>4445114986</v>
      </c>
      <c r="B186" s="9">
        <v>42405</v>
      </c>
      <c r="C186" s="8">
        <v>1</v>
      </c>
      <c r="D186" s="8">
        <v>502</v>
      </c>
      <c r="E186" s="8">
        <v>542</v>
      </c>
      <c r="F186" s="10">
        <f t="shared" si="6"/>
        <v>8.3666666666666671</v>
      </c>
      <c r="G186" s="10">
        <f t="shared" si="7"/>
        <v>9.0333333333333332</v>
      </c>
      <c r="H186" s="10">
        <f t="shared" si="8"/>
        <v>0.66666666666666607</v>
      </c>
    </row>
    <row r="187" spans="1:8" ht="19" x14ac:dyDescent="0.25">
      <c r="A187" s="8">
        <v>4445114986</v>
      </c>
      <c r="B187" s="9">
        <v>42434</v>
      </c>
      <c r="C187" s="8">
        <v>2</v>
      </c>
      <c r="D187" s="8">
        <v>417</v>
      </c>
      <c r="E187" s="8">
        <v>450</v>
      </c>
      <c r="F187" s="10">
        <f t="shared" si="6"/>
        <v>6.95</v>
      </c>
      <c r="G187" s="10">
        <f t="shared" si="7"/>
        <v>7.5</v>
      </c>
      <c r="H187" s="10">
        <f t="shared" si="8"/>
        <v>0.54999999999999982</v>
      </c>
    </row>
    <row r="188" spans="1:8" ht="19" x14ac:dyDescent="0.25">
      <c r="A188" s="8">
        <v>4445114986</v>
      </c>
      <c r="B188" s="9">
        <v>42465</v>
      </c>
      <c r="C188" s="8">
        <v>2</v>
      </c>
      <c r="D188" s="8">
        <v>337</v>
      </c>
      <c r="E188" s="8">
        <v>363</v>
      </c>
      <c r="F188" s="10">
        <f t="shared" si="6"/>
        <v>5.6166666666666663</v>
      </c>
      <c r="G188" s="10">
        <f t="shared" si="7"/>
        <v>6.05</v>
      </c>
      <c r="H188" s="10">
        <f t="shared" si="8"/>
        <v>0.43333333333333357</v>
      </c>
    </row>
    <row r="189" spans="1:8" ht="19" x14ac:dyDescent="0.25">
      <c r="A189" s="8">
        <v>4445114986</v>
      </c>
      <c r="B189" s="9">
        <v>42495</v>
      </c>
      <c r="C189" s="8">
        <v>2</v>
      </c>
      <c r="D189" s="8">
        <v>462</v>
      </c>
      <c r="E189" s="8">
        <v>513</v>
      </c>
      <c r="F189" s="10">
        <f t="shared" si="6"/>
        <v>7.7</v>
      </c>
      <c r="G189" s="10">
        <f t="shared" si="7"/>
        <v>8.5500000000000007</v>
      </c>
      <c r="H189" s="10">
        <f t="shared" si="8"/>
        <v>0.85000000000000053</v>
      </c>
    </row>
    <row r="190" spans="1:8" ht="19" x14ac:dyDescent="0.25">
      <c r="A190" s="8">
        <v>4445114986</v>
      </c>
      <c r="B190" s="9">
        <v>42526</v>
      </c>
      <c r="C190" s="8">
        <v>2</v>
      </c>
      <c r="D190" s="8">
        <v>374</v>
      </c>
      <c r="E190" s="8">
        <v>402</v>
      </c>
      <c r="F190" s="10">
        <f t="shared" si="6"/>
        <v>6.2333333333333334</v>
      </c>
      <c r="G190" s="10">
        <f t="shared" si="7"/>
        <v>6.7</v>
      </c>
      <c r="H190" s="10">
        <f t="shared" si="8"/>
        <v>0.46666666666666679</v>
      </c>
    </row>
    <row r="191" spans="1:8" ht="19" x14ac:dyDescent="0.25">
      <c r="A191" s="8">
        <v>4445114986</v>
      </c>
      <c r="B191" s="9">
        <v>42556</v>
      </c>
      <c r="C191" s="8">
        <v>2</v>
      </c>
      <c r="D191" s="8">
        <v>401</v>
      </c>
      <c r="E191" s="8">
        <v>436</v>
      </c>
      <c r="F191" s="10">
        <f t="shared" si="6"/>
        <v>6.6833333333333336</v>
      </c>
      <c r="G191" s="10">
        <f t="shared" si="7"/>
        <v>7.2666666666666666</v>
      </c>
      <c r="H191" s="10">
        <f t="shared" si="8"/>
        <v>0.58333333333333304</v>
      </c>
    </row>
    <row r="192" spans="1:8" ht="19" x14ac:dyDescent="0.25">
      <c r="A192" s="8">
        <v>4445114986</v>
      </c>
      <c r="B192" s="9">
        <v>42587</v>
      </c>
      <c r="C192" s="8">
        <v>1</v>
      </c>
      <c r="D192" s="8">
        <v>361</v>
      </c>
      <c r="E192" s="8">
        <v>391</v>
      </c>
      <c r="F192" s="10">
        <f t="shared" si="6"/>
        <v>6.0166666666666666</v>
      </c>
      <c r="G192" s="10">
        <f t="shared" si="7"/>
        <v>6.5166666666666666</v>
      </c>
      <c r="H192" s="10">
        <f t="shared" si="8"/>
        <v>0.5</v>
      </c>
    </row>
    <row r="193" spans="1:8" ht="19" x14ac:dyDescent="0.25">
      <c r="A193" s="8">
        <v>4445114986</v>
      </c>
      <c r="B193" s="9">
        <v>42618</v>
      </c>
      <c r="C193" s="8">
        <v>1</v>
      </c>
      <c r="D193" s="8">
        <v>457</v>
      </c>
      <c r="E193" s="8">
        <v>533</v>
      </c>
      <c r="F193" s="10">
        <f t="shared" si="6"/>
        <v>7.6166666666666663</v>
      </c>
      <c r="G193" s="10">
        <f t="shared" si="7"/>
        <v>8.8833333333333329</v>
      </c>
      <c r="H193" s="10">
        <f t="shared" si="8"/>
        <v>1.2666666666666666</v>
      </c>
    </row>
    <row r="194" spans="1:8" ht="19" x14ac:dyDescent="0.25">
      <c r="A194" s="8">
        <v>4445114986</v>
      </c>
      <c r="B194" s="9">
        <v>42648</v>
      </c>
      <c r="C194" s="8">
        <v>1</v>
      </c>
      <c r="D194" s="8">
        <v>405</v>
      </c>
      <c r="E194" s="8">
        <v>426</v>
      </c>
      <c r="F194" s="10">
        <f t="shared" si="6"/>
        <v>6.75</v>
      </c>
      <c r="G194" s="10">
        <f t="shared" si="7"/>
        <v>7.1</v>
      </c>
      <c r="H194" s="10">
        <f t="shared" si="8"/>
        <v>0.34999999999999964</v>
      </c>
    </row>
    <row r="195" spans="1:8" ht="19" x14ac:dyDescent="0.25">
      <c r="A195" s="8">
        <v>4445114986</v>
      </c>
      <c r="B195" s="9">
        <v>42679</v>
      </c>
      <c r="C195" s="8">
        <v>1</v>
      </c>
      <c r="D195" s="8">
        <v>499</v>
      </c>
      <c r="E195" s="8">
        <v>530</v>
      </c>
      <c r="F195" s="10">
        <f t="shared" ref="F195:F258" si="9">CONVERT(D195,"mn","hr")</f>
        <v>8.3166666666666664</v>
      </c>
      <c r="G195" s="10">
        <f t="shared" ref="G195:G258" si="10">CONVERT(E195,"mn","hr")</f>
        <v>8.8333333333333339</v>
      </c>
      <c r="H195" s="10">
        <f t="shared" ref="H195:H258" si="11">G195-F195</f>
        <v>0.5166666666666675</v>
      </c>
    </row>
    <row r="196" spans="1:8" ht="19" x14ac:dyDescent="0.25">
      <c r="A196" s="8">
        <v>4445114986</v>
      </c>
      <c r="B196" s="9">
        <v>42709</v>
      </c>
      <c r="C196" s="8">
        <v>1</v>
      </c>
      <c r="D196" s="8">
        <v>483</v>
      </c>
      <c r="E196" s="8">
        <v>501</v>
      </c>
      <c r="F196" s="10">
        <f t="shared" si="9"/>
        <v>8.0500000000000007</v>
      </c>
      <c r="G196" s="10">
        <f t="shared" si="10"/>
        <v>8.35</v>
      </c>
      <c r="H196" s="10">
        <f t="shared" si="11"/>
        <v>0.29999999999999893</v>
      </c>
    </row>
    <row r="197" spans="1:8" ht="19" x14ac:dyDescent="0.25">
      <c r="A197" s="8">
        <v>4558609924</v>
      </c>
      <c r="B197" s="8" t="s">
        <v>11</v>
      </c>
      <c r="C197" s="8">
        <v>1</v>
      </c>
      <c r="D197" s="8">
        <v>126</v>
      </c>
      <c r="E197" s="8">
        <v>137</v>
      </c>
      <c r="F197" s="10">
        <f t="shared" si="9"/>
        <v>2.1</v>
      </c>
      <c r="G197" s="10">
        <f t="shared" si="10"/>
        <v>2.2833333333333332</v>
      </c>
      <c r="H197" s="10">
        <f t="shared" si="11"/>
        <v>0.18333333333333313</v>
      </c>
    </row>
    <row r="198" spans="1:8" ht="19" x14ac:dyDescent="0.25">
      <c r="A198" s="8">
        <v>4558609924</v>
      </c>
      <c r="B198" s="8" t="s">
        <v>15</v>
      </c>
      <c r="C198" s="8">
        <v>1</v>
      </c>
      <c r="D198" s="8">
        <v>103</v>
      </c>
      <c r="E198" s="8">
        <v>121</v>
      </c>
      <c r="F198" s="10">
        <f t="shared" si="9"/>
        <v>1.7166666666666666</v>
      </c>
      <c r="G198" s="10">
        <f t="shared" si="10"/>
        <v>2.0166666666666666</v>
      </c>
      <c r="H198" s="10">
        <f t="shared" si="11"/>
        <v>0.30000000000000004</v>
      </c>
    </row>
    <row r="199" spans="1:8" ht="19" x14ac:dyDescent="0.25">
      <c r="A199" s="8">
        <v>4558609924</v>
      </c>
      <c r="B199" s="8" t="s">
        <v>17</v>
      </c>
      <c r="C199" s="8">
        <v>1</v>
      </c>
      <c r="D199" s="8">
        <v>171</v>
      </c>
      <c r="E199" s="8">
        <v>179</v>
      </c>
      <c r="F199" s="10">
        <f t="shared" si="9"/>
        <v>2.85</v>
      </c>
      <c r="G199" s="10">
        <f t="shared" si="10"/>
        <v>2.9833333333333334</v>
      </c>
      <c r="H199" s="10">
        <f t="shared" si="11"/>
        <v>0.1333333333333333</v>
      </c>
    </row>
    <row r="200" spans="1:8" ht="19" x14ac:dyDescent="0.25">
      <c r="A200" s="8">
        <v>4558609924</v>
      </c>
      <c r="B200" s="9">
        <v>42374</v>
      </c>
      <c r="C200" s="8">
        <v>1</v>
      </c>
      <c r="D200" s="8">
        <v>115</v>
      </c>
      <c r="E200" s="8">
        <v>129</v>
      </c>
      <c r="F200" s="10">
        <f t="shared" si="9"/>
        <v>1.9166666666666667</v>
      </c>
      <c r="G200" s="10">
        <f t="shared" si="10"/>
        <v>2.15</v>
      </c>
      <c r="H200" s="10">
        <f t="shared" si="11"/>
        <v>0.23333333333333317</v>
      </c>
    </row>
    <row r="201" spans="1:8" ht="19" x14ac:dyDescent="0.25">
      <c r="A201" s="8">
        <v>4558609924</v>
      </c>
      <c r="B201" s="9">
        <v>42587</v>
      </c>
      <c r="C201" s="8">
        <v>1</v>
      </c>
      <c r="D201" s="8">
        <v>123</v>
      </c>
      <c r="E201" s="8">
        <v>134</v>
      </c>
      <c r="F201" s="10">
        <f t="shared" si="9"/>
        <v>2.0499999999999998</v>
      </c>
      <c r="G201" s="10">
        <f t="shared" si="10"/>
        <v>2.2333333333333334</v>
      </c>
      <c r="H201" s="10">
        <f t="shared" si="11"/>
        <v>0.18333333333333357</v>
      </c>
    </row>
    <row r="202" spans="1:8" ht="19" x14ac:dyDescent="0.25">
      <c r="A202" s="8">
        <v>4702921684</v>
      </c>
      <c r="B202" s="9">
        <v>42708</v>
      </c>
      <c r="C202" s="8">
        <v>1</v>
      </c>
      <c r="D202" s="8">
        <v>425</v>
      </c>
      <c r="E202" s="8">
        <v>439</v>
      </c>
      <c r="F202" s="10">
        <f t="shared" si="9"/>
        <v>7.083333333333333</v>
      </c>
      <c r="G202" s="10">
        <f t="shared" si="10"/>
        <v>7.3166666666666664</v>
      </c>
      <c r="H202" s="10">
        <f t="shared" si="11"/>
        <v>0.23333333333333339</v>
      </c>
    </row>
    <row r="203" spans="1:8" ht="19" x14ac:dyDescent="0.25">
      <c r="A203" s="8">
        <v>4702921684</v>
      </c>
      <c r="B203" s="8" t="s">
        <v>5</v>
      </c>
      <c r="C203" s="8">
        <v>2</v>
      </c>
      <c r="D203" s="8">
        <v>400</v>
      </c>
      <c r="E203" s="8">
        <v>430</v>
      </c>
      <c r="F203" s="10">
        <f t="shared" si="9"/>
        <v>6.666666666666667</v>
      </c>
      <c r="G203" s="10">
        <f t="shared" si="10"/>
        <v>7.166666666666667</v>
      </c>
      <c r="H203" s="10">
        <f t="shared" si="11"/>
        <v>0.5</v>
      </c>
    </row>
    <row r="204" spans="1:8" ht="19" x14ac:dyDescent="0.25">
      <c r="A204" s="8">
        <v>4702921684</v>
      </c>
      <c r="B204" s="8" t="s">
        <v>19</v>
      </c>
      <c r="C204" s="8">
        <v>1</v>
      </c>
      <c r="D204" s="8">
        <v>384</v>
      </c>
      <c r="E204" s="8">
        <v>415</v>
      </c>
      <c r="F204" s="10">
        <f t="shared" si="9"/>
        <v>6.4</v>
      </c>
      <c r="G204" s="10">
        <f t="shared" si="10"/>
        <v>6.916666666666667</v>
      </c>
      <c r="H204" s="10">
        <f t="shared" si="11"/>
        <v>0.51666666666666661</v>
      </c>
    </row>
    <row r="205" spans="1:8" ht="19" x14ac:dyDescent="0.25">
      <c r="A205" s="8">
        <v>4702921684</v>
      </c>
      <c r="B205" s="8" t="s">
        <v>6</v>
      </c>
      <c r="C205" s="8">
        <v>1</v>
      </c>
      <c r="D205" s="8">
        <v>253</v>
      </c>
      <c r="E205" s="8">
        <v>257</v>
      </c>
      <c r="F205" s="10">
        <f t="shared" si="9"/>
        <v>4.2166666666666668</v>
      </c>
      <c r="G205" s="10">
        <f t="shared" si="10"/>
        <v>4.2833333333333332</v>
      </c>
      <c r="H205" s="10">
        <f t="shared" si="11"/>
        <v>6.666666666666643E-2</v>
      </c>
    </row>
    <row r="206" spans="1:8" ht="19" x14ac:dyDescent="0.25">
      <c r="A206" s="8">
        <v>4702921684</v>
      </c>
      <c r="B206" s="8" t="s">
        <v>7</v>
      </c>
      <c r="C206" s="8">
        <v>2</v>
      </c>
      <c r="D206" s="8">
        <v>382</v>
      </c>
      <c r="E206" s="8">
        <v>406</v>
      </c>
      <c r="F206" s="10">
        <f t="shared" si="9"/>
        <v>6.3666666666666663</v>
      </c>
      <c r="G206" s="10">
        <f t="shared" si="10"/>
        <v>6.7666666666666666</v>
      </c>
      <c r="H206" s="10">
        <f t="shared" si="11"/>
        <v>0.40000000000000036</v>
      </c>
    </row>
    <row r="207" spans="1:8" ht="19" x14ac:dyDescent="0.25">
      <c r="A207" s="8">
        <v>4702921684</v>
      </c>
      <c r="B207" s="8" t="s">
        <v>8</v>
      </c>
      <c r="C207" s="8">
        <v>1</v>
      </c>
      <c r="D207" s="8">
        <v>591</v>
      </c>
      <c r="E207" s="8">
        <v>612</v>
      </c>
      <c r="F207" s="10">
        <f t="shared" si="9"/>
        <v>9.85</v>
      </c>
      <c r="G207" s="10">
        <f t="shared" si="10"/>
        <v>10.199999999999999</v>
      </c>
      <c r="H207" s="10">
        <f t="shared" si="11"/>
        <v>0.34999999999999964</v>
      </c>
    </row>
    <row r="208" spans="1:8" ht="19" x14ac:dyDescent="0.25">
      <c r="A208" s="8">
        <v>4702921684</v>
      </c>
      <c r="B208" s="8" t="s">
        <v>22</v>
      </c>
      <c r="C208" s="8">
        <v>1</v>
      </c>
      <c r="D208" s="8">
        <v>293</v>
      </c>
      <c r="E208" s="8">
        <v>312</v>
      </c>
      <c r="F208" s="10">
        <f t="shared" si="9"/>
        <v>4.8833333333333337</v>
      </c>
      <c r="G208" s="10">
        <f t="shared" si="10"/>
        <v>5.2</v>
      </c>
      <c r="H208" s="10">
        <f t="shared" si="11"/>
        <v>0.31666666666666643</v>
      </c>
    </row>
    <row r="209" spans="1:8" ht="19" x14ac:dyDescent="0.25">
      <c r="A209" s="8">
        <v>4702921684</v>
      </c>
      <c r="B209" s="8" t="s">
        <v>9</v>
      </c>
      <c r="C209" s="8">
        <v>1</v>
      </c>
      <c r="D209" s="8">
        <v>457</v>
      </c>
      <c r="E209" s="8">
        <v>487</v>
      </c>
      <c r="F209" s="10">
        <f t="shared" si="9"/>
        <v>7.6166666666666663</v>
      </c>
      <c r="G209" s="10">
        <f t="shared" si="10"/>
        <v>8.1166666666666671</v>
      </c>
      <c r="H209" s="10">
        <f t="shared" si="11"/>
        <v>0.50000000000000089</v>
      </c>
    </row>
    <row r="210" spans="1:8" ht="19" x14ac:dyDescent="0.25">
      <c r="A210" s="8">
        <v>4702921684</v>
      </c>
      <c r="B210" s="8" t="s">
        <v>10</v>
      </c>
      <c r="C210" s="8">
        <v>1</v>
      </c>
      <c r="D210" s="8">
        <v>454</v>
      </c>
      <c r="E210" s="8">
        <v>468</v>
      </c>
      <c r="F210" s="10">
        <f t="shared" si="9"/>
        <v>7.5666666666666664</v>
      </c>
      <c r="G210" s="10">
        <f t="shared" si="10"/>
        <v>7.8</v>
      </c>
      <c r="H210" s="10">
        <f t="shared" si="11"/>
        <v>0.23333333333333339</v>
      </c>
    </row>
    <row r="211" spans="1:8" ht="19" x14ac:dyDescent="0.25">
      <c r="A211" s="8">
        <v>4702921684</v>
      </c>
      <c r="B211" s="8" t="s">
        <v>11</v>
      </c>
      <c r="C211" s="8">
        <v>1</v>
      </c>
      <c r="D211" s="8">
        <v>425</v>
      </c>
      <c r="E211" s="8">
        <v>434</v>
      </c>
      <c r="F211" s="10">
        <f t="shared" si="9"/>
        <v>7.083333333333333</v>
      </c>
      <c r="G211" s="10">
        <f t="shared" si="10"/>
        <v>7.2333333333333334</v>
      </c>
      <c r="H211" s="10">
        <f t="shared" si="11"/>
        <v>0.15000000000000036</v>
      </c>
    </row>
    <row r="212" spans="1:8" ht="19" x14ac:dyDescent="0.25">
      <c r="A212" s="8">
        <v>4702921684</v>
      </c>
      <c r="B212" s="8" t="s">
        <v>12</v>
      </c>
      <c r="C212" s="8">
        <v>1</v>
      </c>
      <c r="D212" s="8">
        <v>465</v>
      </c>
      <c r="E212" s="8">
        <v>475</v>
      </c>
      <c r="F212" s="10">
        <f t="shared" si="9"/>
        <v>7.75</v>
      </c>
      <c r="G212" s="10">
        <f t="shared" si="10"/>
        <v>7.916666666666667</v>
      </c>
      <c r="H212" s="10">
        <f t="shared" si="11"/>
        <v>0.16666666666666696</v>
      </c>
    </row>
    <row r="213" spans="1:8" ht="19" x14ac:dyDescent="0.25">
      <c r="A213" s="8">
        <v>4702921684</v>
      </c>
      <c r="B213" s="8" t="s">
        <v>13</v>
      </c>
      <c r="C213" s="8">
        <v>1</v>
      </c>
      <c r="D213" s="8">
        <v>480</v>
      </c>
      <c r="E213" s="8">
        <v>506</v>
      </c>
      <c r="F213" s="10">
        <f t="shared" si="9"/>
        <v>8</v>
      </c>
      <c r="G213" s="10">
        <f t="shared" si="10"/>
        <v>8.4333333333333336</v>
      </c>
      <c r="H213" s="10">
        <f t="shared" si="11"/>
        <v>0.43333333333333357</v>
      </c>
    </row>
    <row r="214" spans="1:8" ht="19" x14ac:dyDescent="0.25">
      <c r="A214" s="8">
        <v>4702921684</v>
      </c>
      <c r="B214" s="8" t="s">
        <v>14</v>
      </c>
      <c r="C214" s="8">
        <v>1</v>
      </c>
      <c r="D214" s="8">
        <v>370</v>
      </c>
      <c r="E214" s="8">
        <v>380</v>
      </c>
      <c r="F214" s="10">
        <f t="shared" si="9"/>
        <v>6.166666666666667</v>
      </c>
      <c r="G214" s="10">
        <f t="shared" si="10"/>
        <v>6.333333333333333</v>
      </c>
      <c r="H214" s="10">
        <f t="shared" si="11"/>
        <v>0.16666666666666607</v>
      </c>
    </row>
    <row r="215" spans="1:8" ht="19" x14ac:dyDescent="0.25">
      <c r="A215" s="8">
        <v>4702921684</v>
      </c>
      <c r="B215" s="8" t="s">
        <v>15</v>
      </c>
      <c r="C215" s="8">
        <v>1</v>
      </c>
      <c r="D215" s="8">
        <v>421</v>
      </c>
      <c r="E215" s="8">
        <v>429</v>
      </c>
      <c r="F215" s="10">
        <f t="shared" si="9"/>
        <v>7.0166666666666666</v>
      </c>
      <c r="G215" s="10">
        <f t="shared" si="10"/>
        <v>7.15</v>
      </c>
      <c r="H215" s="10">
        <f t="shared" si="11"/>
        <v>0.13333333333333375</v>
      </c>
    </row>
    <row r="216" spans="1:8" ht="19" x14ac:dyDescent="0.25">
      <c r="A216" s="8">
        <v>4702921684</v>
      </c>
      <c r="B216" s="8" t="s">
        <v>21</v>
      </c>
      <c r="C216" s="8">
        <v>1</v>
      </c>
      <c r="D216" s="8">
        <v>432</v>
      </c>
      <c r="E216" s="8">
        <v>449</v>
      </c>
      <c r="F216" s="10">
        <f t="shared" si="9"/>
        <v>7.2</v>
      </c>
      <c r="G216" s="10">
        <f t="shared" si="10"/>
        <v>7.4833333333333334</v>
      </c>
      <c r="H216" s="10">
        <f t="shared" si="11"/>
        <v>0.28333333333333321</v>
      </c>
    </row>
    <row r="217" spans="1:8" ht="19" x14ac:dyDescent="0.25">
      <c r="A217" s="8">
        <v>4702921684</v>
      </c>
      <c r="B217" s="8" t="s">
        <v>16</v>
      </c>
      <c r="C217" s="8">
        <v>1</v>
      </c>
      <c r="D217" s="8">
        <v>442</v>
      </c>
      <c r="E217" s="8">
        <v>461</v>
      </c>
      <c r="F217" s="10">
        <f t="shared" si="9"/>
        <v>7.3666666666666663</v>
      </c>
      <c r="G217" s="10">
        <f t="shared" si="10"/>
        <v>7.6833333333333336</v>
      </c>
      <c r="H217" s="10">
        <f t="shared" si="11"/>
        <v>0.31666666666666732</v>
      </c>
    </row>
    <row r="218" spans="1:8" ht="19" x14ac:dyDescent="0.25">
      <c r="A218" s="8">
        <v>4702921684</v>
      </c>
      <c r="B218" s="8" t="s">
        <v>17</v>
      </c>
      <c r="C218" s="8">
        <v>1</v>
      </c>
      <c r="D218" s="8">
        <v>433</v>
      </c>
      <c r="E218" s="8">
        <v>447</v>
      </c>
      <c r="F218" s="10">
        <f t="shared" si="9"/>
        <v>7.2166666666666668</v>
      </c>
      <c r="G218" s="10">
        <f t="shared" si="10"/>
        <v>7.45</v>
      </c>
      <c r="H218" s="10">
        <f t="shared" si="11"/>
        <v>0.23333333333333339</v>
      </c>
    </row>
    <row r="219" spans="1:8" ht="19" x14ac:dyDescent="0.25">
      <c r="A219" s="8">
        <v>4702921684</v>
      </c>
      <c r="B219" s="8" t="s">
        <v>18</v>
      </c>
      <c r="C219" s="8">
        <v>1</v>
      </c>
      <c r="D219" s="8">
        <v>479</v>
      </c>
      <c r="E219" s="8">
        <v>501</v>
      </c>
      <c r="F219" s="10">
        <f t="shared" si="9"/>
        <v>7.9833333333333334</v>
      </c>
      <c r="G219" s="10">
        <f t="shared" si="10"/>
        <v>8.35</v>
      </c>
      <c r="H219" s="10">
        <f t="shared" si="11"/>
        <v>0.36666666666666625</v>
      </c>
    </row>
    <row r="220" spans="1:8" ht="19" x14ac:dyDescent="0.25">
      <c r="A220" s="8">
        <v>4702921684</v>
      </c>
      <c r="B220" s="9">
        <v>42434</v>
      </c>
      <c r="C220" s="8">
        <v>1</v>
      </c>
      <c r="D220" s="8">
        <v>327</v>
      </c>
      <c r="E220" s="8">
        <v>373</v>
      </c>
      <c r="F220" s="10">
        <f t="shared" si="9"/>
        <v>5.45</v>
      </c>
      <c r="G220" s="10">
        <f t="shared" si="10"/>
        <v>6.2166666666666668</v>
      </c>
      <c r="H220" s="10">
        <f t="shared" si="11"/>
        <v>0.76666666666666661</v>
      </c>
    </row>
    <row r="221" spans="1:8" ht="19" x14ac:dyDescent="0.25">
      <c r="A221" s="8">
        <v>4702921684</v>
      </c>
      <c r="B221" s="9">
        <v>42465</v>
      </c>
      <c r="C221" s="8">
        <v>1</v>
      </c>
      <c r="D221" s="8">
        <v>412</v>
      </c>
      <c r="E221" s="8">
        <v>434</v>
      </c>
      <c r="F221" s="10">
        <f t="shared" si="9"/>
        <v>6.8666666666666663</v>
      </c>
      <c r="G221" s="10">
        <f t="shared" si="10"/>
        <v>7.2333333333333334</v>
      </c>
      <c r="H221" s="10">
        <f t="shared" si="11"/>
        <v>0.36666666666666714</v>
      </c>
    </row>
    <row r="222" spans="1:8" ht="19" x14ac:dyDescent="0.25">
      <c r="A222" s="8">
        <v>4702921684</v>
      </c>
      <c r="B222" s="9">
        <v>42495</v>
      </c>
      <c r="C222" s="8">
        <v>1</v>
      </c>
      <c r="D222" s="8">
        <v>414</v>
      </c>
      <c r="E222" s="8">
        <v>428</v>
      </c>
      <c r="F222" s="10">
        <f t="shared" si="9"/>
        <v>6.9</v>
      </c>
      <c r="G222" s="10">
        <f t="shared" si="10"/>
        <v>7.1333333333333337</v>
      </c>
      <c r="H222" s="10">
        <f t="shared" si="11"/>
        <v>0.23333333333333339</v>
      </c>
    </row>
    <row r="223" spans="1:8" ht="19" x14ac:dyDescent="0.25">
      <c r="A223" s="8">
        <v>4702921684</v>
      </c>
      <c r="B223" s="9">
        <v>42526</v>
      </c>
      <c r="C223" s="8">
        <v>1</v>
      </c>
      <c r="D223" s="8">
        <v>404</v>
      </c>
      <c r="E223" s="8">
        <v>449</v>
      </c>
      <c r="F223" s="10">
        <f t="shared" si="9"/>
        <v>6.7333333333333334</v>
      </c>
      <c r="G223" s="10">
        <f t="shared" si="10"/>
        <v>7.4833333333333334</v>
      </c>
      <c r="H223" s="10">
        <f t="shared" si="11"/>
        <v>0.75</v>
      </c>
    </row>
    <row r="224" spans="1:8" ht="19" x14ac:dyDescent="0.25">
      <c r="A224" s="8">
        <v>4702921684</v>
      </c>
      <c r="B224" s="9">
        <v>42556</v>
      </c>
      <c r="C224" s="8">
        <v>1</v>
      </c>
      <c r="D224" s="8">
        <v>520</v>
      </c>
      <c r="E224" s="8">
        <v>543</v>
      </c>
      <c r="F224" s="10">
        <f t="shared" si="9"/>
        <v>8.6666666666666661</v>
      </c>
      <c r="G224" s="10">
        <f t="shared" si="10"/>
        <v>9.0500000000000007</v>
      </c>
      <c r="H224" s="10">
        <f t="shared" si="11"/>
        <v>0.38333333333333464</v>
      </c>
    </row>
    <row r="225" spans="1:8" ht="19" x14ac:dyDescent="0.25">
      <c r="A225" s="8">
        <v>4702921684</v>
      </c>
      <c r="B225" s="9">
        <v>42556</v>
      </c>
      <c r="C225" s="8">
        <v>1</v>
      </c>
      <c r="D225" s="8">
        <v>520</v>
      </c>
      <c r="E225" s="8">
        <v>543</v>
      </c>
      <c r="F225" s="10">
        <f t="shared" si="9"/>
        <v>8.6666666666666661</v>
      </c>
      <c r="G225" s="10">
        <f t="shared" si="10"/>
        <v>9.0500000000000007</v>
      </c>
      <c r="H225" s="10">
        <f t="shared" si="11"/>
        <v>0.38333333333333464</v>
      </c>
    </row>
    <row r="226" spans="1:8" ht="19" x14ac:dyDescent="0.25">
      <c r="A226" s="8">
        <v>4702921684</v>
      </c>
      <c r="B226" s="9">
        <v>42618</v>
      </c>
      <c r="C226" s="8">
        <v>1</v>
      </c>
      <c r="D226" s="8">
        <v>435</v>
      </c>
      <c r="E226" s="8">
        <v>458</v>
      </c>
      <c r="F226" s="10">
        <f t="shared" si="9"/>
        <v>7.25</v>
      </c>
      <c r="G226" s="10">
        <f t="shared" si="10"/>
        <v>7.6333333333333337</v>
      </c>
      <c r="H226" s="10">
        <f t="shared" si="11"/>
        <v>0.38333333333333375</v>
      </c>
    </row>
    <row r="227" spans="1:8" ht="19" x14ac:dyDescent="0.25">
      <c r="A227" s="8">
        <v>4702921684</v>
      </c>
      <c r="B227" s="9">
        <v>42648</v>
      </c>
      <c r="C227" s="8">
        <v>1</v>
      </c>
      <c r="D227" s="8">
        <v>416</v>
      </c>
      <c r="E227" s="8">
        <v>431</v>
      </c>
      <c r="F227" s="10">
        <f t="shared" si="9"/>
        <v>6.9333333333333336</v>
      </c>
      <c r="G227" s="10">
        <f t="shared" si="10"/>
        <v>7.1833333333333336</v>
      </c>
      <c r="H227" s="10">
        <f t="shared" si="11"/>
        <v>0.25</v>
      </c>
    </row>
    <row r="228" spans="1:8" ht="19" x14ac:dyDescent="0.25">
      <c r="A228" s="8">
        <v>4702921684</v>
      </c>
      <c r="B228" s="9">
        <v>42679</v>
      </c>
      <c r="C228" s="8">
        <v>1</v>
      </c>
      <c r="D228" s="8">
        <v>354</v>
      </c>
      <c r="E228" s="8">
        <v>366</v>
      </c>
      <c r="F228" s="10">
        <f t="shared" si="9"/>
        <v>5.9</v>
      </c>
      <c r="G228" s="10">
        <f t="shared" si="10"/>
        <v>6.1</v>
      </c>
      <c r="H228" s="10">
        <f t="shared" si="11"/>
        <v>0.19999999999999929</v>
      </c>
    </row>
    <row r="229" spans="1:8" ht="19" x14ac:dyDescent="0.25">
      <c r="A229" s="8">
        <v>4702921684</v>
      </c>
      <c r="B229" s="9">
        <v>42709</v>
      </c>
      <c r="C229" s="8">
        <v>1</v>
      </c>
      <c r="D229" s="8">
        <v>404</v>
      </c>
      <c r="E229" s="8">
        <v>442</v>
      </c>
      <c r="F229" s="10">
        <f t="shared" si="9"/>
        <v>6.7333333333333334</v>
      </c>
      <c r="G229" s="10">
        <f t="shared" si="10"/>
        <v>7.3666666666666663</v>
      </c>
      <c r="H229" s="10">
        <f t="shared" si="11"/>
        <v>0.63333333333333286</v>
      </c>
    </row>
    <row r="230" spans="1:8" ht="19" x14ac:dyDescent="0.25">
      <c r="A230" s="8">
        <v>5553957443</v>
      </c>
      <c r="B230" s="9">
        <v>42708</v>
      </c>
      <c r="C230" s="8">
        <v>1</v>
      </c>
      <c r="D230" s="8">
        <v>441</v>
      </c>
      <c r="E230" s="8">
        <v>464</v>
      </c>
      <c r="F230" s="10">
        <f t="shared" si="9"/>
        <v>7.35</v>
      </c>
      <c r="G230" s="10">
        <f t="shared" si="10"/>
        <v>7.7333333333333334</v>
      </c>
      <c r="H230" s="10">
        <f t="shared" si="11"/>
        <v>0.38333333333333375</v>
      </c>
    </row>
    <row r="231" spans="1:8" ht="19" x14ac:dyDescent="0.25">
      <c r="A231" s="8">
        <v>5553957443</v>
      </c>
      <c r="B231" s="8" t="s">
        <v>5</v>
      </c>
      <c r="C231" s="8">
        <v>2</v>
      </c>
      <c r="D231" s="8">
        <v>455</v>
      </c>
      <c r="E231" s="8">
        <v>488</v>
      </c>
      <c r="F231" s="10">
        <f t="shared" si="9"/>
        <v>7.583333333333333</v>
      </c>
      <c r="G231" s="10">
        <f t="shared" si="10"/>
        <v>8.1333333333333329</v>
      </c>
      <c r="H231" s="10">
        <f t="shared" si="11"/>
        <v>0.54999999999999982</v>
      </c>
    </row>
    <row r="232" spans="1:8" ht="19" x14ac:dyDescent="0.25">
      <c r="A232" s="8">
        <v>5553957443</v>
      </c>
      <c r="B232" s="8" t="s">
        <v>19</v>
      </c>
      <c r="C232" s="8">
        <v>1</v>
      </c>
      <c r="D232" s="8">
        <v>357</v>
      </c>
      <c r="E232" s="8">
        <v>418</v>
      </c>
      <c r="F232" s="10">
        <f t="shared" si="9"/>
        <v>5.95</v>
      </c>
      <c r="G232" s="10">
        <f t="shared" si="10"/>
        <v>6.9666666666666668</v>
      </c>
      <c r="H232" s="10">
        <f t="shared" si="11"/>
        <v>1.0166666666666666</v>
      </c>
    </row>
    <row r="233" spans="1:8" ht="19" x14ac:dyDescent="0.25">
      <c r="A233" s="8">
        <v>5553957443</v>
      </c>
      <c r="B233" s="8" t="s">
        <v>6</v>
      </c>
      <c r="C233" s="8">
        <v>1</v>
      </c>
      <c r="D233" s="8">
        <v>377</v>
      </c>
      <c r="E233" s="8">
        <v>409</v>
      </c>
      <c r="F233" s="10">
        <f t="shared" si="9"/>
        <v>6.2833333333333332</v>
      </c>
      <c r="G233" s="10">
        <f t="shared" si="10"/>
        <v>6.8166666666666664</v>
      </c>
      <c r="H233" s="10">
        <f t="shared" si="11"/>
        <v>0.53333333333333321</v>
      </c>
    </row>
    <row r="234" spans="1:8" ht="19" x14ac:dyDescent="0.25">
      <c r="A234" s="8">
        <v>5553957443</v>
      </c>
      <c r="B234" s="8" t="s">
        <v>7</v>
      </c>
      <c r="C234" s="8">
        <v>2</v>
      </c>
      <c r="D234" s="8">
        <v>651</v>
      </c>
      <c r="E234" s="8">
        <v>686</v>
      </c>
      <c r="F234" s="10">
        <f t="shared" si="9"/>
        <v>10.85</v>
      </c>
      <c r="G234" s="10">
        <f t="shared" si="10"/>
        <v>11.433333333333334</v>
      </c>
      <c r="H234" s="10">
        <f t="shared" si="11"/>
        <v>0.58333333333333393</v>
      </c>
    </row>
    <row r="235" spans="1:8" ht="19" x14ac:dyDescent="0.25">
      <c r="A235" s="8">
        <v>5553957443</v>
      </c>
      <c r="B235" s="8" t="s">
        <v>8</v>
      </c>
      <c r="C235" s="8">
        <v>1</v>
      </c>
      <c r="D235" s="8">
        <v>350</v>
      </c>
      <c r="E235" s="8">
        <v>402</v>
      </c>
      <c r="F235" s="10">
        <f t="shared" si="9"/>
        <v>5.833333333333333</v>
      </c>
      <c r="G235" s="10">
        <f t="shared" si="10"/>
        <v>6.7</v>
      </c>
      <c r="H235" s="10">
        <f t="shared" si="11"/>
        <v>0.86666666666666714</v>
      </c>
    </row>
    <row r="236" spans="1:8" ht="19" x14ac:dyDescent="0.25">
      <c r="A236" s="8">
        <v>5553957443</v>
      </c>
      <c r="B236" s="8" t="s">
        <v>22</v>
      </c>
      <c r="C236" s="8">
        <v>2</v>
      </c>
      <c r="D236" s="8">
        <v>520</v>
      </c>
      <c r="E236" s="8">
        <v>541</v>
      </c>
      <c r="F236" s="10">
        <f t="shared" si="9"/>
        <v>8.6666666666666661</v>
      </c>
      <c r="G236" s="10">
        <f t="shared" si="10"/>
        <v>9.0166666666666675</v>
      </c>
      <c r="H236" s="10">
        <f t="shared" si="11"/>
        <v>0.35000000000000142</v>
      </c>
    </row>
    <row r="237" spans="1:8" ht="19" x14ac:dyDescent="0.25">
      <c r="A237" s="8">
        <v>5553957443</v>
      </c>
      <c r="B237" s="8" t="s">
        <v>9</v>
      </c>
      <c r="C237" s="8">
        <v>1</v>
      </c>
      <c r="D237" s="8">
        <v>357</v>
      </c>
      <c r="E237" s="8">
        <v>410</v>
      </c>
      <c r="F237" s="10">
        <f t="shared" si="9"/>
        <v>5.95</v>
      </c>
      <c r="G237" s="10">
        <f t="shared" si="10"/>
        <v>6.833333333333333</v>
      </c>
      <c r="H237" s="10">
        <f t="shared" si="11"/>
        <v>0.88333333333333286</v>
      </c>
    </row>
    <row r="238" spans="1:8" ht="19" x14ac:dyDescent="0.25">
      <c r="A238" s="8">
        <v>5553957443</v>
      </c>
      <c r="B238" s="8" t="s">
        <v>10</v>
      </c>
      <c r="C238" s="8">
        <v>1</v>
      </c>
      <c r="D238" s="8">
        <v>658</v>
      </c>
      <c r="E238" s="8">
        <v>678</v>
      </c>
      <c r="F238" s="10">
        <f t="shared" si="9"/>
        <v>10.966666666666667</v>
      </c>
      <c r="G238" s="10">
        <f t="shared" si="10"/>
        <v>11.3</v>
      </c>
      <c r="H238" s="10">
        <f t="shared" si="11"/>
        <v>0.33333333333333393</v>
      </c>
    </row>
    <row r="239" spans="1:8" ht="19" x14ac:dyDescent="0.25">
      <c r="A239" s="8">
        <v>5553957443</v>
      </c>
      <c r="B239" s="8" t="s">
        <v>11</v>
      </c>
      <c r="C239" s="8">
        <v>1</v>
      </c>
      <c r="D239" s="8">
        <v>399</v>
      </c>
      <c r="E239" s="8">
        <v>431</v>
      </c>
      <c r="F239" s="10">
        <f t="shared" si="9"/>
        <v>6.65</v>
      </c>
      <c r="G239" s="10">
        <f t="shared" si="10"/>
        <v>7.1833333333333336</v>
      </c>
      <c r="H239" s="10">
        <f t="shared" si="11"/>
        <v>0.53333333333333321</v>
      </c>
    </row>
    <row r="240" spans="1:8" ht="19" x14ac:dyDescent="0.25">
      <c r="A240" s="8">
        <v>5553957443</v>
      </c>
      <c r="B240" s="8" t="s">
        <v>20</v>
      </c>
      <c r="C240" s="8">
        <v>1</v>
      </c>
      <c r="D240" s="8">
        <v>322</v>
      </c>
      <c r="E240" s="8">
        <v>353</v>
      </c>
      <c r="F240" s="10">
        <f t="shared" si="9"/>
        <v>5.3666666666666663</v>
      </c>
      <c r="G240" s="10">
        <f t="shared" si="10"/>
        <v>5.8833333333333337</v>
      </c>
      <c r="H240" s="10">
        <f t="shared" si="11"/>
        <v>0.5166666666666675</v>
      </c>
    </row>
    <row r="241" spans="1:8" ht="19" x14ac:dyDescent="0.25">
      <c r="A241" s="8">
        <v>5553957443</v>
      </c>
      <c r="B241" s="8" t="s">
        <v>12</v>
      </c>
      <c r="C241" s="8">
        <v>2</v>
      </c>
      <c r="D241" s="8">
        <v>631</v>
      </c>
      <c r="E241" s="8">
        <v>725</v>
      </c>
      <c r="F241" s="10">
        <f t="shared" si="9"/>
        <v>10.516666666666667</v>
      </c>
      <c r="G241" s="10">
        <f t="shared" si="10"/>
        <v>12.083333333333334</v>
      </c>
      <c r="H241" s="10">
        <f t="shared" si="11"/>
        <v>1.5666666666666664</v>
      </c>
    </row>
    <row r="242" spans="1:8" ht="19" x14ac:dyDescent="0.25">
      <c r="A242" s="8">
        <v>5553957443</v>
      </c>
      <c r="B242" s="8" t="s">
        <v>13</v>
      </c>
      <c r="C242" s="8">
        <v>2</v>
      </c>
      <c r="D242" s="8">
        <v>553</v>
      </c>
      <c r="E242" s="8">
        <v>640</v>
      </c>
      <c r="F242" s="10">
        <f t="shared" si="9"/>
        <v>9.2166666666666668</v>
      </c>
      <c r="G242" s="10">
        <f t="shared" si="10"/>
        <v>10.666666666666666</v>
      </c>
      <c r="H242" s="10">
        <f t="shared" si="11"/>
        <v>1.4499999999999993</v>
      </c>
    </row>
    <row r="243" spans="1:8" ht="19" x14ac:dyDescent="0.25">
      <c r="A243" s="8">
        <v>5553957443</v>
      </c>
      <c r="B243" s="8" t="s">
        <v>14</v>
      </c>
      <c r="C243" s="8">
        <v>1</v>
      </c>
      <c r="D243" s="8">
        <v>433</v>
      </c>
      <c r="E243" s="8">
        <v>468</v>
      </c>
      <c r="F243" s="10">
        <f t="shared" si="9"/>
        <v>7.2166666666666668</v>
      </c>
      <c r="G243" s="10">
        <f t="shared" si="10"/>
        <v>7.8</v>
      </c>
      <c r="H243" s="10">
        <f t="shared" si="11"/>
        <v>0.58333333333333304</v>
      </c>
    </row>
    <row r="244" spans="1:8" ht="19" x14ac:dyDescent="0.25">
      <c r="A244" s="8">
        <v>5553957443</v>
      </c>
      <c r="B244" s="8" t="s">
        <v>15</v>
      </c>
      <c r="C244" s="8">
        <v>1</v>
      </c>
      <c r="D244" s="8">
        <v>412</v>
      </c>
      <c r="E244" s="8">
        <v>453</v>
      </c>
      <c r="F244" s="10">
        <f t="shared" si="9"/>
        <v>6.8666666666666663</v>
      </c>
      <c r="G244" s="10">
        <f t="shared" si="10"/>
        <v>7.55</v>
      </c>
      <c r="H244" s="10">
        <f t="shared" si="11"/>
        <v>0.68333333333333357</v>
      </c>
    </row>
    <row r="245" spans="1:8" ht="19" x14ac:dyDescent="0.25">
      <c r="A245" s="8">
        <v>5553957443</v>
      </c>
      <c r="B245" s="8" t="s">
        <v>21</v>
      </c>
      <c r="C245" s="8">
        <v>1</v>
      </c>
      <c r="D245" s="8">
        <v>347</v>
      </c>
      <c r="E245" s="8">
        <v>391</v>
      </c>
      <c r="F245" s="10">
        <f t="shared" si="9"/>
        <v>5.7833333333333332</v>
      </c>
      <c r="G245" s="10">
        <f t="shared" si="10"/>
        <v>6.5166666666666666</v>
      </c>
      <c r="H245" s="10">
        <f t="shared" si="11"/>
        <v>0.73333333333333339</v>
      </c>
    </row>
    <row r="246" spans="1:8" ht="19" x14ac:dyDescent="0.25">
      <c r="A246" s="8">
        <v>5553957443</v>
      </c>
      <c r="B246" s="8" t="s">
        <v>16</v>
      </c>
      <c r="C246" s="8">
        <v>1</v>
      </c>
      <c r="D246" s="8">
        <v>421</v>
      </c>
      <c r="E246" s="8">
        <v>457</v>
      </c>
      <c r="F246" s="10">
        <f t="shared" si="9"/>
        <v>7.0166666666666666</v>
      </c>
      <c r="G246" s="10">
        <f t="shared" si="10"/>
        <v>7.6166666666666663</v>
      </c>
      <c r="H246" s="10">
        <f t="shared" si="11"/>
        <v>0.59999999999999964</v>
      </c>
    </row>
    <row r="247" spans="1:8" ht="19" x14ac:dyDescent="0.25">
      <c r="A247" s="8">
        <v>5553957443</v>
      </c>
      <c r="B247" s="8" t="s">
        <v>17</v>
      </c>
      <c r="C247" s="8">
        <v>1</v>
      </c>
      <c r="D247" s="8">
        <v>450</v>
      </c>
      <c r="E247" s="8">
        <v>495</v>
      </c>
      <c r="F247" s="10">
        <f t="shared" si="9"/>
        <v>7.5</v>
      </c>
      <c r="G247" s="10">
        <f t="shared" si="10"/>
        <v>8.25</v>
      </c>
      <c r="H247" s="10">
        <f t="shared" si="11"/>
        <v>0.75</v>
      </c>
    </row>
    <row r="248" spans="1:8" ht="19" x14ac:dyDescent="0.25">
      <c r="A248" s="8">
        <v>5553957443</v>
      </c>
      <c r="B248" s="8" t="s">
        <v>18</v>
      </c>
      <c r="C248" s="8">
        <v>2</v>
      </c>
      <c r="D248" s="8">
        <v>775</v>
      </c>
      <c r="E248" s="8">
        <v>843</v>
      </c>
      <c r="F248" s="10">
        <f t="shared" si="9"/>
        <v>12.916666666666666</v>
      </c>
      <c r="G248" s="10">
        <f t="shared" si="10"/>
        <v>14.05</v>
      </c>
      <c r="H248" s="10">
        <f t="shared" si="11"/>
        <v>1.1333333333333346</v>
      </c>
    </row>
    <row r="249" spans="1:8" ht="19" x14ac:dyDescent="0.25">
      <c r="A249" s="8">
        <v>5553957443</v>
      </c>
      <c r="B249" s="9">
        <v>42374</v>
      </c>
      <c r="C249" s="8">
        <v>2</v>
      </c>
      <c r="D249" s="8">
        <v>622</v>
      </c>
      <c r="E249" s="8">
        <v>686</v>
      </c>
      <c r="F249" s="10">
        <f t="shared" si="9"/>
        <v>10.366666666666667</v>
      </c>
      <c r="G249" s="10">
        <f t="shared" si="10"/>
        <v>11.433333333333334</v>
      </c>
      <c r="H249" s="10">
        <f t="shared" si="11"/>
        <v>1.0666666666666664</v>
      </c>
    </row>
    <row r="250" spans="1:8" ht="19" x14ac:dyDescent="0.25">
      <c r="A250" s="8">
        <v>5553957443</v>
      </c>
      <c r="B250" s="9">
        <v>42405</v>
      </c>
      <c r="C250" s="8">
        <v>1</v>
      </c>
      <c r="D250" s="8">
        <v>409</v>
      </c>
      <c r="E250" s="8">
        <v>471</v>
      </c>
      <c r="F250" s="10">
        <f t="shared" si="9"/>
        <v>6.8166666666666664</v>
      </c>
      <c r="G250" s="10">
        <f t="shared" si="10"/>
        <v>7.85</v>
      </c>
      <c r="H250" s="10">
        <f t="shared" si="11"/>
        <v>1.0333333333333332</v>
      </c>
    </row>
    <row r="251" spans="1:8" ht="19" x14ac:dyDescent="0.25">
      <c r="A251" s="8">
        <v>5553957443</v>
      </c>
      <c r="B251" s="9">
        <v>42434</v>
      </c>
      <c r="C251" s="8">
        <v>1</v>
      </c>
      <c r="D251" s="8">
        <v>380</v>
      </c>
      <c r="E251" s="8">
        <v>429</v>
      </c>
      <c r="F251" s="10">
        <f t="shared" si="9"/>
        <v>6.333333333333333</v>
      </c>
      <c r="G251" s="10">
        <f t="shared" si="10"/>
        <v>7.15</v>
      </c>
      <c r="H251" s="10">
        <f t="shared" si="11"/>
        <v>0.81666666666666732</v>
      </c>
    </row>
    <row r="252" spans="1:8" ht="19" x14ac:dyDescent="0.25">
      <c r="A252" s="8">
        <v>5553957443</v>
      </c>
      <c r="B252" s="9">
        <v>42465</v>
      </c>
      <c r="C252" s="8">
        <v>1</v>
      </c>
      <c r="D252" s="8">
        <v>447</v>
      </c>
      <c r="E252" s="8">
        <v>470</v>
      </c>
      <c r="F252" s="10">
        <f t="shared" si="9"/>
        <v>7.45</v>
      </c>
      <c r="G252" s="10">
        <f t="shared" si="10"/>
        <v>7.833333333333333</v>
      </c>
      <c r="H252" s="10">
        <f t="shared" si="11"/>
        <v>0.38333333333333286</v>
      </c>
    </row>
    <row r="253" spans="1:8" ht="19" x14ac:dyDescent="0.25">
      <c r="A253" s="8">
        <v>5553957443</v>
      </c>
      <c r="B253" s="9">
        <v>42495</v>
      </c>
      <c r="C253" s="8">
        <v>1</v>
      </c>
      <c r="D253" s="8">
        <v>419</v>
      </c>
      <c r="E253" s="8">
        <v>464</v>
      </c>
      <c r="F253" s="10">
        <f t="shared" si="9"/>
        <v>6.9833333333333334</v>
      </c>
      <c r="G253" s="10">
        <f t="shared" si="10"/>
        <v>7.7333333333333334</v>
      </c>
      <c r="H253" s="10">
        <f t="shared" si="11"/>
        <v>0.75</v>
      </c>
    </row>
    <row r="254" spans="1:8" ht="19" x14ac:dyDescent="0.25">
      <c r="A254" s="8">
        <v>5553957443</v>
      </c>
      <c r="B254" s="9">
        <v>42526</v>
      </c>
      <c r="C254" s="8">
        <v>1</v>
      </c>
      <c r="D254" s="8">
        <v>400</v>
      </c>
      <c r="E254" s="8">
        <v>434</v>
      </c>
      <c r="F254" s="10">
        <f t="shared" si="9"/>
        <v>6.666666666666667</v>
      </c>
      <c r="G254" s="10">
        <f t="shared" si="10"/>
        <v>7.2333333333333334</v>
      </c>
      <c r="H254" s="10">
        <f t="shared" si="11"/>
        <v>0.56666666666666643</v>
      </c>
    </row>
    <row r="255" spans="1:8" ht="19" x14ac:dyDescent="0.25">
      <c r="A255" s="8">
        <v>5553957443</v>
      </c>
      <c r="B255" s="9">
        <v>42556</v>
      </c>
      <c r="C255" s="8">
        <v>1</v>
      </c>
      <c r="D255" s="8">
        <v>442</v>
      </c>
      <c r="E255" s="8">
        <v>470</v>
      </c>
      <c r="F255" s="10">
        <f t="shared" si="9"/>
        <v>7.3666666666666663</v>
      </c>
      <c r="G255" s="10">
        <f t="shared" si="10"/>
        <v>7.833333333333333</v>
      </c>
      <c r="H255" s="10">
        <f t="shared" si="11"/>
        <v>0.46666666666666679</v>
      </c>
    </row>
    <row r="256" spans="1:8" ht="19" x14ac:dyDescent="0.25">
      <c r="A256" s="8">
        <v>5553957443</v>
      </c>
      <c r="B256" s="9">
        <v>42587</v>
      </c>
      <c r="C256" s="8">
        <v>1</v>
      </c>
      <c r="D256" s="8">
        <v>568</v>
      </c>
      <c r="E256" s="8">
        <v>608</v>
      </c>
      <c r="F256" s="10">
        <f t="shared" si="9"/>
        <v>9.4666666666666668</v>
      </c>
      <c r="G256" s="10">
        <f t="shared" si="10"/>
        <v>10.133333333333333</v>
      </c>
      <c r="H256" s="10">
        <f t="shared" si="11"/>
        <v>0.66666666666666607</v>
      </c>
    </row>
    <row r="257" spans="1:8" ht="19" x14ac:dyDescent="0.25">
      <c r="A257" s="8">
        <v>5553957443</v>
      </c>
      <c r="B257" s="9">
        <v>42618</v>
      </c>
      <c r="C257" s="8">
        <v>1</v>
      </c>
      <c r="D257" s="8">
        <v>453</v>
      </c>
      <c r="E257" s="8">
        <v>494</v>
      </c>
      <c r="F257" s="10">
        <f t="shared" si="9"/>
        <v>7.55</v>
      </c>
      <c r="G257" s="10">
        <f t="shared" si="10"/>
        <v>8.2333333333333325</v>
      </c>
      <c r="H257" s="10">
        <f t="shared" si="11"/>
        <v>0.68333333333333268</v>
      </c>
    </row>
    <row r="258" spans="1:8" ht="19" x14ac:dyDescent="0.25">
      <c r="A258" s="8">
        <v>5553957443</v>
      </c>
      <c r="B258" s="9">
        <v>42648</v>
      </c>
      <c r="C258" s="8">
        <v>1</v>
      </c>
      <c r="D258" s="8">
        <v>418</v>
      </c>
      <c r="E258" s="8">
        <v>443</v>
      </c>
      <c r="F258" s="10">
        <f t="shared" si="9"/>
        <v>6.9666666666666668</v>
      </c>
      <c r="G258" s="10">
        <f t="shared" si="10"/>
        <v>7.3833333333333337</v>
      </c>
      <c r="H258" s="10">
        <f t="shared" si="11"/>
        <v>0.41666666666666696</v>
      </c>
    </row>
    <row r="259" spans="1:8" ht="19" x14ac:dyDescent="0.25">
      <c r="A259" s="8">
        <v>5553957443</v>
      </c>
      <c r="B259" s="9">
        <v>42679</v>
      </c>
      <c r="C259" s="8">
        <v>1</v>
      </c>
      <c r="D259" s="8">
        <v>463</v>
      </c>
      <c r="E259" s="8">
        <v>486</v>
      </c>
      <c r="F259" s="10">
        <f t="shared" ref="F259:F322" si="12">CONVERT(D259,"mn","hr")</f>
        <v>7.7166666666666668</v>
      </c>
      <c r="G259" s="10">
        <f t="shared" ref="G259:G322" si="13">CONVERT(E259,"mn","hr")</f>
        <v>8.1</v>
      </c>
      <c r="H259" s="10">
        <f t="shared" ref="H259:H322" si="14">G259-F259</f>
        <v>0.38333333333333286</v>
      </c>
    </row>
    <row r="260" spans="1:8" ht="19" x14ac:dyDescent="0.25">
      <c r="A260" s="8">
        <v>5553957443</v>
      </c>
      <c r="B260" s="9">
        <v>42709</v>
      </c>
      <c r="C260" s="8">
        <v>1</v>
      </c>
      <c r="D260" s="8">
        <v>438</v>
      </c>
      <c r="E260" s="8">
        <v>475</v>
      </c>
      <c r="F260" s="10">
        <f t="shared" si="12"/>
        <v>7.3</v>
      </c>
      <c r="G260" s="10">
        <f t="shared" si="13"/>
        <v>7.916666666666667</v>
      </c>
      <c r="H260" s="10">
        <f t="shared" si="14"/>
        <v>0.61666666666666714</v>
      </c>
    </row>
    <row r="261" spans="1:8" ht="19" x14ac:dyDescent="0.25">
      <c r="A261" s="8">
        <v>5577150313</v>
      </c>
      <c r="B261" s="9">
        <v>42708</v>
      </c>
      <c r="C261" s="8">
        <v>1</v>
      </c>
      <c r="D261" s="8">
        <v>419</v>
      </c>
      <c r="E261" s="8">
        <v>438</v>
      </c>
      <c r="F261" s="10">
        <f t="shared" si="12"/>
        <v>6.9833333333333334</v>
      </c>
      <c r="G261" s="10">
        <f t="shared" si="13"/>
        <v>7.3</v>
      </c>
      <c r="H261" s="10">
        <f t="shared" si="14"/>
        <v>0.31666666666666643</v>
      </c>
    </row>
    <row r="262" spans="1:8" ht="19" x14ac:dyDescent="0.25">
      <c r="A262" s="8">
        <v>5577150313</v>
      </c>
      <c r="B262" s="8" t="s">
        <v>5</v>
      </c>
      <c r="C262" s="8">
        <v>1</v>
      </c>
      <c r="D262" s="8">
        <v>432</v>
      </c>
      <c r="E262" s="8">
        <v>458</v>
      </c>
      <c r="F262" s="10">
        <f t="shared" si="12"/>
        <v>7.2</v>
      </c>
      <c r="G262" s="10">
        <f t="shared" si="13"/>
        <v>7.6333333333333337</v>
      </c>
      <c r="H262" s="10">
        <f t="shared" si="14"/>
        <v>0.43333333333333357</v>
      </c>
    </row>
    <row r="263" spans="1:8" ht="19" x14ac:dyDescent="0.25">
      <c r="A263" s="8">
        <v>5577150313</v>
      </c>
      <c r="B263" s="8" t="s">
        <v>19</v>
      </c>
      <c r="C263" s="8">
        <v>1</v>
      </c>
      <c r="D263" s="8">
        <v>477</v>
      </c>
      <c r="E263" s="8">
        <v>497</v>
      </c>
      <c r="F263" s="10">
        <f t="shared" si="12"/>
        <v>7.95</v>
      </c>
      <c r="G263" s="10">
        <f t="shared" si="13"/>
        <v>8.2833333333333332</v>
      </c>
      <c r="H263" s="10">
        <f t="shared" si="14"/>
        <v>0.33333333333333304</v>
      </c>
    </row>
    <row r="264" spans="1:8" ht="19" x14ac:dyDescent="0.25">
      <c r="A264" s="8">
        <v>5577150313</v>
      </c>
      <c r="B264" s="8" t="s">
        <v>6</v>
      </c>
      <c r="C264" s="8">
        <v>1</v>
      </c>
      <c r="D264" s="8">
        <v>392</v>
      </c>
      <c r="E264" s="8">
        <v>413</v>
      </c>
      <c r="F264" s="10">
        <f t="shared" si="12"/>
        <v>6.5333333333333332</v>
      </c>
      <c r="G264" s="10">
        <f t="shared" si="13"/>
        <v>6.8833333333333337</v>
      </c>
      <c r="H264" s="10">
        <f t="shared" si="14"/>
        <v>0.35000000000000053</v>
      </c>
    </row>
    <row r="265" spans="1:8" ht="19" x14ac:dyDescent="0.25">
      <c r="A265" s="8">
        <v>5577150313</v>
      </c>
      <c r="B265" s="8" t="s">
        <v>7</v>
      </c>
      <c r="C265" s="8">
        <v>1</v>
      </c>
      <c r="D265" s="8">
        <v>406</v>
      </c>
      <c r="E265" s="8">
        <v>445</v>
      </c>
      <c r="F265" s="10">
        <f t="shared" si="12"/>
        <v>6.7666666666666666</v>
      </c>
      <c r="G265" s="10">
        <f t="shared" si="13"/>
        <v>7.416666666666667</v>
      </c>
      <c r="H265" s="10">
        <f t="shared" si="14"/>
        <v>0.65000000000000036</v>
      </c>
    </row>
    <row r="266" spans="1:8" ht="19" x14ac:dyDescent="0.25">
      <c r="A266" s="8">
        <v>5577150313</v>
      </c>
      <c r="B266" s="8" t="s">
        <v>8</v>
      </c>
      <c r="C266" s="8">
        <v>1</v>
      </c>
      <c r="D266" s="8">
        <v>549</v>
      </c>
      <c r="E266" s="8">
        <v>583</v>
      </c>
      <c r="F266" s="10">
        <f t="shared" si="12"/>
        <v>9.15</v>
      </c>
      <c r="G266" s="10">
        <f t="shared" si="13"/>
        <v>9.7166666666666668</v>
      </c>
      <c r="H266" s="10">
        <f t="shared" si="14"/>
        <v>0.56666666666666643</v>
      </c>
    </row>
    <row r="267" spans="1:8" ht="19" x14ac:dyDescent="0.25">
      <c r="A267" s="8">
        <v>5577150313</v>
      </c>
      <c r="B267" s="8" t="s">
        <v>22</v>
      </c>
      <c r="C267" s="8">
        <v>1</v>
      </c>
      <c r="D267" s="8">
        <v>527</v>
      </c>
      <c r="E267" s="8">
        <v>553</v>
      </c>
      <c r="F267" s="10">
        <f t="shared" si="12"/>
        <v>8.7833333333333332</v>
      </c>
      <c r="G267" s="10">
        <f t="shared" si="13"/>
        <v>9.2166666666666668</v>
      </c>
      <c r="H267" s="10">
        <f t="shared" si="14"/>
        <v>0.43333333333333357</v>
      </c>
    </row>
    <row r="268" spans="1:8" ht="19" x14ac:dyDescent="0.25">
      <c r="A268" s="8">
        <v>5577150313</v>
      </c>
      <c r="B268" s="8" t="s">
        <v>9</v>
      </c>
      <c r="C268" s="8">
        <v>1</v>
      </c>
      <c r="D268" s="8">
        <v>449</v>
      </c>
      <c r="E268" s="8">
        <v>465</v>
      </c>
      <c r="F268" s="10">
        <f t="shared" si="12"/>
        <v>7.4833333333333334</v>
      </c>
      <c r="G268" s="10">
        <f t="shared" si="13"/>
        <v>7.75</v>
      </c>
      <c r="H268" s="10">
        <f t="shared" si="14"/>
        <v>0.26666666666666661</v>
      </c>
    </row>
    <row r="269" spans="1:8" ht="19" x14ac:dyDescent="0.25">
      <c r="A269" s="8">
        <v>5577150313</v>
      </c>
      <c r="B269" s="8" t="s">
        <v>10</v>
      </c>
      <c r="C269" s="8">
        <v>1</v>
      </c>
      <c r="D269" s="8">
        <v>447</v>
      </c>
      <c r="E269" s="8">
        <v>480</v>
      </c>
      <c r="F269" s="10">
        <f t="shared" si="12"/>
        <v>7.45</v>
      </c>
      <c r="G269" s="10">
        <f t="shared" si="13"/>
        <v>8</v>
      </c>
      <c r="H269" s="10">
        <f t="shared" si="14"/>
        <v>0.54999999999999982</v>
      </c>
    </row>
    <row r="270" spans="1:8" ht="19" x14ac:dyDescent="0.25">
      <c r="A270" s="8">
        <v>5577150313</v>
      </c>
      <c r="B270" s="8" t="s">
        <v>11</v>
      </c>
      <c r="C270" s="8">
        <v>1</v>
      </c>
      <c r="D270" s="8">
        <v>414</v>
      </c>
      <c r="E270" s="8">
        <v>437</v>
      </c>
      <c r="F270" s="10">
        <f t="shared" si="12"/>
        <v>6.9</v>
      </c>
      <c r="G270" s="10">
        <f t="shared" si="13"/>
        <v>7.2833333333333332</v>
      </c>
      <c r="H270" s="10">
        <f t="shared" si="14"/>
        <v>0.38333333333333286</v>
      </c>
    </row>
    <row r="271" spans="1:8" ht="19" x14ac:dyDescent="0.25">
      <c r="A271" s="8">
        <v>5577150313</v>
      </c>
      <c r="B271" s="8" t="s">
        <v>20</v>
      </c>
      <c r="C271" s="8">
        <v>1</v>
      </c>
      <c r="D271" s="8">
        <v>338</v>
      </c>
      <c r="E271" s="8">
        <v>366</v>
      </c>
      <c r="F271" s="10">
        <f t="shared" si="12"/>
        <v>5.6333333333333337</v>
      </c>
      <c r="G271" s="10">
        <f t="shared" si="13"/>
        <v>6.1</v>
      </c>
      <c r="H271" s="10">
        <f t="shared" si="14"/>
        <v>0.4666666666666659</v>
      </c>
    </row>
    <row r="272" spans="1:8" ht="19" x14ac:dyDescent="0.25">
      <c r="A272" s="8">
        <v>5577150313</v>
      </c>
      <c r="B272" s="8" t="s">
        <v>12</v>
      </c>
      <c r="C272" s="8">
        <v>1</v>
      </c>
      <c r="D272" s="8">
        <v>384</v>
      </c>
      <c r="E272" s="8">
        <v>402</v>
      </c>
      <c r="F272" s="10">
        <f t="shared" si="12"/>
        <v>6.4</v>
      </c>
      <c r="G272" s="10">
        <f t="shared" si="13"/>
        <v>6.7</v>
      </c>
      <c r="H272" s="10">
        <f t="shared" si="14"/>
        <v>0.29999999999999982</v>
      </c>
    </row>
    <row r="273" spans="1:8" ht="19" x14ac:dyDescent="0.25">
      <c r="A273" s="8">
        <v>5577150313</v>
      </c>
      <c r="B273" s="8" t="s">
        <v>13</v>
      </c>
      <c r="C273" s="8">
        <v>1</v>
      </c>
      <c r="D273" s="8">
        <v>543</v>
      </c>
      <c r="E273" s="8">
        <v>615</v>
      </c>
      <c r="F273" s="10">
        <f t="shared" si="12"/>
        <v>9.0500000000000007</v>
      </c>
      <c r="G273" s="10">
        <f t="shared" si="13"/>
        <v>10.25</v>
      </c>
      <c r="H273" s="10">
        <f t="shared" si="14"/>
        <v>1.1999999999999993</v>
      </c>
    </row>
    <row r="274" spans="1:8" ht="19" x14ac:dyDescent="0.25">
      <c r="A274" s="8">
        <v>5577150313</v>
      </c>
      <c r="B274" s="8" t="s">
        <v>14</v>
      </c>
      <c r="C274" s="8">
        <v>1</v>
      </c>
      <c r="D274" s="8">
        <v>421</v>
      </c>
      <c r="E274" s="8">
        <v>461</v>
      </c>
      <c r="F274" s="10">
        <f t="shared" si="12"/>
        <v>7.0166666666666666</v>
      </c>
      <c r="G274" s="10">
        <f t="shared" si="13"/>
        <v>7.6833333333333336</v>
      </c>
      <c r="H274" s="10">
        <f t="shared" si="14"/>
        <v>0.66666666666666696</v>
      </c>
    </row>
    <row r="275" spans="1:8" ht="19" x14ac:dyDescent="0.25">
      <c r="A275" s="8">
        <v>5577150313</v>
      </c>
      <c r="B275" s="8" t="s">
        <v>15</v>
      </c>
      <c r="C275" s="8">
        <v>1</v>
      </c>
      <c r="D275" s="8">
        <v>354</v>
      </c>
      <c r="E275" s="8">
        <v>377</v>
      </c>
      <c r="F275" s="10">
        <f t="shared" si="12"/>
        <v>5.9</v>
      </c>
      <c r="G275" s="10">
        <f t="shared" si="13"/>
        <v>6.2833333333333332</v>
      </c>
      <c r="H275" s="10">
        <f t="shared" si="14"/>
        <v>0.38333333333333286</v>
      </c>
    </row>
    <row r="276" spans="1:8" ht="19" x14ac:dyDescent="0.25">
      <c r="A276" s="8">
        <v>5577150313</v>
      </c>
      <c r="B276" s="8" t="s">
        <v>21</v>
      </c>
      <c r="C276" s="8">
        <v>1</v>
      </c>
      <c r="D276" s="8">
        <v>424</v>
      </c>
      <c r="E276" s="8">
        <v>452</v>
      </c>
      <c r="F276" s="10">
        <f t="shared" si="12"/>
        <v>7.0666666666666664</v>
      </c>
      <c r="G276" s="10">
        <f t="shared" si="13"/>
        <v>7.5333333333333332</v>
      </c>
      <c r="H276" s="10">
        <f t="shared" si="14"/>
        <v>0.46666666666666679</v>
      </c>
    </row>
    <row r="277" spans="1:8" ht="19" x14ac:dyDescent="0.25">
      <c r="A277" s="8">
        <v>5577150313</v>
      </c>
      <c r="B277" s="8" t="s">
        <v>16</v>
      </c>
      <c r="C277" s="8">
        <v>1</v>
      </c>
      <c r="D277" s="8">
        <v>361</v>
      </c>
      <c r="E277" s="8">
        <v>372</v>
      </c>
      <c r="F277" s="10">
        <f t="shared" si="12"/>
        <v>6.0166666666666666</v>
      </c>
      <c r="G277" s="10">
        <f t="shared" si="13"/>
        <v>6.2</v>
      </c>
      <c r="H277" s="10">
        <f t="shared" si="14"/>
        <v>0.18333333333333357</v>
      </c>
    </row>
    <row r="278" spans="1:8" ht="19" x14ac:dyDescent="0.25">
      <c r="A278" s="8">
        <v>5577150313</v>
      </c>
      <c r="B278" s="8" t="s">
        <v>17</v>
      </c>
      <c r="C278" s="8">
        <v>1</v>
      </c>
      <c r="D278" s="8">
        <v>459</v>
      </c>
      <c r="E278" s="8">
        <v>485</v>
      </c>
      <c r="F278" s="10">
        <f t="shared" si="12"/>
        <v>7.65</v>
      </c>
      <c r="G278" s="10">
        <f t="shared" si="13"/>
        <v>8.0833333333333339</v>
      </c>
      <c r="H278" s="10">
        <f t="shared" si="14"/>
        <v>0.43333333333333357</v>
      </c>
    </row>
    <row r="279" spans="1:8" ht="19" x14ac:dyDescent="0.25">
      <c r="A279" s="8">
        <v>5577150313</v>
      </c>
      <c r="B279" s="8" t="s">
        <v>18</v>
      </c>
      <c r="C279" s="8">
        <v>1</v>
      </c>
      <c r="D279" s="8">
        <v>412</v>
      </c>
      <c r="E279" s="8">
        <v>433</v>
      </c>
      <c r="F279" s="10">
        <f t="shared" si="12"/>
        <v>6.8666666666666663</v>
      </c>
      <c r="G279" s="10">
        <f t="shared" si="13"/>
        <v>7.2166666666666668</v>
      </c>
      <c r="H279" s="10">
        <f t="shared" si="14"/>
        <v>0.35000000000000053</v>
      </c>
    </row>
    <row r="280" spans="1:8" ht="19" x14ac:dyDescent="0.25">
      <c r="A280" s="8">
        <v>5577150313</v>
      </c>
      <c r="B280" s="9">
        <v>42374</v>
      </c>
      <c r="C280" s="8">
        <v>1</v>
      </c>
      <c r="D280" s="8">
        <v>379</v>
      </c>
      <c r="E280" s="8">
        <v>398</v>
      </c>
      <c r="F280" s="10">
        <f t="shared" si="12"/>
        <v>6.3166666666666664</v>
      </c>
      <c r="G280" s="10">
        <f t="shared" si="13"/>
        <v>6.6333333333333337</v>
      </c>
      <c r="H280" s="10">
        <f t="shared" si="14"/>
        <v>0.31666666666666732</v>
      </c>
    </row>
    <row r="281" spans="1:8" ht="19" x14ac:dyDescent="0.25">
      <c r="A281" s="8">
        <v>5577150313</v>
      </c>
      <c r="B281" s="9">
        <v>42405</v>
      </c>
      <c r="C281" s="8">
        <v>2</v>
      </c>
      <c r="D281" s="8">
        <v>525</v>
      </c>
      <c r="E281" s="8">
        <v>553</v>
      </c>
      <c r="F281" s="10">
        <f t="shared" si="12"/>
        <v>8.75</v>
      </c>
      <c r="G281" s="10">
        <f t="shared" si="13"/>
        <v>9.2166666666666668</v>
      </c>
      <c r="H281" s="10">
        <f t="shared" si="14"/>
        <v>0.46666666666666679</v>
      </c>
    </row>
    <row r="282" spans="1:8" ht="19" x14ac:dyDescent="0.25">
      <c r="A282" s="8">
        <v>5577150313</v>
      </c>
      <c r="B282" s="9">
        <v>42434</v>
      </c>
      <c r="C282" s="8">
        <v>1</v>
      </c>
      <c r="D282" s="8">
        <v>508</v>
      </c>
      <c r="E282" s="8">
        <v>543</v>
      </c>
      <c r="F282" s="10">
        <f t="shared" si="12"/>
        <v>8.4666666666666668</v>
      </c>
      <c r="G282" s="10">
        <f t="shared" si="13"/>
        <v>9.0500000000000007</v>
      </c>
      <c r="H282" s="10">
        <f t="shared" si="14"/>
        <v>0.58333333333333393</v>
      </c>
    </row>
    <row r="283" spans="1:8" ht="19" x14ac:dyDescent="0.25">
      <c r="A283" s="8">
        <v>5577150313</v>
      </c>
      <c r="B283" s="9">
        <v>42465</v>
      </c>
      <c r="C283" s="8">
        <v>1</v>
      </c>
      <c r="D283" s="8">
        <v>603</v>
      </c>
      <c r="E283" s="8">
        <v>634</v>
      </c>
      <c r="F283" s="10">
        <f t="shared" si="12"/>
        <v>10.050000000000001</v>
      </c>
      <c r="G283" s="10">
        <f t="shared" si="13"/>
        <v>10.566666666666666</v>
      </c>
      <c r="H283" s="10">
        <f t="shared" si="14"/>
        <v>0.51666666666666572</v>
      </c>
    </row>
    <row r="284" spans="1:8" ht="19" x14ac:dyDescent="0.25">
      <c r="A284" s="8">
        <v>5577150313</v>
      </c>
      <c r="B284" s="9">
        <v>42495</v>
      </c>
      <c r="C284" s="8">
        <v>1</v>
      </c>
      <c r="D284" s="8">
        <v>74</v>
      </c>
      <c r="E284" s="8">
        <v>78</v>
      </c>
      <c r="F284" s="10">
        <f t="shared" si="12"/>
        <v>1.2333333333333334</v>
      </c>
      <c r="G284" s="10">
        <f t="shared" si="13"/>
        <v>1.3</v>
      </c>
      <c r="H284" s="10">
        <f t="shared" si="14"/>
        <v>6.6666666666666652E-2</v>
      </c>
    </row>
    <row r="285" spans="1:8" ht="19" x14ac:dyDescent="0.25">
      <c r="A285" s="8">
        <v>5577150313</v>
      </c>
      <c r="B285" s="9">
        <v>42648</v>
      </c>
      <c r="C285" s="8">
        <v>1</v>
      </c>
      <c r="D285" s="8">
        <v>504</v>
      </c>
      <c r="E285" s="8">
        <v>562</v>
      </c>
      <c r="F285" s="10">
        <f t="shared" si="12"/>
        <v>8.4</v>
      </c>
      <c r="G285" s="10">
        <f t="shared" si="13"/>
        <v>9.3666666666666671</v>
      </c>
      <c r="H285" s="10">
        <f t="shared" si="14"/>
        <v>0.96666666666666679</v>
      </c>
    </row>
    <row r="286" spans="1:8" ht="19" x14ac:dyDescent="0.25">
      <c r="A286" s="8">
        <v>5577150313</v>
      </c>
      <c r="B286" s="9">
        <v>42679</v>
      </c>
      <c r="C286" s="8">
        <v>1</v>
      </c>
      <c r="D286" s="8">
        <v>431</v>
      </c>
      <c r="E286" s="8">
        <v>476</v>
      </c>
      <c r="F286" s="10">
        <f t="shared" si="12"/>
        <v>7.1833333333333336</v>
      </c>
      <c r="G286" s="10">
        <f t="shared" si="13"/>
        <v>7.9333333333333336</v>
      </c>
      <c r="H286" s="10">
        <f t="shared" si="14"/>
        <v>0.75</v>
      </c>
    </row>
    <row r="287" spans="1:8" ht="19" x14ac:dyDescent="0.25">
      <c r="A287" s="8">
        <v>6117666160</v>
      </c>
      <c r="B287" s="8" t="s">
        <v>7</v>
      </c>
      <c r="C287" s="8">
        <v>1</v>
      </c>
      <c r="D287" s="8">
        <v>380</v>
      </c>
      <c r="E287" s="8">
        <v>398</v>
      </c>
      <c r="F287" s="10">
        <f t="shared" si="12"/>
        <v>6.333333333333333</v>
      </c>
      <c r="G287" s="10">
        <f t="shared" si="13"/>
        <v>6.6333333333333337</v>
      </c>
      <c r="H287" s="10">
        <f t="shared" si="14"/>
        <v>0.30000000000000071</v>
      </c>
    </row>
    <row r="288" spans="1:8" ht="19" x14ac:dyDescent="0.25">
      <c r="A288" s="8">
        <v>6117666160</v>
      </c>
      <c r="B288" s="8" t="s">
        <v>8</v>
      </c>
      <c r="C288" s="8">
        <v>2</v>
      </c>
      <c r="D288" s="8">
        <v>336</v>
      </c>
      <c r="E288" s="8">
        <v>350</v>
      </c>
      <c r="F288" s="10">
        <f t="shared" si="12"/>
        <v>5.6</v>
      </c>
      <c r="G288" s="10">
        <f t="shared" si="13"/>
        <v>5.833333333333333</v>
      </c>
      <c r="H288" s="10">
        <f t="shared" si="14"/>
        <v>0.23333333333333339</v>
      </c>
    </row>
    <row r="289" spans="1:8" ht="19" x14ac:dyDescent="0.25">
      <c r="A289" s="8">
        <v>6117666160</v>
      </c>
      <c r="B289" s="8" t="s">
        <v>22</v>
      </c>
      <c r="C289" s="8">
        <v>2</v>
      </c>
      <c r="D289" s="8">
        <v>493</v>
      </c>
      <c r="E289" s="8">
        <v>510</v>
      </c>
      <c r="F289" s="10">
        <f t="shared" si="12"/>
        <v>8.2166666666666668</v>
      </c>
      <c r="G289" s="10">
        <f t="shared" si="13"/>
        <v>8.5</v>
      </c>
      <c r="H289" s="10">
        <f t="shared" si="14"/>
        <v>0.28333333333333321</v>
      </c>
    </row>
    <row r="290" spans="1:8" ht="19" x14ac:dyDescent="0.25">
      <c r="A290" s="8">
        <v>6117666160</v>
      </c>
      <c r="B290" s="8" t="s">
        <v>9</v>
      </c>
      <c r="C290" s="8">
        <v>1</v>
      </c>
      <c r="D290" s="8">
        <v>465</v>
      </c>
      <c r="E290" s="8">
        <v>492</v>
      </c>
      <c r="F290" s="10">
        <f t="shared" si="12"/>
        <v>7.75</v>
      </c>
      <c r="G290" s="10">
        <f t="shared" si="13"/>
        <v>8.1999999999999993</v>
      </c>
      <c r="H290" s="10">
        <f t="shared" si="14"/>
        <v>0.44999999999999929</v>
      </c>
    </row>
    <row r="291" spans="1:8" ht="19" x14ac:dyDescent="0.25">
      <c r="A291" s="8">
        <v>6117666160</v>
      </c>
      <c r="B291" s="8" t="s">
        <v>10</v>
      </c>
      <c r="C291" s="8">
        <v>1</v>
      </c>
      <c r="D291" s="8">
        <v>474</v>
      </c>
      <c r="E291" s="8">
        <v>502</v>
      </c>
      <c r="F291" s="10">
        <f t="shared" si="12"/>
        <v>7.9</v>
      </c>
      <c r="G291" s="10">
        <f t="shared" si="13"/>
        <v>8.3666666666666671</v>
      </c>
      <c r="H291" s="10">
        <f t="shared" si="14"/>
        <v>0.46666666666666679</v>
      </c>
    </row>
    <row r="292" spans="1:8" ht="19" x14ac:dyDescent="0.25">
      <c r="A292" s="8">
        <v>6117666160</v>
      </c>
      <c r="B292" s="8" t="s">
        <v>11</v>
      </c>
      <c r="C292" s="8">
        <v>1</v>
      </c>
      <c r="D292" s="8">
        <v>508</v>
      </c>
      <c r="E292" s="8">
        <v>550</v>
      </c>
      <c r="F292" s="10">
        <f t="shared" si="12"/>
        <v>8.4666666666666668</v>
      </c>
      <c r="G292" s="10">
        <f t="shared" si="13"/>
        <v>9.1666666666666661</v>
      </c>
      <c r="H292" s="10">
        <f t="shared" si="14"/>
        <v>0.69999999999999929</v>
      </c>
    </row>
    <row r="293" spans="1:8" ht="19" x14ac:dyDescent="0.25">
      <c r="A293" s="8">
        <v>6117666160</v>
      </c>
      <c r="B293" s="8" t="s">
        <v>20</v>
      </c>
      <c r="C293" s="8">
        <v>1</v>
      </c>
      <c r="D293" s="8">
        <v>480</v>
      </c>
      <c r="E293" s="8">
        <v>546</v>
      </c>
      <c r="F293" s="10">
        <f t="shared" si="12"/>
        <v>8</v>
      </c>
      <c r="G293" s="10">
        <f t="shared" si="13"/>
        <v>9.1</v>
      </c>
      <c r="H293" s="10">
        <f t="shared" si="14"/>
        <v>1.0999999999999996</v>
      </c>
    </row>
    <row r="294" spans="1:8" ht="19" x14ac:dyDescent="0.25">
      <c r="A294" s="8">
        <v>6117666160</v>
      </c>
      <c r="B294" s="8" t="s">
        <v>12</v>
      </c>
      <c r="C294" s="8">
        <v>1</v>
      </c>
      <c r="D294" s="8">
        <v>492</v>
      </c>
      <c r="E294" s="8">
        <v>539</v>
      </c>
      <c r="F294" s="10">
        <f t="shared" si="12"/>
        <v>8.1999999999999993</v>
      </c>
      <c r="G294" s="10">
        <f t="shared" si="13"/>
        <v>8.9833333333333325</v>
      </c>
      <c r="H294" s="10">
        <f t="shared" si="14"/>
        <v>0.78333333333333321</v>
      </c>
    </row>
    <row r="295" spans="1:8" ht="19" x14ac:dyDescent="0.25">
      <c r="A295" s="8">
        <v>6117666160</v>
      </c>
      <c r="B295" s="8" t="s">
        <v>13</v>
      </c>
      <c r="C295" s="8">
        <v>1</v>
      </c>
      <c r="D295" s="8">
        <v>353</v>
      </c>
      <c r="E295" s="8">
        <v>367</v>
      </c>
      <c r="F295" s="10">
        <f t="shared" si="12"/>
        <v>5.8833333333333337</v>
      </c>
      <c r="G295" s="10">
        <f t="shared" si="13"/>
        <v>6.1166666666666663</v>
      </c>
      <c r="H295" s="10">
        <f t="shared" si="14"/>
        <v>0.2333333333333325</v>
      </c>
    </row>
    <row r="296" spans="1:8" ht="19" x14ac:dyDescent="0.25">
      <c r="A296" s="8">
        <v>6117666160</v>
      </c>
      <c r="B296" s="8" t="s">
        <v>21</v>
      </c>
      <c r="C296" s="8">
        <v>1</v>
      </c>
      <c r="D296" s="8">
        <v>542</v>
      </c>
      <c r="E296" s="8">
        <v>557</v>
      </c>
      <c r="F296" s="10">
        <f t="shared" si="12"/>
        <v>9.0333333333333332</v>
      </c>
      <c r="G296" s="10">
        <f t="shared" si="13"/>
        <v>9.2833333333333332</v>
      </c>
      <c r="H296" s="10">
        <f t="shared" si="14"/>
        <v>0.25</v>
      </c>
    </row>
    <row r="297" spans="1:8" ht="19" x14ac:dyDescent="0.25">
      <c r="A297" s="8">
        <v>6117666160</v>
      </c>
      <c r="B297" s="8" t="s">
        <v>16</v>
      </c>
      <c r="C297" s="8">
        <v>1</v>
      </c>
      <c r="D297" s="8">
        <v>393</v>
      </c>
      <c r="E297" s="8">
        <v>416</v>
      </c>
      <c r="F297" s="10">
        <f t="shared" si="12"/>
        <v>6.55</v>
      </c>
      <c r="G297" s="10">
        <f t="shared" si="13"/>
        <v>6.9333333333333336</v>
      </c>
      <c r="H297" s="10">
        <f t="shared" si="14"/>
        <v>0.38333333333333375</v>
      </c>
    </row>
    <row r="298" spans="1:8" ht="19" x14ac:dyDescent="0.25">
      <c r="A298" s="8">
        <v>6117666160</v>
      </c>
      <c r="B298" s="8" t="s">
        <v>17</v>
      </c>
      <c r="C298" s="8">
        <v>1</v>
      </c>
      <c r="D298" s="8">
        <v>600</v>
      </c>
      <c r="E298" s="8">
        <v>636</v>
      </c>
      <c r="F298" s="10">
        <f t="shared" si="12"/>
        <v>10</v>
      </c>
      <c r="G298" s="10">
        <f t="shared" si="13"/>
        <v>10.6</v>
      </c>
      <c r="H298" s="10">
        <f t="shared" si="14"/>
        <v>0.59999999999999964</v>
      </c>
    </row>
    <row r="299" spans="1:8" ht="19" x14ac:dyDescent="0.25">
      <c r="A299" s="8">
        <v>6117666160</v>
      </c>
      <c r="B299" s="9">
        <v>42374</v>
      </c>
      <c r="C299" s="8">
        <v>1</v>
      </c>
      <c r="D299" s="8">
        <v>507</v>
      </c>
      <c r="E299" s="8">
        <v>575</v>
      </c>
      <c r="F299" s="10">
        <f t="shared" si="12"/>
        <v>8.4499999999999993</v>
      </c>
      <c r="G299" s="10">
        <f t="shared" si="13"/>
        <v>9.5833333333333339</v>
      </c>
      <c r="H299" s="10">
        <f t="shared" si="14"/>
        <v>1.1333333333333346</v>
      </c>
    </row>
    <row r="300" spans="1:8" ht="19" x14ac:dyDescent="0.25">
      <c r="A300" s="8">
        <v>6117666160</v>
      </c>
      <c r="B300" s="9">
        <v>42495</v>
      </c>
      <c r="C300" s="8">
        <v>1</v>
      </c>
      <c r="D300" s="8">
        <v>392</v>
      </c>
      <c r="E300" s="8">
        <v>415</v>
      </c>
      <c r="F300" s="10">
        <f t="shared" si="12"/>
        <v>6.5333333333333332</v>
      </c>
      <c r="G300" s="10">
        <f t="shared" si="13"/>
        <v>6.916666666666667</v>
      </c>
      <c r="H300" s="10">
        <f t="shared" si="14"/>
        <v>0.38333333333333375</v>
      </c>
    </row>
    <row r="301" spans="1:8" ht="19" x14ac:dyDescent="0.25">
      <c r="A301" s="8">
        <v>6117666160</v>
      </c>
      <c r="B301" s="9">
        <v>42526</v>
      </c>
      <c r="C301" s="8">
        <v>2</v>
      </c>
      <c r="D301" s="8">
        <v>658</v>
      </c>
      <c r="E301" s="8">
        <v>698</v>
      </c>
      <c r="F301" s="10">
        <f t="shared" si="12"/>
        <v>10.966666666666667</v>
      </c>
      <c r="G301" s="10">
        <f t="shared" si="13"/>
        <v>11.633333333333333</v>
      </c>
      <c r="H301" s="10">
        <f t="shared" si="14"/>
        <v>0.66666666666666607</v>
      </c>
    </row>
    <row r="302" spans="1:8" ht="19" x14ac:dyDescent="0.25">
      <c r="A302" s="8">
        <v>6117666160</v>
      </c>
      <c r="B302" s="9">
        <v>42556</v>
      </c>
      <c r="C302" s="8">
        <v>2</v>
      </c>
      <c r="D302" s="8">
        <v>498</v>
      </c>
      <c r="E302" s="8">
        <v>507</v>
      </c>
      <c r="F302" s="10">
        <f t="shared" si="12"/>
        <v>8.3000000000000007</v>
      </c>
      <c r="G302" s="10">
        <f t="shared" si="13"/>
        <v>8.4499999999999993</v>
      </c>
      <c r="H302" s="10">
        <f t="shared" si="14"/>
        <v>0.14999999999999858</v>
      </c>
    </row>
    <row r="303" spans="1:8" ht="19" x14ac:dyDescent="0.25">
      <c r="A303" s="8">
        <v>6117666160</v>
      </c>
      <c r="B303" s="9">
        <v>42587</v>
      </c>
      <c r="C303" s="8">
        <v>1</v>
      </c>
      <c r="D303" s="8">
        <v>555</v>
      </c>
      <c r="E303" s="8">
        <v>603</v>
      </c>
      <c r="F303" s="10">
        <f t="shared" si="12"/>
        <v>9.25</v>
      </c>
      <c r="G303" s="10">
        <f t="shared" si="13"/>
        <v>10.050000000000001</v>
      </c>
      <c r="H303" s="10">
        <f t="shared" si="14"/>
        <v>0.80000000000000071</v>
      </c>
    </row>
    <row r="304" spans="1:8" ht="19" x14ac:dyDescent="0.25">
      <c r="A304" s="8">
        <v>6117666160</v>
      </c>
      <c r="B304" s="9">
        <v>42618</v>
      </c>
      <c r="C304" s="8">
        <v>1</v>
      </c>
      <c r="D304" s="8">
        <v>492</v>
      </c>
      <c r="E304" s="8">
        <v>522</v>
      </c>
      <c r="F304" s="10">
        <f t="shared" si="12"/>
        <v>8.1999999999999993</v>
      </c>
      <c r="G304" s="10">
        <f t="shared" si="13"/>
        <v>8.6999999999999993</v>
      </c>
      <c r="H304" s="10">
        <f t="shared" si="14"/>
        <v>0.5</v>
      </c>
    </row>
    <row r="305" spans="1:8" ht="19" x14ac:dyDescent="0.25">
      <c r="A305" s="8">
        <v>6775888955</v>
      </c>
      <c r="B305" s="8" t="s">
        <v>5</v>
      </c>
      <c r="C305" s="8">
        <v>1</v>
      </c>
      <c r="D305" s="8">
        <v>235</v>
      </c>
      <c r="E305" s="8">
        <v>260</v>
      </c>
      <c r="F305" s="10">
        <f t="shared" si="12"/>
        <v>3.9166666666666665</v>
      </c>
      <c r="G305" s="10">
        <f t="shared" si="13"/>
        <v>4.333333333333333</v>
      </c>
      <c r="H305" s="10">
        <f t="shared" si="14"/>
        <v>0.41666666666666652</v>
      </c>
    </row>
    <row r="306" spans="1:8" ht="19" x14ac:dyDescent="0.25">
      <c r="A306" s="8">
        <v>6775888955</v>
      </c>
      <c r="B306" s="8" t="s">
        <v>19</v>
      </c>
      <c r="C306" s="8">
        <v>1</v>
      </c>
      <c r="D306" s="8">
        <v>423</v>
      </c>
      <c r="E306" s="8">
        <v>441</v>
      </c>
      <c r="F306" s="10">
        <f t="shared" si="12"/>
        <v>7.05</v>
      </c>
      <c r="G306" s="10">
        <f t="shared" si="13"/>
        <v>7.35</v>
      </c>
      <c r="H306" s="10">
        <f t="shared" si="14"/>
        <v>0.29999999999999982</v>
      </c>
    </row>
    <row r="307" spans="1:8" ht="19" x14ac:dyDescent="0.25">
      <c r="A307" s="8">
        <v>6775888955</v>
      </c>
      <c r="B307" s="8" t="s">
        <v>6</v>
      </c>
      <c r="C307" s="8">
        <v>1</v>
      </c>
      <c r="D307" s="8">
        <v>391</v>
      </c>
      <c r="E307" s="8">
        <v>406</v>
      </c>
      <c r="F307" s="10">
        <f t="shared" si="12"/>
        <v>6.5166666666666666</v>
      </c>
      <c r="G307" s="10">
        <f t="shared" si="13"/>
        <v>6.7666666666666666</v>
      </c>
      <c r="H307" s="10">
        <f t="shared" si="14"/>
        <v>0.25</v>
      </c>
    </row>
    <row r="308" spans="1:8" ht="19" x14ac:dyDescent="0.25">
      <c r="A308" s="8">
        <v>6962181067</v>
      </c>
      <c r="B308" s="9">
        <v>42708</v>
      </c>
      <c r="C308" s="8">
        <v>1</v>
      </c>
      <c r="D308" s="8">
        <v>366</v>
      </c>
      <c r="E308" s="8">
        <v>387</v>
      </c>
      <c r="F308" s="10">
        <f t="shared" si="12"/>
        <v>6.1</v>
      </c>
      <c r="G308" s="10">
        <f t="shared" si="13"/>
        <v>6.45</v>
      </c>
      <c r="H308" s="10">
        <f t="shared" si="14"/>
        <v>0.35000000000000053</v>
      </c>
    </row>
    <row r="309" spans="1:8" ht="19" x14ac:dyDescent="0.25">
      <c r="A309" s="8">
        <v>6962181067</v>
      </c>
      <c r="B309" s="8" t="s">
        <v>5</v>
      </c>
      <c r="C309" s="8">
        <v>3</v>
      </c>
      <c r="D309" s="8">
        <v>630</v>
      </c>
      <c r="E309" s="8">
        <v>679</v>
      </c>
      <c r="F309" s="10">
        <f t="shared" si="12"/>
        <v>10.5</v>
      </c>
      <c r="G309" s="10">
        <f t="shared" si="13"/>
        <v>11.316666666666666</v>
      </c>
      <c r="H309" s="10">
        <f t="shared" si="14"/>
        <v>0.81666666666666643</v>
      </c>
    </row>
    <row r="310" spans="1:8" ht="19" x14ac:dyDescent="0.25">
      <c r="A310" s="8">
        <v>6962181067</v>
      </c>
      <c r="B310" s="8" t="s">
        <v>19</v>
      </c>
      <c r="C310" s="8">
        <v>2</v>
      </c>
      <c r="D310" s="8">
        <v>508</v>
      </c>
      <c r="E310" s="8">
        <v>535</v>
      </c>
      <c r="F310" s="10">
        <f t="shared" si="12"/>
        <v>8.4666666666666668</v>
      </c>
      <c r="G310" s="10">
        <f t="shared" si="13"/>
        <v>8.9166666666666661</v>
      </c>
      <c r="H310" s="10">
        <f t="shared" si="14"/>
        <v>0.44999999999999929</v>
      </c>
    </row>
    <row r="311" spans="1:8" ht="19" x14ac:dyDescent="0.25">
      <c r="A311" s="8">
        <v>6962181067</v>
      </c>
      <c r="B311" s="8" t="s">
        <v>6</v>
      </c>
      <c r="C311" s="8">
        <v>1</v>
      </c>
      <c r="D311" s="8">
        <v>370</v>
      </c>
      <c r="E311" s="8">
        <v>386</v>
      </c>
      <c r="F311" s="10">
        <f t="shared" si="12"/>
        <v>6.166666666666667</v>
      </c>
      <c r="G311" s="10">
        <f t="shared" si="13"/>
        <v>6.4333333333333336</v>
      </c>
      <c r="H311" s="10">
        <f t="shared" si="14"/>
        <v>0.26666666666666661</v>
      </c>
    </row>
    <row r="312" spans="1:8" ht="19" x14ac:dyDescent="0.25">
      <c r="A312" s="8">
        <v>6962181067</v>
      </c>
      <c r="B312" s="8" t="s">
        <v>7</v>
      </c>
      <c r="C312" s="8">
        <v>1</v>
      </c>
      <c r="D312" s="8">
        <v>357</v>
      </c>
      <c r="E312" s="8">
        <v>366</v>
      </c>
      <c r="F312" s="10">
        <f t="shared" si="12"/>
        <v>5.95</v>
      </c>
      <c r="G312" s="10">
        <f t="shared" si="13"/>
        <v>6.1</v>
      </c>
      <c r="H312" s="10">
        <f t="shared" si="14"/>
        <v>0.14999999999999947</v>
      </c>
    </row>
    <row r="313" spans="1:8" ht="19" x14ac:dyDescent="0.25">
      <c r="A313" s="8">
        <v>6962181067</v>
      </c>
      <c r="B313" s="8" t="s">
        <v>8</v>
      </c>
      <c r="C313" s="8">
        <v>1</v>
      </c>
      <c r="D313" s="8">
        <v>427</v>
      </c>
      <c r="E313" s="8">
        <v>446</v>
      </c>
      <c r="F313" s="10">
        <f t="shared" si="12"/>
        <v>7.1166666666666663</v>
      </c>
      <c r="G313" s="10">
        <f t="shared" si="13"/>
        <v>7.4333333333333336</v>
      </c>
      <c r="H313" s="10">
        <f t="shared" si="14"/>
        <v>0.31666666666666732</v>
      </c>
    </row>
    <row r="314" spans="1:8" ht="19" x14ac:dyDescent="0.25">
      <c r="A314" s="8">
        <v>6962181067</v>
      </c>
      <c r="B314" s="8" t="s">
        <v>22</v>
      </c>
      <c r="C314" s="8">
        <v>1</v>
      </c>
      <c r="D314" s="8">
        <v>442</v>
      </c>
      <c r="E314" s="8">
        <v>458</v>
      </c>
      <c r="F314" s="10">
        <f t="shared" si="12"/>
        <v>7.3666666666666663</v>
      </c>
      <c r="G314" s="10">
        <f t="shared" si="13"/>
        <v>7.6333333333333337</v>
      </c>
      <c r="H314" s="10">
        <f t="shared" si="14"/>
        <v>0.2666666666666675</v>
      </c>
    </row>
    <row r="315" spans="1:8" ht="19" x14ac:dyDescent="0.25">
      <c r="A315" s="8">
        <v>6962181067</v>
      </c>
      <c r="B315" s="8" t="s">
        <v>9</v>
      </c>
      <c r="C315" s="8">
        <v>1</v>
      </c>
      <c r="D315" s="8">
        <v>476</v>
      </c>
      <c r="E315" s="8">
        <v>535</v>
      </c>
      <c r="F315" s="10">
        <f t="shared" si="12"/>
        <v>7.9333333333333336</v>
      </c>
      <c r="G315" s="10">
        <f t="shared" si="13"/>
        <v>8.9166666666666661</v>
      </c>
      <c r="H315" s="10">
        <f t="shared" si="14"/>
        <v>0.9833333333333325</v>
      </c>
    </row>
    <row r="316" spans="1:8" ht="19" x14ac:dyDescent="0.25">
      <c r="A316" s="8">
        <v>6962181067</v>
      </c>
      <c r="B316" s="8" t="s">
        <v>10</v>
      </c>
      <c r="C316" s="8">
        <v>1</v>
      </c>
      <c r="D316" s="8">
        <v>418</v>
      </c>
      <c r="E316" s="8">
        <v>424</v>
      </c>
      <c r="F316" s="10">
        <f t="shared" si="12"/>
        <v>6.9666666666666668</v>
      </c>
      <c r="G316" s="10">
        <f t="shared" si="13"/>
        <v>7.0666666666666664</v>
      </c>
      <c r="H316" s="10">
        <f t="shared" si="14"/>
        <v>9.9999999999999645E-2</v>
      </c>
    </row>
    <row r="317" spans="1:8" ht="19" x14ac:dyDescent="0.25">
      <c r="A317" s="8">
        <v>6962181067</v>
      </c>
      <c r="B317" s="8" t="s">
        <v>11</v>
      </c>
      <c r="C317" s="8">
        <v>1</v>
      </c>
      <c r="D317" s="8">
        <v>451</v>
      </c>
      <c r="E317" s="8">
        <v>457</v>
      </c>
      <c r="F317" s="10">
        <f t="shared" si="12"/>
        <v>7.5166666666666666</v>
      </c>
      <c r="G317" s="10">
        <f t="shared" si="13"/>
        <v>7.6166666666666663</v>
      </c>
      <c r="H317" s="10">
        <f t="shared" si="14"/>
        <v>9.9999999999999645E-2</v>
      </c>
    </row>
    <row r="318" spans="1:8" ht="19" x14ac:dyDescent="0.25">
      <c r="A318" s="8">
        <v>6962181067</v>
      </c>
      <c r="B318" s="8" t="s">
        <v>20</v>
      </c>
      <c r="C318" s="8">
        <v>1</v>
      </c>
      <c r="D318" s="8">
        <v>425</v>
      </c>
      <c r="E318" s="8">
        <v>435</v>
      </c>
      <c r="F318" s="10">
        <f t="shared" si="12"/>
        <v>7.083333333333333</v>
      </c>
      <c r="G318" s="10">
        <f t="shared" si="13"/>
        <v>7.25</v>
      </c>
      <c r="H318" s="10">
        <f t="shared" si="14"/>
        <v>0.16666666666666696</v>
      </c>
    </row>
    <row r="319" spans="1:8" ht="19" x14ac:dyDescent="0.25">
      <c r="A319" s="8">
        <v>6962181067</v>
      </c>
      <c r="B319" s="8" t="s">
        <v>12</v>
      </c>
      <c r="C319" s="8">
        <v>1</v>
      </c>
      <c r="D319" s="8">
        <v>528</v>
      </c>
      <c r="E319" s="8">
        <v>546</v>
      </c>
      <c r="F319" s="10">
        <f t="shared" si="12"/>
        <v>8.8000000000000007</v>
      </c>
      <c r="G319" s="10">
        <f t="shared" si="13"/>
        <v>9.1</v>
      </c>
      <c r="H319" s="10">
        <f t="shared" si="14"/>
        <v>0.29999999999999893</v>
      </c>
    </row>
    <row r="320" spans="1:8" ht="19" x14ac:dyDescent="0.25">
      <c r="A320" s="8">
        <v>6962181067</v>
      </c>
      <c r="B320" s="8" t="s">
        <v>13</v>
      </c>
      <c r="C320" s="8">
        <v>1</v>
      </c>
      <c r="D320" s="8">
        <v>511</v>
      </c>
      <c r="E320" s="8">
        <v>514</v>
      </c>
      <c r="F320" s="10">
        <f t="shared" si="12"/>
        <v>8.5166666666666675</v>
      </c>
      <c r="G320" s="10">
        <f t="shared" si="13"/>
        <v>8.5666666666666664</v>
      </c>
      <c r="H320" s="10">
        <f t="shared" si="14"/>
        <v>4.9999999999998934E-2</v>
      </c>
    </row>
    <row r="321" spans="1:8" ht="19" x14ac:dyDescent="0.25">
      <c r="A321" s="8">
        <v>6962181067</v>
      </c>
      <c r="B321" s="8" t="s">
        <v>14</v>
      </c>
      <c r="C321" s="8">
        <v>1</v>
      </c>
      <c r="D321" s="8">
        <v>400</v>
      </c>
      <c r="E321" s="8">
        <v>415</v>
      </c>
      <c r="F321" s="10">
        <f t="shared" si="12"/>
        <v>6.666666666666667</v>
      </c>
      <c r="G321" s="10">
        <f t="shared" si="13"/>
        <v>6.916666666666667</v>
      </c>
      <c r="H321" s="10">
        <f t="shared" si="14"/>
        <v>0.25</v>
      </c>
    </row>
    <row r="322" spans="1:8" ht="19" x14ac:dyDescent="0.25">
      <c r="A322" s="8">
        <v>6962181067</v>
      </c>
      <c r="B322" s="8" t="s">
        <v>15</v>
      </c>
      <c r="C322" s="8">
        <v>1</v>
      </c>
      <c r="D322" s="8">
        <v>441</v>
      </c>
      <c r="E322" s="8">
        <v>446</v>
      </c>
      <c r="F322" s="10">
        <f t="shared" si="12"/>
        <v>7.35</v>
      </c>
      <c r="G322" s="10">
        <f t="shared" si="13"/>
        <v>7.4333333333333336</v>
      </c>
      <c r="H322" s="10">
        <f t="shared" si="14"/>
        <v>8.3333333333333925E-2</v>
      </c>
    </row>
    <row r="323" spans="1:8" ht="19" x14ac:dyDescent="0.25">
      <c r="A323" s="8">
        <v>6962181067</v>
      </c>
      <c r="B323" s="8" t="s">
        <v>21</v>
      </c>
      <c r="C323" s="8">
        <v>1</v>
      </c>
      <c r="D323" s="8">
        <v>455</v>
      </c>
      <c r="E323" s="8">
        <v>467</v>
      </c>
      <c r="F323" s="10">
        <f t="shared" ref="F323:F386" si="15">CONVERT(D323,"mn","hr")</f>
        <v>7.583333333333333</v>
      </c>
      <c r="G323" s="10">
        <f t="shared" ref="G323:G386" si="16">CONVERT(E323,"mn","hr")</f>
        <v>7.7833333333333332</v>
      </c>
      <c r="H323" s="10">
        <f t="shared" ref="H323:H386" si="17">G323-F323</f>
        <v>0.20000000000000018</v>
      </c>
    </row>
    <row r="324" spans="1:8" ht="19" x14ac:dyDescent="0.25">
      <c r="A324" s="8">
        <v>6962181067</v>
      </c>
      <c r="B324" s="8" t="s">
        <v>16</v>
      </c>
      <c r="C324" s="8">
        <v>1</v>
      </c>
      <c r="D324" s="8">
        <v>440</v>
      </c>
      <c r="E324" s="8">
        <v>453</v>
      </c>
      <c r="F324" s="10">
        <f t="shared" si="15"/>
        <v>7.333333333333333</v>
      </c>
      <c r="G324" s="10">
        <f t="shared" si="16"/>
        <v>7.55</v>
      </c>
      <c r="H324" s="10">
        <f t="shared" si="17"/>
        <v>0.21666666666666679</v>
      </c>
    </row>
    <row r="325" spans="1:8" ht="19" x14ac:dyDescent="0.25">
      <c r="A325" s="8">
        <v>6962181067</v>
      </c>
      <c r="B325" s="8" t="s">
        <v>17</v>
      </c>
      <c r="C325" s="8">
        <v>1</v>
      </c>
      <c r="D325" s="8">
        <v>433</v>
      </c>
      <c r="E325" s="8">
        <v>447</v>
      </c>
      <c r="F325" s="10">
        <f t="shared" si="15"/>
        <v>7.2166666666666668</v>
      </c>
      <c r="G325" s="10">
        <f t="shared" si="16"/>
        <v>7.45</v>
      </c>
      <c r="H325" s="10">
        <f t="shared" si="17"/>
        <v>0.23333333333333339</v>
      </c>
    </row>
    <row r="326" spans="1:8" ht="19" x14ac:dyDescent="0.25">
      <c r="A326" s="8">
        <v>6962181067</v>
      </c>
      <c r="B326" s="8" t="s">
        <v>18</v>
      </c>
      <c r="C326" s="8">
        <v>1</v>
      </c>
      <c r="D326" s="8">
        <v>422</v>
      </c>
      <c r="E326" s="8">
        <v>424</v>
      </c>
      <c r="F326" s="10">
        <f t="shared" si="15"/>
        <v>7.0333333333333332</v>
      </c>
      <c r="G326" s="10">
        <f t="shared" si="16"/>
        <v>7.0666666666666664</v>
      </c>
      <c r="H326" s="10">
        <f t="shared" si="17"/>
        <v>3.3333333333333215E-2</v>
      </c>
    </row>
    <row r="327" spans="1:8" ht="19" x14ac:dyDescent="0.25">
      <c r="A327" s="8">
        <v>6962181067</v>
      </c>
      <c r="B327" s="9">
        <v>42374</v>
      </c>
      <c r="C327" s="8">
        <v>1</v>
      </c>
      <c r="D327" s="8">
        <v>411</v>
      </c>
      <c r="E327" s="8">
        <v>426</v>
      </c>
      <c r="F327" s="10">
        <f t="shared" si="15"/>
        <v>6.85</v>
      </c>
      <c r="G327" s="10">
        <f t="shared" si="16"/>
        <v>7.1</v>
      </c>
      <c r="H327" s="10">
        <f t="shared" si="17"/>
        <v>0.25</v>
      </c>
    </row>
    <row r="328" spans="1:8" ht="19" x14ac:dyDescent="0.25">
      <c r="A328" s="8">
        <v>6962181067</v>
      </c>
      <c r="B328" s="9">
        <v>42405</v>
      </c>
      <c r="C328" s="8">
        <v>1</v>
      </c>
      <c r="D328" s="8">
        <v>466</v>
      </c>
      <c r="E328" s="8">
        <v>482</v>
      </c>
      <c r="F328" s="10">
        <f t="shared" si="15"/>
        <v>7.7666666666666666</v>
      </c>
      <c r="G328" s="10">
        <f t="shared" si="16"/>
        <v>8.0333333333333332</v>
      </c>
      <c r="H328" s="10">
        <f t="shared" si="17"/>
        <v>0.26666666666666661</v>
      </c>
    </row>
    <row r="329" spans="1:8" ht="19" x14ac:dyDescent="0.25">
      <c r="A329" s="8">
        <v>6962181067</v>
      </c>
      <c r="B329" s="9">
        <v>42434</v>
      </c>
      <c r="C329" s="8">
        <v>1</v>
      </c>
      <c r="D329" s="8">
        <v>394</v>
      </c>
      <c r="E329" s="8">
        <v>418</v>
      </c>
      <c r="F329" s="10">
        <f t="shared" si="15"/>
        <v>6.5666666666666664</v>
      </c>
      <c r="G329" s="10">
        <f t="shared" si="16"/>
        <v>6.9666666666666668</v>
      </c>
      <c r="H329" s="10">
        <f t="shared" si="17"/>
        <v>0.40000000000000036</v>
      </c>
    </row>
    <row r="330" spans="1:8" ht="19" x14ac:dyDescent="0.25">
      <c r="A330" s="8">
        <v>6962181067</v>
      </c>
      <c r="B330" s="9">
        <v>42465</v>
      </c>
      <c r="C330" s="8">
        <v>1</v>
      </c>
      <c r="D330" s="8">
        <v>442</v>
      </c>
      <c r="E330" s="8">
        <v>455</v>
      </c>
      <c r="F330" s="10">
        <f t="shared" si="15"/>
        <v>7.3666666666666663</v>
      </c>
      <c r="G330" s="10">
        <f t="shared" si="16"/>
        <v>7.583333333333333</v>
      </c>
      <c r="H330" s="10">
        <f t="shared" si="17"/>
        <v>0.21666666666666679</v>
      </c>
    </row>
    <row r="331" spans="1:8" ht="19" x14ac:dyDescent="0.25">
      <c r="A331" s="8">
        <v>6962181067</v>
      </c>
      <c r="B331" s="9">
        <v>42495</v>
      </c>
      <c r="C331" s="8">
        <v>1</v>
      </c>
      <c r="D331" s="8">
        <v>467</v>
      </c>
      <c r="E331" s="8">
        <v>491</v>
      </c>
      <c r="F331" s="10">
        <f t="shared" si="15"/>
        <v>7.7833333333333332</v>
      </c>
      <c r="G331" s="10">
        <f t="shared" si="16"/>
        <v>8.1833333333333336</v>
      </c>
      <c r="H331" s="10">
        <f t="shared" si="17"/>
        <v>0.40000000000000036</v>
      </c>
    </row>
    <row r="332" spans="1:8" ht="19" x14ac:dyDescent="0.25">
      <c r="A332" s="8">
        <v>6962181067</v>
      </c>
      <c r="B332" s="9">
        <v>42526</v>
      </c>
      <c r="C332" s="8">
        <v>1</v>
      </c>
      <c r="D332" s="8">
        <v>443</v>
      </c>
      <c r="E332" s="8">
        <v>462</v>
      </c>
      <c r="F332" s="10">
        <f t="shared" si="15"/>
        <v>7.3833333333333337</v>
      </c>
      <c r="G332" s="10">
        <f t="shared" si="16"/>
        <v>7.7</v>
      </c>
      <c r="H332" s="10">
        <f t="shared" si="17"/>
        <v>0.31666666666666643</v>
      </c>
    </row>
    <row r="333" spans="1:8" ht="19" x14ac:dyDescent="0.25">
      <c r="A333" s="8">
        <v>6962181067</v>
      </c>
      <c r="B333" s="9">
        <v>42556</v>
      </c>
      <c r="C333" s="8">
        <v>1</v>
      </c>
      <c r="D333" s="8">
        <v>298</v>
      </c>
      <c r="E333" s="8">
        <v>334</v>
      </c>
      <c r="F333" s="10">
        <f t="shared" si="15"/>
        <v>4.9666666666666668</v>
      </c>
      <c r="G333" s="10">
        <f t="shared" si="16"/>
        <v>5.5666666666666664</v>
      </c>
      <c r="H333" s="10">
        <f t="shared" si="17"/>
        <v>0.59999999999999964</v>
      </c>
    </row>
    <row r="334" spans="1:8" ht="19" x14ac:dyDescent="0.25">
      <c r="A334" s="8">
        <v>6962181067</v>
      </c>
      <c r="B334" s="9">
        <v>42587</v>
      </c>
      <c r="C334" s="8">
        <v>1</v>
      </c>
      <c r="D334" s="8">
        <v>541</v>
      </c>
      <c r="E334" s="8">
        <v>569</v>
      </c>
      <c r="F334" s="10">
        <f t="shared" si="15"/>
        <v>9.0166666666666675</v>
      </c>
      <c r="G334" s="10">
        <f t="shared" si="16"/>
        <v>9.4833333333333325</v>
      </c>
      <c r="H334" s="10">
        <f t="shared" si="17"/>
        <v>0.46666666666666501</v>
      </c>
    </row>
    <row r="335" spans="1:8" ht="19" x14ac:dyDescent="0.25">
      <c r="A335" s="8">
        <v>6962181067</v>
      </c>
      <c r="B335" s="9">
        <v>42618</v>
      </c>
      <c r="C335" s="8">
        <v>1</v>
      </c>
      <c r="D335" s="8">
        <v>489</v>
      </c>
      <c r="E335" s="8">
        <v>497</v>
      </c>
      <c r="F335" s="10">
        <f t="shared" si="15"/>
        <v>8.15</v>
      </c>
      <c r="G335" s="10">
        <f t="shared" si="16"/>
        <v>8.2833333333333332</v>
      </c>
      <c r="H335" s="10">
        <f t="shared" si="17"/>
        <v>0.13333333333333286</v>
      </c>
    </row>
    <row r="336" spans="1:8" ht="19" x14ac:dyDescent="0.25">
      <c r="A336" s="8">
        <v>6962181067</v>
      </c>
      <c r="B336" s="9">
        <v>42648</v>
      </c>
      <c r="C336" s="8">
        <v>1</v>
      </c>
      <c r="D336" s="8">
        <v>469</v>
      </c>
      <c r="E336" s="8">
        <v>481</v>
      </c>
      <c r="F336" s="10">
        <f t="shared" si="15"/>
        <v>7.8166666666666664</v>
      </c>
      <c r="G336" s="10">
        <f t="shared" si="16"/>
        <v>8.0166666666666675</v>
      </c>
      <c r="H336" s="10">
        <f t="shared" si="17"/>
        <v>0.20000000000000107</v>
      </c>
    </row>
    <row r="337" spans="1:8" ht="19" x14ac:dyDescent="0.25">
      <c r="A337" s="8">
        <v>6962181067</v>
      </c>
      <c r="B337" s="9">
        <v>42679</v>
      </c>
      <c r="C337" s="8">
        <v>1</v>
      </c>
      <c r="D337" s="8">
        <v>452</v>
      </c>
      <c r="E337" s="8">
        <v>480</v>
      </c>
      <c r="F337" s="10">
        <f t="shared" si="15"/>
        <v>7.5333333333333332</v>
      </c>
      <c r="G337" s="10">
        <f t="shared" si="16"/>
        <v>8</v>
      </c>
      <c r="H337" s="10">
        <f t="shared" si="17"/>
        <v>0.46666666666666679</v>
      </c>
    </row>
    <row r="338" spans="1:8" ht="19" x14ac:dyDescent="0.25">
      <c r="A338" s="8">
        <v>6962181067</v>
      </c>
      <c r="B338" s="9">
        <v>42709</v>
      </c>
      <c r="C338" s="8">
        <v>1</v>
      </c>
      <c r="D338" s="8">
        <v>516</v>
      </c>
      <c r="E338" s="8">
        <v>535</v>
      </c>
      <c r="F338" s="10">
        <f t="shared" si="15"/>
        <v>8.6</v>
      </c>
      <c r="G338" s="10">
        <f t="shared" si="16"/>
        <v>8.9166666666666661</v>
      </c>
      <c r="H338" s="10">
        <f t="shared" si="17"/>
        <v>0.31666666666666643</v>
      </c>
    </row>
    <row r="339" spans="1:8" ht="19" x14ac:dyDescent="0.25">
      <c r="A339" s="8">
        <v>7007744171</v>
      </c>
      <c r="B339" s="8" t="s">
        <v>7</v>
      </c>
      <c r="C339" s="8">
        <v>1</v>
      </c>
      <c r="D339" s="8">
        <v>79</v>
      </c>
      <c r="E339" s="8">
        <v>82</v>
      </c>
      <c r="F339" s="10">
        <f t="shared" si="15"/>
        <v>1.3166666666666667</v>
      </c>
      <c r="G339" s="10">
        <f t="shared" si="16"/>
        <v>1.3666666666666667</v>
      </c>
      <c r="H339" s="10">
        <f t="shared" si="17"/>
        <v>5.0000000000000044E-2</v>
      </c>
    </row>
    <row r="340" spans="1:8" ht="19" x14ac:dyDescent="0.25">
      <c r="A340" s="8">
        <v>7007744171</v>
      </c>
      <c r="B340" s="9">
        <v>42374</v>
      </c>
      <c r="C340" s="8">
        <v>1</v>
      </c>
      <c r="D340" s="8">
        <v>58</v>
      </c>
      <c r="E340" s="8">
        <v>61</v>
      </c>
      <c r="F340" s="10">
        <f t="shared" si="15"/>
        <v>0.96666666666666667</v>
      </c>
      <c r="G340" s="10">
        <f t="shared" si="16"/>
        <v>1.0166666666666666</v>
      </c>
      <c r="H340" s="10">
        <f t="shared" si="17"/>
        <v>4.9999999999999933E-2</v>
      </c>
    </row>
    <row r="341" spans="1:8" ht="19" x14ac:dyDescent="0.25">
      <c r="A341" s="8">
        <v>7086361926</v>
      </c>
      <c r="B341" s="9">
        <v>42708</v>
      </c>
      <c r="C341" s="8">
        <v>1</v>
      </c>
      <c r="D341" s="8">
        <v>514</v>
      </c>
      <c r="E341" s="8">
        <v>525</v>
      </c>
      <c r="F341" s="10">
        <f t="shared" si="15"/>
        <v>8.5666666666666664</v>
      </c>
      <c r="G341" s="10">
        <f t="shared" si="16"/>
        <v>8.75</v>
      </c>
      <c r="H341" s="10">
        <f t="shared" si="17"/>
        <v>0.18333333333333357</v>
      </c>
    </row>
    <row r="342" spans="1:8" ht="19" x14ac:dyDescent="0.25">
      <c r="A342" s="8">
        <v>7086361926</v>
      </c>
      <c r="B342" s="8" t="s">
        <v>5</v>
      </c>
      <c r="C342" s="8">
        <v>1</v>
      </c>
      <c r="D342" s="8">
        <v>451</v>
      </c>
      <c r="E342" s="8">
        <v>465</v>
      </c>
      <c r="F342" s="10">
        <f t="shared" si="15"/>
        <v>7.5166666666666666</v>
      </c>
      <c r="G342" s="10">
        <f t="shared" si="16"/>
        <v>7.75</v>
      </c>
      <c r="H342" s="10">
        <f t="shared" si="17"/>
        <v>0.23333333333333339</v>
      </c>
    </row>
    <row r="343" spans="1:8" ht="19" x14ac:dyDescent="0.25">
      <c r="A343" s="8">
        <v>7086361926</v>
      </c>
      <c r="B343" s="8" t="s">
        <v>19</v>
      </c>
      <c r="C343" s="8">
        <v>1</v>
      </c>
      <c r="D343" s="8">
        <v>472</v>
      </c>
      <c r="E343" s="8">
        <v>476</v>
      </c>
      <c r="F343" s="10">
        <f t="shared" si="15"/>
        <v>7.8666666666666663</v>
      </c>
      <c r="G343" s="10">
        <f t="shared" si="16"/>
        <v>7.9333333333333336</v>
      </c>
      <c r="H343" s="10">
        <f t="shared" si="17"/>
        <v>6.6666666666667318E-2</v>
      </c>
    </row>
    <row r="344" spans="1:8" ht="19" x14ac:dyDescent="0.25">
      <c r="A344" s="8">
        <v>7086361926</v>
      </c>
      <c r="B344" s="8" t="s">
        <v>6</v>
      </c>
      <c r="C344" s="8">
        <v>1</v>
      </c>
      <c r="D344" s="8">
        <v>377</v>
      </c>
      <c r="E344" s="8">
        <v>386</v>
      </c>
      <c r="F344" s="10">
        <f t="shared" si="15"/>
        <v>6.2833333333333332</v>
      </c>
      <c r="G344" s="10">
        <f t="shared" si="16"/>
        <v>6.4333333333333336</v>
      </c>
      <c r="H344" s="10">
        <f t="shared" si="17"/>
        <v>0.15000000000000036</v>
      </c>
    </row>
    <row r="345" spans="1:8" ht="19" x14ac:dyDescent="0.25">
      <c r="A345" s="8">
        <v>7086361926</v>
      </c>
      <c r="B345" s="8" t="s">
        <v>9</v>
      </c>
      <c r="C345" s="8">
        <v>1</v>
      </c>
      <c r="D345" s="8">
        <v>472</v>
      </c>
      <c r="E345" s="8">
        <v>483</v>
      </c>
      <c r="F345" s="10">
        <f t="shared" si="15"/>
        <v>7.8666666666666663</v>
      </c>
      <c r="G345" s="10">
        <f t="shared" si="16"/>
        <v>8.0500000000000007</v>
      </c>
      <c r="H345" s="10">
        <f t="shared" si="17"/>
        <v>0.18333333333333446</v>
      </c>
    </row>
    <row r="346" spans="1:8" ht="19" x14ac:dyDescent="0.25">
      <c r="A346" s="8">
        <v>7086361926</v>
      </c>
      <c r="B346" s="8" t="s">
        <v>10</v>
      </c>
      <c r="C346" s="8">
        <v>1</v>
      </c>
      <c r="D346" s="8">
        <v>492</v>
      </c>
      <c r="E346" s="8">
        <v>502</v>
      </c>
      <c r="F346" s="10">
        <f t="shared" si="15"/>
        <v>8.1999999999999993</v>
      </c>
      <c r="G346" s="10">
        <f t="shared" si="16"/>
        <v>8.3666666666666671</v>
      </c>
      <c r="H346" s="10">
        <f t="shared" si="17"/>
        <v>0.16666666666666785</v>
      </c>
    </row>
    <row r="347" spans="1:8" ht="19" x14ac:dyDescent="0.25">
      <c r="A347" s="8">
        <v>7086361926</v>
      </c>
      <c r="B347" s="8" t="s">
        <v>11</v>
      </c>
      <c r="C347" s="8">
        <v>1</v>
      </c>
      <c r="D347" s="8">
        <v>390</v>
      </c>
      <c r="E347" s="8">
        <v>411</v>
      </c>
      <c r="F347" s="10">
        <f t="shared" si="15"/>
        <v>6.5</v>
      </c>
      <c r="G347" s="10">
        <f t="shared" si="16"/>
        <v>6.85</v>
      </c>
      <c r="H347" s="10">
        <f t="shared" si="17"/>
        <v>0.34999999999999964</v>
      </c>
    </row>
    <row r="348" spans="1:8" ht="19" x14ac:dyDescent="0.25">
      <c r="A348" s="8">
        <v>7086361926</v>
      </c>
      <c r="B348" s="8" t="s">
        <v>20</v>
      </c>
      <c r="C348" s="8">
        <v>1</v>
      </c>
      <c r="D348" s="8">
        <v>428</v>
      </c>
      <c r="E348" s="8">
        <v>448</v>
      </c>
      <c r="F348" s="10">
        <f t="shared" si="15"/>
        <v>7.1333333333333337</v>
      </c>
      <c r="G348" s="10">
        <f t="shared" si="16"/>
        <v>7.4666666666666668</v>
      </c>
      <c r="H348" s="10">
        <f t="shared" si="17"/>
        <v>0.33333333333333304</v>
      </c>
    </row>
    <row r="349" spans="1:8" ht="19" x14ac:dyDescent="0.25">
      <c r="A349" s="8">
        <v>7086361926</v>
      </c>
      <c r="B349" s="8" t="s">
        <v>13</v>
      </c>
      <c r="C349" s="8">
        <v>1</v>
      </c>
      <c r="D349" s="8">
        <v>681</v>
      </c>
      <c r="E349" s="8">
        <v>704</v>
      </c>
      <c r="F349" s="10">
        <f t="shared" si="15"/>
        <v>11.35</v>
      </c>
      <c r="G349" s="10">
        <f t="shared" si="16"/>
        <v>11.733333333333333</v>
      </c>
      <c r="H349" s="10">
        <f t="shared" si="17"/>
        <v>0.38333333333333286</v>
      </c>
    </row>
    <row r="350" spans="1:8" ht="19" x14ac:dyDescent="0.25">
      <c r="A350" s="8">
        <v>7086361926</v>
      </c>
      <c r="B350" s="8" t="s">
        <v>14</v>
      </c>
      <c r="C350" s="8">
        <v>1</v>
      </c>
      <c r="D350" s="8">
        <v>446</v>
      </c>
      <c r="E350" s="8">
        <v>447</v>
      </c>
      <c r="F350" s="10">
        <f t="shared" si="15"/>
        <v>7.4333333333333336</v>
      </c>
      <c r="G350" s="10">
        <f t="shared" si="16"/>
        <v>7.45</v>
      </c>
      <c r="H350" s="10">
        <f t="shared" si="17"/>
        <v>1.6666666666666607E-2</v>
      </c>
    </row>
    <row r="351" spans="1:8" ht="19" x14ac:dyDescent="0.25">
      <c r="A351" s="8">
        <v>7086361926</v>
      </c>
      <c r="B351" s="8" t="s">
        <v>15</v>
      </c>
      <c r="C351" s="8">
        <v>1</v>
      </c>
      <c r="D351" s="8">
        <v>485</v>
      </c>
      <c r="E351" s="8">
        <v>500</v>
      </c>
      <c r="F351" s="10">
        <f t="shared" si="15"/>
        <v>8.0833333333333339</v>
      </c>
      <c r="G351" s="10">
        <f t="shared" si="16"/>
        <v>8.3333333333333339</v>
      </c>
      <c r="H351" s="10">
        <f t="shared" si="17"/>
        <v>0.25</v>
      </c>
    </row>
    <row r="352" spans="1:8" ht="19" x14ac:dyDescent="0.25">
      <c r="A352" s="8">
        <v>7086361926</v>
      </c>
      <c r="B352" s="8" t="s">
        <v>21</v>
      </c>
      <c r="C352" s="8">
        <v>1</v>
      </c>
      <c r="D352" s="8">
        <v>469</v>
      </c>
      <c r="E352" s="8">
        <v>479</v>
      </c>
      <c r="F352" s="10">
        <f t="shared" si="15"/>
        <v>7.8166666666666664</v>
      </c>
      <c r="G352" s="10">
        <f t="shared" si="16"/>
        <v>7.9833333333333334</v>
      </c>
      <c r="H352" s="10">
        <f t="shared" si="17"/>
        <v>0.16666666666666696</v>
      </c>
    </row>
    <row r="353" spans="1:8" ht="19" x14ac:dyDescent="0.25">
      <c r="A353" s="8">
        <v>7086361926</v>
      </c>
      <c r="B353" s="8" t="s">
        <v>16</v>
      </c>
      <c r="C353" s="8">
        <v>1</v>
      </c>
      <c r="D353" s="8">
        <v>354</v>
      </c>
      <c r="E353" s="8">
        <v>367</v>
      </c>
      <c r="F353" s="10">
        <f t="shared" si="15"/>
        <v>5.9</v>
      </c>
      <c r="G353" s="10">
        <f t="shared" si="16"/>
        <v>6.1166666666666663</v>
      </c>
      <c r="H353" s="10">
        <f t="shared" si="17"/>
        <v>0.2166666666666659</v>
      </c>
    </row>
    <row r="354" spans="1:8" ht="19" x14ac:dyDescent="0.25">
      <c r="A354" s="8">
        <v>7086361926</v>
      </c>
      <c r="B354" s="8" t="s">
        <v>18</v>
      </c>
      <c r="C354" s="8">
        <v>1</v>
      </c>
      <c r="D354" s="8">
        <v>485</v>
      </c>
      <c r="E354" s="8">
        <v>489</v>
      </c>
      <c r="F354" s="10">
        <f t="shared" si="15"/>
        <v>8.0833333333333339</v>
      </c>
      <c r="G354" s="10">
        <f t="shared" si="16"/>
        <v>8.15</v>
      </c>
      <c r="H354" s="10">
        <f t="shared" si="17"/>
        <v>6.666666666666643E-2</v>
      </c>
    </row>
    <row r="355" spans="1:8" ht="19" x14ac:dyDescent="0.25">
      <c r="A355" s="8">
        <v>7086361926</v>
      </c>
      <c r="B355" s="9">
        <v>42374</v>
      </c>
      <c r="C355" s="8">
        <v>1</v>
      </c>
      <c r="D355" s="8">
        <v>388</v>
      </c>
      <c r="E355" s="8">
        <v>407</v>
      </c>
      <c r="F355" s="10">
        <f t="shared" si="15"/>
        <v>6.4666666666666668</v>
      </c>
      <c r="G355" s="10">
        <f t="shared" si="16"/>
        <v>6.7833333333333332</v>
      </c>
      <c r="H355" s="10">
        <f t="shared" si="17"/>
        <v>0.31666666666666643</v>
      </c>
    </row>
    <row r="356" spans="1:8" ht="19" x14ac:dyDescent="0.25">
      <c r="A356" s="8">
        <v>7086361926</v>
      </c>
      <c r="B356" s="9">
        <v>42405</v>
      </c>
      <c r="C356" s="8">
        <v>1</v>
      </c>
      <c r="D356" s="8">
        <v>440</v>
      </c>
      <c r="E356" s="8">
        <v>459</v>
      </c>
      <c r="F356" s="10">
        <f t="shared" si="15"/>
        <v>7.333333333333333</v>
      </c>
      <c r="G356" s="10">
        <f t="shared" si="16"/>
        <v>7.65</v>
      </c>
      <c r="H356" s="10">
        <f t="shared" si="17"/>
        <v>0.31666666666666732</v>
      </c>
    </row>
    <row r="357" spans="1:8" ht="19" x14ac:dyDescent="0.25">
      <c r="A357" s="8">
        <v>7086361926</v>
      </c>
      <c r="B357" s="9">
        <v>42434</v>
      </c>
      <c r="C357" s="8">
        <v>1</v>
      </c>
      <c r="D357" s="8">
        <v>456</v>
      </c>
      <c r="E357" s="8">
        <v>461</v>
      </c>
      <c r="F357" s="10">
        <f t="shared" si="15"/>
        <v>7.6</v>
      </c>
      <c r="G357" s="10">
        <f t="shared" si="16"/>
        <v>7.6833333333333336</v>
      </c>
      <c r="H357" s="10">
        <f t="shared" si="17"/>
        <v>8.3333333333333925E-2</v>
      </c>
    </row>
    <row r="358" spans="1:8" ht="19" x14ac:dyDescent="0.25">
      <c r="A358" s="8">
        <v>7086361926</v>
      </c>
      <c r="B358" s="9">
        <v>42465</v>
      </c>
      <c r="C358" s="8">
        <v>1</v>
      </c>
      <c r="D358" s="8">
        <v>420</v>
      </c>
      <c r="E358" s="8">
        <v>436</v>
      </c>
      <c r="F358" s="10">
        <f t="shared" si="15"/>
        <v>7</v>
      </c>
      <c r="G358" s="10">
        <f t="shared" si="16"/>
        <v>7.2666666666666666</v>
      </c>
      <c r="H358" s="10">
        <f t="shared" si="17"/>
        <v>0.26666666666666661</v>
      </c>
    </row>
    <row r="359" spans="1:8" ht="19" x14ac:dyDescent="0.25">
      <c r="A359" s="8">
        <v>7086361926</v>
      </c>
      <c r="B359" s="9">
        <v>42526</v>
      </c>
      <c r="C359" s="8">
        <v>1</v>
      </c>
      <c r="D359" s="8">
        <v>322</v>
      </c>
      <c r="E359" s="8">
        <v>333</v>
      </c>
      <c r="F359" s="10">
        <f t="shared" si="15"/>
        <v>5.3666666666666663</v>
      </c>
      <c r="G359" s="10">
        <f t="shared" si="16"/>
        <v>5.55</v>
      </c>
      <c r="H359" s="10">
        <f t="shared" si="17"/>
        <v>0.18333333333333357</v>
      </c>
    </row>
    <row r="360" spans="1:8" ht="19" x14ac:dyDescent="0.25">
      <c r="A360" s="8">
        <v>7086361926</v>
      </c>
      <c r="B360" s="9">
        <v>42556</v>
      </c>
      <c r="C360" s="8">
        <v>1</v>
      </c>
      <c r="D360" s="8">
        <v>530</v>
      </c>
      <c r="E360" s="8">
        <v>548</v>
      </c>
      <c r="F360" s="10">
        <f t="shared" si="15"/>
        <v>8.8333333333333339</v>
      </c>
      <c r="G360" s="10">
        <f t="shared" si="16"/>
        <v>9.1333333333333329</v>
      </c>
      <c r="H360" s="10">
        <f t="shared" si="17"/>
        <v>0.29999999999999893</v>
      </c>
    </row>
    <row r="361" spans="1:8" ht="19" x14ac:dyDescent="0.25">
      <c r="A361" s="8">
        <v>7086361926</v>
      </c>
      <c r="B361" s="9">
        <v>42587</v>
      </c>
      <c r="C361" s="8">
        <v>1</v>
      </c>
      <c r="D361" s="8">
        <v>481</v>
      </c>
      <c r="E361" s="8">
        <v>510</v>
      </c>
      <c r="F361" s="10">
        <f t="shared" si="15"/>
        <v>8.0166666666666675</v>
      </c>
      <c r="G361" s="10">
        <f t="shared" si="16"/>
        <v>8.5</v>
      </c>
      <c r="H361" s="10">
        <f t="shared" si="17"/>
        <v>0.4833333333333325</v>
      </c>
    </row>
    <row r="362" spans="1:8" ht="19" x14ac:dyDescent="0.25">
      <c r="A362" s="8">
        <v>7086361926</v>
      </c>
      <c r="B362" s="9">
        <v>42618</v>
      </c>
      <c r="C362" s="8">
        <v>1</v>
      </c>
      <c r="D362" s="8">
        <v>427</v>
      </c>
      <c r="E362" s="8">
        <v>438</v>
      </c>
      <c r="F362" s="10">
        <f t="shared" si="15"/>
        <v>7.1166666666666663</v>
      </c>
      <c r="G362" s="10">
        <f t="shared" si="16"/>
        <v>7.3</v>
      </c>
      <c r="H362" s="10">
        <f t="shared" si="17"/>
        <v>0.18333333333333357</v>
      </c>
    </row>
    <row r="363" spans="1:8" ht="19" x14ac:dyDescent="0.25">
      <c r="A363" s="8">
        <v>7086361926</v>
      </c>
      <c r="B363" s="9">
        <v>42679</v>
      </c>
      <c r="C363" s="8">
        <v>1</v>
      </c>
      <c r="D363" s="8">
        <v>451</v>
      </c>
      <c r="E363" s="8">
        <v>463</v>
      </c>
      <c r="F363" s="10">
        <f t="shared" si="15"/>
        <v>7.5166666666666666</v>
      </c>
      <c r="G363" s="10">
        <f t="shared" si="16"/>
        <v>7.7166666666666668</v>
      </c>
      <c r="H363" s="10">
        <f t="shared" si="17"/>
        <v>0.20000000000000018</v>
      </c>
    </row>
    <row r="364" spans="1:8" ht="19" x14ac:dyDescent="0.25">
      <c r="A364" s="8">
        <v>7086361926</v>
      </c>
      <c r="B364" s="9">
        <v>42709</v>
      </c>
      <c r="C364" s="8">
        <v>1</v>
      </c>
      <c r="D364" s="8">
        <v>444</v>
      </c>
      <c r="E364" s="8">
        <v>457</v>
      </c>
      <c r="F364" s="10">
        <f t="shared" si="15"/>
        <v>7.4</v>
      </c>
      <c r="G364" s="10">
        <f t="shared" si="16"/>
        <v>7.6166666666666663</v>
      </c>
      <c r="H364" s="10">
        <f t="shared" si="17"/>
        <v>0.2166666666666659</v>
      </c>
    </row>
    <row r="365" spans="1:8" ht="19" x14ac:dyDescent="0.25">
      <c r="A365" s="8">
        <v>8053475328</v>
      </c>
      <c r="B365" s="8" t="s">
        <v>10</v>
      </c>
      <c r="C365" s="8">
        <v>1</v>
      </c>
      <c r="D365" s="8">
        <v>486</v>
      </c>
      <c r="E365" s="8">
        <v>493</v>
      </c>
      <c r="F365" s="10">
        <f t="shared" si="15"/>
        <v>8.1</v>
      </c>
      <c r="G365" s="10">
        <f t="shared" si="16"/>
        <v>8.2166666666666668</v>
      </c>
      <c r="H365" s="10">
        <f t="shared" si="17"/>
        <v>0.11666666666666714</v>
      </c>
    </row>
    <row r="366" spans="1:8" ht="19" x14ac:dyDescent="0.25">
      <c r="A366" s="8">
        <v>8053475328</v>
      </c>
      <c r="B366" s="8" t="s">
        <v>12</v>
      </c>
      <c r="C366" s="8">
        <v>1</v>
      </c>
      <c r="D366" s="8">
        <v>331</v>
      </c>
      <c r="E366" s="8">
        <v>337</v>
      </c>
      <c r="F366" s="10">
        <f t="shared" si="15"/>
        <v>5.5166666666666666</v>
      </c>
      <c r="G366" s="10">
        <f t="shared" si="16"/>
        <v>5.6166666666666663</v>
      </c>
      <c r="H366" s="10">
        <f t="shared" si="17"/>
        <v>9.9999999999999645E-2</v>
      </c>
    </row>
    <row r="367" spans="1:8" ht="19" x14ac:dyDescent="0.25">
      <c r="A367" s="8">
        <v>8053475328</v>
      </c>
      <c r="B367" s="9">
        <v>42556</v>
      </c>
      <c r="C367" s="8">
        <v>1</v>
      </c>
      <c r="D367" s="8">
        <v>74</v>
      </c>
      <c r="E367" s="8">
        <v>75</v>
      </c>
      <c r="F367" s="10">
        <f t="shared" si="15"/>
        <v>1.2333333333333334</v>
      </c>
      <c r="G367" s="10">
        <f t="shared" si="16"/>
        <v>1.25</v>
      </c>
      <c r="H367" s="10">
        <f t="shared" si="17"/>
        <v>1.6666666666666607E-2</v>
      </c>
    </row>
    <row r="368" spans="1:8" ht="19" x14ac:dyDescent="0.25">
      <c r="A368" s="8">
        <v>8378563200</v>
      </c>
      <c r="B368" s="9">
        <v>42708</v>
      </c>
      <c r="C368" s="8">
        <v>1</v>
      </c>
      <c r="D368" s="8">
        <v>338</v>
      </c>
      <c r="E368" s="8">
        <v>356</v>
      </c>
      <c r="F368" s="10">
        <f t="shared" si="15"/>
        <v>5.6333333333333337</v>
      </c>
      <c r="G368" s="10">
        <f t="shared" si="16"/>
        <v>5.9333333333333336</v>
      </c>
      <c r="H368" s="10">
        <f t="shared" si="17"/>
        <v>0.29999999999999982</v>
      </c>
    </row>
    <row r="369" spans="1:8" ht="19" x14ac:dyDescent="0.25">
      <c r="A369" s="8">
        <v>8378563200</v>
      </c>
      <c r="B369" s="8" t="s">
        <v>5</v>
      </c>
      <c r="C369" s="8">
        <v>2</v>
      </c>
      <c r="D369" s="8">
        <v>447</v>
      </c>
      <c r="E369" s="8">
        <v>487</v>
      </c>
      <c r="F369" s="10">
        <f t="shared" si="15"/>
        <v>7.45</v>
      </c>
      <c r="G369" s="10">
        <f t="shared" si="16"/>
        <v>8.1166666666666671</v>
      </c>
      <c r="H369" s="10">
        <f t="shared" si="17"/>
        <v>0.66666666666666696</v>
      </c>
    </row>
    <row r="370" spans="1:8" ht="19" x14ac:dyDescent="0.25">
      <c r="A370" s="8">
        <v>8378563200</v>
      </c>
      <c r="B370" s="8" t="s">
        <v>19</v>
      </c>
      <c r="C370" s="8">
        <v>1</v>
      </c>
      <c r="D370" s="8">
        <v>424</v>
      </c>
      <c r="E370" s="8">
        <v>455</v>
      </c>
      <c r="F370" s="10">
        <f t="shared" si="15"/>
        <v>7.0666666666666664</v>
      </c>
      <c r="G370" s="10">
        <f t="shared" si="16"/>
        <v>7.583333333333333</v>
      </c>
      <c r="H370" s="10">
        <f t="shared" si="17"/>
        <v>0.51666666666666661</v>
      </c>
    </row>
    <row r="371" spans="1:8" ht="19" x14ac:dyDescent="0.25">
      <c r="A371" s="8">
        <v>8378563200</v>
      </c>
      <c r="B371" s="8" t="s">
        <v>6</v>
      </c>
      <c r="C371" s="8">
        <v>1</v>
      </c>
      <c r="D371" s="8">
        <v>513</v>
      </c>
      <c r="E371" s="8">
        <v>533</v>
      </c>
      <c r="F371" s="10">
        <f t="shared" si="15"/>
        <v>8.5500000000000007</v>
      </c>
      <c r="G371" s="10">
        <f t="shared" si="16"/>
        <v>8.8833333333333329</v>
      </c>
      <c r="H371" s="10">
        <f t="shared" si="17"/>
        <v>0.33333333333333215</v>
      </c>
    </row>
    <row r="372" spans="1:8" ht="19" x14ac:dyDescent="0.25">
      <c r="A372" s="8">
        <v>8378563200</v>
      </c>
      <c r="B372" s="8" t="s">
        <v>7</v>
      </c>
      <c r="C372" s="8">
        <v>2</v>
      </c>
      <c r="D372" s="8">
        <v>611</v>
      </c>
      <c r="E372" s="8">
        <v>689</v>
      </c>
      <c r="F372" s="10">
        <f t="shared" si="15"/>
        <v>10.183333333333334</v>
      </c>
      <c r="G372" s="10">
        <f t="shared" si="16"/>
        <v>11.483333333333333</v>
      </c>
      <c r="H372" s="10">
        <f t="shared" si="17"/>
        <v>1.2999999999999989</v>
      </c>
    </row>
    <row r="373" spans="1:8" ht="19" x14ac:dyDescent="0.25">
      <c r="A373" s="8">
        <v>8378563200</v>
      </c>
      <c r="B373" s="8" t="s">
        <v>8</v>
      </c>
      <c r="C373" s="8">
        <v>2</v>
      </c>
      <c r="D373" s="8">
        <v>525</v>
      </c>
      <c r="E373" s="8">
        <v>591</v>
      </c>
      <c r="F373" s="10">
        <f t="shared" si="15"/>
        <v>8.75</v>
      </c>
      <c r="G373" s="10">
        <f t="shared" si="16"/>
        <v>9.85</v>
      </c>
      <c r="H373" s="10">
        <f t="shared" si="17"/>
        <v>1.0999999999999996</v>
      </c>
    </row>
    <row r="374" spans="1:8" ht="19" x14ac:dyDescent="0.25">
      <c r="A374" s="8">
        <v>8378563200</v>
      </c>
      <c r="B374" s="8" t="s">
        <v>22</v>
      </c>
      <c r="C374" s="8">
        <v>1</v>
      </c>
      <c r="D374" s="8">
        <v>398</v>
      </c>
      <c r="E374" s="8">
        <v>451</v>
      </c>
      <c r="F374" s="10">
        <f t="shared" si="15"/>
        <v>6.6333333333333337</v>
      </c>
      <c r="G374" s="10">
        <f t="shared" si="16"/>
        <v>7.5166666666666666</v>
      </c>
      <c r="H374" s="10">
        <f t="shared" si="17"/>
        <v>0.88333333333333286</v>
      </c>
    </row>
    <row r="375" spans="1:8" ht="19" x14ac:dyDescent="0.25">
      <c r="A375" s="8">
        <v>8378563200</v>
      </c>
      <c r="B375" s="8" t="s">
        <v>9</v>
      </c>
      <c r="C375" s="8">
        <v>1</v>
      </c>
      <c r="D375" s="8">
        <v>387</v>
      </c>
      <c r="E375" s="8">
        <v>421</v>
      </c>
      <c r="F375" s="10">
        <f t="shared" si="15"/>
        <v>6.45</v>
      </c>
      <c r="G375" s="10">
        <f t="shared" si="16"/>
        <v>7.0166666666666666</v>
      </c>
      <c r="H375" s="10">
        <f t="shared" si="17"/>
        <v>0.56666666666666643</v>
      </c>
    </row>
    <row r="376" spans="1:8" ht="19" x14ac:dyDescent="0.25">
      <c r="A376" s="8">
        <v>8378563200</v>
      </c>
      <c r="B376" s="8" t="s">
        <v>10</v>
      </c>
      <c r="C376" s="8">
        <v>1</v>
      </c>
      <c r="D376" s="8">
        <v>381</v>
      </c>
      <c r="E376" s="8">
        <v>409</v>
      </c>
      <c r="F376" s="10">
        <f t="shared" si="15"/>
        <v>6.35</v>
      </c>
      <c r="G376" s="10">
        <f t="shared" si="16"/>
        <v>6.8166666666666664</v>
      </c>
      <c r="H376" s="10">
        <f t="shared" si="17"/>
        <v>0.46666666666666679</v>
      </c>
    </row>
    <row r="377" spans="1:8" ht="19" x14ac:dyDescent="0.25">
      <c r="A377" s="8">
        <v>8378563200</v>
      </c>
      <c r="B377" s="8" t="s">
        <v>11</v>
      </c>
      <c r="C377" s="8">
        <v>1</v>
      </c>
      <c r="D377" s="8">
        <v>396</v>
      </c>
      <c r="E377" s="8">
        <v>417</v>
      </c>
      <c r="F377" s="10">
        <f t="shared" si="15"/>
        <v>6.6</v>
      </c>
      <c r="G377" s="10">
        <f t="shared" si="16"/>
        <v>6.95</v>
      </c>
      <c r="H377" s="10">
        <f t="shared" si="17"/>
        <v>0.35000000000000053</v>
      </c>
    </row>
    <row r="378" spans="1:8" ht="19" x14ac:dyDescent="0.25">
      <c r="A378" s="8">
        <v>8378563200</v>
      </c>
      <c r="B378" s="8" t="s">
        <v>20</v>
      </c>
      <c r="C378" s="8">
        <v>1</v>
      </c>
      <c r="D378" s="8">
        <v>441</v>
      </c>
      <c r="E378" s="8">
        <v>469</v>
      </c>
      <c r="F378" s="10">
        <f t="shared" si="15"/>
        <v>7.35</v>
      </c>
      <c r="G378" s="10">
        <f t="shared" si="16"/>
        <v>7.8166666666666664</v>
      </c>
      <c r="H378" s="10">
        <f t="shared" si="17"/>
        <v>0.46666666666666679</v>
      </c>
    </row>
    <row r="379" spans="1:8" ht="19" x14ac:dyDescent="0.25">
      <c r="A379" s="8">
        <v>8378563200</v>
      </c>
      <c r="B379" s="8" t="s">
        <v>12</v>
      </c>
      <c r="C379" s="8">
        <v>1</v>
      </c>
      <c r="D379" s="8">
        <v>565</v>
      </c>
      <c r="E379" s="8">
        <v>591</v>
      </c>
      <c r="F379" s="10">
        <f t="shared" si="15"/>
        <v>9.4166666666666661</v>
      </c>
      <c r="G379" s="10">
        <f t="shared" si="16"/>
        <v>9.85</v>
      </c>
      <c r="H379" s="10">
        <f t="shared" si="17"/>
        <v>0.43333333333333357</v>
      </c>
    </row>
    <row r="380" spans="1:8" ht="19" x14ac:dyDescent="0.25">
      <c r="A380" s="8">
        <v>8378563200</v>
      </c>
      <c r="B380" s="8" t="s">
        <v>13</v>
      </c>
      <c r="C380" s="8">
        <v>1</v>
      </c>
      <c r="D380" s="8">
        <v>458</v>
      </c>
      <c r="E380" s="8">
        <v>492</v>
      </c>
      <c r="F380" s="10">
        <f t="shared" si="15"/>
        <v>7.6333333333333337</v>
      </c>
      <c r="G380" s="10">
        <f t="shared" si="16"/>
        <v>8.1999999999999993</v>
      </c>
      <c r="H380" s="10">
        <f t="shared" si="17"/>
        <v>0.56666666666666554</v>
      </c>
    </row>
    <row r="381" spans="1:8" ht="19" x14ac:dyDescent="0.25">
      <c r="A381" s="8">
        <v>8378563200</v>
      </c>
      <c r="B381" s="8" t="s">
        <v>14</v>
      </c>
      <c r="C381" s="8">
        <v>1</v>
      </c>
      <c r="D381" s="8">
        <v>388</v>
      </c>
      <c r="E381" s="8">
        <v>402</v>
      </c>
      <c r="F381" s="10">
        <f t="shared" si="15"/>
        <v>6.4666666666666668</v>
      </c>
      <c r="G381" s="10">
        <f t="shared" si="16"/>
        <v>6.7</v>
      </c>
      <c r="H381" s="10">
        <f t="shared" si="17"/>
        <v>0.23333333333333339</v>
      </c>
    </row>
    <row r="382" spans="1:8" ht="19" x14ac:dyDescent="0.25">
      <c r="A382" s="8">
        <v>8378563200</v>
      </c>
      <c r="B382" s="8" t="s">
        <v>14</v>
      </c>
      <c r="C382" s="8">
        <v>1</v>
      </c>
      <c r="D382" s="8">
        <v>388</v>
      </c>
      <c r="E382" s="8">
        <v>402</v>
      </c>
      <c r="F382" s="10">
        <f t="shared" si="15"/>
        <v>6.4666666666666668</v>
      </c>
      <c r="G382" s="10">
        <f t="shared" si="16"/>
        <v>6.7</v>
      </c>
      <c r="H382" s="10">
        <f t="shared" si="17"/>
        <v>0.23333333333333339</v>
      </c>
    </row>
    <row r="383" spans="1:8" ht="19" x14ac:dyDescent="0.25">
      <c r="A383" s="8">
        <v>8378563200</v>
      </c>
      <c r="B383" s="8" t="s">
        <v>15</v>
      </c>
      <c r="C383" s="8">
        <v>1</v>
      </c>
      <c r="D383" s="8">
        <v>550</v>
      </c>
      <c r="E383" s="8">
        <v>584</v>
      </c>
      <c r="F383" s="10">
        <f t="shared" si="15"/>
        <v>9.1666666666666661</v>
      </c>
      <c r="G383" s="10">
        <f t="shared" si="16"/>
        <v>9.7333333333333325</v>
      </c>
      <c r="H383" s="10">
        <f t="shared" si="17"/>
        <v>0.56666666666666643</v>
      </c>
    </row>
    <row r="384" spans="1:8" ht="19" x14ac:dyDescent="0.25">
      <c r="A384" s="8">
        <v>8378563200</v>
      </c>
      <c r="B384" s="8" t="s">
        <v>21</v>
      </c>
      <c r="C384" s="8">
        <v>1</v>
      </c>
      <c r="D384" s="8">
        <v>531</v>
      </c>
      <c r="E384" s="8">
        <v>600</v>
      </c>
      <c r="F384" s="10">
        <f t="shared" si="15"/>
        <v>8.85</v>
      </c>
      <c r="G384" s="10">
        <f t="shared" si="16"/>
        <v>10</v>
      </c>
      <c r="H384" s="10">
        <f t="shared" si="17"/>
        <v>1.1500000000000004</v>
      </c>
    </row>
    <row r="385" spans="1:8" ht="19" x14ac:dyDescent="0.25">
      <c r="A385" s="8">
        <v>8378563200</v>
      </c>
      <c r="B385" s="8" t="s">
        <v>16</v>
      </c>
      <c r="C385" s="8">
        <v>1</v>
      </c>
      <c r="D385" s="8">
        <v>506</v>
      </c>
      <c r="E385" s="8">
        <v>556</v>
      </c>
      <c r="F385" s="10">
        <f t="shared" si="15"/>
        <v>8.4333333333333336</v>
      </c>
      <c r="G385" s="10">
        <f t="shared" si="16"/>
        <v>9.2666666666666675</v>
      </c>
      <c r="H385" s="10">
        <f t="shared" si="17"/>
        <v>0.83333333333333393</v>
      </c>
    </row>
    <row r="386" spans="1:8" ht="19" x14ac:dyDescent="0.25">
      <c r="A386" s="8">
        <v>8378563200</v>
      </c>
      <c r="B386" s="8" t="s">
        <v>17</v>
      </c>
      <c r="C386" s="8">
        <v>1</v>
      </c>
      <c r="D386" s="8">
        <v>527</v>
      </c>
      <c r="E386" s="8">
        <v>562</v>
      </c>
      <c r="F386" s="10">
        <f t="shared" si="15"/>
        <v>8.7833333333333332</v>
      </c>
      <c r="G386" s="10">
        <f t="shared" si="16"/>
        <v>9.3666666666666671</v>
      </c>
      <c r="H386" s="10">
        <f t="shared" si="17"/>
        <v>0.58333333333333393</v>
      </c>
    </row>
    <row r="387" spans="1:8" ht="19" x14ac:dyDescent="0.25">
      <c r="A387" s="8">
        <v>8378563200</v>
      </c>
      <c r="B387" s="8" t="s">
        <v>18</v>
      </c>
      <c r="C387" s="8">
        <v>1</v>
      </c>
      <c r="D387" s="8">
        <v>468</v>
      </c>
      <c r="E387" s="8">
        <v>555</v>
      </c>
      <c r="F387" s="10">
        <f t="shared" ref="F387:F414" si="18">CONVERT(D387,"mn","hr")</f>
        <v>7.8</v>
      </c>
      <c r="G387" s="10">
        <f t="shared" ref="G387:G414" si="19">CONVERT(E387,"mn","hr")</f>
        <v>9.25</v>
      </c>
      <c r="H387" s="10">
        <f t="shared" ref="H387:H414" si="20">G387-F387</f>
        <v>1.4500000000000002</v>
      </c>
    </row>
    <row r="388" spans="1:8" ht="19" x14ac:dyDescent="0.25">
      <c r="A388" s="8">
        <v>8378563200</v>
      </c>
      <c r="B388" s="9">
        <v>42374</v>
      </c>
      <c r="C388" s="8">
        <v>1</v>
      </c>
      <c r="D388" s="8">
        <v>475</v>
      </c>
      <c r="E388" s="8">
        <v>539</v>
      </c>
      <c r="F388" s="10">
        <f t="shared" si="18"/>
        <v>7.916666666666667</v>
      </c>
      <c r="G388" s="10">
        <f t="shared" si="19"/>
        <v>8.9833333333333325</v>
      </c>
      <c r="H388" s="10">
        <f t="shared" si="20"/>
        <v>1.0666666666666655</v>
      </c>
    </row>
    <row r="389" spans="1:8" ht="19" x14ac:dyDescent="0.25">
      <c r="A389" s="8">
        <v>8378563200</v>
      </c>
      <c r="B389" s="9">
        <v>42405</v>
      </c>
      <c r="C389" s="8">
        <v>1</v>
      </c>
      <c r="D389" s="8">
        <v>351</v>
      </c>
      <c r="E389" s="8">
        <v>385</v>
      </c>
      <c r="F389" s="10">
        <f t="shared" si="18"/>
        <v>5.85</v>
      </c>
      <c r="G389" s="10">
        <f t="shared" si="19"/>
        <v>6.416666666666667</v>
      </c>
      <c r="H389" s="10">
        <f t="shared" si="20"/>
        <v>0.56666666666666732</v>
      </c>
    </row>
    <row r="390" spans="1:8" ht="19" x14ac:dyDescent="0.25">
      <c r="A390" s="8">
        <v>8378563200</v>
      </c>
      <c r="B390" s="9">
        <v>42434</v>
      </c>
      <c r="C390" s="8">
        <v>1</v>
      </c>
      <c r="D390" s="8">
        <v>405</v>
      </c>
      <c r="E390" s="8">
        <v>429</v>
      </c>
      <c r="F390" s="10">
        <f t="shared" si="18"/>
        <v>6.75</v>
      </c>
      <c r="G390" s="10">
        <f t="shared" si="19"/>
        <v>7.15</v>
      </c>
      <c r="H390" s="10">
        <f t="shared" si="20"/>
        <v>0.40000000000000036</v>
      </c>
    </row>
    <row r="391" spans="1:8" ht="19" x14ac:dyDescent="0.25">
      <c r="A391" s="8">
        <v>8378563200</v>
      </c>
      <c r="B391" s="9">
        <v>42465</v>
      </c>
      <c r="C391" s="8">
        <v>1</v>
      </c>
      <c r="D391" s="8">
        <v>441</v>
      </c>
      <c r="E391" s="8">
        <v>477</v>
      </c>
      <c r="F391" s="10">
        <f t="shared" si="18"/>
        <v>7.35</v>
      </c>
      <c r="G391" s="10">
        <f t="shared" si="19"/>
        <v>7.95</v>
      </c>
      <c r="H391" s="10">
        <f t="shared" si="20"/>
        <v>0.60000000000000053</v>
      </c>
    </row>
    <row r="392" spans="1:8" ht="19" x14ac:dyDescent="0.25">
      <c r="A392" s="8">
        <v>8378563200</v>
      </c>
      <c r="B392" s="9">
        <v>42495</v>
      </c>
      <c r="C392" s="8">
        <v>1</v>
      </c>
      <c r="D392" s="8">
        <v>381</v>
      </c>
      <c r="E392" s="8">
        <v>417</v>
      </c>
      <c r="F392" s="10">
        <f t="shared" si="18"/>
        <v>6.35</v>
      </c>
      <c r="G392" s="10">
        <f t="shared" si="19"/>
        <v>6.95</v>
      </c>
      <c r="H392" s="10">
        <f t="shared" si="20"/>
        <v>0.60000000000000053</v>
      </c>
    </row>
    <row r="393" spans="1:8" ht="19" x14ac:dyDescent="0.25">
      <c r="A393" s="8">
        <v>8378563200</v>
      </c>
      <c r="B393" s="9">
        <v>42526</v>
      </c>
      <c r="C393" s="8">
        <v>1</v>
      </c>
      <c r="D393" s="8">
        <v>323</v>
      </c>
      <c r="E393" s="8">
        <v>355</v>
      </c>
      <c r="F393" s="10">
        <f t="shared" si="18"/>
        <v>5.3833333333333337</v>
      </c>
      <c r="G393" s="10">
        <f t="shared" si="19"/>
        <v>5.916666666666667</v>
      </c>
      <c r="H393" s="10">
        <f t="shared" si="20"/>
        <v>0.53333333333333321</v>
      </c>
    </row>
    <row r="394" spans="1:8" ht="19" x14ac:dyDescent="0.25">
      <c r="A394" s="8">
        <v>8378563200</v>
      </c>
      <c r="B394" s="9">
        <v>42556</v>
      </c>
      <c r="C394" s="8">
        <v>2</v>
      </c>
      <c r="D394" s="8">
        <v>459</v>
      </c>
      <c r="E394" s="8">
        <v>513</v>
      </c>
      <c r="F394" s="10">
        <f t="shared" si="18"/>
        <v>7.65</v>
      </c>
      <c r="G394" s="10">
        <f t="shared" si="19"/>
        <v>8.5500000000000007</v>
      </c>
      <c r="H394" s="10">
        <f t="shared" si="20"/>
        <v>0.90000000000000036</v>
      </c>
    </row>
    <row r="395" spans="1:8" ht="19" x14ac:dyDescent="0.25">
      <c r="A395" s="8">
        <v>8378563200</v>
      </c>
      <c r="B395" s="9">
        <v>42587</v>
      </c>
      <c r="C395" s="8">
        <v>1</v>
      </c>
      <c r="D395" s="8">
        <v>545</v>
      </c>
      <c r="E395" s="8">
        <v>606</v>
      </c>
      <c r="F395" s="10">
        <f t="shared" si="18"/>
        <v>9.0833333333333339</v>
      </c>
      <c r="G395" s="10">
        <f t="shared" si="19"/>
        <v>10.1</v>
      </c>
      <c r="H395" s="10">
        <f t="shared" si="20"/>
        <v>1.0166666666666657</v>
      </c>
    </row>
    <row r="396" spans="1:8" ht="19" x14ac:dyDescent="0.25">
      <c r="A396" s="8">
        <v>8378563200</v>
      </c>
      <c r="B396" s="9">
        <v>42618</v>
      </c>
      <c r="C396" s="8">
        <v>1</v>
      </c>
      <c r="D396" s="8">
        <v>359</v>
      </c>
      <c r="E396" s="8">
        <v>399</v>
      </c>
      <c r="F396" s="10">
        <f t="shared" si="18"/>
        <v>5.9833333333333334</v>
      </c>
      <c r="G396" s="10">
        <f t="shared" si="19"/>
        <v>6.65</v>
      </c>
      <c r="H396" s="10">
        <f t="shared" si="20"/>
        <v>0.66666666666666696</v>
      </c>
    </row>
    <row r="397" spans="1:8" ht="19" x14ac:dyDescent="0.25">
      <c r="A397" s="8">
        <v>8378563200</v>
      </c>
      <c r="B397" s="9">
        <v>42648</v>
      </c>
      <c r="C397" s="8">
        <v>1</v>
      </c>
      <c r="D397" s="8">
        <v>342</v>
      </c>
      <c r="E397" s="8">
        <v>391</v>
      </c>
      <c r="F397" s="10">
        <f t="shared" si="18"/>
        <v>5.7</v>
      </c>
      <c r="G397" s="10">
        <f t="shared" si="19"/>
        <v>6.5166666666666666</v>
      </c>
      <c r="H397" s="10">
        <f t="shared" si="20"/>
        <v>0.81666666666666643</v>
      </c>
    </row>
    <row r="398" spans="1:8" ht="19" x14ac:dyDescent="0.25">
      <c r="A398" s="8">
        <v>8378563200</v>
      </c>
      <c r="B398" s="9">
        <v>42679</v>
      </c>
      <c r="C398" s="8">
        <v>1</v>
      </c>
      <c r="D398" s="8">
        <v>368</v>
      </c>
      <c r="E398" s="8">
        <v>387</v>
      </c>
      <c r="F398" s="10">
        <f t="shared" si="18"/>
        <v>6.1333333333333337</v>
      </c>
      <c r="G398" s="10">
        <f t="shared" si="19"/>
        <v>6.45</v>
      </c>
      <c r="H398" s="10">
        <f t="shared" si="20"/>
        <v>0.31666666666666643</v>
      </c>
    </row>
    <row r="399" spans="1:8" ht="19" x14ac:dyDescent="0.25">
      <c r="A399" s="8">
        <v>8378563200</v>
      </c>
      <c r="B399" s="9">
        <v>42709</v>
      </c>
      <c r="C399" s="8">
        <v>1</v>
      </c>
      <c r="D399" s="8">
        <v>496</v>
      </c>
      <c r="E399" s="8">
        <v>546</v>
      </c>
      <c r="F399" s="10">
        <f t="shared" si="18"/>
        <v>8.2666666666666675</v>
      </c>
      <c r="G399" s="10">
        <f t="shared" si="19"/>
        <v>9.1</v>
      </c>
      <c r="H399" s="10">
        <f t="shared" si="20"/>
        <v>0.83333333333333215</v>
      </c>
    </row>
    <row r="400" spans="1:8" ht="19" x14ac:dyDescent="0.25">
      <c r="A400" s="8">
        <v>8792009665</v>
      </c>
      <c r="B400" s="9">
        <v>42708</v>
      </c>
      <c r="C400" s="8">
        <v>1</v>
      </c>
      <c r="D400" s="8">
        <v>458</v>
      </c>
      <c r="E400" s="8">
        <v>493</v>
      </c>
      <c r="F400" s="10">
        <f t="shared" si="18"/>
        <v>7.6333333333333337</v>
      </c>
      <c r="G400" s="10">
        <f t="shared" si="19"/>
        <v>8.2166666666666668</v>
      </c>
      <c r="H400" s="10">
        <f t="shared" si="20"/>
        <v>0.58333333333333304</v>
      </c>
    </row>
    <row r="401" spans="1:8" ht="19" x14ac:dyDescent="0.25">
      <c r="A401" s="8">
        <v>8792009665</v>
      </c>
      <c r="B401" s="8" t="s">
        <v>5</v>
      </c>
      <c r="C401" s="8">
        <v>1</v>
      </c>
      <c r="D401" s="8">
        <v>531</v>
      </c>
      <c r="E401" s="8">
        <v>552</v>
      </c>
      <c r="F401" s="10">
        <f t="shared" si="18"/>
        <v>8.85</v>
      </c>
      <c r="G401" s="10">
        <f t="shared" si="19"/>
        <v>9.1999999999999993</v>
      </c>
      <c r="H401" s="10">
        <f t="shared" si="20"/>
        <v>0.34999999999999964</v>
      </c>
    </row>
    <row r="402" spans="1:8" ht="19" x14ac:dyDescent="0.25">
      <c r="A402" s="8">
        <v>8792009665</v>
      </c>
      <c r="B402" s="8" t="s">
        <v>19</v>
      </c>
      <c r="C402" s="8">
        <v>1</v>
      </c>
      <c r="D402" s="8">
        <v>486</v>
      </c>
      <c r="E402" s="8">
        <v>503</v>
      </c>
      <c r="F402" s="10">
        <f t="shared" si="18"/>
        <v>8.1</v>
      </c>
      <c r="G402" s="10">
        <f t="shared" si="19"/>
        <v>8.3833333333333329</v>
      </c>
      <c r="H402" s="10">
        <f t="shared" si="20"/>
        <v>0.28333333333333321</v>
      </c>
    </row>
    <row r="403" spans="1:8" ht="19" x14ac:dyDescent="0.25">
      <c r="A403" s="8">
        <v>8792009665</v>
      </c>
      <c r="B403" s="8" t="s">
        <v>6</v>
      </c>
      <c r="C403" s="8">
        <v>1</v>
      </c>
      <c r="D403" s="8">
        <v>363</v>
      </c>
      <c r="E403" s="8">
        <v>377</v>
      </c>
      <c r="F403" s="10">
        <f t="shared" si="18"/>
        <v>6.05</v>
      </c>
      <c r="G403" s="10">
        <f t="shared" si="19"/>
        <v>6.2833333333333332</v>
      </c>
      <c r="H403" s="10">
        <f t="shared" si="20"/>
        <v>0.23333333333333339</v>
      </c>
    </row>
    <row r="404" spans="1:8" ht="19" x14ac:dyDescent="0.25">
      <c r="A404" s="8">
        <v>8792009665</v>
      </c>
      <c r="B404" s="8" t="s">
        <v>10</v>
      </c>
      <c r="C404" s="8">
        <v>1</v>
      </c>
      <c r="D404" s="8">
        <v>528</v>
      </c>
      <c r="E404" s="8">
        <v>547</v>
      </c>
      <c r="F404" s="10">
        <f t="shared" si="18"/>
        <v>8.8000000000000007</v>
      </c>
      <c r="G404" s="10">
        <f t="shared" si="19"/>
        <v>9.1166666666666671</v>
      </c>
      <c r="H404" s="10">
        <f t="shared" si="20"/>
        <v>0.31666666666666643</v>
      </c>
    </row>
    <row r="405" spans="1:8" ht="19" x14ac:dyDescent="0.25">
      <c r="A405" s="8">
        <v>8792009665</v>
      </c>
      <c r="B405" s="8" t="s">
        <v>20</v>
      </c>
      <c r="C405" s="8">
        <v>1</v>
      </c>
      <c r="D405" s="8">
        <v>391</v>
      </c>
      <c r="E405" s="8">
        <v>407</v>
      </c>
      <c r="F405" s="10">
        <f t="shared" si="18"/>
        <v>6.5166666666666666</v>
      </c>
      <c r="G405" s="10">
        <f t="shared" si="19"/>
        <v>6.7833333333333332</v>
      </c>
      <c r="H405" s="10">
        <f t="shared" si="20"/>
        <v>0.26666666666666661</v>
      </c>
    </row>
    <row r="406" spans="1:8" ht="19" x14ac:dyDescent="0.25">
      <c r="A406" s="8">
        <v>8792009665</v>
      </c>
      <c r="B406" s="8" t="s">
        <v>12</v>
      </c>
      <c r="C406" s="8">
        <v>1</v>
      </c>
      <c r="D406" s="8">
        <v>339</v>
      </c>
      <c r="E406" s="8">
        <v>360</v>
      </c>
      <c r="F406" s="10">
        <f t="shared" si="18"/>
        <v>5.65</v>
      </c>
      <c r="G406" s="10">
        <f t="shared" si="19"/>
        <v>6</v>
      </c>
      <c r="H406" s="10">
        <f t="shared" si="20"/>
        <v>0.34999999999999964</v>
      </c>
    </row>
    <row r="407" spans="1:8" ht="19" x14ac:dyDescent="0.25">
      <c r="A407" s="8">
        <v>8792009665</v>
      </c>
      <c r="B407" s="8" t="s">
        <v>21</v>
      </c>
      <c r="C407" s="8">
        <v>1</v>
      </c>
      <c r="D407" s="8">
        <v>423</v>
      </c>
      <c r="E407" s="8">
        <v>428</v>
      </c>
      <c r="F407" s="10">
        <f t="shared" si="18"/>
        <v>7.05</v>
      </c>
      <c r="G407" s="10">
        <f t="shared" si="19"/>
        <v>7.1333333333333337</v>
      </c>
      <c r="H407" s="10">
        <f t="shared" si="20"/>
        <v>8.3333333333333925E-2</v>
      </c>
    </row>
    <row r="408" spans="1:8" ht="19" x14ac:dyDescent="0.25">
      <c r="A408" s="8">
        <v>8792009665</v>
      </c>
      <c r="B408" s="8" t="s">
        <v>16</v>
      </c>
      <c r="C408" s="8">
        <v>1</v>
      </c>
      <c r="D408" s="8">
        <v>402</v>
      </c>
      <c r="E408" s="8">
        <v>416</v>
      </c>
      <c r="F408" s="10">
        <f t="shared" si="18"/>
        <v>6.7</v>
      </c>
      <c r="G408" s="10">
        <f t="shared" si="19"/>
        <v>6.9333333333333336</v>
      </c>
      <c r="H408" s="10">
        <f t="shared" si="20"/>
        <v>0.23333333333333339</v>
      </c>
    </row>
    <row r="409" spans="1:8" ht="19" x14ac:dyDescent="0.25">
      <c r="A409" s="8">
        <v>8792009665</v>
      </c>
      <c r="B409" s="8" t="s">
        <v>17</v>
      </c>
      <c r="C409" s="8">
        <v>1</v>
      </c>
      <c r="D409" s="8">
        <v>398</v>
      </c>
      <c r="E409" s="8">
        <v>406</v>
      </c>
      <c r="F409" s="10">
        <f t="shared" si="18"/>
        <v>6.6333333333333337</v>
      </c>
      <c r="G409" s="10">
        <f t="shared" si="19"/>
        <v>6.7666666666666666</v>
      </c>
      <c r="H409" s="10">
        <f t="shared" si="20"/>
        <v>0.13333333333333286</v>
      </c>
    </row>
    <row r="410" spans="1:8" ht="19" x14ac:dyDescent="0.25">
      <c r="A410" s="8">
        <v>8792009665</v>
      </c>
      <c r="B410" s="8" t="s">
        <v>18</v>
      </c>
      <c r="C410" s="8">
        <v>1</v>
      </c>
      <c r="D410" s="8">
        <v>343</v>
      </c>
      <c r="E410" s="8">
        <v>360</v>
      </c>
      <c r="F410" s="10">
        <f t="shared" si="18"/>
        <v>5.7166666666666668</v>
      </c>
      <c r="G410" s="10">
        <f t="shared" si="19"/>
        <v>6</v>
      </c>
      <c r="H410" s="10">
        <f t="shared" si="20"/>
        <v>0.28333333333333321</v>
      </c>
    </row>
    <row r="411" spans="1:8" ht="19" x14ac:dyDescent="0.25">
      <c r="A411" s="8">
        <v>8792009665</v>
      </c>
      <c r="B411" s="9">
        <v>42374</v>
      </c>
      <c r="C411" s="8">
        <v>1</v>
      </c>
      <c r="D411" s="8">
        <v>503</v>
      </c>
      <c r="E411" s="8">
        <v>527</v>
      </c>
      <c r="F411" s="10">
        <f t="shared" si="18"/>
        <v>8.3833333333333329</v>
      </c>
      <c r="G411" s="10">
        <f t="shared" si="19"/>
        <v>8.7833333333333332</v>
      </c>
      <c r="H411" s="10">
        <f t="shared" si="20"/>
        <v>0.40000000000000036</v>
      </c>
    </row>
    <row r="412" spans="1:8" ht="19" x14ac:dyDescent="0.25">
      <c r="A412" s="8">
        <v>8792009665</v>
      </c>
      <c r="B412" s="9">
        <v>42405</v>
      </c>
      <c r="C412" s="8">
        <v>1</v>
      </c>
      <c r="D412" s="8">
        <v>415</v>
      </c>
      <c r="E412" s="8">
        <v>423</v>
      </c>
      <c r="F412" s="10">
        <f t="shared" si="18"/>
        <v>6.916666666666667</v>
      </c>
      <c r="G412" s="10">
        <f t="shared" si="19"/>
        <v>7.05</v>
      </c>
      <c r="H412" s="10">
        <f t="shared" si="20"/>
        <v>0.13333333333333286</v>
      </c>
    </row>
    <row r="413" spans="1:8" ht="19" x14ac:dyDescent="0.25">
      <c r="A413" s="8">
        <v>8792009665</v>
      </c>
      <c r="B413" s="9">
        <v>42434</v>
      </c>
      <c r="C413" s="8">
        <v>1</v>
      </c>
      <c r="D413" s="8">
        <v>516</v>
      </c>
      <c r="E413" s="8">
        <v>545</v>
      </c>
      <c r="F413" s="10">
        <f t="shared" si="18"/>
        <v>8.6</v>
      </c>
      <c r="G413" s="10">
        <f t="shared" si="19"/>
        <v>9.0833333333333339</v>
      </c>
      <c r="H413" s="10">
        <f t="shared" si="20"/>
        <v>0.48333333333333428</v>
      </c>
    </row>
    <row r="414" spans="1:8" ht="19" x14ac:dyDescent="0.25">
      <c r="A414" s="8">
        <v>8792009665</v>
      </c>
      <c r="B414" s="9">
        <v>42465</v>
      </c>
      <c r="C414" s="8">
        <v>1</v>
      </c>
      <c r="D414" s="8">
        <v>439</v>
      </c>
      <c r="E414" s="8">
        <v>463</v>
      </c>
      <c r="F414" s="10">
        <f t="shared" si="18"/>
        <v>7.3166666666666664</v>
      </c>
      <c r="G414" s="10">
        <f t="shared" si="19"/>
        <v>7.7166666666666668</v>
      </c>
      <c r="H414" s="10">
        <f t="shared" si="20"/>
        <v>0.40000000000000036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8"/>
  <sheetViews>
    <sheetView workbookViewId="0">
      <selection activeCell="A25" sqref="A25"/>
    </sheetView>
  </sheetViews>
  <sheetFormatPr baseColWidth="10" defaultRowHeight="16" x14ac:dyDescent="0.2"/>
  <cols>
    <col min="1" max="1" width="13" style="1" bestFit="1" customWidth="1"/>
    <col min="2" max="2" width="27" style="1" bestFit="1" customWidth="1"/>
    <col min="3" max="3" width="23.1640625" style="1" bestFit="1" customWidth="1"/>
    <col min="4" max="4" width="16.33203125" style="1" bestFit="1" customWidth="1"/>
    <col min="5" max="16384" width="10.83203125" style="1"/>
  </cols>
  <sheetData>
    <row r="3" spans="1:5" x14ac:dyDescent="0.2">
      <c r="A3" s="2" t="s">
        <v>23</v>
      </c>
      <c r="B3" s="1" t="s">
        <v>25</v>
      </c>
      <c r="C3" s="1" t="s">
        <v>26</v>
      </c>
      <c r="D3" s="1" t="s">
        <v>27</v>
      </c>
      <c r="E3" s="4" t="s">
        <v>28</v>
      </c>
    </row>
    <row r="4" spans="1:5" x14ac:dyDescent="0.2">
      <c r="A4" s="1">
        <v>1503960366</v>
      </c>
      <c r="B4" s="3">
        <v>360.28</v>
      </c>
      <c r="C4" s="3">
        <v>383.2</v>
      </c>
      <c r="D4" s="1">
        <v>25</v>
      </c>
      <c r="E4" s="3">
        <f>GETPIVOTDATA("Average of TotalTimeInBed",$A$3,"Id",1503960366)-GETPIVOTDATA("Average of TotalMinutesAsleep",$A$3,"Id",1503960366)</f>
        <v>22.920000000000016</v>
      </c>
    </row>
    <row r="5" spans="1:5" x14ac:dyDescent="0.2">
      <c r="A5" s="1">
        <v>1644430081</v>
      </c>
      <c r="B5" s="3">
        <v>294</v>
      </c>
      <c r="C5" s="3">
        <v>346</v>
      </c>
      <c r="D5" s="1">
        <v>4</v>
      </c>
      <c r="E5" s="3">
        <f>GETPIVOTDATA("Average of TotalTimeInBed",$A$3,"Id",1644430081)-GETPIVOTDATA("Average of TotalMinutesAsleep",$A$3,"Id",1644430081)</f>
        <v>52</v>
      </c>
    </row>
    <row r="6" spans="1:5" x14ac:dyDescent="0.2">
      <c r="A6" s="1">
        <v>1844505072</v>
      </c>
      <c r="B6" s="3">
        <v>652</v>
      </c>
      <c r="C6" s="3">
        <v>961</v>
      </c>
      <c r="D6" s="1">
        <v>3</v>
      </c>
      <c r="E6" s="3">
        <f>GETPIVOTDATA("Average of TotalTimeInBed",$A$3,"Id",1844505072)-GETPIVOTDATA("Average of TotalMinutesAsleep",$A$3,"Id",1844505072)</f>
        <v>309</v>
      </c>
    </row>
    <row r="7" spans="1:5" x14ac:dyDescent="0.2">
      <c r="A7" s="1">
        <v>1927972279</v>
      </c>
      <c r="B7" s="3">
        <v>417</v>
      </c>
      <c r="C7" s="3">
        <v>437.8</v>
      </c>
      <c r="D7" s="1">
        <v>5</v>
      </c>
      <c r="E7" s="3">
        <f>GETPIVOTDATA("Average of TotalTimeInBed",$A$3,"Id",1927972279)-GETPIVOTDATA("Average of TotalMinutesAsleep",$A$3,"Id",1927972279)</f>
        <v>20.800000000000011</v>
      </c>
    </row>
    <row r="8" spans="1:5" x14ac:dyDescent="0.2">
      <c r="A8" s="1">
        <v>2026352035</v>
      </c>
      <c r="B8" s="3">
        <v>506.17857142857144</v>
      </c>
      <c r="C8" s="3">
        <v>537.64285714285711</v>
      </c>
      <c r="D8" s="1">
        <v>28</v>
      </c>
      <c r="E8" s="3">
        <f>GETPIVOTDATA("Average of TotalTimeInBed",$A$3,"Id",2026352035)-GETPIVOTDATA("Average of TotalMinutesAsleep",$A$3,"Id",2026352035)</f>
        <v>31.464285714285666</v>
      </c>
    </row>
    <row r="9" spans="1:5" x14ac:dyDescent="0.2">
      <c r="A9" s="1">
        <v>2320127002</v>
      </c>
      <c r="B9" s="3">
        <v>61</v>
      </c>
      <c r="C9" s="3">
        <v>69</v>
      </c>
      <c r="D9" s="1">
        <v>1</v>
      </c>
      <c r="E9" s="3">
        <f>GETPIVOTDATA("Average of TotalTimeInBed",$A$3,"Id",2320127002)-GETPIVOTDATA("Average of TotalMinutesAsleep",$A$3,"Id",2320127002)</f>
        <v>8</v>
      </c>
    </row>
    <row r="10" spans="1:5" x14ac:dyDescent="0.2">
      <c r="A10" s="1">
        <v>2347167796</v>
      </c>
      <c r="B10" s="3">
        <v>446.8</v>
      </c>
      <c r="C10" s="3">
        <v>491.33333333333331</v>
      </c>
      <c r="D10" s="1">
        <v>15</v>
      </c>
      <c r="E10" s="3">
        <f>GETPIVOTDATA("Average of TotalTimeInBed",$A$3,"Id",2347167796)-GETPIVOTDATA("Average of TotalMinutesAsleep",$A$3,"Id",2347167796)</f>
        <v>44.533333333333303</v>
      </c>
    </row>
    <row r="11" spans="1:5" x14ac:dyDescent="0.2">
      <c r="A11" s="1">
        <v>3977333714</v>
      </c>
      <c r="B11" s="3">
        <v>293.64285714285717</v>
      </c>
      <c r="C11" s="3">
        <v>461.14285714285717</v>
      </c>
      <c r="D11" s="1">
        <v>28</v>
      </c>
      <c r="E11" s="3">
        <f>GETPIVOTDATA("Average of TotalTimeInBed",$A$3,"Id",3977333714)-GETPIVOTDATA("Average of TotalMinutesAsleep",$A$3,"Id",3977333714)</f>
        <v>167.5</v>
      </c>
    </row>
    <row r="12" spans="1:5" x14ac:dyDescent="0.2">
      <c r="A12" s="1">
        <v>4020332650</v>
      </c>
      <c r="B12" s="3">
        <v>349.375</v>
      </c>
      <c r="C12" s="3">
        <v>379.75</v>
      </c>
      <c r="D12" s="1">
        <v>8</v>
      </c>
      <c r="E12" s="3">
        <f>GETPIVOTDATA("Average of TotalTimeInBed",$A$3,"Id",4020332650)-GETPIVOTDATA("Average of TotalMinutesAsleep",$A$3,"Id",4020332650)</f>
        <v>30.375</v>
      </c>
    </row>
    <row r="13" spans="1:5" x14ac:dyDescent="0.2">
      <c r="A13" s="1">
        <v>4319703577</v>
      </c>
      <c r="B13" s="3">
        <v>476.65384615384613</v>
      </c>
      <c r="C13" s="3">
        <v>501.96153846153845</v>
      </c>
      <c r="D13" s="1">
        <v>26</v>
      </c>
      <c r="E13" s="3">
        <f>GETPIVOTDATA("Average of TotalTimeInBed",$A$3,"Id",4319703577)-GETPIVOTDATA("Average of TotalMinutesAsleep",$A$3,"Id",4319703577)</f>
        <v>25.307692307692321</v>
      </c>
    </row>
    <row r="14" spans="1:5" x14ac:dyDescent="0.2">
      <c r="A14" s="1">
        <v>4388161847</v>
      </c>
      <c r="B14" s="3">
        <v>403.125</v>
      </c>
      <c r="C14" s="3">
        <v>426.20833333333331</v>
      </c>
      <c r="D14" s="1">
        <v>24</v>
      </c>
      <c r="E14" s="3">
        <f>GETPIVOTDATA("Average of TotalTimeInBed",$A$3,"Id",4388161847)-GETPIVOTDATA("Average of TotalMinutesAsleep",$A$3,"Id",4388161847)</f>
        <v>23.083333333333314</v>
      </c>
    </row>
    <row r="15" spans="1:5" x14ac:dyDescent="0.2">
      <c r="A15" s="1">
        <v>4445114986</v>
      </c>
      <c r="B15" s="3">
        <v>385.17857142857144</v>
      </c>
      <c r="C15" s="3">
        <v>416.82142857142856</v>
      </c>
      <c r="D15" s="1">
        <v>28</v>
      </c>
      <c r="E15" s="3">
        <f>GETPIVOTDATA("Average of TotalTimeInBed",$A$3,"Id",4445114986)-GETPIVOTDATA("Average of TotalMinutesAsleep",$A$3,"Id",4445114986)</f>
        <v>31.64285714285711</v>
      </c>
    </row>
    <row r="16" spans="1:5" x14ac:dyDescent="0.2">
      <c r="A16" s="1">
        <v>4558609924</v>
      </c>
      <c r="B16" s="3">
        <v>127.6</v>
      </c>
      <c r="C16" s="3">
        <v>140</v>
      </c>
      <c r="D16" s="1">
        <v>5</v>
      </c>
      <c r="E16" s="3">
        <f>GETPIVOTDATA("Average of TotalTimeInBed",$A$3,"Id",4558609924)-GETPIVOTDATA("Average of TotalMinutesAsleep",$A$3,"Id",4558609924)</f>
        <v>12.400000000000006</v>
      </c>
    </row>
    <row r="17" spans="1:5" x14ac:dyDescent="0.2">
      <c r="A17" s="1">
        <v>4702921684</v>
      </c>
      <c r="B17" s="3">
        <v>421.14285714285717</v>
      </c>
      <c r="C17" s="3">
        <v>441.96428571428572</v>
      </c>
      <c r="D17" s="1">
        <v>28</v>
      </c>
      <c r="E17" s="3">
        <f>GETPIVOTDATA("Average of TotalTimeInBed",$A$3,"Id",4702921684)-GETPIVOTDATA("Average of TotalMinutesAsleep",$A$3,"Id",4702921684)</f>
        <v>20.821428571428555</v>
      </c>
    </row>
    <row r="18" spans="1:5" x14ac:dyDescent="0.2">
      <c r="A18" s="1">
        <v>5553957443</v>
      </c>
      <c r="B18" s="3">
        <v>463.48387096774195</v>
      </c>
      <c r="C18" s="3">
        <v>505.87096774193549</v>
      </c>
      <c r="D18" s="1">
        <v>31</v>
      </c>
      <c r="E18" s="3">
        <f>GETPIVOTDATA("Average of TotalTimeInBed",$A$3,"Id",5553957443)-GETPIVOTDATA("Average of TotalMinutesAsleep",$A$3,"Id",5553957443)</f>
        <v>42.387096774193537</v>
      </c>
    </row>
    <row r="19" spans="1:5" x14ac:dyDescent="0.2">
      <c r="A19" s="1">
        <v>5577150313</v>
      </c>
      <c r="B19" s="3">
        <v>432</v>
      </c>
      <c r="C19" s="3">
        <v>460.61538461538464</v>
      </c>
      <c r="D19" s="1">
        <v>26</v>
      </c>
      <c r="E19" s="3">
        <f>GETPIVOTDATA("Average of TotalTimeInBed",$A$3,"Id",5577150313)-GETPIVOTDATA("Average of TotalMinutesAsleep",$A$3,"Id",5577150313)</f>
        <v>28.615384615384642</v>
      </c>
    </row>
    <row r="20" spans="1:5" x14ac:dyDescent="0.2">
      <c r="A20" s="1">
        <v>6117666160</v>
      </c>
      <c r="B20" s="3">
        <v>478.77777777777777</v>
      </c>
      <c r="C20" s="3">
        <v>510.16666666666669</v>
      </c>
      <c r="D20" s="1">
        <v>18</v>
      </c>
      <c r="E20" s="3">
        <f>GETPIVOTDATA("Average of TotalTimeInBed",$A$3,"Id",6117666160)-GETPIVOTDATA("Average of TotalMinutesAsleep",$A$3,"Id",6117666160)</f>
        <v>31.388888888888914</v>
      </c>
    </row>
    <row r="21" spans="1:5" x14ac:dyDescent="0.2">
      <c r="A21" s="1">
        <v>6775888955</v>
      </c>
      <c r="B21" s="3">
        <v>349.66666666666669</v>
      </c>
      <c r="C21" s="3">
        <v>369</v>
      </c>
      <c r="D21" s="1">
        <v>3</v>
      </c>
      <c r="E21" s="3">
        <f>GETPIVOTDATA("Average of TotalTimeInBed",$A$3,"Id",6775888955)-GETPIVOTDATA("Average of TotalMinutesAsleep",$A$3,"Id",6775888955)</f>
        <v>19.333333333333314</v>
      </c>
    </row>
    <row r="22" spans="1:5" x14ac:dyDescent="0.2">
      <c r="A22" s="1">
        <v>6962181067</v>
      </c>
      <c r="B22" s="3">
        <v>448</v>
      </c>
      <c r="C22" s="3">
        <v>466.12903225806451</v>
      </c>
      <c r="D22" s="1">
        <v>31</v>
      </c>
      <c r="E22" s="3">
        <f>GETPIVOTDATA("Average of TotalTimeInBed",$A$3,"Id",6962181067)-GETPIVOTDATA("Average of TotalMinutesAsleep",$A$3,"Id",6962181067)</f>
        <v>18.129032258064512</v>
      </c>
    </row>
    <row r="23" spans="1:5" x14ac:dyDescent="0.2">
      <c r="A23" s="1">
        <v>7007744171</v>
      </c>
      <c r="B23" s="3">
        <v>68.5</v>
      </c>
      <c r="C23" s="3">
        <v>71.5</v>
      </c>
      <c r="D23" s="1">
        <v>2</v>
      </c>
      <c r="E23" s="3">
        <f>GETPIVOTDATA("Average of TotalTimeInBed",$A$3,"Id",7007744171)-GETPIVOTDATA("Average of TotalMinutesAsleep",$A$3,"Id",7007744171)</f>
        <v>3</v>
      </c>
    </row>
    <row r="24" spans="1:5" x14ac:dyDescent="0.2">
      <c r="A24" s="1">
        <v>7086361926</v>
      </c>
      <c r="B24" s="3">
        <v>453.125</v>
      </c>
      <c r="C24" s="3">
        <v>466.41666666666669</v>
      </c>
      <c r="D24" s="1">
        <v>24</v>
      </c>
      <c r="E24" s="3">
        <f>GETPIVOTDATA("Average of TotalTimeInBed",$A$3,"Id",7086361926)-GETPIVOTDATA("Average of TotalMinutesAsleep",$A$3,"Id",7086361926)</f>
        <v>13.291666666666686</v>
      </c>
    </row>
    <row r="25" spans="1:5" x14ac:dyDescent="0.2">
      <c r="A25" s="1">
        <v>8053475328</v>
      </c>
      <c r="B25" s="3">
        <v>297</v>
      </c>
      <c r="C25" s="3">
        <v>301.66666666666669</v>
      </c>
      <c r="D25" s="1">
        <v>3</v>
      </c>
      <c r="E25" s="3">
        <f>GETPIVOTDATA("Average of TotalTimeInBed",$A$3,"Id",8053475328)-GETPIVOTDATA("Average of TotalMinutesAsleep",$A$3,"Id",8053475328)</f>
        <v>4.6666666666666856</v>
      </c>
    </row>
    <row r="26" spans="1:5" x14ac:dyDescent="0.2">
      <c r="A26" s="1">
        <v>8378563200</v>
      </c>
      <c r="B26" s="3">
        <v>443.34375</v>
      </c>
      <c r="C26" s="3">
        <v>483.3125</v>
      </c>
      <c r="D26" s="1">
        <v>32</v>
      </c>
      <c r="E26" s="3">
        <f>GETPIVOTDATA("Average of TotalTimeInBed",$A$3,"Id",8378563200)-GETPIVOTDATA("Average of TotalMinutesAsleep",$A$3,"Id",8378563200)</f>
        <v>39.96875</v>
      </c>
    </row>
    <row r="27" spans="1:5" x14ac:dyDescent="0.2">
      <c r="A27" s="1">
        <v>8792009665</v>
      </c>
      <c r="B27" s="3">
        <v>435.66666666666669</v>
      </c>
      <c r="C27" s="3">
        <v>453.8</v>
      </c>
      <c r="D27" s="1">
        <v>15</v>
      </c>
      <c r="E27" s="3">
        <f>GETPIVOTDATA("Average of TotalTimeInBed",$A$3,"Id",8792009665)-GETPIVOTDATA("Average of TotalMinutesAsleep",$A$3,"Id",8792009665)</f>
        <v>18.133333333333326</v>
      </c>
    </row>
    <row r="28" spans="1:5" x14ac:dyDescent="0.2">
      <c r="A28" s="1" t="s">
        <v>24</v>
      </c>
      <c r="B28" s="1">
        <v>419.46731234866826</v>
      </c>
      <c r="C28" s="1">
        <v>458.63922518159808</v>
      </c>
      <c r="D28" s="1">
        <v>413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tabSelected="1" workbookViewId="0">
      <selection activeCell="F21" sqref="F21"/>
    </sheetView>
  </sheetViews>
  <sheetFormatPr baseColWidth="10" defaultRowHeight="16" x14ac:dyDescent="0.2"/>
  <cols>
    <col min="1" max="1" width="13" bestFit="1" customWidth="1"/>
    <col min="2" max="2" width="24.5" bestFit="1" customWidth="1"/>
    <col min="3" max="3" width="25.1640625" bestFit="1" customWidth="1"/>
    <col min="4" max="4" width="18.83203125" bestFit="1" customWidth="1"/>
  </cols>
  <sheetData>
    <row r="3" spans="1:4" x14ac:dyDescent="0.2">
      <c r="A3" s="2" t="s">
        <v>23</v>
      </c>
      <c r="B3" s="1" t="s">
        <v>32</v>
      </c>
      <c r="C3" s="1" t="s">
        <v>33</v>
      </c>
      <c r="D3" s="11" t="s">
        <v>34</v>
      </c>
    </row>
    <row r="4" spans="1:4" x14ac:dyDescent="0.2">
      <c r="A4" s="1">
        <v>1503960366</v>
      </c>
      <c r="B4" s="5">
        <v>6.3866666666666667</v>
      </c>
      <c r="C4" s="5">
        <v>6.0046666666666644</v>
      </c>
      <c r="D4" t="str">
        <f>IF(GETPIVOTDATA("Average of total hours asleep",A3,"Id",1503960366)&lt;7,"Sleep deprived","healthy")</f>
        <v>Sleep deprived</v>
      </c>
    </row>
    <row r="5" spans="1:4" x14ac:dyDescent="0.2">
      <c r="A5" s="1">
        <v>1644430081</v>
      </c>
      <c r="B5" s="5">
        <v>5.7666666666666666</v>
      </c>
      <c r="C5" s="5">
        <v>4.9000000000000004</v>
      </c>
      <c r="D5" t="str">
        <f>D6</f>
        <v>healthy</v>
      </c>
    </row>
    <row r="6" spans="1:4" x14ac:dyDescent="0.2">
      <c r="A6" s="1">
        <v>1844505072</v>
      </c>
      <c r="B6" s="5">
        <v>16.016666666666666</v>
      </c>
      <c r="C6" s="5">
        <v>10.866666666666667</v>
      </c>
      <c r="D6" t="str">
        <f>IF(GETPIVOTDATA("Average of total hours asleep",$A$3,"Id",1844505072)&lt;7,"Sleep deprived","healthy")</f>
        <v>healthy</v>
      </c>
    </row>
    <row r="7" spans="1:4" x14ac:dyDescent="0.2">
      <c r="A7" s="1">
        <v>1927972279</v>
      </c>
      <c r="B7" s="5">
        <v>7.2966666666666669</v>
      </c>
      <c r="C7" s="5">
        <v>6.95</v>
      </c>
      <c r="D7" t="str">
        <f>IF(GETPIVOTDATA("Average of total hours asleep",$A$3,"Id",1927972279)&lt;7,"Sleep deprived","healthy")</f>
        <v>Sleep deprived</v>
      </c>
    </row>
    <row r="8" spans="1:4" x14ac:dyDescent="0.2">
      <c r="A8" s="1">
        <v>2026352035</v>
      </c>
      <c r="B8" s="5">
        <v>8.9607142857142872</v>
      </c>
      <c r="C8" s="5">
        <v>8.4363095238095251</v>
      </c>
      <c r="D8" t="str">
        <f>IF(GETPIVOTDATA("Average of total hours asleep",$A$3,"Id",2026352035)&lt;7,"Sleep deprived","healthy")</f>
        <v>healthy</v>
      </c>
    </row>
    <row r="9" spans="1:4" x14ac:dyDescent="0.2">
      <c r="A9" s="1">
        <v>2320127002</v>
      </c>
      <c r="B9" s="5">
        <v>1.1499999999999999</v>
      </c>
      <c r="C9" s="5">
        <v>1.0166666666666666</v>
      </c>
      <c r="D9" t="str">
        <f>IF(GETPIVOTDATA("Average of total hours asleep",$A$3,"Id",2320127002)&lt;7,"Sleep deprived","healthy")</f>
        <v>Sleep deprived</v>
      </c>
    </row>
    <row r="10" spans="1:4" x14ac:dyDescent="0.2">
      <c r="A10" s="1">
        <v>2347167796</v>
      </c>
      <c r="B10" s="5">
        <v>8.18888888888889</v>
      </c>
      <c r="C10" s="5">
        <v>7.4466666666666663</v>
      </c>
      <c r="D10" t="str">
        <f>IF(GETPIVOTDATA("Average of total hours asleep",$A$3,"Id",2347167796)&lt;7,"Sleep deprived","healthy")</f>
        <v>healthy</v>
      </c>
    </row>
    <row r="11" spans="1:4" x14ac:dyDescent="0.2">
      <c r="A11" s="1">
        <v>3977333714</v>
      </c>
      <c r="B11" s="5">
        <v>7.6857142857142859</v>
      </c>
      <c r="C11" s="5">
        <v>4.8940476190476181</v>
      </c>
      <c r="D11" t="str">
        <f>IF(GETPIVOTDATA("Average of total hours asleep",$A$3,"Id",3977333714)&lt;7,"Sleep deprived","healthy")</f>
        <v>Sleep deprived</v>
      </c>
    </row>
    <row r="12" spans="1:4" x14ac:dyDescent="0.2">
      <c r="A12" s="1">
        <v>4020332650</v>
      </c>
      <c r="B12" s="5">
        <v>6.3291666666666666</v>
      </c>
      <c r="C12" s="5">
        <v>5.822916666666667</v>
      </c>
      <c r="D12" t="str">
        <f>IF(GETPIVOTDATA("Average of total hours asleep",$A$3,"Id",4020332650)&lt;7,"Sleep deprived","healthy")</f>
        <v>Sleep deprived</v>
      </c>
    </row>
    <row r="13" spans="1:4" x14ac:dyDescent="0.2">
      <c r="A13" s="1">
        <v>4319703577</v>
      </c>
      <c r="B13" s="5">
        <v>8.3660256410256419</v>
      </c>
      <c r="C13" s="5">
        <v>7.9442307692307699</v>
      </c>
      <c r="D13" t="str">
        <f>IF(GETPIVOTDATA("Average of total hours asleep",$A$3,"Id",4319703577)&lt;7,"Sleep deprived","healthy")</f>
        <v>healthy</v>
      </c>
    </row>
    <row r="14" spans="1:4" x14ac:dyDescent="0.2">
      <c r="A14" s="1">
        <v>4388161847</v>
      </c>
      <c r="B14" s="5">
        <v>7.1034722222222237</v>
      </c>
      <c r="C14" s="5">
        <v>6.71875</v>
      </c>
      <c r="D14" t="str">
        <f>IF(GETPIVOTDATA("Average of total hours asleep",$A$3,"Id",4388161847)&lt;7,"Sleep deprived","healthy")</f>
        <v>Sleep deprived</v>
      </c>
    </row>
    <row r="15" spans="1:4" x14ac:dyDescent="0.2">
      <c r="A15" s="1">
        <v>4445114986</v>
      </c>
      <c r="B15" s="5">
        <v>6.9470238095238104</v>
      </c>
      <c r="C15" s="5">
        <v>6.4196428571428568</v>
      </c>
      <c r="D15" t="str">
        <f>IF(GETPIVOTDATA("Average of total hours asleep",$A$3,"Id",4445114986)&lt;7,"Sleep deprived","healthy")</f>
        <v>Sleep deprived</v>
      </c>
    </row>
    <row r="16" spans="1:4" x14ac:dyDescent="0.2">
      <c r="A16" s="1">
        <v>4558609924</v>
      </c>
      <c r="B16" s="5">
        <v>2.3333333333333335</v>
      </c>
      <c r="C16" s="5">
        <v>2.1266666666666665</v>
      </c>
      <c r="D16" t="str">
        <f t="shared" ref="D16:D25" si="0">IF(GETPIVOTDATA("Average of total hours asleep",A15,"Id",1503960366)&lt;7,"Sleep deprived","healthy")</f>
        <v>Sleep deprived</v>
      </c>
    </row>
    <row r="17" spans="1:4" x14ac:dyDescent="0.2">
      <c r="A17" s="1">
        <v>4702921684</v>
      </c>
      <c r="B17" s="5">
        <v>7.3660714285714288</v>
      </c>
      <c r="C17" s="5">
        <v>7.0190476190476181</v>
      </c>
      <c r="D17" t="str">
        <f>IF(GETPIVOTDATA("Average of total hours asleep",$A$3,"Id",4702921684)&lt;7,"Sleep deprived","healthy")</f>
        <v>healthy</v>
      </c>
    </row>
    <row r="18" spans="1:4" x14ac:dyDescent="0.2">
      <c r="A18" s="1">
        <v>5553957443</v>
      </c>
      <c r="B18" s="5">
        <v>8.4311827956989251</v>
      </c>
      <c r="C18" s="5">
        <v>7.7247311827956988</v>
      </c>
      <c r="D18" t="str">
        <f>IF(GETPIVOTDATA("Average of total hours asleep",$A$3,"Id",5553957443)&lt;7,"Sleep deprived","healthy")</f>
        <v>healthy</v>
      </c>
    </row>
    <row r="19" spans="1:4" x14ac:dyDescent="0.2">
      <c r="A19" s="1">
        <v>5577150313</v>
      </c>
      <c r="B19" s="5">
        <v>7.6769230769230781</v>
      </c>
      <c r="C19" s="5">
        <v>7.2000000000000011</v>
      </c>
      <c r="D19" t="str">
        <f>IF(GETPIVOTDATA("Average of total hours asleep",$A$3,"Id",5577150313)&lt;7,"Sleep deprived","healthy")</f>
        <v>healthy</v>
      </c>
    </row>
    <row r="20" spans="1:4" x14ac:dyDescent="0.2">
      <c r="A20" s="1">
        <v>6117666160</v>
      </c>
      <c r="B20" s="5">
        <v>8.5027777777777764</v>
      </c>
      <c r="C20" s="5">
        <v>7.9796296296296294</v>
      </c>
      <c r="D20" t="str">
        <f>IF(GETPIVOTDATA("Average of total hours asleep",$A$3,"Id",6117666160)&lt;7,"Sleep deprived","healthy")</f>
        <v>healthy</v>
      </c>
    </row>
    <row r="21" spans="1:4" x14ac:dyDescent="0.2">
      <c r="A21" s="1">
        <v>6775888955</v>
      </c>
      <c r="B21" s="5">
        <v>6.1499999999999995</v>
      </c>
      <c r="C21" s="5">
        <v>5.8277777777777784</v>
      </c>
      <c r="D21" t="str">
        <f t="shared" si="0"/>
        <v>Sleep deprived</v>
      </c>
    </row>
    <row r="22" spans="1:4" x14ac:dyDescent="0.2">
      <c r="A22" s="1">
        <v>6962181067</v>
      </c>
      <c r="B22" s="5">
        <v>7.7688172043010741</v>
      </c>
      <c r="C22" s="5">
        <v>7.4666666666666668</v>
      </c>
      <c r="D22" t="str">
        <f>IF(GETPIVOTDATA("Average of total hours asleep",$A$3,"Id",6962181067)&lt;7,"Sleep deprived","healthy")</f>
        <v>healthy</v>
      </c>
    </row>
    <row r="23" spans="1:4" x14ac:dyDescent="0.2">
      <c r="A23" s="1">
        <v>7007744171</v>
      </c>
      <c r="B23" s="5">
        <v>1.1916666666666667</v>
      </c>
      <c r="C23" s="5">
        <v>1.1416666666666666</v>
      </c>
      <c r="D23" t="str">
        <f t="shared" si="0"/>
        <v>Sleep deprived</v>
      </c>
    </row>
    <row r="24" spans="1:4" x14ac:dyDescent="0.2">
      <c r="A24" s="1">
        <v>7086361926</v>
      </c>
      <c r="B24" s="5">
        <v>7.773611111111113</v>
      </c>
      <c r="C24" s="5">
        <v>7.5520833333333357</v>
      </c>
      <c r="D24" t="str">
        <f>IF(GETPIVOTDATA("Average of total hours asleep",$A$3,"Id",7086361926)&lt;7,"Sleep deprived","healthy")</f>
        <v>healthy</v>
      </c>
    </row>
    <row r="25" spans="1:4" x14ac:dyDescent="0.2">
      <c r="A25" s="1">
        <v>8053475328</v>
      </c>
      <c r="B25" s="5">
        <v>5.0277777777777777</v>
      </c>
      <c r="C25" s="5">
        <v>4.95</v>
      </c>
      <c r="D25" t="str">
        <f t="shared" si="0"/>
        <v>Sleep deprived</v>
      </c>
    </row>
    <row r="26" spans="1:4" x14ac:dyDescent="0.2">
      <c r="A26" s="1">
        <v>8378563200</v>
      </c>
      <c r="B26" s="5">
        <v>8.0552083333333329</v>
      </c>
      <c r="C26" s="5">
        <v>7.3890624999999996</v>
      </c>
      <c r="D26" t="str">
        <f>IF(GETPIVOTDATA("Average of total hours asleep",$A$3,"Id",8378563200)&lt;7,"Sleep deprived","healthy")</f>
        <v>healthy</v>
      </c>
    </row>
    <row r="27" spans="1:4" x14ac:dyDescent="0.2">
      <c r="A27" s="1">
        <v>8792009665</v>
      </c>
      <c r="B27" s="5">
        <v>7.5633333333333326</v>
      </c>
      <c r="C27" s="5">
        <v>7.2611111111111111</v>
      </c>
      <c r="D27" t="str">
        <f>IF(GETPIVOTDATA("Average of total hours asleep",$A$3,"Id",8792009665)&lt;7,"Sleep deprived","healthy")</f>
        <v>healthy</v>
      </c>
    </row>
    <row r="28" spans="1:4" x14ac:dyDescent="0.2">
      <c r="A28" s="1" t="s">
        <v>24</v>
      </c>
      <c r="B28" s="6">
        <v>7.6439870863599646</v>
      </c>
      <c r="C28" s="6">
        <v>6.9911218724778053</v>
      </c>
    </row>
  </sheetData>
  <pageMargins left="0.7" right="0.7" top="0.75" bottom="0.75" header="0.3" footer="0.3"/>
  <ignoredErrors>
    <ignoredError sqref="D22 D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sleepDay_merged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TALLA RITHVIJA MANVI</dc:creator>
  <cp:lastModifiedBy>TALLA RITHVIJA MANVI</cp:lastModifiedBy>
  <dcterms:created xsi:type="dcterms:W3CDTF">2024-03-10T19:13:00Z</dcterms:created>
  <dcterms:modified xsi:type="dcterms:W3CDTF">2024-03-18T17:06:03Z</dcterms:modified>
</cp:coreProperties>
</file>